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75" windowWidth="23820" windowHeight="14700"/>
  </bookViews>
  <sheets>
    <sheet name="Index" sheetId="67" r:id="rId1"/>
    <sheet name="Table 2.1" sheetId="59" r:id="rId2"/>
    <sheet name="Feeder sheet" sheetId="58" state="hidden" r:id="rId3"/>
    <sheet name="Table 2.2" sheetId="54" r:id="rId4"/>
    <sheet name="Table2b_2013" sheetId="55" state="hidden" r:id="rId5"/>
    <sheet name="Table 2.3" sheetId="56" r:id="rId6"/>
    <sheet name="Table2c_2013" sheetId="57" state="hidden" r:id="rId7"/>
    <sheet name="Table 2.4" sheetId="8" r:id="rId8"/>
    <sheet name="Y1P_Table2_2012" sheetId="9" state="hidden" r:id="rId9"/>
    <sheet name="Y1P_Table2_2013" sheetId="10" state="hidden" r:id="rId10"/>
    <sheet name="Table 2.5" sheetId="61" r:id="rId11"/>
    <sheet name="Y1P_Table3b_2012" sheetId="62" state="hidden" r:id="rId12"/>
    <sheet name="Y1P_Table3b_2013" sheetId="63" state="hidden" r:id="rId13"/>
    <sheet name="Table 2.6" sheetId="64" r:id="rId14"/>
    <sheet name="Y1P_Table3c_2012" sheetId="65" state="hidden" r:id="rId15"/>
    <sheet name="Y1P_Table3c_2013" sheetId="66" state="hidden" r:id="rId16"/>
    <sheet name="Table 2.7" sheetId="1" r:id="rId17"/>
    <sheet name="Table14_2013_data" sheetId="7" state="hidden" r:id="rId18"/>
    <sheet name="Table14_2012_data" sheetId="2" state="hidden" r:id="rId19"/>
    <sheet name="Table 14_2011_data" sheetId="3" state="hidden" r:id="rId20"/>
    <sheet name="Table 14_2010_data" sheetId="4" state="hidden" r:id="rId21"/>
    <sheet name="Table 14_2009_data" sheetId="5" state="hidden" r:id="rId22"/>
    <sheet name="Table 2.8" sheetId="11" r:id="rId23"/>
    <sheet name="Table15b_SEN_by_FSM_2009_data" sheetId="12" state="hidden" r:id="rId24"/>
    <sheet name="Table15b_SEN_by_FSM_2010_data" sheetId="13" state="hidden" r:id="rId25"/>
    <sheet name="Table15b_SEN_by_FSM_2011_data" sheetId="14" state="hidden" r:id="rId26"/>
    <sheet name="Table15b_SEN_by_FSM_2012_data" sheetId="15" state="hidden" r:id="rId27"/>
    <sheet name="Table15b_SEN_by_FSM_2013_data" sheetId="16" state="hidden" r:id="rId28"/>
    <sheet name="Table 2.9" sheetId="17" r:id="rId29"/>
    <sheet name="Table15c_SEN_by_ETH_2009_data" sheetId="18" state="hidden" r:id="rId30"/>
    <sheet name="Table15c_SEN_by_ETH_2010_data" sheetId="19" state="hidden" r:id="rId31"/>
    <sheet name="Table15c_SEN_by_ETH_2011_data" sheetId="20" state="hidden" r:id="rId32"/>
    <sheet name="Table15c_SEN_by_ETH_2012_data" sheetId="21" state="hidden" r:id="rId33"/>
    <sheet name="Table15c_SEN_by_ETH_2013_data" sheetId="22" state="hidden" r:id="rId34"/>
    <sheet name="Table 2.10" sheetId="23" r:id="rId35"/>
    <sheet name="Table8a_2012" sheetId="24" state="hidden" r:id="rId36"/>
    <sheet name="Table8a_2013" sheetId="25" state="hidden" r:id="rId37"/>
    <sheet name="Table 2.11" sheetId="26" r:id="rId38"/>
    <sheet name="Table9b_2012" sheetId="27" state="hidden" r:id="rId39"/>
    <sheet name="Table9b_2013" sheetId="28" state="hidden" r:id="rId40"/>
    <sheet name="Table 2.12" sheetId="29" r:id="rId41"/>
    <sheet name="Table9c_2012" sheetId="30" state="hidden" r:id="rId42"/>
    <sheet name="Tables 9c_2013" sheetId="31" state="hidden" r:id="rId43"/>
    <sheet name="Table 2.13" sheetId="37" r:id="rId44"/>
    <sheet name="Table1_2009_data" sheetId="32" state="hidden" r:id="rId45"/>
    <sheet name="Table1_2010_data" sheetId="33" state="hidden" r:id="rId46"/>
    <sheet name="Table1_2011_data" sheetId="34" state="hidden" r:id="rId47"/>
    <sheet name="Table1_2012_data" sheetId="35" state="hidden" r:id="rId48"/>
    <sheet name="Table1_2013_data" sheetId="36" state="hidden" r:id="rId49"/>
    <sheet name="Table 2.14" sheetId="43" r:id="rId50"/>
    <sheet name="Table2b_2009_data" sheetId="38" state="hidden" r:id="rId51"/>
    <sheet name="Table2b_2010_data" sheetId="39" state="hidden" r:id="rId52"/>
    <sheet name="Table2b_2011_data" sheetId="40" state="hidden" r:id="rId53"/>
    <sheet name="Table2b_2012_data" sheetId="41" state="hidden" r:id="rId54"/>
    <sheet name="Table2b_2013_data" sheetId="42" state="hidden" r:id="rId55"/>
    <sheet name="Table 2.15" sheetId="49" r:id="rId56"/>
    <sheet name="Table2c_2009_data" sheetId="44" state="hidden" r:id="rId57"/>
    <sheet name="Table2c_2010_data" sheetId="45" state="hidden" r:id="rId58"/>
    <sheet name="Table2c_2011_data" sheetId="46" state="hidden" r:id="rId59"/>
    <sheet name="Table2c_2012_data" sheetId="47" state="hidden" r:id="rId60"/>
    <sheet name="Table2c_2013_data" sheetId="48" state="hidden" r:id="rId61"/>
    <sheet name="Table 2.16" sheetId="50" r:id="rId62"/>
    <sheet name="Table 2.17" sheetId="51" r:id="rId63"/>
  </sheets>
  <externalReferences>
    <externalReference r:id="rId64"/>
  </externalReferences>
  <definedNames>
    <definedName name="_xlnm._FilterDatabase" localSheetId="20" hidden="1">'Table 14_2010_data'!$A$7:$FA$7</definedName>
    <definedName name="LAD" localSheetId="12">#REF!</definedName>
    <definedName name="LAD" localSheetId="15">#REF!</definedName>
    <definedName name="_xlnm.Print_Area" localSheetId="1">'Table 2.1'!$A$1:$G$44</definedName>
    <definedName name="_xlnm.Print_Area" localSheetId="34">'Table 2.10'!$A$1:$Q$44</definedName>
    <definedName name="_xlnm.Print_Area" localSheetId="37">'Table 2.11'!$A$1:$T$26</definedName>
    <definedName name="_xlnm.Print_Area" localSheetId="40">'Table 2.12'!$A$1:$N$26</definedName>
    <definedName name="_xlnm.Print_Area" localSheetId="43">'Table 2.13'!$A$1:$O$43</definedName>
    <definedName name="_xlnm.Print_Area" localSheetId="49">'Table 2.14'!$A$1:$V$27</definedName>
    <definedName name="_xlnm.Print_Area" localSheetId="55">'Table 2.15'!$A$1:$N$26</definedName>
    <definedName name="_xlnm.Print_Area" localSheetId="61">'Table 2.16'!$A$1:$AD$31</definedName>
    <definedName name="_xlnm.Print_Area" localSheetId="62">'Table 2.17'!$A$1:$AE$28</definedName>
    <definedName name="_xlnm.Print_Area" localSheetId="3">'Table 2.2'!$A$1:$X$32</definedName>
    <definedName name="_xlnm.Print_Area" localSheetId="5">'Table 2.3'!$A$1:$U$30</definedName>
    <definedName name="_xlnm.Print_Area" localSheetId="7">'Table 2.4'!$A$1:$L$46</definedName>
    <definedName name="_xlnm.Print_Area" localSheetId="10">'Table 2.5'!$A$1:$T$30</definedName>
    <definedName name="_xlnm.Print_Area" localSheetId="13">'Table 2.6'!$A$1:$Q$31</definedName>
    <definedName name="_xlnm.Print_Area" localSheetId="16">'Table 2.7'!$A$1:$M$45</definedName>
    <definedName name="_xlnm.Print_Area" localSheetId="22">'Table 2.8'!$A$1:$T$27</definedName>
    <definedName name="_xlnm.Print_Area" localSheetId="28">'Table 2.9'!$A$1:$N$27</definedName>
    <definedName name="_xlnm.Print_Titles" localSheetId="3">'Table 2.2'!$3:$9</definedName>
    <definedName name="_xlnm.Print_Titles" localSheetId="5">'Table 2.3'!$3:$9</definedName>
    <definedName name="Table1_2009_data">Table1_2009_data!$B$2:$AV$64</definedName>
    <definedName name="Table1_2009_DIS">Table1_2009_data!$B$65:$AL$67</definedName>
    <definedName name="Table1_2009_EAL">Table1_2009_data!$B$36:$AV$39</definedName>
    <definedName name="Table1_2009_FSM">Table1_2009_data!$B$40:$AV$44</definedName>
    <definedName name="Table1_2009_SEN">Table1_2009_data!$B$45:$AV$51</definedName>
    <definedName name="Table1_2010_data">Table1_2010_data!$B$2:$AL$64</definedName>
    <definedName name="Table1_2010_DIS">Table1_2010_data!$B$65:$AL$67</definedName>
    <definedName name="Table1_2010_EAL">Table1_2010_data!$B$36:$AL$39</definedName>
    <definedName name="Table1_2010_FSM">Table1_2010_data!$B$40:$AL$44</definedName>
    <definedName name="Table1_2010_SEN">Table1_2010_data!$B$45:$AL$51</definedName>
    <definedName name="Table1_2011_data">Table1_2011_data!$B$2:$AL$64</definedName>
    <definedName name="Table1_2011_Dis">Table1_2011_data!$B$65:$AL$67</definedName>
    <definedName name="Table1_2011_EAL">Table1_2011_data!$B$36:$AL$39</definedName>
    <definedName name="Table1_2011_FSM">Table1_2011_data!$B$40:$AL$44</definedName>
    <definedName name="Table1_2011_SEN">Table1_2011_data!$B$45:$AL$51</definedName>
    <definedName name="Table1_2012_data">Table1_2012_data!$B$2:$AL$67</definedName>
    <definedName name="Table1_2012_DIS">Table1_2012_data!$B$43:$AL$45</definedName>
    <definedName name="Table1_2012_EAL">Table1_2012_data!$B$36:$AL$39</definedName>
    <definedName name="Table1_2012_FSM">Table1_2012_data!$B$40:$AL$42</definedName>
    <definedName name="Table1_2012_SEN">Table1_2012_data!$B$46:$AL$53</definedName>
    <definedName name="Table1_2013_data">Table1_2013_data!$B$9:$AL$67</definedName>
    <definedName name="Table1_2013_DIS">Table1_2013_data!$B$43:$AL$45</definedName>
    <definedName name="Table1_2013_EAL">Table1_2013_data!$B$36:$AL$39</definedName>
    <definedName name="Table1_2013_FSM">Table1_2013_data!$B$40:$AL$42</definedName>
    <definedName name="Table1_2013_SEN">Table1_2013_data!$B$46:$AL$67</definedName>
    <definedName name="Table1_EAL_2013">#REF!</definedName>
    <definedName name="Table1_ETH_2013">#REF!</definedName>
    <definedName name="Table1_FSM_2013">#REF!</definedName>
    <definedName name="Table1_MONTH_2006" localSheetId="12">'[1]Table 1_2006_data'!#REF!</definedName>
    <definedName name="Table1_MONTH_2006" localSheetId="15">'[1]Table 1_2006_data'!#REF!</definedName>
    <definedName name="Table1_MONTH_2013">#REF!</definedName>
    <definedName name="Table1_Primary">'Feeder sheet'!$B$17:$W$29</definedName>
    <definedName name="Table1_SEN">'Feeder sheet'!$B$8:$W$15</definedName>
    <definedName name="Table1_SEN_2013">#REF!</definedName>
    <definedName name="Table10a_2013" localSheetId="36">#REF!</definedName>
    <definedName name="Table10a_2013">#REF!</definedName>
    <definedName name="Table10a_Prog_2013" localSheetId="36">#REF!</definedName>
    <definedName name="Table10a_Prog_2013">#REF!</definedName>
    <definedName name="Table14_PRIMARY_2008">#REF!</definedName>
    <definedName name="Table14_PRIMARY_2009">'Table 14_2009_data'!$B$54:$FB$69</definedName>
    <definedName name="Table14_PRIMARY_2010">'Table 14_2010_data'!$B$57:$FA$70</definedName>
    <definedName name="Table14_PRIMARY_2011">'Table 14_2011_data'!$B$54:$FB$68</definedName>
    <definedName name="Table14_PRIMARY_2012">Table14_2012_data!$B$53:$FA$67</definedName>
    <definedName name="Table14_PRIMARY_2013">Table14_2013_data!$B$53:$FA$67</definedName>
    <definedName name="Table14_SEN_2008">#REF!</definedName>
    <definedName name="Table14_SEN_2009">'Table 14_2009_data'!$B$46:$FB$53</definedName>
    <definedName name="Table14_SEN_2010">'Table 14_2010_data'!$B$45:$FA$55</definedName>
    <definedName name="Table14_SEN_2011">'Table 14_2011_data'!$B$42:$FB$53</definedName>
    <definedName name="Table14_SEN_2012">Table14_2012_data!$B$42:$FA$52</definedName>
    <definedName name="Table14_SEN_2013">Table14_2013_data!$B$42:$FA$52</definedName>
    <definedName name="Table15b_SEN_by_FSM_2009">Table15b_SEN_by_FSM_2009_data!$B$2:$BV$17</definedName>
    <definedName name="Table15b_SEN_by_FSM_2010">Table15b_SEN_by_FSM_2010_data!$B$2:$BV$18</definedName>
    <definedName name="Table15b_SEN_by_FSM_2011">Table15b_SEN_by_FSM_2011_data!$B$2:$BV$18</definedName>
    <definedName name="Table15b_SEN_by_FSM_2012">Table15b_SEN_by_FSM_2012_data!$B$11:$BV$18</definedName>
    <definedName name="Table15b_SEN_by_FSM_2013">Table15b_SEN_by_FSM_2013_data!$B$11:$BV$18</definedName>
    <definedName name="Table15c_SEN_by_ETH_2009">Table15c_SEN_by_ETH_2009_data!$B$2:$FN$17</definedName>
    <definedName name="Table15c_SEN_by_ETH_2010">Table15c_SEN_by_ETH_2010_data!$B$1:$FN$18</definedName>
    <definedName name="Table15c_SEN_by_ETH_2011">Table15c_SEN_by_ETH_2011_data!$B$2:$FN$18</definedName>
    <definedName name="Table15c_SEN_by_ETH_2012">Table15c_SEN_by_ETH_2012_data!$B$11:$FN$18</definedName>
    <definedName name="Table15c_SEN_by_ETH_2013">Table15c_SEN_by_ETH_2013_data!$B$11:$FN$18</definedName>
    <definedName name="Table2a_2008_data">#REF!</definedName>
    <definedName name="Table2b_2009_data">Table2b_2009_data!$B$2:$DF$18</definedName>
    <definedName name="Table2b_2010_data">Table2b_2010_data!$B$2:$DX$17</definedName>
    <definedName name="Table2b_2011_data">Table2b_2011_data!$B$11:$DF$17</definedName>
    <definedName name="Table2b_2012_data">Table2b_2012_data!$B$11:$DF$17</definedName>
    <definedName name="Table2b_2013">Table2b_2013!$B$9:$CE$16</definedName>
    <definedName name="Table2b_2013_data">Table2b_2013_data!$B$11:$DF$17</definedName>
    <definedName name="Table2c_2009_data">Table2c_2009_data!$B$3:$IV$17</definedName>
    <definedName name="Table2c_2010_data">Table2c_2010_data!$B$2:$HJ$17</definedName>
    <definedName name="Table2c_2011_data">Table2c_2011_data!$B$11:$HJ$17</definedName>
    <definedName name="Table2c_2012_data">Table2c_2012_data!$B$11:$HJ$17</definedName>
    <definedName name="Table2c_2013">Table2c_2013!$B$9:$FH$16</definedName>
    <definedName name="Table2c_2013_data">Table2c_2013_data!$B$11:$HJ$17</definedName>
    <definedName name="Table3_2009" localSheetId="11">#REF!</definedName>
    <definedName name="Table3_2009" localSheetId="12">#REF!</definedName>
    <definedName name="Table3_2009" localSheetId="14">#REF!</definedName>
    <definedName name="Table3_2009" localSheetId="15">#REF!</definedName>
    <definedName name="Table8a_DISADV_2012" localSheetId="36">Table8a_2013!$B$71:$HM$73</definedName>
    <definedName name="Table8a_DISADV_2012">Table8a_2012!$B$71:$HM$73</definedName>
    <definedName name="Table8a_DISADV_2013">Table8a_2013!$B$71:$HM$73</definedName>
    <definedName name="Table8a_EAL_2012" localSheetId="36">Table8a_2013!$B$38:$HM$41</definedName>
    <definedName name="Table8a_EAL_2012">Table8a_2012!$B$38:$HM$41</definedName>
    <definedName name="Table8a_EAL_2013">Table8a_2013!$B$38:$HM$41</definedName>
    <definedName name="Table8a_ETH_2012" localSheetId="36">Table8a_2013!$B$10:$HM$36</definedName>
    <definedName name="Table8a_ETH_2012">Table8a_2012!$B$10:$HM$36</definedName>
    <definedName name="Table8a_ETH_2013">Table8a_2013!$B$10:$HM$36</definedName>
    <definedName name="Table8a_FSM_2012" localSheetId="36">Table8a_2013!$B$43:$HM$45</definedName>
    <definedName name="Table8a_FSM_2012">Table8a_2012!$B$43:$HM$45</definedName>
    <definedName name="Table8a_FSM_2013">Table8a_2013!$B$43:$HM$45</definedName>
    <definedName name="Table8a_Primary_2012" localSheetId="36">Table8a_2013!$B$56:$HM$69</definedName>
    <definedName name="Table8a_Primary_2012">Table8a_2012!$B$56:$HM$69</definedName>
    <definedName name="Table8a_Primary_2013">Table8a_2013!$B$56:$HM$69</definedName>
    <definedName name="Table8a_SEN_2012" localSheetId="36">Table8a_2013!$B$47:$HM$54</definedName>
    <definedName name="Table8a_SEN_2012">Table8a_2012!$B$47:$HM$54</definedName>
    <definedName name="Table8a_SEN_2013">Table8a_2013!$B$47:$HM$54</definedName>
    <definedName name="Table9_Disadvantaged_12">#REF!</definedName>
    <definedName name="Table9_EAL_12">#REF!</definedName>
    <definedName name="Table9_ETH_12">#REF!</definedName>
    <definedName name="Table9_FSM_12">#REF!</definedName>
    <definedName name="Table9_Gender_12">#REF!</definedName>
    <definedName name="Table9_SEN_12">#REF!</definedName>
    <definedName name="Table9b_2012">Table9b_2012!$B$15:$CN$22</definedName>
    <definedName name="Table9b_2013">Table9b_2013!$B$15:$CN$22</definedName>
    <definedName name="Table9b_Prog_2012">Table9b_2012!$B$39:$CB$46</definedName>
    <definedName name="Table9b_Prog_2013">Table9b_2013!$B$39:$CB$46</definedName>
    <definedName name="Table9c_2012">Table9c_2012!$B$16:$FZ$23</definedName>
    <definedName name="Table9c_2013">'Tables 9c_2013'!$B$16:$FZ$23</definedName>
    <definedName name="Table9c_Prog_2012">Table9c_2012!$B$35:$FN$42</definedName>
    <definedName name="Table9c_Prog_2013">'Tables 9c_2013'!$B$35:$FN$42</definedName>
    <definedName name="Y1P_Table2_PRIMARY_2012" localSheetId="9">Y1P_Table2_2013!$B$53:$Q$67</definedName>
    <definedName name="Y1P_Table2_PRIMARY_2012">Y1P_Table2_2012!$B$53:$Q$67</definedName>
    <definedName name="Y1P_Table2_Primary_2013">Y1P_Table2_2013!$B$53:$Q$67</definedName>
    <definedName name="Y1P_Table2_SEN_2012" localSheetId="9">Y1P_Table2_2013!$B$42:$Q$52</definedName>
    <definedName name="Y1P_Table2_SEN_2012">Y1P_Table2_2012!$B$42:$Q$52</definedName>
    <definedName name="Y1P_Table2_SEN_2013">Y1P_Table2_2013!$B$42:$Q$52</definedName>
    <definedName name="Y1P_Table3b_2012" localSheetId="12">Y1P_Table3b_2013!$B$11:$T$18</definedName>
    <definedName name="Y1P_Table3b_2012">Y1P_Table3b_2012!$B$11:$T$18</definedName>
    <definedName name="Y1P_Table3b_2013">Y1P_Table3b_2013!$B$11:$T$18</definedName>
    <definedName name="Y1P_Table3c_2012" localSheetId="15">Y1P_Table3c_2013!$B$11:$AL$18</definedName>
    <definedName name="Y1P_Table3c_2012">Y1P_Table3c_2012!$B$11:$AL$18</definedName>
    <definedName name="Y1P_Table3c_2013">Y1P_Table3c_2013!$B$11:$AL$18</definedName>
  </definedNames>
  <calcPr calcId="145621"/>
</workbook>
</file>

<file path=xl/calcChain.xml><?xml version="1.0" encoding="utf-8"?>
<calcChain xmlns="http://schemas.openxmlformats.org/spreadsheetml/2006/main">
  <c r="A40" i="23" l="1"/>
  <c r="R11" i="64" l="1"/>
  <c r="R10" i="64"/>
  <c r="W10" i="61"/>
  <c r="M14" i="61"/>
  <c r="G12" i="61"/>
  <c r="F14" i="64"/>
  <c r="C14" i="64"/>
  <c r="P13" i="61"/>
  <c r="C15" i="61"/>
  <c r="F16" i="64"/>
  <c r="G16" i="61"/>
  <c r="D12" i="64"/>
  <c r="K16" i="64"/>
  <c r="E12" i="61"/>
  <c r="M15" i="64"/>
  <c r="H16" i="61"/>
  <c r="H13" i="64"/>
  <c r="N17" i="64"/>
  <c r="S11" i="61"/>
  <c r="G15" i="61"/>
  <c r="L15" i="64"/>
  <c r="T13" i="61"/>
  <c r="K16" i="61"/>
  <c r="H15" i="61"/>
  <c r="K13" i="64"/>
  <c r="Q11" i="61"/>
  <c r="E13" i="64"/>
  <c r="M16" i="61"/>
  <c r="I11" i="64"/>
  <c r="S14" i="61"/>
  <c r="D17" i="61"/>
  <c r="H16" i="64"/>
  <c r="K11" i="61"/>
  <c r="E14" i="61"/>
  <c r="H14" i="64"/>
  <c r="R14" i="61"/>
  <c r="O16" i="61"/>
  <c r="J15" i="61"/>
  <c r="N14" i="64"/>
  <c r="P17" i="61"/>
  <c r="S12" i="61"/>
  <c r="G11" i="64"/>
  <c r="L11" i="64"/>
  <c r="C16" i="61"/>
  <c r="H12" i="61"/>
  <c r="G13" i="61"/>
  <c r="H11" i="61"/>
  <c r="K15" i="61"/>
  <c r="N11" i="64"/>
  <c r="N14" i="61"/>
  <c r="M14" i="64"/>
  <c r="L14" i="61"/>
  <c r="O11" i="61"/>
  <c r="Q16" i="61"/>
  <c r="N12" i="61"/>
  <c r="D14" i="64"/>
  <c r="C12" i="64"/>
  <c r="J11" i="64"/>
  <c r="S17" i="61"/>
  <c r="M15" i="61"/>
  <c r="J11" i="61"/>
  <c r="C11" i="61"/>
  <c r="C17" i="61"/>
  <c r="C16" i="64"/>
  <c r="M11" i="64"/>
  <c r="O17" i="61"/>
  <c r="E15" i="64"/>
  <c r="K17" i="64"/>
  <c r="D15" i="61"/>
  <c r="E13" i="61"/>
  <c r="K15" i="64"/>
  <c r="J14" i="64"/>
  <c r="J15" i="64"/>
  <c r="D11" i="64"/>
  <c r="L15" i="61"/>
  <c r="F15" i="64"/>
  <c r="M13" i="61"/>
  <c r="O14" i="61"/>
  <c r="J12" i="64"/>
  <c r="G15" i="64"/>
  <c r="R15" i="61"/>
  <c r="I13" i="61"/>
  <c r="H17" i="61"/>
  <c r="F13" i="64"/>
  <c r="P16" i="61"/>
  <c r="L11" i="61"/>
  <c r="P15" i="61"/>
  <c r="R17" i="61"/>
  <c r="E17" i="64"/>
  <c r="T11" i="61"/>
  <c r="N16" i="61"/>
  <c r="R16" i="61"/>
  <c r="H13" i="61"/>
  <c r="H11" i="64"/>
  <c r="K12" i="64"/>
  <c r="I16" i="61"/>
  <c r="N12" i="64"/>
  <c r="N11" i="61"/>
  <c r="N15" i="61"/>
  <c r="L12" i="61"/>
  <c r="R12" i="61"/>
  <c r="F11" i="64"/>
  <c r="C14" i="61"/>
  <c r="L16" i="61"/>
  <c r="T15" i="61"/>
  <c r="G17" i="64"/>
  <c r="E15" i="61"/>
  <c r="D13" i="64"/>
  <c r="Q15" i="61"/>
  <c r="O13" i="61"/>
  <c r="D11" i="61"/>
  <c r="E11" i="64"/>
  <c r="H15" i="64"/>
  <c r="F12" i="64"/>
  <c r="T17" i="61"/>
  <c r="J12" i="61"/>
  <c r="H14" i="61"/>
  <c r="D14" i="61"/>
  <c r="D12" i="61"/>
  <c r="O12" i="61"/>
  <c r="L14" i="64"/>
  <c r="D17" i="64"/>
  <c r="J17" i="64"/>
  <c r="L17" i="61"/>
  <c r="H17" i="64"/>
  <c r="N16" i="64"/>
  <c r="F16" i="61"/>
  <c r="L16" i="64"/>
  <c r="P12" i="61"/>
  <c r="I12" i="64"/>
  <c r="J14" i="61"/>
  <c r="E17" i="61"/>
  <c r="S15" i="61"/>
  <c r="K11" i="64"/>
  <c r="G11" i="61"/>
  <c r="M12" i="61"/>
  <c r="M16" i="64"/>
  <c r="Q13" i="61"/>
  <c r="N17" i="61"/>
  <c r="K14" i="64"/>
  <c r="C17" i="64"/>
  <c r="J16" i="61"/>
  <c r="H12" i="64"/>
  <c r="G14" i="61"/>
  <c r="T12" i="61"/>
  <c r="N13" i="61"/>
  <c r="J13" i="64"/>
  <c r="I17" i="64"/>
  <c r="R13" i="61"/>
  <c r="K14" i="61"/>
  <c r="F17" i="61"/>
  <c r="M11" i="61"/>
  <c r="I15" i="64"/>
  <c r="I14" i="64"/>
  <c r="G14" i="64"/>
  <c r="K17" i="61"/>
  <c r="P14" i="61"/>
  <c r="I13" i="64"/>
  <c r="C12" i="61"/>
  <c r="M17" i="61"/>
  <c r="D16" i="64"/>
  <c r="G13" i="64"/>
  <c r="E16" i="61"/>
  <c r="E11" i="61"/>
  <c r="M12" i="64"/>
  <c r="G16" i="64"/>
  <c r="L12" i="64"/>
  <c r="O15" i="61"/>
  <c r="F14" i="61"/>
  <c r="T16" i="61"/>
  <c r="J17" i="61"/>
  <c r="P11" i="61"/>
  <c r="I14" i="61"/>
  <c r="D13" i="61"/>
  <c r="K13" i="61"/>
  <c r="C13" i="64"/>
  <c r="F12" i="61"/>
  <c r="M13" i="64"/>
  <c r="J16" i="64"/>
  <c r="N15" i="64"/>
  <c r="C11" i="64"/>
  <c r="S13" i="61"/>
  <c r="I11" i="61"/>
  <c r="F13" i="61"/>
  <c r="E14" i="64"/>
  <c r="S16" i="61"/>
  <c r="G12" i="64"/>
  <c r="C13" i="61"/>
  <c r="D15" i="64"/>
  <c r="Q14" i="61"/>
  <c r="K12" i="61"/>
  <c r="T14" i="61"/>
  <c r="I12" i="61"/>
  <c r="E16" i="64"/>
  <c r="Q17" i="61"/>
  <c r="L17" i="64"/>
  <c r="C15" i="64"/>
  <c r="G17" i="61"/>
  <c r="L13" i="64"/>
  <c r="D16" i="61"/>
  <c r="F17" i="64"/>
  <c r="I15" i="61"/>
  <c r="M17" i="64"/>
  <c r="L13" i="61"/>
  <c r="J13" i="61"/>
  <c r="Q12" i="61"/>
  <c r="E12" i="64"/>
  <c r="F15" i="61"/>
  <c r="I16" i="64"/>
  <c r="F11" i="61"/>
  <c r="N13" i="64"/>
  <c r="I17" i="61"/>
  <c r="R11" i="61"/>
  <c r="AA20" i="59" l="1"/>
  <c r="AA15" i="59"/>
  <c r="AJ21" i="56"/>
  <c r="AJ19" i="56"/>
  <c r="AJ17" i="56"/>
  <c r="U9" i="56"/>
  <c r="T9" i="56"/>
  <c r="R9" i="56"/>
  <c r="Q9" i="56"/>
  <c r="O9" i="56"/>
  <c r="N9" i="56"/>
  <c r="L9" i="56"/>
  <c r="K9" i="56"/>
  <c r="I9" i="56"/>
  <c r="H9" i="56"/>
  <c r="F9" i="56"/>
  <c r="E9" i="56"/>
  <c r="C9" i="56"/>
  <c r="A8" i="56"/>
  <c r="AH15" i="54"/>
  <c r="AH13" i="54"/>
  <c r="X8" i="54"/>
  <c r="U8" i="54"/>
  <c r="Q8" i="54"/>
  <c r="N8" i="54"/>
  <c r="J8" i="54"/>
  <c r="G8" i="54"/>
  <c r="C8" i="54"/>
  <c r="A7" i="54"/>
  <c r="W13" i="54"/>
  <c r="O13" i="54"/>
  <c r="M10" i="54"/>
  <c r="D15" i="54"/>
  <c r="H17" i="54"/>
  <c r="J13" i="56"/>
  <c r="H10" i="54"/>
  <c r="T18" i="56"/>
  <c r="V13" i="54"/>
  <c r="J17" i="56"/>
  <c r="R16" i="54"/>
  <c r="N18" i="54"/>
  <c r="K16" i="56"/>
  <c r="P18" i="56"/>
  <c r="L14" i="54"/>
  <c r="M16" i="54"/>
  <c r="W16" i="54"/>
  <c r="Q15" i="56"/>
  <c r="R13" i="54"/>
  <c r="R10" i="54"/>
  <c r="E16" i="54"/>
  <c r="O17" i="54"/>
  <c r="U17" i="54"/>
  <c r="D17" i="54"/>
  <c r="P15" i="56"/>
  <c r="S16" i="54"/>
  <c r="P14" i="56"/>
  <c r="F18" i="54"/>
  <c r="D14" i="56"/>
  <c r="H18" i="56"/>
  <c r="F14" i="54"/>
  <c r="I15" i="54"/>
  <c r="V15" i="54"/>
  <c r="P10" i="56"/>
  <c r="D10" i="56"/>
  <c r="E13" i="54"/>
  <c r="G10" i="54"/>
  <c r="P17" i="56"/>
  <c r="J10" i="56"/>
  <c r="Q17" i="56"/>
  <c r="H18" i="54"/>
  <c r="G14" i="54"/>
  <c r="F10" i="54"/>
  <c r="P17" i="54"/>
  <c r="Q13" i="56"/>
  <c r="D13" i="54"/>
  <c r="T18" i="54"/>
  <c r="V17" i="54"/>
  <c r="G17" i="59"/>
  <c r="L10" i="54"/>
  <c r="T10" i="54"/>
  <c r="R15" i="54"/>
  <c r="J15" i="56"/>
  <c r="U10" i="54"/>
  <c r="P15" i="54"/>
  <c r="S18" i="54"/>
  <c r="D15" i="56"/>
  <c r="K16" i="54"/>
  <c r="D16" i="56"/>
  <c r="D17" i="56"/>
  <c r="J14" i="56"/>
  <c r="J16" i="56"/>
  <c r="N14" i="54"/>
  <c r="P13" i="56"/>
  <c r="I13" i="54"/>
  <c r="L15" i="54"/>
  <c r="T14" i="54"/>
  <c r="K17" i="54"/>
  <c r="D13" i="56"/>
  <c r="K13" i="54"/>
  <c r="E15" i="56"/>
  <c r="K14" i="56"/>
  <c r="E15" i="54"/>
  <c r="F16" i="54"/>
  <c r="J18" i="56"/>
  <c r="E13" i="56"/>
  <c r="P16" i="56"/>
  <c r="K10" i="56"/>
  <c r="E17" i="56"/>
  <c r="M18" i="54"/>
  <c r="S14" i="54"/>
  <c r="O10" i="54"/>
  <c r="G32" i="59"/>
  <c r="W15" i="54"/>
  <c r="AA25" i="49" l="1"/>
  <c r="AA23" i="49"/>
  <c r="AA20" i="49"/>
  <c r="AA19" i="49"/>
  <c r="N8" i="49"/>
  <c r="L8" i="49"/>
  <c r="J8" i="49"/>
  <c r="H8" i="49"/>
  <c r="F8" i="49"/>
  <c r="D8" i="49"/>
  <c r="AA19" i="43"/>
  <c r="AA17" i="43"/>
  <c r="AA15" i="43"/>
  <c r="T7" i="43"/>
  <c r="M7" i="43"/>
  <c r="F7" i="43"/>
  <c r="AB24" i="37"/>
  <c r="AB22" i="37"/>
  <c r="AB20" i="37"/>
  <c r="AB18" i="37"/>
  <c r="AB16" i="37"/>
  <c r="AB14" i="37"/>
  <c r="U14" i="29"/>
  <c r="U13" i="29"/>
  <c r="U12" i="29"/>
  <c r="N9" i="29"/>
  <c r="L9" i="29"/>
  <c r="J9" i="29"/>
  <c r="H9" i="29"/>
  <c r="F9" i="29"/>
  <c r="D9" i="29"/>
  <c r="A8" i="29"/>
  <c r="Z13" i="26"/>
  <c r="Z12" i="26"/>
  <c r="R8" i="26"/>
  <c r="L8" i="26"/>
  <c r="F8" i="26"/>
  <c r="A7" i="26"/>
  <c r="AA35" i="23"/>
  <c r="AA34" i="23"/>
  <c r="Z34" i="23"/>
  <c r="Y34" i="23"/>
  <c r="Y31" i="23"/>
  <c r="Y30" i="23"/>
  <c r="Y29" i="23"/>
  <c r="Y28" i="23"/>
  <c r="AF19" i="23"/>
  <c r="AF18" i="23"/>
  <c r="V18" i="23"/>
  <c r="AF17" i="23"/>
  <c r="V17" i="23"/>
  <c r="AF16" i="23"/>
  <c r="V16" i="23"/>
  <c r="AF15" i="23"/>
  <c r="V15" i="23"/>
  <c r="V14" i="23"/>
  <c r="V13" i="23"/>
  <c r="P9" i="23"/>
  <c r="Q9" i="23" s="1"/>
  <c r="O9" i="23"/>
  <c r="L9" i="23"/>
  <c r="K9" i="23"/>
  <c r="J9" i="23"/>
  <c r="I9" i="23"/>
  <c r="H9" i="23"/>
  <c r="G9" i="23"/>
  <c r="F9" i="23"/>
  <c r="E9" i="23"/>
  <c r="D9" i="23"/>
  <c r="A8" i="23"/>
  <c r="AD20" i="17"/>
  <c r="AD18" i="17"/>
  <c r="AD16" i="17"/>
  <c r="A8" i="17"/>
  <c r="AK16" i="11"/>
  <c r="AK12" i="11"/>
  <c r="A7" i="11"/>
  <c r="O10" i="8"/>
  <c r="O11" i="8"/>
  <c r="O12" i="8"/>
  <c r="O13" i="8"/>
  <c r="O14" i="8"/>
  <c r="O21" i="8"/>
  <c r="D11" i="8"/>
  <c r="D17" i="8"/>
  <c r="U15" i="29" l="1"/>
  <c r="Y35" i="23"/>
  <c r="Y36" i="23" s="1"/>
  <c r="AA36" i="23"/>
  <c r="Z35" i="23"/>
  <c r="Z36" i="23" s="1"/>
  <c r="O9" i="8"/>
  <c r="AG10" i="1" l="1"/>
  <c r="AG9" i="1"/>
  <c r="M9" i="1"/>
  <c r="L9" i="1"/>
  <c r="K9" i="1"/>
  <c r="J9" i="1"/>
  <c r="I9" i="1"/>
  <c r="H9" i="1"/>
  <c r="G9" i="1"/>
  <c r="F9" i="1"/>
  <c r="E9" i="1"/>
  <c r="D9" i="1"/>
  <c r="AG8" i="1"/>
  <c r="A8" i="1"/>
  <c r="AG7" i="1"/>
  <c r="AG6" i="1"/>
  <c r="AG5" i="1"/>
  <c r="AG4" i="1"/>
  <c r="AG3" i="1"/>
  <c r="AG2" i="1"/>
  <c r="AB2" i="1"/>
  <c r="AG1" i="1"/>
  <c r="AB1" i="1"/>
  <c r="H22" i="23"/>
  <c r="H29" i="23"/>
  <c r="H27" i="23"/>
  <c r="H18" i="23"/>
  <c r="H15" i="23"/>
  <c r="H19" i="23"/>
  <c r="H14" i="23"/>
  <c r="H25" i="23"/>
  <c r="H30" i="23"/>
  <c r="H32" i="23"/>
  <c r="H26" i="23"/>
  <c r="H33" i="23"/>
  <c r="H23" i="23"/>
  <c r="H17" i="23"/>
  <c r="H16" i="23"/>
  <c r="H12" i="23"/>
  <c r="H31" i="23"/>
  <c r="H28" i="23"/>
  <c r="H13" i="23"/>
  <c r="H24" i="23"/>
  <c r="H34" i="23"/>
  <c r="D11" i="1"/>
  <c r="O25" i="37"/>
  <c r="D10" i="26"/>
  <c r="L12" i="49"/>
  <c r="N10" i="37"/>
  <c r="L13" i="49"/>
  <c r="L13" i="1"/>
  <c r="N13" i="17"/>
  <c r="K17" i="1"/>
  <c r="J14" i="8"/>
  <c r="C22" i="59"/>
  <c r="C10" i="37"/>
  <c r="T14" i="43"/>
  <c r="M11" i="1"/>
  <c r="J15" i="37"/>
  <c r="C21" i="59"/>
  <c r="O16" i="11"/>
  <c r="P18" i="26"/>
  <c r="F25" i="37"/>
  <c r="C16" i="23"/>
  <c r="Q13" i="26"/>
  <c r="V15" i="43"/>
  <c r="R14" i="26"/>
  <c r="E15" i="17"/>
  <c r="K15" i="1"/>
  <c r="F16" i="26"/>
  <c r="D12" i="11"/>
  <c r="G12" i="43"/>
  <c r="H27" i="37"/>
  <c r="F13" i="59"/>
  <c r="C19" i="37"/>
  <c r="E31" i="59"/>
  <c r="O15" i="54"/>
  <c r="H14" i="49"/>
  <c r="D11" i="11"/>
  <c r="R15" i="26"/>
  <c r="Q18" i="26"/>
  <c r="R14" i="54"/>
  <c r="L21" i="1"/>
  <c r="G12" i="11"/>
  <c r="L9" i="49"/>
  <c r="I15" i="29"/>
  <c r="J9" i="37"/>
  <c r="C15" i="37"/>
  <c r="I16" i="1"/>
  <c r="G11" i="37"/>
  <c r="E15" i="29"/>
  <c r="D14" i="23"/>
  <c r="D17" i="26"/>
  <c r="C14" i="49"/>
  <c r="J12" i="23"/>
  <c r="D16" i="54"/>
  <c r="L17" i="1"/>
  <c r="E14" i="23"/>
  <c r="F28" i="59"/>
  <c r="M10" i="26"/>
  <c r="C32" i="59"/>
  <c r="M18" i="1"/>
  <c r="K33" i="1"/>
  <c r="N9" i="49"/>
  <c r="M29" i="37"/>
  <c r="L12" i="8"/>
  <c r="K28" i="1"/>
  <c r="L26" i="1"/>
  <c r="L16" i="1"/>
  <c r="G16" i="59"/>
  <c r="E23" i="1"/>
  <c r="M14" i="56"/>
  <c r="K11" i="1"/>
  <c r="R15" i="43"/>
  <c r="N13" i="56"/>
  <c r="F13" i="37"/>
  <c r="H12" i="17"/>
  <c r="O14" i="43"/>
  <c r="D28" i="23"/>
  <c r="J17" i="29"/>
  <c r="M33" i="1"/>
  <c r="L18" i="1"/>
  <c r="O13" i="37"/>
  <c r="M13" i="49"/>
  <c r="F32" i="59"/>
  <c r="K22" i="1"/>
  <c r="F32" i="1"/>
  <c r="L11" i="1"/>
  <c r="C32" i="23"/>
  <c r="O27" i="37"/>
  <c r="F26" i="8"/>
  <c r="N14" i="43"/>
  <c r="N18" i="37"/>
  <c r="G25" i="23"/>
  <c r="M15" i="1"/>
  <c r="S14" i="26"/>
  <c r="E13" i="59"/>
  <c r="T15" i="43"/>
  <c r="L18" i="54"/>
  <c r="F14" i="43"/>
  <c r="K15" i="26"/>
  <c r="M32" i="1"/>
  <c r="S16" i="26"/>
  <c r="C24" i="59"/>
  <c r="O24" i="37"/>
  <c r="O16" i="54"/>
  <c r="F10" i="37"/>
  <c r="K16" i="1"/>
  <c r="G18" i="54"/>
  <c r="J15" i="49"/>
  <c r="L27" i="1"/>
  <c r="K11" i="37"/>
  <c r="C12" i="23"/>
  <c r="M23" i="1"/>
  <c r="F24" i="37"/>
  <c r="M18" i="26"/>
  <c r="E14" i="43"/>
  <c r="M29" i="1"/>
  <c r="T16" i="54"/>
  <c r="N17" i="17"/>
  <c r="D14" i="49"/>
  <c r="C19" i="23"/>
  <c r="G16" i="26"/>
  <c r="L24" i="8"/>
  <c r="L32" i="1"/>
  <c r="J24" i="23"/>
  <c r="N27" i="23"/>
  <c r="R14" i="11"/>
  <c r="O13" i="11"/>
  <c r="D14" i="26"/>
  <c r="H18" i="37"/>
  <c r="C16" i="49"/>
  <c r="I12" i="49"/>
  <c r="L16" i="26"/>
  <c r="C27" i="59"/>
  <c r="K32" i="1"/>
  <c r="L10" i="37"/>
  <c r="N17" i="43"/>
  <c r="K29" i="1"/>
  <c r="V16" i="43"/>
  <c r="J27" i="23"/>
  <c r="G13" i="49"/>
  <c r="N19" i="37"/>
  <c r="F28" i="23"/>
  <c r="K13" i="43"/>
  <c r="H15" i="54"/>
  <c r="C15" i="29"/>
  <c r="H13" i="29"/>
  <c r="K13" i="56"/>
  <c r="U15" i="54"/>
  <c r="C15" i="43"/>
  <c r="G31" i="59"/>
  <c r="E28" i="37"/>
  <c r="C13" i="59"/>
  <c r="N17" i="49"/>
  <c r="F30" i="59"/>
  <c r="H14" i="54"/>
  <c r="F18" i="1"/>
  <c r="C22" i="37"/>
  <c r="N17" i="11"/>
  <c r="K13" i="1"/>
  <c r="J18" i="26"/>
  <c r="C17" i="59"/>
  <c r="L18" i="23"/>
  <c r="D14" i="29"/>
  <c r="T16" i="43"/>
  <c r="M14" i="49"/>
  <c r="N17" i="54"/>
  <c r="I15" i="49"/>
  <c r="J14" i="37"/>
  <c r="J29" i="37"/>
  <c r="L26" i="37"/>
  <c r="F16" i="29"/>
  <c r="M14" i="1"/>
  <c r="S13" i="11"/>
  <c r="M31" i="1"/>
  <c r="H15" i="17"/>
  <c r="O22" i="37"/>
  <c r="T13" i="11"/>
  <c r="I11" i="11"/>
  <c r="W14" i="54"/>
  <c r="E17" i="54"/>
  <c r="M25" i="37"/>
  <c r="D13" i="11"/>
  <c r="G31" i="23"/>
  <c r="J11" i="8"/>
  <c r="S10" i="56"/>
  <c r="D18" i="23"/>
  <c r="M24" i="1"/>
  <c r="G14" i="43"/>
  <c r="F11" i="1"/>
  <c r="C28" i="23"/>
  <c r="J15" i="26"/>
  <c r="F29" i="59"/>
  <c r="K27" i="37"/>
  <c r="S15" i="11"/>
  <c r="C18" i="37"/>
  <c r="D14" i="17"/>
  <c r="J9" i="43"/>
  <c r="C11" i="11"/>
  <c r="Q17" i="43"/>
  <c r="M17" i="54"/>
  <c r="M13" i="37"/>
  <c r="O11" i="37"/>
  <c r="O15" i="43"/>
  <c r="C20" i="37"/>
  <c r="F14" i="29"/>
  <c r="L14" i="26"/>
  <c r="M12" i="43"/>
  <c r="M17" i="29"/>
  <c r="K14" i="29"/>
  <c r="E34" i="23"/>
  <c r="F17" i="26"/>
  <c r="J23" i="8"/>
  <c r="H31" i="1"/>
  <c r="G20" i="37"/>
  <c r="H15" i="1"/>
  <c r="D18" i="26"/>
  <c r="C13" i="49"/>
  <c r="D17" i="29"/>
  <c r="F15" i="49"/>
  <c r="I13" i="26"/>
  <c r="G29" i="59"/>
  <c r="H24" i="37"/>
  <c r="O20" i="37"/>
  <c r="G17" i="54"/>
  <c r="H25" i="37"/>
  <c r="N14" i="26"/>
  <c r="E10" i="54"/>
  <c r="G24" i="59"/>
  <c r="N29" i="23"/>
  <c r="I11" i="17"/>
  <c r="L18" i="26"/>
  <c r="G27" i="59"/>
  <c r="N22" i="37"/>
  <c r="E14" i="37"/>
  <c r="T11" i="11"/>
  <c r="H23" i="37"/>
  <c r="L16" i="23"/>
  <c r="N14" i="37"/>
  <c r="N17" i="23"/>
  <c r="L14" i="17"/>
  <c r="Q14" i="56"/>
  <c r="N9" i="43"/>
  <c r="C12" i="17"/>
  <c r="P15" i="11"/>
  <c r="L16" i="49"/>
  <c r="F22" i="37"/>
  <c r="I25" i="37"/>
  <c r="S15" i="43"/>
  <c r="S13" i="54"/>
  <c r="E15" i="43"/>
  <c r="J17" i="26"/>
  <c r="J14" i="11"/>
  <c r="O10" i="26"/>
  <c r="G13" i="59"/>
  <c r="C31" i="59"/>
  <c r="N28" i="37"/>
  <c r="L12" i="23"/>
  <c r="T18" i="26"/>
  <c r="L28" i="37"/>
  <c r="T16" i="26"/>
  <c r="N13" i="29"/>
  <c r="K24" i="1"/>
  <c r="K18" i="54"/>
  <c r="K13" i="29"/>
  <c r="H18" i="29"/>
  <c r="M13" i="56"/>
  <c r="F17" i="49"/>
  <c r="F17" i="23"/>
  <c r="D9" i="43"/>
  <c r="N16" i="26"/>
  <c r="L32" i="23"/>
  <c r="K10" i="26"/>
  <c r="L29" i="1"/>
  <c r="J13" i="43"/>
  <c r="F13" i="8"/>
  <c r="K18" i="26"/>
  <c r="C12" i="11"/>
  <c r="C30" i="59"/>
  <c r="K31" i="1"/>
  <c r="E16" i="29"/>
  <c r="H23" i="1"/>
  <c r="E17" i="49"/>
  <c r="F15" i="59"/>
  <c r="C15" i="11"/>
  <c r="R12" i="43"/>
  <c r="K17" i="29"/>
  <c r="K26" i="37"/>
  <c r="D12" i="8"/>
  <c r="R13" i="26"/>
  <c r="C17" i="11"/>
  <c r="L11" i="11"/>
  <c r="C14" i="43"/>
  <c r="Q10" i="56"/>
  <c r="I18" i="26"/>
  <c r="O12" i="37"/>
  <c r="J16" i="29"/>
  <c r="D11" i="17"/>
  <c r="E12" i="37"/>
  <c r="L12" i="1"/>
  <c r="I11" i="37"/>
  <c r="R17" i="26"/>
  <c r="T13" i="56"/>
  <c r="K30" i="1"/>
  <c r="U16" i="43"/>
  <c r="G22" i="1"/>
  <c r="O9" i="43"/>
  <c r="G24" i="23"/>
  <c r="O17" i="26"/>
  <c r="C10" i="26"/>
  <c r="J17" i="49"/>
  <c r="K18" i="1"/>
  <c r="G13" i="54"/>
  <c r="I14" i="29"/>
  <c r="K13" i="11"/>
  <c r="L17" i="54"/>
  <c r="F22" i="23"/>
  <c r="G17" i="49"/>
  <c r="K18" i="29"/>
  <c r="F15" i="54"/>
  <c r="E14" i="56"/>
  <c r="H10" i="56"/>
  <c r="F27" i="59"/>
  <c r="K14" i="54"/>
  <c r="G10" i="26"/>
  <c r="J15" i="17"/>
  <c r="K14" i="1"/>
  <c r="L20" i="37"/>
  <c r="R12" i="11"/>
  <c r="G14" i="29"/>
  <c r="U18" i="54"/>
  <c r="L30" i="37"/>
  <c r="I26" i="37"/>
  <c r="G23" i="23"/>
  <c r="J31" i="23"/>
  <c r="L15" i="1"/>
  <c r="M23" i="37"/>
  <c r="H29" i="37"/>
  <c r="F14" i="26"/>
  <c r="H20" i="37"/>
  <c r="L17" i="29"/>
  <c r="C21" i="37"/>
  <c r="K13" i="49"/>
  <c r="J32" i="8"/>
  <c r="W10" i="54"/>
  <c r="L13" i="37"/>
  <c r="L31" i="23"/>
  <c r="T10" i="56"/>
  <c r="P16" i="23"/>
  <c r="F14" i="59"/>
  <c r="E31" i="23"/>
  <c r="F12" i="11"/>
  <c r="E14" i="29"/>
  <c r="G16" i="29"/>
  <c r="N10" i="26"/>
  <c r="M20" i="37"/>
  <c r="H14" i="37"/>
  <c r="U14" i="54"/>
  <c r="C16" i="59"/>
  <c r="F13" i="43"/>
  <c r="C18" i="1"/>
  <c r="M12" i="17"/>
  <c r="E15" i="37"/>
  <c r="G19" i="37"/>
  <c r="F22" i="8"/>
  <c r="G21" i="59"/>
  <c r="L16" i="54"/>
  <c r="Q12" i="43"/>
  <c r="I18" i="29"/>
  <c r="P18" i="54"/>
  <c r="E21" i="37"/>
  <c r="G11" i="11"/>
  <c r="H10" i="26"/>
  <c r="N15" i="49"/>
  <c r="J16" i="43"/>
  <c r="G12" i="49"/>
  <c r="E15" i="49"/>
  <c r="R17" i="43"/>
  <c r="I10" i="54"/>
  <c r="P31" i="23"/>
  <c r="C25" i="23"/>
  <c r="K24" i="37"/>
  <c r="L30" i="1"/>
  <c r="J10" i="29"/>
  <c r="M16" i="1"/>
  <c r="E32" i="59"/>
  <c r="K26" i="1"/>
  <c r="M28" i="1"/>
  <c r="T17" i="43"/>
  <c r="G15" i="37"/>
  <c r="C13" i="23"/>
  <c r="F23" i="37"/>
  <c r="E9" i="37"/>
  <c r="E26" i="59"/>
  <c r="K10" i="29"/>
  <c r="L23" i="1"/>
  <c r="M16" i="29"/>
  <c r="L23" i="23"/>
  <c r="C14" i="23"/>
  <c r="F31" i="59"/>
  <c r="J31" i="1"/>
  <c r="O17" i="11"/>
  <c r="E27" i="23"/>
  <c r="M26" i="1"/>
  <c r="E23" i="37"/>
  <c r="Q14" i="26"/>
  <c r="K17" i="56"/>
  <c r="M13" i="17"/>
  <c r="I22" i="37"/>
  <c r="F24" i="59"/>
  <c r="P22" i="23"/>
  <c r="I12" i="37"/>
  <c r="L25" i="1"/>
  <c r="F14" i="49"/>
  <c r="N17" i="26"/>
  <c r="K21" i="1"/>
  <c r="G13" i="56"/>
  <c r="K9" i="43"/>
  <c r="T14" i="56"/>
  <c r="J17" i="43"/>
  <c r="L33" i="1"/>
  <c r="S17" i="26"/>
  <c r="L15" i="26"/>
  <c r="L22" i="37"/>
  <c r="E23" i="59"/>
  <c r="O19" i="37"/>
  <c r="M17" i="1"/>
  <c r="L27" i="37"/>
  <c r="G9" i="49"/>
  <c r="S14" i="56"/>
  <c r="F18" i="29"/>
  <c r="E19" i="37"/>
  <c r="F13" i="23"/>
  <c r="V14" i="54"/>
  <c r="J16" i="26"/>
  <c r="G33" i="1"/>
  <c r="U13" i="43"/>
  <c r="N16" i="43"/>
  <c r="M27" i="1"/>
  <c r="F11" i="17"/>
  <c r="I16" i="17"/>
  <c r="U12" i="43"/>
  <c r="H12" i="37"/>
  <c r="N14" i="56"/>
  <c r="H15" i="29"/>
  <c r="K14" i="43"/>
  <c r="M15" i="37"/>
  <c r="M21" i="1"/>
  <c r="H13" i="11"/>
  <c r="I17" i="26"/>
  <c r="O18" i="26"/>
  <c r="F33" i="8"/>
  <c r="K15" i="54"/>
  <c r="M30" i="1"/>
  <c r="G16" i="56"/>
  <c r="K23" i="37"/>
  <c r="G18" i="37"/>
  <c r="J12" i="49"/>
  <c r="H28" i="37"/>
  <c r="C16" i="43"/>
  <c r="N15" i="37"/>
  <c r="C28" i="37"/>
  <c r="F14" i="37"/>
  <c r="M13" i="26"/>
  <c r="V12" i="43"/>
  <c r="H16" i="11"/>
  <c r="N29" i="37"/>
  <c r="L18" i="37"/>
  <c r="L17" i="49"/>
  <c r="M25" i="1"/>
  <c r="H17" i="56"/>
  <c r="M22" i="1"/>
  <c r="R13" i="11"/>
  <c r="N15" i="26"/>
  <c r="I27" i="37"/>
  <c r="T17" i="26"/>
  <c r="M14" i="26"/>
  <c r="L23" i="8"/>
  <c r="N11" i="11"/>
  <c r="V16" i="54"/>
  <c r="K15" i="11"/>
  <c r="M16" i="26"/>
  <c r="L15" i="29"/>
  <c r="J14" i="26"/>
  <c r="L31" i="1"/>
  <c r="F15" i="29"/>
  <c r="T13" i="26"/>
  <c r="L23" i="37"/>
  <c r="D15" i="11"/>
  <c r="K11" i="11"/>
  <c r="O21" i="37"/>
  <c r="M15" i="17"/>
  <c r="L28" i="1"/>
  <c r="C31" i="23"/>
  <c r="R17" i="54"/>
  <c r="F9" i="37"/>
  <c r="M15" i="49"/>
  <c r="J15" i="43"/>
  <c r="E14" i="59"/>
  <c r="R9" i="43"/>
  <c r="S14" i="11"/>
  <c r="D9" i="49"/>
  <c r="D10" i="29"/>
  <c r="L19" i="37"/>
  <c r="K12" i="43"/>
  <c r="M12" i="1"/>
  <c r="G16" i="43"/>
  <c r="J13" i="37"/>
  <c r="H12" i="49"/>
  <c r="E29" i="59"/>
  <c r="J10" i="37"/>
  <c r="F21" i="1"/>
  <c r="I17" i="11"/>
  <c r="F14" i="8"/>
  <c r="L12" i="43"/>
  <c r="J32" i="23"/>
  <c r="H27" i="1"/>
  <c r="F17" i="17"/>
  <c r="I26" i="23"/>
  <c r="Q17" i="26"/>
  <c r="G22" i="59"/>
  <c r="M10" i="37"/>
  <c r="L13" i="23"/>
  <c r="D14" i="8"/>
  <c r="F22" i="59"/>
  <c r="D33" i="23"/>
  <c r="J21" i="37"/>
  <c r="P13" i="23"/>
  <c r="C24" i="37"/>
  <c r="K26" i="23"/>
  <c r="L17" i="23"/>
  <c r="K30" i="23"/>
  <c r="U16" i="54"/>
  <c r="I22" i="1"/>
  <c r="R18" i="54"/>
  <c r="E10" i="29"/>
  <c r="G15" i="43"/>
  <c r="G14" i="26"/>
  <c r="K16" i="23"/>
  <c r="R17" i="11"/>
  <c r="Q11" i="11"/>
  <c r="C16" i="26"/>
  <c r="G17" i="11"/>
  <c r="D17" i="1"/>
  <c r="F12" i="1"/>
  <c r="F12" i="43"/>
  <c r="E31" i="1"/>
  <c r="E25" i="37"/>
  <c r="L22" i="1"/>
  <c r="G26" i="59"/>
  <c r="J30" i="23"/>
  <c r="G14" i="59"/>
  <c r="K12" i="37"/>
  <c r="M15" i="56"/>
  <c r="F31" i="8"/>
  <c r="I12" i="1"/>
  <c r="G13" i="11"/>
  <c r="F13" i="17"/>
  <c r="F21" i="8"/>
  <c r="H13" i="26"/>
  <c r="H14" i="26"/>
  <c r="J28" i="23"/>
  <c r="J29" i="8"/>
  <c r="O15" i="37"/>
  <c r="H12" i="43"/>
  <c r="C25" i="59"/>
  <c r="M12" i="49"/>
  <c r="H15" i="26"/>
  <c r="I14" i="1"/>
  <c r="L16" i="43"/>
  <c r="I13" i="29"/>
  <c r="C26" i="37"/>
  <c r="O12" i="43"/>
  <c r="G17" i="43"/>
  <c r="J11" i="1"/>
  <c r="J14" i="49"/>
  <c r="G10" i="59"/>
  <c r="L13" i="26"/>
  <c r="D30" i="1"/>
  <c r="I13" i="17"/>
  <c r="C12" i="43"/>
  <c r="E13" i="17"/>
  <c r="C28" i="59"/>
  <c r="P12" i="11"/>
  <c r="F14" i="17"/>
  <c r="C17" i="43"/>
  <c r="S15" i="56"/>
  <c r="Q14" i="11"/>
  <c r="I16" i="29"/>
  <c r="F25" i="1"/>
  <c r="F34" i="23"/>
  <c r="E14" i="1"/>
  <c r="C29" i="37"/>
  <c r="G32" i="23"/>
  <c r="V13" i="43"/>
  <c r="G21" i="1"/>
  <c r="R10" i="26"/>
  <c r="F26" i="1"/>
  <c r="P11" i="11"/>
  <c r="C9" i="49"/>
  <c r="H15" i="43"/>
  <c r="S13" i="56"/>
  <c r="H15" i="8"/>
  <c r="P19" i="23"/>
  <c r="C14" i="17"/>
  <c r="P34" i="23"/>
  <c r="O16" i="43"/>
  <c r="Q18" i="56"/>
  <c r="C20" i="59"/>
  <c r="C11" i="59"/>
  <c r="F26" i="23"/>
  <c r="G15" i="54"/>
  <c r="J18" i="23"/>
  <c r="P32" i="23"/>
  <c r="H32" i="8"/>
  <c r="E11" i="17"/>
  <c r="M18" i="56"/>
  <c r="T16" i="56"/>
  <c r="K17" i="43"/>
  <c r="C33" i="1"/>
  <c r="V9" i="43"/>
  <c r="L24" i="1"/>
  <c r="I15" i="17"/>
  <c r="E24" i="37"/>
  <c r="J23" i="23"/>
  <c r="F16" i="11"/>
  <c r="L15" i="23"/>
  <c r="K9" i="37"/>
  <c r="D16" i="23"/>
  <c r="D30" i="8"/>
  <c r="G18" i="56"/>
  <c r="G20" i="59"/>
  <c r="I10" i="26"/>
  <c r="I17" i="29"/>
  <c r="F31" i="23"/>
  <c r="H26" i="37"/>
  <c r="E18" i="56"/>
  <c r="G17" i="23"/>
  <c r="E30" i="23"/>
  <c r="M13" i="43"/>
  <c r="J14" i="17"/>
  <c r="D15" i="43"/>
  <c r="I30" i="23"/>
  <c r="I18" i="23"/>
  <c r="F10" i="26"/>
  <c r="D31" i="23"/>
  <c r="D32" i="8"/>
  <c r="D15" i="23"/>
  <c r="D16" i="29"/>
  <c r="F13" i="11"/>
  <c r="H16" i="49"/>
  <c r="D31" i="1"/>
  <c r="D17" i="23"/>
  <c r="T10" i="26"/>
  <c r="M28" i="37"/>
  <c r="Q13" i="43"/>
  <c r="S18" i="56"/>
  <c r="L14" i="29"/>
  <c r="J22" i="1"/>
  <c r="G16" i="11"/>
  <c r="H16" i="17"/>
  <c r="I27" i="1"/>
  <c r="O17" i="43"/>
  <c r="I9" i="49"/>
  <c r="F15" i="8"/>
  <c r="M17" i="56"/>
  <c r="L15" i="8"/>
  <c r="V17" i="43"/>
  <c r="F29" i="8"/>
  <c r="Q14" i="43"/>
  <c r="W17" i="54"/>
  <c r="G17" i="29"/>
  <c r="M13" i="1"/>
  <c r="F27" i="23"/>
  <c r="K23" i="1"/>
  <c r="K31" i="23"/>
  <c r="K16" i="43"/>
  <c r="G12" i="17"/>
  <c r="C23" i="23"/>
  <c r="D17" i="49"/>
  <c r="F18" i="8"/>
  <c r="O18" i="54"/>
  <c r="J11" i="37"/>
  <c r="I28" i="37"/>
  <c r="H14" i="56"/>
  <c r="L13" i="17"/>
  <c r="H25" i="1"/>
  <c r="O15" i="11"/>
  <c r="J11" i="17"/>
  <c r="M19" i="37"/>
  <c r="E11" i="59"/>
  <c r="E30" i="37"/>
  <c r="P30" i="23"/>
  <c r="N23" i="37"/>
  <c r="H15" i="11"/>
  <c r="N30" i="23"/>
  <c r="F30" i="8"/>
  <c r="J24" i="1"/>
  <c r="M14" i="43"/>
  <c r="P26" i="23"/>
  <c r="E17" i="11"/>
  <c r="J30" i="37"/>
  <c r="N10" i="56"/>
  <c r="E13" i="11"/>
  <c r="F15" i="23"/>
  <c r="J17" i="23"/>
  <c r="F25" i="8"/>
  <c r="L21" i="37"/>
  <c r="C11" i="17"/>
  <c r="G18" i="26"/>
  <c r="E22" i="59"/>
  <c r="I14" i="26"/>
  <c r="F18" i="37"/>
  <c r="K23" i="23"/>
  <c r="L31" i="8"/>
  <c r="G21" i="37"/>
  <c r="E12" i="49"/>
  <c r="F17" i="29"/>
  <c r="O13" i="43"/>
  <c r="F13" i="29"/>
  <c r="H14" i="1"/>
  <c r="J19" i="23"/>
  <c r="H17" i="11"/>
  <c r="E13" i="23"/>
  <c r="M14" i="54"/>
  <c r="G30" i="37"/>
  <c r="N15" i="29"/>
  <c r="M15" i="29"/>
  <c r="C30" i="1"/>
  <c r="G31" i="1"/>
  <c r="L18" i="29"/>
  <c r="H29" i="8"/>
  <c r="K14" i="23"/>
  <c r="H26" i="1"/>
  <c r="D22" i="23"/>
  <c r="I15" i="1"/>
  <c r="D29" i="8"/>
  <c r="C15" i="59"/>
  <c r="E16" i="49"/>
  <c r="L16" i="17"/>
  <c r="I29" i="23"/>
  <c r="K17" i="26"/>
  <c r="G11" i="59"/>
  <c r="H13" i="49"/>
  <c r="J32" i="1"/>
  <c r="K15" i="23"/>
  <c r="G16" i="54"/>
  <c r="I16" i="11"/>
  <c r="M16" i="49"/>
  <c r="F9" i="43"/>
  <c r="H13" i="8"/>
  <c r="H13" i="1"/>
  <c r="G29" i="1"/>
  <c r="J14" i="23"/>
  <c r="K27" i="1"/>
  <c r="F15" i="17"/>
  <c r="N14" i="49"/>
  <c r="H30" i="1"/>
  <c r="L14" i="49"/>
  <c r="J23" i="37"/>
  <c r="F29" i="37"/>
  <c r="E16" i="1"/>
  <c r="N21" i="37"/>
  <c r="G25" i="37"/>
  <c r="N25" i="37"/>
  <c r="M16" i="11"/>
  <c r="P14" i="54"/>
  <c r="E25" i="23"/>
  <c r="M9" i="43"/>
  <c r="H30" i="8"/>
  <c r="C14" i="11"/>
  <c r="D33" i="8"/>
  <c r="C27" i="23"/>
  <c r="E10" i="37"/>
  <c r="O12" i="11"/>
  <c r="E18" i="37"/>
  <c r="D14" i="54"/>
  <c r="M9" i="37"/>
  <c r="G16" i="1"/>
  <c r="F17" i="54"/>
  <c r="I13" i="37"/>
  <c r="I14" i="49"/>
  <c r="D18" i="1"/>
  <c r="I19" i="37"/>
  <c r="L14" i="43"/>
  <c r="N33" i="23"/>
  <c r="C11" i="1"/>
  <c r="E9" i="43"/>
  <c r="J9" i="49"/>
  <c r="T17" i="56"/>
  <c r="S13" i="43"/>
  <c r="L11" i="8"/>
  <c r="E18" i="26"/>
  <c r="J16" i="11"/>
  <c r="H16" i="8"/>
  <c r="I16" i="23"/>
  <c r="H11" i="8"/>
  <c r="I12" i="17"/>
  <c r="H17" i="49"/>
  <c r="E16" i="59"/>
  <c r="G22" i="23"/>
  <c r="L14" i="37"/>
  <c r="K14" i="17"/>
  <c r="E18" i="23"/>
  <c r="K13" i="23"/>
  <c r="C21" i="1"/>
  <c r="E28" i="1"/>
  <c r="F16" i="49"/>
  <c r="L16" i="11"/>
  <c r="L15" i="49"/>
  <c r="L11" i="17"/>
  <c r="I31" i="1"/>
  <c r="C9" i="43"/>
  <c r="F20" i="37"/>
  <c r="C27" i="37"/>
  <c r="H33" i="8"/>
  <c r="K15" i="37"/>
  <c r="K25" i="37"/>
  <c r="E17" i="59"/>
  <c r="P10" i="54"/>
  <c r="P13" i="54"/>
  <c r="G15" i="17"/>
  <c r="G13" i="17"/>
  <c r="Q9" i="43"/>
  <c r="G10" i="37"/>
  <c r="F30" i="1"/>
  <c r="C10" i="59"/>
  <c r="E13" i="26"/>
  <c r="J27" i="37"/>
  <c r="C34" i="23"/>
  <c r="P33" i="23"/>
  <c r="E11" i="11"/>
  <c r="M17" i="17"/>
  <c r="M17" i="49"/>
  <c r="E14" i="26"/>
  <c r="I14" i="23"/>
  <c r="H16" i="56"/>
  <c r="K12" i="1"/>
  <c r="T17" i="54"/>
  <c r="T17" i="11"/>
  <c r="J22" i="8"/>
  <c r="H16" i="29"/>
  <c r="L17" i="26"/>
  <c r="J13" i="23"/>
  <c r="K25" i="1"/>
  <c r="E17" i="26"/>
  <c r="S17" i="11"/>
  <c r="C14" i="59"/>
  <c r="P15" i="26"/>
  <c r="E15" i="23"/>
  <c r="M14" i="37"/>
  <c r="F24" i="8"/>
  <c r="O26" i="37"/>
  <c r="E12" i="59"/>
  <c r="L13" i="8"/>
  <c r="M24" i="37"/>
  <c r="N16" i="29"/>
  <c r="L29" i="37"/>
  <c r="W18" i="54"/>
  <c r="C22" i="23"/>
  <c r="P17" i="23"/>
  <c r="C12" i="49"/>
  <c r="G27" i="1"/>
  <c r="I17" i="54"/>
  <c r="K16" i="11"/>
  <c r="E17" i="23"/>
  <c r="E20" i="37"/>
  <c r="G29" i="23"/>
  <c r="T15" i="54"/>
  <c r="C29" i="23"/>
  <c r="E16" i="23"/>
  <c r="J18" i="1"/>
  <c r="G22" i="37"/>
  <c r="F9" i="49"/>
  <c r="I23" i="1"/>
  <c r="J13" i="26"/>
  <c r="I17" i="49"/>
  <c r="J24" i="8"/>
  <c r="F25" i="59"/>
  <c r="G18" i="29"/>
  <c r="E10" i="56"/>
  <c r="F12" i="17"/>
  <c r="E28" i="23"/>
  <c r="F11" i="11"/>
  <c r="K30" i="37"/>
  <c r="N30" i="37"/>
  <c r="F30" i="23"/>
  <c r="J14" i="43"/>
  <c r="P13" i="26"/>
  <c r="F13" i="49"/>
  <c r="K13" i="17"/>
  <c r="E13" i="1"/>
  <c r="O18" i="37"/>
  <c r="I33" i="23"/>
  <c r="E18" i="54"/>
  <c r="G15" i="29"/>
  <c r="P28" i="23"/>
  <c r="G17" i="56"/>
  <c r="F12" i="49"/>
  <c r="G15" i="49"/>
  <c r="N12" i="43"/>
  <c r="G19" i="23"/>
  <c r="J12" i="37"/>
  <c r="D17" i="17"/>
  <c r="J13" i="29"/>
  <c r="J26" i="37"/>
  <c r="E30" i="59"/>
  <c r="J16" i="49"/>
  <c r="N18" i="56"/>
  <c r="I31" i="23"/>
  <c r="I18" i="37"/>
  <c r="F19" i="37"/>
  <c r="G14" i="11"/>
  <c r="F17" i="59"/>
  <c r="N25" i="23"/>
  <c r="M14" i="29"/>
  <c r="H11" i="17"/>
  <c r="E12" i="23"/>
  <c r="D27" i="8"/>
  <c r="H29" i="1"/>
  <c r="L28" i="23"/>
  <c r="F22" i="1"/>
  <c r="E18" i="29"/>
  <c r="G13" i="43"/>
  <c r="N16" i="17"/>
  <c r="M14" i="11"/>
  <c r="P17" i="11"/>
  <c r="J27" i="1"/>
  <c r="K19" i="23"/>
  <c r="G24" i="1"/>
  <c r="C25" i="1"/>
  <c r="O28" i="37"/>
  <c r="N13" i="43"/>
  <c r="S18" i="26"/>
  <c r="F14" i="11"/>
  <c r="F18" i="23"/>
  <c r="N15" i="17"/>
  <c r="E23" i="23"/>
  <c r="I13" i="49"/>
  <c r="I14" i="17"/>
  <c r="M13" i="11"/>
  <c r="L9" i="43"/>
  <c r="G23" i="1"/>
  <c r="I10" i="29"/>
  <c r="D23" i="23"/>
  <c r="U13" i="54"/>
  <c r="C13" i="29"/>
  <c r="L16" i="29"/>
  <c r="L17" i="11"/>
  <c r="G27" i="37"/>
  <c r="I20" i="37"/>
  <c r="E20" i="59"/>
  <c r="Q15" i="43"/>
  <c r="R16" i="11"/>
  <c r="L14" i="11"/>
  <c r="J14" i="29"/>
  <c r="G15" i="26"/>
  <c r="E21" i="59"/>
  <c r="H17" i="17"/>
  <c r="F31" i="1"/>
  <c r="L27" i="8"/>
  <c r="H21" i="1"/>
  <c r="G18" i="23"/>
  <c r="F20" i="59"/>
  <c r="H14" i="29"/>
  <c r="F26" i="37"/>
  <c r="N12" i="37"/>
  <c r="J27" i="8"/>
  <c r="J29" i="1"/>
  <c r="J31" i="8"/>
  <c r="H32" i="1"/>
  <c r="G28" i="23"/>
  <c r="K12" i="11"/>
  <c r="J12" i="43"/>
  <c r="C16" i="29"/>
  <c r="I21" i="37"/>
  <c r="D12" i="23"/>
  <c r="E12" i="43"/>
  <c r="I16" i="26"/>
  <c r="E16" i="56"/>
  <c r="N9" i="37"/>
  <c r="I14" i="54"/>
  <c r="G17" i="26"/>
  <c r="G25" i="1"/>
  <c r="H24" i="1"/>
  <c r="E10" i="26"/>
  <c r="L12" i="11"/>
  <c r="D26" i="23"/>
  <c r="G11" i="17"/>
  <c r="J16" i="23"/>
  <c r="I15" i="26"/>
  <c r="E29" i="23"/>
  <c r="K15" i="43"/>
  <c r="H23" i="8"/>
  <c r="L17" i="43"/>
  <c r="G32" i="1"/>
  <c r="G16" i="49"/>
  <c r="F17" i="11"/>
  <c r="L14" i="1"/>
  <c r="K9" i="49"/>
  <c r="K14" i="11"/>
  <c r="C15" i="1"/>
  <c r="C14" i="37"/>
  <c r="G30" i="1"/>
  <c r="G23" i="59"/>
  <c r="J13" i="49"/>
  <c r="K14" i="37"/>
  <c r="K18" i="23"/>
  <c r="H9" i="43"/>
  <c r="F16" i="17"/>
  <c r="J26" i="8"/>
  <c r="J25" i="23"/>
  <c r="E16" i="17"/>
  <c r="N19" i="23"/>
  <c r="C16" i="17"/>
  <c r="S14" i="43"/>
  <c r="F12" i="59"/>
  <c r="H13" i="37"/>
  <c r="M15" i="26"/>
  <c r="E29" i="1"/>
  <c r="E16" i="11"/>
  <c r="S13" i="26"/>
  <c r="J21" i="1"/>
  <c r="K14" i="49"/>
  <c r="F15" i="43"/>
  <c r="I22" i="23"/>
  <c r="H30" i="37"/>
  <c r="H25" i="8"/>
  <c r="Q15" i="11"/>
  <c r="Q16" i="43"/>
  <c r="E26" i="37"/>
  <c r="C26" i="59"/>
  <c r="D28" i="8"/>
  <c r="K14" i="26"/>
  <c r="J21" i="8"/>
  <c r="F27" i="37"/>
  <c r="E9" i="49"/>
  <c r="N24" i="23"/>
  <c r="E12" i="1"/>
  <c r="F16" i="23"/>
  <c r="G12" i="1"/>
  <c r="J17" i="17"/>
  <c r="C11" i="37"/>
  <c r="H16" i="26"/>
  <c r="R14" i="43"/>
  <c r="J12" i="8"/>
  <c r="G13" i="1"/>
  <c r="O14" i="11"/>
  <c r="I24" i="23"/>
  <c r="G26" i="1"/>
  <c r="D33" i="1"/>
  <c r="H19" i="37"/>
  <c r="R16" i="26"/>
  <c r="E25" i="1"/>
  <c r="D30" i="23"/>
  <c r="C24" i="23"/>
  <c r="N16" i="54"/>
  <c r="G13" i="29"/>
  <c r="V14" i="43"/>
  <c r="F30" i="37"/>
  <c r="F28" i="37"/>
  <c r="I28" i="23"/>
  <c r="J16" i="17"/>
  <c r="D13" i="26"/>
  <c r="F16" i="1"/>
  <c r="L19" i="23"/>
  <c r="E13" i="37"/>
  <c r="D25" i="23"/>
  <c r="C32" i="1"/>
  <c r="L15" i="37"/>
  <c r="M13" i="29"/>
  <c r="C30" i="23"/>
  <c r="J17" i="8"/>
  <c r="H21" i="37"/>
  <c r="C15" i="26"/>
  <c r="K10" i="37"/>
  <c r="K16" i="17"/>
  <c r="D17" i="43"/>
  <c r="G14" i="37"/>
  <c r="T12" i="11"/>
  <c r="J25" i="1"/>
  <c r="N32" i="23"/>
  <c r="O10" i="37"/>
  <c r="N14" i="11"/>
  <c r="H16" i="54"/>
  <c r="N10" i="54"/>
  <c r="D15" i="8"/>
  <c r="H28" i="8"/>
  <c r="I18" i="1"/>
  <c r="J28" i="8"/>
  <c r="F25" i="23"/>
  <c r="N14" i="23"/>
  <c r="K11" i="17"/>
  <c r="D16" i="43"/>
  <c r="S16" i="11"/>
  <c r="L21" i="8"/>
  <c r="F13" i="54"/>
  <c r="I14" i="37"/>
  <c r="N14" i="17"/>
  <c r="D18" i="8"/>
  <c r="I32" i="23"/>
  <c r="J13" i="17"/>
  <c r="F14" i="1"/>
  <c r="E22" i="1"/>
  <c r="J13" i="8"/>
  <c r="L13" i="54"/>
  <c r="I19" i="23"/>
  <c r="T13" i="54"/>
  <c r="D15" i="17"/>
  <c r="N22" i="23"/>
  <c r="C18" i="29"/>
  <c r="G26" i="23"/>
  <c r="K17" i="17"/>
  <c r="H22" i="1"/>
  <c r="F21" i="37"/>
  <c r="K34" i="23"/>
  <c r="N16" i="11"/>
  <c r="J15" i="23"/>
  <c r="E18" i="1"/>
  <c r="C13" i="26"/>
  <c r="I23" i="23"/>
  <c r="M21" i="37"/>
  <c r="H18" i="26"/>
  <c r="F27" i="1"/>
  <c r="H18" i="1"/>
  <c r="D12" i="43"/>
  <c r="C18" i="26"/>
  <c r="D18" i="29"/>
  <c r="D16" i="49"/>
  <c r="N13" i="54"/>
  <c r="E11" i="37"/>
  <c r="I18" i="54"/>
  <c r="O13" i="26"/>
  <c r="H9" i="49"/>
  <c r="D13" i="17"/>
  <c r="F17" i="43"/>
  <c r="I17" i="17"/>
  <c r="D12" i="49"/>
  <c r="K21" i="37"/>
  <c r="K17" i="11"/>
  <c r="F15" i="37"/>
  <c r="H16" i="1"/>
  <c r="M10" i="29"/>
  <c r="L11" i="37"/>
  <c r="P29" i="23"/>
  <c r="N12" i="49"/>
  <c r="M18" i="37"/>
  <c r="Q16" i="56"/>
  <c r="H21" i="8"/>
  <c r="H15" i="49"/>
  <c r="C17" i="26"/>
  <c r="M17" i="11"/>
  <c r="O30" i="37"/>
  <c r="J15" i="1"/>
  <c r="R16" i="43"/>
  <c r="F11" i="59"/>
  <c r="L16" i="8"/>
  <c r="R18" i="26"/>
  <c r="N34" i="23"/>
  <c r="H13" i="56"/>
  <c r="D23" i="1"/>
  <c r="F29" i="1"/>
  <c r="J28" i="37"/>
  <c r="C13" i="11"/>
  <c r="E26" i="1"/>
  <c r="D31" i="8"/>
  <c r="T15" i="11"/>
  <c r="C18" i="23"/>
  <c r="I15" i="37"/>
  <c r="F10" i="29"/>
  <c r="J34" i="23"/>
  <c r="C31" i="1"/>
  <c r="S17" i="56"/>
  <c r="I34" i="23"/>
  <c r="E22" i="37"/>
  <c r="D15" i="29"/>
  <c r="P24" i="23"/>
  <c r="L29" i="8"/>
  <c r="I12" i="23"/>
  <c r="P15" i="23"/>
  <c r="K16" i="49"/>
  <c r="J26" i="23"/>
  <c r="E29" i="37"/>
  <c r="L14" i="8"/>
  <c r="N13" i="37"/>
  <c r="G14" i="56"/>
  <c r="G26" i="37"/>
  <c r="G13" i="37"/>
  <c r="G28" i="1"/>
  <c r="I15" i="23"/>
  <c r="M12" i="11"/>
  <c r="H14" i="43"/>
  <c r="L10" i="26"/>
  <c r="P14" i="23"/>
  <c r="L9" i="37"/>
  <c r="E17" i="29"/>
  <c r="J17" i="11"/>
  <c r="F17" i="1"/>
  <c r="I25" i="1"/>
  <c r="U15" i="43"/>
  <c r="G27" i="23"/>
  <c r="K22" i="37"/>
  <c r="E15" i="1"/>
  <c r="S16" i="43"/>
  <c r="U9" i="43"/>
  <c r="J28" i="1"/>
  <c r="K13" i="37"/>
  <c r="K24" i="23"/>
  <c r="F23" i="23"/>
  <c r="H13" i="17"/>
  <c r="N10" i="29"/>
  <c r="V18" i="54"/>
  <c r="I24" i="37"/>
  <c r="L32" i="8"/>
  <c r="I30" i="1"/>
  <c r="C15" i="49"/>
  <c r="G10" i="56"/>
  <c r="F32" i="23"/>
  <c r="J12" i="11"/>
  <c r="D18" i="56"/>
  <c r="I10" i="37"/>
  <c r="D24" i="23"/>
  <c r="D21" i="1"/>
  <c r="G9" i="37"/>
  <c r="F28" i="1"/>
  <c r="G30" i="23"/>
  <c r="N12" i="23"/>
  <c r="N26" i="23"/>
  <c r="K29" i="37"/>
  <c r="J22" i="37"/>
  <c r="M9" i="49"/>
  <c r="F28" i="8"/>
  <c r="M15" i="54"/>
  <c r="K33" i="23"/>
  <c r="P27" i="23"/>
  <c r="D25" i="1"/>
  <c r="O23" i="37"/>
  <c r="D17" i="11"/>
  <c r="H11" i="37"/>
  <c r="G15" i="23"/>
  <c r="O16" i="26"/>
  <c r="F33" i="23"/>
  <c r="N15" i="11"/>
  <c r="M13" i="54"/>
  <c r="E14" i="54"/>
  <c r="E21" i="1"/>
  <c r="K32" i="23"/>
  <c r="L26" i="23"/>
  <c r="C28" i="1"/>
  <c r="E25" i="59"/>
  <c r="K20" i="37"/>
  <c r="N11" i="37"/>
  <c r="J16" i="8"/>
  <c r="C22" i="1"/>
  <c r="K15" i="49"/>
  <c r="C25" i="37"/>
  <c r="H28" i="1"/>
  <c r="D13" i="8"/>
  <c r="E27" i="37"/>
  <c r="L10" i="29"/>
  <c r="E16" i="43"/>
  <c r="I24" i="1"/>
  <c r="N16" i="23"/>
  <c r="L15" i="43"/>
  <c r="D13" i="29"/>
  <c r="D32" i="1"/>
  <c r="M16" i="56"/>
  <c r="C16" i="11"/>
  <c r="G15" i="56"/>
  <c r="D16" i="8"/>
  <c r="C14" i="1"/>
  <c r="H26" i="8"/>
  <c r="P18" i="23"/>
  <c r="L28" i="8"/>
  <c r="E17" i="1"/>
  <c r="I15" i="11"/>
  <c r="H12" i="11"/>
  <c r="G30" i="59"/>
  <c r="D25" i="8"/>
  <c r="J33" i="1"/>
  <c r="E15" i="26"/>
  <c r="L13" i="11"/>
  <c r="J20" i="37"/>
  <c r="M12" i="37"/>
  <c r="M11" i="17"/>
  <c r="G15" i="59"/>
  <c r="N13" i="11"/>
  <c r="L30" i="23"/>
  <c r="H10" i="29"/>
  <c r="E30" i="1"/>
  <c r="N15" i="54"/>
  <c r="Q10" i="26"/>
  <c r="K18" i="37"/>
  <c r="N14" i="29"/>
  <c r="Q16" i="26"/>
  <c r="L25" i="8"/>
  <c r="T15" i="26"/>
  <c r="C24" i="1"/>
  <c r="H22" i="37"/>
  <c r="I28" i="1"/>
  <c r="K12" i="49"/>
  <c r="U14" i="43"/>
  <c r="E11" i="1"/>
  <c r="K15" i="17"/>
  <c r="P10" i="26"/>
  <c r="D27" i="23"/>
  <c r="D32" i="23"/>
  <c r="J26" i="1"/>
  <c r="J22" i="23"/>
  <c r="P14" i="11"/>
  <c r="P16" i="54"/>
  <c r="T14" i="26"/>
  <c r="L25" i="23"/>
  <c r="N31" i="23"/>
  <c r="C12" i="37"/>
  <c r="E13" i="49"/>
  <c r="D10" i="54"/>
  <c r="G16" i="17"/>
  <c r="F15" i="1"/>
  <c r="K29" i="23"/>
  <c r="T15" i="56"/>
  <c r="K25" i="23"/>
  <c r="S15" i="26"/>
  <c r="I26" i="1"/>
  <c r="J15" i="29"/>
  <c r="L17" i="8"/>
  <c r="M16" i="17"/>
  <c r="H17" i="43"/>
  <c r="H10" i="37"/>
  <c r="M15" i="43"/>
  <c r="C33" i="23"/>
  <c r="D16" i="1"/>
  <c r="H27" i="8"/>
  <c r="E14" i="49"/>
  <c r="J33" i="23"/>
  <c r="G28" i="59"/>
  <c r="G34" i="23"/>
  <c r="C15" i="23"/>
  <c r="E19" i="23"/>
  <c r="I13" i="11"/>
  <c r="F32" i="8"/>
  <c r="G28" i="37"/>
  <c r="Q17" i="11"/>
  <c r="C10" i="29"/>
  <c r="N23" i="23"/>
  <c r="F10" i="59"/>
  <c r="H24" i="8"/>
  <c r="O14" i="54"/>
  <c r="G23" i="37"/>
  <c r="H17" i="8"/>
  <c r="J18" i="8"/>
  <c r="U17" i="43"/>
  <c r="M22" i="37"/>
  <c r="S16" i="56"/>
  <c r="L12" i="17"/>
  <c r="G18" i="1"/>
  <c r="C13" i="1"/>
  <c r="T9" i="43"/>
  <c r="F12" i="23"/>
  <c r="N12" i="17"/>
  <c r="P12" i="23"/>
  <c r="D12" i="17"/>
  <c r="E33" i="1"/>
  <c r="J29" i="23"/>
  <c r="J18" i="37"/>
  <c r="C23" i="37"/>
  <c r="J33" i="8"/>
  <c r="H17" i="1"/>
  <c r="F26" i="59"/>
  <c r="C17" i="49"/>
  <c r="F12" i="37"/>
  <c r="C9" i="37"/>
  <c r="F29" i="23"/>
  <c r="E32" i="1"/>
  <c r="F17" i="8"/>
  <c r="E32" i="23"/>
  <c r="K12" i="17"/>
  <c r="F23" i="59"/>
  <c r="G14" i="1"/>
  <c r="D16" i="11"/>
  <c r="G17" i="17"/>
  <c r="G14" i="17"/>
  <c r="O11" i="11"/>
  <c r="D15" i="26"/>
  <c r="E13" i="43"/>
  <c r="L24" i="23"/>
  <c r="I33" i="1"/>
  <c r="I17" i="23"/>
  <c r="G10" i="29"/>
  <c r="S9" i="43"/>
  <c r="D13" i="43"/>
  <c r="J17" i="1"/>
  <c r="N15" i="23"/>
  <c r="K15" i="29"/>
  <c r="J18" i="29"/>
  <c r="L22" i="8"/>
  <c r="J30" i="8"/>
  <c r="D15" i="1"/>
  <c r="O14" i="37"/>
  <c r="F24" i="23"/>
  <c r="F16" i="59"/>
  <c r="J13" i="11"/>
  <c r="D24" i="1"/>
  <c r="H22" i="8"/>
  <c r="F13" i="1"/>
  <c r="N18" i="29"/>
  <c r="H13" i="54"/>
  <c r="V10" i="54"/>
  <c r="L15" i="17"/>
  <c r="R15" i="11"/>
  <c r="M14" i="17"/>
  <c r="K28" i="23"/>
  <c r="G15" i="11"/>
  <c r="M15" i="11"/>
  <c r="K27" i="23"/>
  <c r="I13" i="1"/>
  <c r="F12" i="8"/>
  <c r="L17" i="17"/>
  <c r="E33" i="23"/>
  <c r="H33" i="1"/>
  <c r="C27" i="1"/>
  <c r="K10" i="54"/>
  <c r="L33" i="23"/>
  <c r="S12" i="11"/>
  <c r="C17" i="23"/>
  <c r="G9" i="43"/>
  <c r="M26" i="37"/>
  <c r="D13" i="1"/>
  <c r="L24" i="37"/>
  <c r="N26" i="37"/>
  <c r="G13" i="23"/>
  <c r="S12" i="43"/>
  <c r="K15" i="56"/>
  <c r="O14" i="26"/>
  <c r="F15" i="26"/>
  <c r="D34" i="23"/>
  <c r="N15" i="56"/>
  <c r="H11" i="11"/>
  <c r="E12" i="17"/>
  <c r="N24" i="37"/>
  <c r="M17" i="26"/>
  <c r="E27" i="59"/>
  <c r="K28" i="37"/>
  <c r="G17" i="1"/>
  <c r="E10" i="59"/>
  <c r="R11" i="11"/>
  <c r="P25" i="23"/>
  <c r="K17" i="23"/>
  <c r="M17" i="43"/>
  <c r="E28" i="59"/>
  <c r="E15" i="59"/>
  <c r="D12" i="1"/>
  <c r="J23" i="1"/>
  <c r="N20" i="37"/>
  <c r="F13" i="26"/>
  <c r="R13" i="43"/>
  <c r="L34" i="23"/>
  <c r="E12" i="11"/>
  <c r="J12" i="1"/>
  <c r="G24" i="37"/>
  <c r="J11" i="11"/>
  <c r="I32" i="1"/>
  <c r="L27" i="23"/>
  <c r="J25" i="8"/>
  <c r="L12" i="37"/>
  <c r="I21" i="1"/>
  <c r="I14" i="11"/>
  <c r="J30" i="1"/>
  <c r="G12" i="23"/>
  <c r="P17" i="26"/>
  <c r="Q16" i="11"/>
  <c r="E24" i="23"/>
  <c r="D29" i="1"/>
  <c r="N13" i="26"/>
  <c r="E17" i="17"/>
  <c r="J24" i="37"/>
  <c r="G33" i="23"/>
  <c r="Q12" i="11"/>
  <c r="G29" i="37"/>
  <c r="S10" i="26"/>
  <c r="H15" i="56"/>
  <c r="H16" i="43"/>
  <c r="F11" i="37"/>
  <c r="E16" i="26"/>
  <c r="M16" i="43"/>
  <c r="D22" i="8"/>
  <c r="G14" i="23"/>
  <c r="H17" i="26"/>
  <c r="C14" i="26"/>
  <c r="F16" i="43"/>
  <c r="N28" i="23"/>
  <c r="G12" i="37"/>
  <c r="S17" i="43"/>
  <c r="N11" i="17"/>
  <c r="E15" i="11"/>
  <c r="L18" i="8"/>
  <c r="E26" i="23"/>
  <c r="H11" i="1"/>
  <c r="D13" i="23"/>
  <c r="D15" i="49"/>
  <c r="N15" i="43"/>
  <c r="J15" i="8"/>
  <c r="P23" i="23"/>
  <c r="E13" i="29"/>
  <c r="I9" i="37"/>
  <c r="C29" i="1"/>
  <c r="K13" i="26"/>
  <c r="C29" i="59"/>
  <c r="D18" i="54"/>
  <c r="N16" i="49"/>
  <c r="D29" i="23"/>
  <c r="K19" i="37"/>
  <c r="C17" i="1"/>
  <c r="I29" i="1"/>
  <c r="T13" i="43"/>
  <c r="F33" i="1"/>
  <c r="F14" i="23"/>
  <c r="N16" i="56"/>
  <c r="G11" i="1"/>
  <c r="F15" i="11"/>
  <c r="N18" i="23"/>
  <c r="T14" i="11"/>
  <c r="K18" i="56"/>
  <c r="D19" i="23"/>
  <c r="I25" i="23"/>
  <c r="J10" i="26"/>
  <c r="E14" i="17"/>
  <c r="P13" i="11"/>
  <c r="L22" i="23"/>
  <c r="F18" i="26"/>
  <c r="C26" i="1"/>
  <c r="H9" i="37"/>
  <c r="D16" i="17"/>
  <c r="E24" i="59"/>
  <c r="C12" i="1"/>
  <c r="D26" i="8"/>
  <c r="M18" i="29"/>
  <c r="P16" i="11"/>
  <c r="M30" i="37"/>
  <c r="H14" i="8"/>
  <c r="N18" i="26"/>
  <c r="I12" i="11"/>
  <c r="L26" i="8"/>
  <c r="D14" i="1"/>
  <c r="I16" i="49"/>
  <c r="G16" i="23"/>
  <c r="E17" i="43"/>
  <c r="L13" i="43"/>
  <c r="J12" i="17"/>
  <c r="F21" i="59"/>
  <c r="C12" i="59"/>
  <c r="H31" i="8"/>
  <c r="F23" i="1"/>
  <c r="S11" i="11"/>
  <c r="J19" i="37"/>
  <c r="H15" i="37"/>
  <c r="D26" i="1"/>
  <c r="H12" i="1"/>
  <c r="C17" i="17"/>
  <c r="H14" i="11"/>
  <c r="D13" i="49"/>
  <c r="D14" i="43"/>
  <c r="P14" i="26"/>
  <c r="C15" i="17"/>
  <c r="D14" i="11"/>
  <c r="E27" i="1"/>
  <c r="C26" i="23"/>
  <c r="M27" i="37"/>
  <c r="C17" i="29"/>
  <c r="J15" i="11"/>
  <c r="L30" i="8"/>
  <c r="M11" i="11"/>
  <c r="L29" i="23"/>
  <c r="K17" i="49"/>
  <c r="J16" i="1"/>
  <c r="N17" i="56"/>
  <c r="J14" i="1"/>
  <c r="D27" i="1"/>
  <c r="F24" i="1"/>
  <c r="L13" i="29"/>
  <c r="S17" i="54"/>
  <c r="S10" i="54"/>
  <c r="D21" i="8"/>
  <c r="N17" i="29"/>
  <c r="L33" i="8"/>
  <c r="L25" i="37"/>
  <c r="C13" i="17"/>
  <c r="Q15" i="26"/>
  <c r="J13" i="1"/>
  <c r="N13" i="23"/>
  <c r="I13" i="23"/>
  <c r="O9" i="37"/>
  <c r="E14" i="11"/>
  <c r="K16" i="29"/>
  <c r="H12" i="8"/>
  <c r="Q13" i="11"/>
  <c r="C13" i="37"/>
  <c r="D23" i="8"/>
  <c r="O29" i="37"/>
  <c r="H14" i="17"/>
  <c r="G15" i="1"/>
  <c r="D28" i="1"/>
  <c r="L15" i="11"/>
  <c r="T16" i="11"/>
  <c r="K16" i="26"/>
  <c r="L14" i="23"/>
  <c r="F11" i="8"/>
  <c r="M11" i="37"/>
  <c r="H13" i="43"/>
  <c r="D22" i="1"/>
  <c r="F23" i="8"/>
  <c r="M10" i="56"/>
  <c r="I23" i="37"/>
  <c r="G14" i="49"/>
  <c r="E22" i="23"/>
  <c r="N13" i="49"/>
  <c r="F27" i="8"/>
  <c r="I30" i="37"/>
  <c r="G12" i="59"/>
  <c r="K22" i="23"/>
  <c r="F19" i="23"/>
  <c r="I11" i="1"/>
  <c r="C30" i="37"/>
  <c r="O15" i="26"/>
  <c r="C13" i="43"/>
  <c r="I17" i="1"/>
  <c r="H18" i="8"/>
  <c r="D24" i="8"/>
  <c r="F16" i="8"/>
  <c r="N27" i="37"/>
  <c r="G13" i="26"/>
  <c r="G25" i="59"/>
  <c r="H17" i="29"/>
  <c r="C14" i="29"/>
  <c r="T12" i="43"/>
  <c r="J25" i="37"/>
  <c r="I27" i="23"/>
  <c r="K12" i="23"/>
  <c r="E24" i="1"/>
  <c r="D16" i="26"/>
  <c r="C23" i="1"/>
  <c r="I16" i="54"/>
  <c r="C16" i="1"/>
  <c r="C23" i="59"/>
  <c r="I29" i="37"/>
  <c r="P16" i="26"/>
  <c r="N12" i="11"/>
  <c r="S15" i="54"/>
</calcChain>
</file>

<file path=xl/sharedStrings.xml><?xml version="1.0" encoding="utf-8"?>
<sst xmlns="http://schemas.openxmlformats.org/spreadsheetml/2006/main" count="32079" uniqueCount="507">
  <si>
    <r>
      <t>Years 2009 to 2013 (provisional)</t>
    </r>
    <r>
      <rPr>
        <vertAlign val="superscript"/>
        <sz val="10"/>
        <rFont val="Arial"/>
        <family val="2"/>
      </rPr>
      <t>2</t>
    </r>
  </si>
  <si>
    <t>Reading</t>
  </si>
  <si>
    <t>Coverage: England</t>
  </si>
  <si>
    <t>Please select criteria below:</t>
  </si>
  <si>
    <t>Writing</t>
  </si>
  <si>
    <t>School type: State-funded schools (including academies)</t>
  </si>
  <si>
    <t>Subject:</t>
  </si>
  <si>
    <t>Mathematics</t>
  </si>
  <si>
    <t>Gender:</t>
  </si>
  <si>
    <t>All</t>
  </si>
  <si>
    <t>Science</t>
  </si>
  <si>
    <t>Year:</t>
  </si>
  <si>
    <t>Boys</t>
  </si>
  <si>
    <t>Girls</t>
  </si>
  <si>
    <r>
      <t>Number of eligible pupils</t>
    </r>
    <r>
      <rPr>
        <b/>
        <vertAlign val="superscript"/>
        <sz val="8"/>
        <rFont val="Arial"/>
        <family val="2"/>
      </rPr>
      <t>3</t>
    </r>
  </si>
  <si>
    <t>Percentage of pupils achieving:</t>
  </si>
  <si>
    <t>Ethnicity</t>
  </si>
  <si>
    <t>White</t>
  </si>
  <si>
    <t>Mixed</t>
  </si>
  <si>
    <t>Asian</t>
  </si>
  <si>
    <t>Black</t>
  </si>
  <si>
    <t>Chinese</t>
  </si>
  <si>
    <t>All pupils</t>
  </si>
  <si>
    <t>FSM</t>
  </si>
  <si>
    <t>SEN Provision</t>
  </si>
  <si>
    <t>No identified SEN</t>
  </si>
  <si>
    <t>All SEN pupils</t>
  </si>
  <si>
    <t>SEN without a statement</t>
  </si>
  <si>
    <t>school action</t>
  </si>
  <si>
    <t>school action +</t>
  </si>
  <si>
    <t>SEN with a statement</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</si>
  <si>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</si>
  <si>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</si>
  <si>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</si>
  <si>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</si>
  <si>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</si>
  <si>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</si>
  <si>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</si>
  <si>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</si>
  <si>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</si>
  <si>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</si>
  <si>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</si>
  <si>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</si>
  <si>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Source: National Pupil Database</t>
  </si>
  <si>
    <t>1.  Absent and disapplied are not reported in science main level but are reported as unable. Science (main level) is not disaggregated into levels 2A, 2B or 2C, but recorded as level 2 in science.</t>
  </si>
  <si>
    <t>2.  Figures for 2009 - 2012 are based on final data, 2013 figures are based on provisional data.</t>
  </si>
  <si>
    <t xml:space="preserve">3.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 </t>
  </si>
  <si>
    <t>. = Not applicable.</t>
  </si>
  <si>
    <t>Percentages have been rounded to nearest whole number, so may not sum to 100.</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</si>
  <si>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</si>
  <si>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KS1_VALWRI</t>
  </si>
  <si>
    <t>KS1_VALMAT</t>
  </si>
  <si>
    <t>KS1_VALSCI</t>
  </si>
  <si>
    <t>F</t>
  </si>
  <si>
    <t>M</t>
  </si>
  <si>
    <t>Total</t>
  </si>
  <si>
    <t>KS1_READING</t>
  </si>
  <si>
    <t>KS1_LEVXREAD</t>
  </si>
  <si>
    <t>KS1_WRITING</t>
  </si>
  <si>
    <t>KS1_LEVXWRIT</t>
  </si>
  <si>
    <t>KS1_MATHS</t>
  </si>
  <si>
    <t>KS1_LEVXMAT</t>
  </si>
  <si>
    <t>KS1_SCIENCE</t>
  </si>
  <si>
    <t>KS1_LEVXSCI</t>
  </si>
  <si>
    <t>1</t>
  </si>
  <si>
    <t>2A</t>
  </si>
  <si>
    <t>2B</t>
  </si>
  <si>
    <t>2C</t>
  </si>
  <si>
    <t>3</t>
  </si>
  <si>
    <t>4</t>
  </si>
  <si>
    <t>A</t>
  </si>
  <si>
    <t>D</t>
  </si>
  <si>
    <t>W</t>
  </si>
  <si>
    <t>2</t>
  </si>
  <si>
    <t>LEVXSCI</t>
  </si>
  <si>
    <t>U</t>
  </si>
  <si>
    <t>Count</t>
  </si>
  <si>
    <t>ETHNICGROUP_SPR10</t>
  </si>
  <si>
    <t>x</t>
  </si>
  <si>
    <t>White British</t>
  </si>
  <si>
    <t>Irish</t>
  </si>
  <si>
    <t>Traveller of Irish Heritage</t>
  </si>
  <si>
    <t>Gypsy / Roma</t>
  </si>
  <si>
    <t>Any Other White Background</t>
  </si>
  <si>
    <t>White and Black Caribbean</t>
  </si>
  <si>
    <t>White and Black African</t>
  </si>
  <si>
    <t>White and Asian</t>
  </si>
  <si>
    <t>Any Other Mixed Background</t>
  </si>
  <si>
    <t>Indian</t>
  </si>
  <si>
    <t>Pakistani</t>
  </si>
  <si>
    <t>Bangladeshi</t>
  </si>
  <si>
    <t>Any Other Asian Background</t>
  </si>
  <si>
    <t>Black Caribbean</t>
  </si>
  <si>
    <t>Black African</t>
  </si>
  <si>
    <t>Any Other Black Background</t>
  </si>
  <si>
    <t>Any Other Ethnic Group</t>
  </si>
  <si>
    <t>Unclassified4</t>
  </si>
  <si>
    <t>EAL</t>
  </si>
  <si>
    <t>English5</t>
  </si>
  <si>
    <t>Other than English6</t>
  </si>
  <si>
    <t>fsm</t>
  </si>
  <si>
    <t>All Other Pupils7</t>
  </si>
  <si>
    <t>SEN</t>
  </si>
  <si>
    <t>School Action</t>
  </si>
  <si>
    <t>School Action +</t>
  </si>
  <si>
    <t>PRIMARYNEED</t>
  </si>
  <si>
    <t xml:space="preserve"> </t>
  </si>
  <si>
    <t>Specific Learning Difficulty</t>
  </si>
  <si>
    <t>Moderate Learning Difficulty</t>
  </si>
  <si>
    <t>Severe Learning Difficulty</t>
  </si>
  <si>
    <t>Profound &amp; Multiple Learning Difficulty</t>
  </si>
  <si>
    <t>Behaviour, Emotional &amp; Social Difficulties</t>
  </si>
  <si>
    <t>Speech, Language and Communications Needs</t>
  </si>
  <si>
    <t>Hearing Impairment</t>
  </si>
  <si>
    <t>Visual Impairment</t>
  </si>
  <si>
    <t>Multi-Sensory Impairment</t>
  </si>
  <si>
    <t>Physical Disability</t>
  </si>
  <si>
    <t>Autistic Spectrum Disorder</t>
  </si>
  <si>
    <t>Other Difficulty/Disability</t>
  </si>
  <si>
    <t>.</t>
  </si>
  <si>
    <t>Disadvantaged Pupils</t>
  </si>
  <si>
    <t>All other pupils</t>
  </si>
  <si>
    <t>Subtotal</t>
  </si>
  <si>
    <t>Non-FSM</t>
  </si>
  <si>
    <t>Unclassified7</t>
  </si>
  <si>
    <t>FSM Unclassified &amp; Non-FSM combined</t>
  </si>
  <si>
    <t>Table1_SEN_2010</t>
  </si>
  <si>
    <t>Table1_SENPRI_2010</t>
  </si>
  <si>
    <t>Table1_ALLSEN_2010</t>
  </si>
  <si>
    <t>Table1_ETHG_2009</t>
  </si>
  <si>
    <t>Table1_PRIMARY_2009</t>
  </si>
  <si>
    <t>Table1_ALLSEN2_</t>
  </si>
  <si>
    <t>ETHG_MAJ</t>
  </si>
  <si>
    <t>Other</t>
  </si>
  <si>
    <t>ETHNICGROUP_SPR08</t>
  </si>
  <si>
    <t>Table1_ALLSEN2</t>
  </si>
  <si>
    <t>Traveller Of Irish Heritage</t>
  </si>
  <si>
    <r>
      <t>Years: 2012 - 2013 (provisional)</t>
    </r>
    <r>
      <rPr>
        <vertAlign val="superscript"/>
        <sz val="10"/>
        <rFont val="Arial"/>
        <family val="2"/>
      </rPr>
      <t>2</t>
    </r>
  </si>
  <si>
    <r>
      <t>School type: State-funded schools (including academies)</t>
    </r>
    <r>
      <rPr>
        <vertAlign val="superscript"/>
        <sz val="10"/>
        <rFont val="Arial"/>
        <family val="2"/>
      </rPr>
      <t>3</t>
    </r>
  </si>
  <si>
    <r>
      <t>Number of eligible pupils</t>
    </r>
    <r>
      <rPr>
        <b/>
        <vertAlign val="superscript"/>
        <sz val="8"/>
        <rFont val="Arial"/>
        <family val="2"/>
      </rPr>
      <t>4</t>
    </r>
  </si>
  <si>
    <r>
      <t>Percentage of pupils</t>
    </r>
    <r>
      <rPr>
        <b/>
        <sz val="8"/>
        <rFont val="Arial"/>
        <family val="2"/>
      </rPr>
      <t>:</t>
    </r>
  </si>
  <si>
    <r>
      <t>Meeting the required standard of phonic decoding</t>
    </r>
    <r>
      <rPr>
        <b/>
        <vertAlign val="superscript"/>
        <sz val="8"/>
        <rFont val="Arial"/>
        <family val="2"/>
      </rPr>
      <t>1</t>
    </r>
  </si>
  <si>
    <r>
      <t>Not meeting the required standard of phonic decoding</t>
    </r>
    <r>
      <rPr>
        <b/>
        <vertAlign val="superscript"/>
        <sz val="8"/>
        <rFont val="Arial"/>
        <family val="2"/>
      </rPr>
      <t>1</t>
    </r>
  </si>
  <si>
    <t>Absent</t>
  </si>
  <si>
    <t>Disapplied</t>
  </si>
  <si>
    <t>SEN provision</t>
  </si>
  <si>
    <t xml:space="preserve">1.  The phonic mark can be between 0 and 40. If a pupil’s mark is at or above the threshold mark they are considered to have reached the required standard.  The threshold mark was 32 in both 2011/12 and 2012/13. </t>
  </si>
  <si>
    <t>2.  Figures for 2012 are based on final data, 2013 figures are based on provisional data.</t>
  </si>
  <si>
    <t>3.  Pupils in pupil referral units are not required to take the phonics check.  However, a small number of pupils have taken the check.  These are included in the published figures.</t>
  </si>
  <si>
    <r>
      <t>4.  Includes all pupils</t>
    </r>
    <r>
      <rPr>
        <sz val="8"/>
        <color indexed="10"/>
        <rFont val="Arial"/>
        <family val="2"/>
      </rPr>
      <t xml:space="preserve"> </t>
    </r>
    <r>
      <rPr>
        <sz val="8"/>
        <rFont val="Arial"/>
        <family val="2"/>
      </rPr>
      <t>who participated in the phonics screening check, who were disapplied due to being considered as working below the level, who were absent from school for the entire period of which the check could be administered, or pupils with a maladministration. Pupils with missing, or invalid results are not included in the calculations.</t>
    </r>
  </si>
  <si>
    <t xml:space="preserve">This is a working sheet which supports the published tables but is not part of the main publication.  Please contact the SFR author for advice before using any figures from here </t>
  </si>
  <si>
    <t>Y1P_GENDER</t>
  </si>
  <si>
    <t>Y1P_PHONICS_OUTCOME</t>
  </si>
  <si>
    <t>Wa</t>
  </si>
  <si>
    <t>Wt</t>
  </si>
  <si>
    <t>Unclassified5</t>
  </si>
  <si>
    <t>English6</t>
  </si>
  <si>
    <t>Other than English7</t>
  </si>
  <si>
    <t>All Other Pupils8</t>
  </si>
  <si>
    <r>
      <t>Years: 2009 to 2013 (provisional)</t>
    </r>
    <r>
      <rPr>
        <vertAlign val="superscript"/>
        <sz val="10"/>
        <rFont val="Arial"/>
        <family val="2"/>
      </rPr>
      <t>2</t>
    </r>
  </si>
  <si>
    <t>Pupils known to be eligible for free school meals</t>
  </si>
  <si>
    <r>
      <t>All other pupils</t>
    </r>
    <r>
      <rPr>
        <b/>
        <vertAlign val="superscript"/>
        <sz val="8"/>
        <rFont val="Arial"/>
        <family val="2"/>
      </rPr>
      <t>3</t>
    </r>
  </si>
  <si>
    <r>
      <t>All pupils</t>
    </r>
    <r>
      <rPr>
        <b/>
        <vertAlign val="superscript"/>
        <sz val="8"/>
        <rFont val="Arial"/>
        <family val="2"/>
      </rPr>
      <t>3</t>
    </r>
  </si>
  <si>
    <r>
      <t>Number of eligible pupils</t>
    </r>
    <r>
      <rPr>
        <vertAlign val="superscript"/>
        <sz val="8"/>
        <rFont val="Arial"/>
        <family val="2"/>
      </rPr>
      <t>4</t>
    </r>
  </si>
  <si>
    <r>
      <t>Percentage achieving level 2 or above</t>
    </r>
    <r>
      <rPr>
        <vertAlign val="superscript"/>
        <sz val="8"/>
        <rFont val="Arial"/>
        <family val="2"/>
      </rPr>
      <t>1</t>
    </r>
  </si>
  <si>
    <t xml:space="preserve">   school action</t>
  </si>
  <si>
    <t xml:space="preserve">   school action +</t>
  </si>
  <si>
    <r>
      <t>All pupils</t>
    </r>
    <r>
      <rPr>
        <b/>
        <vertAlign val="superscript"/>
        <sz val="8"/>
        <rFont val="Arial"/>
        <family val="2"/>
      </rPr>
      <t>5</t>
    </r>
  </si>
  <si>
    <t xml:space="preserve">1.  Includes pupils who achieved Level 2 (including Levels 2A, 2B or 2C), Level 3 or Level 4. Level 2 is the expected level of achievement for pupils at the end of Key Stage 1. </t>
  </si>
  <si>
    <t xml:space="preserve">3.  Includes pupils not eligible for free school meals and for whom free school meal eligibility was unclassified or could not be determined. </t>
  </si>
  <si>
    <t xml:space="preserve">4.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 </t>
  </si>
  <si>
    <t xml:space="preserve">5.  Includes pupils for whom SEN provision could not be determined. </t>
  </si>
  <si>
    <t>1_FSM</t>
  </si>
  <si>
    <t>3_Not Eligible for FSM and Unclassfied combined</t>
  </si>
  <si>
    <t>KS1_VALREA</t>
  </si>
  <si>
    <t>KS1_GENDER</t>
  </si>
  <si>
    <r>
      <t>All pupils</t>
    </r>
    <r>
      <rPr>
        <vertAlign val="superscript"/>
        <sz val="10"/>
        <rFont val="Arial"/>
        <family val="2"/>
      </rPr>
      <t>5</t>
    </r>
  </si>
  <si>
    <t>KS1_VALWRIT</t>
  </si>
  <si>
    <t>ALL SEN pupils</t>
  </si>
  <si>
    <t>2_Non-FSM</t>
  </si>
  <si>
    <t xml:space="preserve">3.  Includes pupils for whom ethnicity was not obtained, refused or could not be determined. </t>
  </si>
  <si>
    <t>4.  Includes pupils achieving levels 1, 2 (including levels 2C, 2B and 2A), 3, 4, those who were working towards level 1, who were disapplied from the national curriculum, who were significantly absent so that no TA could be made on that pupil or who were unable to access the assessment (relevant to science only). Pupils with missing, or invalid results are not included in the calculations.</t>
  </si>
  <si>
    <t>5.  Includes pupils for whom SEN provision could not be determined.</t>
  </si>
  <si>
    <r>
      <t>ALL Pupils</t>
    </r>
    <r>
      <rPr>
        <vertAlign val="superscript"/>
        <sz val="10"/>
        <rFont val="Arial"/>
        <family val="2"/>
      </rPr>
      <t>5</t>
    </r>
  </si>
  <si>
    <r>
      <t>Years: 2012 to 2013 (revised)</t>
    </r>
    <r>
      <rPr>
        <b/>
        <vertAlign val="superscript"/>
        <sz val="10"/>
        <rFont val="Arial"/>
        <family val="2"/>
      </rPr>
      <t>1</t>
    </r>
  </si>
  <si>
    <t>Coverage: England, state-funded schools (including academies and CTCs)</t>
  </si>
  <si>
    <t>Grammar, Punctuation &amp; Spelling</t>
  </si>
  <si>
    <t>Reading, Writing &amp; Mathematics</t>
  </si>
  <si>
    <t>Number of eligible pupils</t>
  </si>
  <si>
    <r>
      <t>Percentage achieving</t>
    </r>
    <r>
      <rPr>
        <b/>
        <vertAlign val="superscript"/>
        <sz val="8"/>
        <rFont val="Arial"/>
        <family val="2"/>
      </rPr>
      <t>2</t>
    </r>
  </si>
  <si>
    <t>% of pupils at level 4 or above</t>
  </si>
  <si>
    <t>Feeder Tables</t>
  </si>
  <si>
    <t>Levels Column Reference</t>
  </si>
  <si>
    <t>Levels</t>
  </si>
  <si>
    <t>Expected Level</t>
  </si>
  <si>
    <t>Progress Column Reference</t>
  </si>
  <si>
    <t>Amount to add to column for gender</t>
  </si>
  <si>
    <t>Writing/Maths</t>
  </si>
  <si>
    <t>GPS</t>
  </si>
  <si>
    <t>RWM</t>
  </si>
  <si>
    <t>Levels lookup</t>
  </si>
  <si>
    <t>Expected Level lookup</t>
  </si>
  <si>
    <t>Progress lookup</t>
  </si>
  <si>
    <t>Starting Point</t>
  </si>
  <si>
    <t>Add in Gender</t>
  </si>
  <si>
    <t>Final Column reference</t>
  </si>
  <si>
    <r>
      <t>unclassified</t>
    </r>
    <r>
      <rPr>
        <vertAlign val="superscript"/>
        <sz val="8"/>
        <rFont val="Arial"/>
        <family val="2"/>
      </rPr>
      <t>8</t>
    </r>
  </si>
  <si>
    <r>
      <t>SEN Primary Need</t>
    </r>
    <r>
      <rPr>
        <b/>
        <vertAlign val="superscript"/>
        <sz val="8"/>
        <rFont val="Arial"/>
        <family val="2"/>
      </rPr>
      <t>8</t>
    </r>
  </si>
  <si>
    <t>1.  Figures for 2012 are based on final data, 2013 figures are based on revised data.</t>
  </si>
  <si>
    <t>2.  A - absent, T - unable to access test, B - working below level of the test, N - failed to register a level.</t>
  </si>
  <si>
    <t xml:space="preserve">This is a working sheet which supports the published tables but is not part of the main publication.  Please contact the SFR author for advice before using any figures from here. </t>
  </si>
  <si>
    <t>KS2_VALREAD</t>
  </si>
  <si>
    <t>KS2_VALWRITTA</t>
  </si>
  <si>
    <t>KS2_VALMAT</t>
  </si>
  <si>
    <t>KS2_VALGPS</t>
  </si>
  <si>
    <t>ASKS2_VALREADWRITTAMAT</t>
  </si>
  <si>
    <t>KS2_ELIGPROG</t>
  </si>
  <si>
    <t>KS2_GENDER</t>
  </si>
  <si>
    <t>KS2_ENGREADLEV</t>
  </si>
  <si>
    <t>KS2_LEVXREAD</t>
  </si>
  <si>
    <t>KS2_WRITLEVTA</t>
  </si>
  <si>
    <t>KS2_LEVXWRITTA</t>
  </si>
  <si>
    <t>KS2_MATLEV</t>
  </si>
  <si>
    <t>KS2_LEVXMAT</t>
  </si>
  <si>
    <t>KS2_GPSLEV</t>
  </si>
  <si>
    <t>KS2_LEVXGPS</t>
  </si>
  <si>
    <t>KS2_LEVXREADWRITTAMAT</t>
  </si>
  <si>
    <t>KS2_PROGREAD12FLAG</t>
  </si>
  <si>
    <t>KS2_PROGWRITTA12FLAG</t>
  </si>
  <si>
    <t>KS2_PROGMAT12FLAG</t>
  </si>
  <si>
    <t>T</t>
  </si>
  <si>
    <t>B</t>
  </si>
  <si>
    <t>N</t>
  </si>
  <si>
    <t>S</t>
  </si>
  <si>
    <t>X</t>
  </si>
  <si>
    <t>Q</t>
  </si>
  <si>
    <t>L</t>
  </si>
  <si>
    <t>P</t>
  </si>
  <si>
    <t>Unclassified3</t>
  </si>
  <si>
    <t>Blank</t>
  </si>
  <si>
    <t>Information Not Obtained</t>
  </si>
  <si>
    <t>Refused</t>
  </si>
  <si>
    <t>English4</t>
  </si>
  <si>
    <t>Other than English5</t>
  </si>
  <si>
    <t>All Other Pupils6</t>
  </si>
  <si>
    <r>
      <t>Unclassified</t>
    </r>
    <r>
      <rPr>
        <vertAlign val="superscript"/>
        <sz val="8"/>
        <rFont val="Arial"/>
        <family val="2"/>
      </rPr>
      <t>8</t>
    </r>
  </si>
  <si>
    <t>PRIMARY_NEED</t>
  </si>
  <si>
    <t>Unclassified</t>
  </si>
  <si>
    <t>DISADV</t>
  </si>
  <si>
    <t>Grammar, punctuation &amp; spelling</t>
  </si>
  <si>
    <t>Reading, writing &amp; mathematics</t>
  </si>
  <si>
    <t>Progress in reading</t>
  </si>
  <si>
    <r>
      <t>All other pupils</t>
    </r>
    <r>
      <rPr>
        <b/>
        <vertAlign val="superscript"/>
        <sz val="8"/>
        <rFont val="Arial"/>
        <family val="2"/>
      </rPr>
      <t>2</t>
    </r>
  </si>
  <si>
    <t>Progress in writing</t>
  </si>
  <si>
    <t>Progress in mathematics</t>
  </si>
  <si>
    <t>All_other</t>
  </si>
  <si>
    <t>Table lookup</t>
  </si>
  <si>
    <t>Column lookup</t>
  </si>
  <si>
    <t>Source: National pupil database</t>
  </si>
  <si>
    <t>2.  Includes pupils not eligible for free school meals and for whom free school meal eligibility was unclassified or could not be determined.</t>
  </si>
  <si>
    <t xml:space="preserve">3.  Includes pupils for whom free school meal eligibility or SEN provision could not be determined. </t>
  </si>
  <si>
    <t>2_Allother</t>
  </si>
  <si>
    <t>KS2_VALWRIT</t>
  </si>
  <si>
    <t>KS2_LEVXRWM</t>
  </si>
  <si>
    <t>All pupils3</t>
  </si>
  <si>
    <r>
      <t>All pupils</t>
    </r>
    <r>
      <rPr>
        <b/>
        <vertAlign val="superscript"/>
        <sz val="8"/>
        <rFont val="Arial"/>
        <family val="2"/>
      </rPr>
      <t>2</t>
    </r>
  </si>
  <si>
    <t>Subject lookup</t>
  </si>
  <si>
    <t>2.  Includes pupils of any other ethnic group, also those pupils for whom ethnicity was not obtained, refused or could not be determined.</t>
  </si>
  <si>
    <t>3.  Includes pupils for whom SEN provision could not be determined.</t>
  </si>
  <si>
    <t>NATden</t>
  </si>
  <si>
    <t>NATnum</t>
  </si>
  <si>
    <t>KS4_LEVEL2</t>
  </si>
  <si>
    <t>KS4_LEVEL2_EM</t>
  </si>
  <si>
    <t>KS4_LEVEL1</t>
  </si>
  <si>
    <t>KS4_LEVEL1_EM</t>
  </si>
  <si>
    <t>KS4_L2BASICS</t>
  </si>
  <si>
    <t>KS4_LEVEL2MFL</t>
  </si>
  <si>
    <t>KS4_GLEVEL2EM</t>
  </si>
  <si>
    <t>KS4_EBACC_E</t>
  </si>
  <si>
    <t>KS4_EBACC</t>
  </si>
  <si>
    <t>English progress</t>
  </si>
  <si>
    <t>Maths progress</t>
  </si>
  <si>
    <t>Unclassified6</t>
  </si>
  <si>
    <t>English7</t>
  </si>
  <si>
    <t>Other than English8</t>
  </si>
  <si>
    <t>All other pupils9</t>
  </si>
  <si>
    <t>All Other pupils9</t>
  </si>
  <si>
    <t>Disadvantaged pupils</t>
  </si>
  <si>
    <t>Disadvantaged</t>
  </si>
  <si>
    <r>
      <t>Years: 2008/09 to 2012/13 (revised)</t>
    </r>
    <r>
      <rPr>
        <vertAlign val="superscript"/>
        <sz val="10"/>
        <rFont val="Arial"/>
        <family val="2"/>
      </rPr>
      <t>2,3</t>
    </r>
  </si>
  <si>
    <r>
      <t>Coverage: England</t>
    </r>
    <r>
      <rPr>
        <vertAlign val="superscript"/>
        <sz val="10"/>
        <rFont val="Arial"/>
        <family val="2"/>
      </rPr>
      <t>4</t>
    </r>
    <r>
      <rPr>
        <sz val="10"/>
        <rFont val="Arial"/>
        <family val="2"/>
      </rPr>
      <t>, state-funded schools (including Academies and CTCs)</t>
    </r>
  </si>
  <si>
    <t>2012/13</t>
  </si>
  <si>
    <r>
      <t>Number of eligible pupils</t>
    </r>
    <r>
      <rPr>
        <vertAlign val="superscript"/>
        <sz val="8"/>
        <rFont val="Arial"/>
        <family val="2"/>
      </rPr>
      <t>1</t>
    </r>
  </si>
  <si>
    <t>5+ A*-C grades</t>
  </si>
  <si>
    <t>5+ A*-C grades inc. English &amp; mathematics GCSEs</t>
  </si>
  <si>
    <t>5+ A*-G grades</t>
  </si>
  <si>
    <t>5+ A*-G grades inc. English &amp; mathematics GCSEs</t>
  </si>
  <si>
    <t>A*-C in English and mathematics GCSEs</t>
  </si>
  <si>
    <t>A*-C grades in a Modern Foreign Language</t>
  </si>
  <si>
    <r>
      <t xml:space="preserve">5+ A*-C grades </t>
    </r>
    <r>
      <rPr>
        <i/>
        <sz val="8"/>
        <rFont val="Arial"/>
        <family val="2"/>
      </rPr>
      <t>exc.</t>
    </r>
    <r>
      <rPr>
        <sz val="8"/>
        <rFont val="Arial"/>
        <family val="2"/>
      </rPr>
      <t xml:space="preserve"> </t>
    </r>
    <r>
      <rPr>
        <i/>
        <sz val="8"/>
        <rFont val="Arial"/>
        <family val="2"/>
      </rPr>
      <t>equivalents</t>
    </r>
    <r>
      <rPr>
        <sz val="8"/>
        <rFont val="Arial"/>
        <family val="2"/>
      </rPr>
      <t xml:space="preserve"> inc. English and mathematics GCSEs</t>
    </r>
    <r>
      <rPr>
        <vertAlign val="superscript"/>
        <sz val="8"/>
        <rFont val="Arial"/>
        <family val="2"/>
      </rPr>
      <t>5</t>
    </r>
  </si>
  <si>
    <t>Entered the English Baccalaureate</t>
  </si>
  <si>
    <t>Achieved the English Baccalaureate</t>
  </si>
  <si>
    <t>Expected progress in English</t>
  </si>
  <si>
    <t>Expected progress in mathematics</t>
  </si>
  <si>
    <t>2008/09</t>
  </si>
  <si>
    <t>2009/10</t>
  </si>
  <si>
    <t>2010/11</t>
  </si>
  <si>
    <t>2011/12</t>
  </si>
  <si>
    <t>NOTE: EAL done separately to pick up correct unclassified row</t>
  </si>
  <si>
    <t>NOTE: FSM done separately to pick up correct unclassified row</t>
  </si>
  <si>
    <t>NOTE: SEN done separately to pick up correct unclassified row</t>
  </si>
  <si>
    <t>Source: National Pupil Database (2008/09 to 2011/12) and Key Stage 4 attainment data (2012/13)</t>
  </si>
  <si>
    <t>1.  Number of pupils at the end of key stage 4 in each academic year.</t>
  </si>
  <si>
    <t>2.  Figures for 2008/09 - 2011/12 are based on final data, 2012/13 figures are based on revised data.</t>
  </si>
  <si>
    <t>3.  From 2009/10 iGCSEs, accredited at time of publication, have been counted as GCSE equivalents and also as English &amp; mathematics GCSEs.</t>
  </si>
  <si>
    <t>5.  GCSEs only (including iGCSEs, short courses, double awards and vocational GCSEs) and AS levels.</t>
  </si>
  <si>
    <t>.  = Not applicable.</t>
  </si>
  <si>
    <t>KS4_GENDER</t>
  </si>
  <si>
    <t>eligengprg</t>
  </si>
  <si>
    <t>engprg</t>
  </si>
  <si>
    <t>eligmatprg</t>
  </si>
  <si>
    <t>matprg</t>
  </si>
  <si>
    <t>All pupils6</t>
  </si>
  <si>
    <t>2_All other</t>
  </si>
  <si>
    <r>
      <t>Years: 2008/09 - 2012/13 (revised)</t>
    </r>
    <r>
      <rPr>
        <vertAlign val="superscript"/>
        <sz val="10"/>
        <rFont val="Arial"/>
        <family val="2"/>
      </rPr>
      <t>2,3</t>
    </r>
  </si>
  <si>
    <t>Achievements:</t>
  </si>
  <si>
    <t>A*-C in English &amp; mathematics GCSEs</t>
  </si>
  <si>
    <r>
      <t>All other Pupils</t>
    </r>
    <r>
      <rPr>
        <b/>
        <vertAlign val="superscript"/>
        <sz val="8"/>
        <rFont val="Arial"/>
        <family val="2"/>
      </rPr>
      <t>5</t>
    </r>
  </si>
  <si>
    <t>Entering the English Baccalaureate</t>
  </si>
  <si>
    <t>Achieving the English Baccalaureate</t>
  </si>
  <si>
    <r>
      <t>All pupils</t>
    </r>
    <r>
      <rPr>
        <b/>
        <vertAlign val="superscript"/>
        <sz val="8"/>
        <rFont val="Arial"/>
        <family val="2"/>
      </rPr>
      <t>6</t>
    </r>
  </si>
  <si>
    <t xml:space="preserve">1.  Pupils at the end of key stage 4 in each academic year. </t>
  </si>
  <si>
    <t>5.  Includes pupils not eligible for free school meals and for whom free school meal eligibility was unclassified or could not be determined.</t>
  </si>
  <si>
    <t xml:space="preserve">6.  Includes pupils for whom SEN provision could not be determined. </t>
  </si>
  <si>
    <t xml:space="preserve">5.  Includes pupils for whom ethnicity was not obtained, refused or could not be determined. </t>
  </si>
  <si>
    <r>
      <t>Years: 2009 to 2013</t>
    </r>
    <r>
      <rPr>
        <b/>
        <vertAlign val="superscript"/>
        <sz val="10"/>
        <rFont val="Arial"/>
        <family val="2"/>
      </rPr>
      <t>2</t>
    </r>
  </si>
  <si>
    <t>Coverage: England, All schools</t>
  </si>
  <si>
    <r>
      <t>2010</t>
    </r>
    <r>
      <rPr>
        <b/>
        <vertAlign val="superscript"/>
        <sz val="8"/>
        <rFont val="Arial"/>
        <family val="2"/>
      </rPr>
      <t>3</t>
    </r>
  </si>
  <si>
    <r>
      <t>2013</t>
    </r>
    <r>
      <rPr>
        <b/>
        <vertAlign val="superscript"/>
        <sz val="8"/>
        <rFont val="Arial"/>
        <family val="2"/>
      </rPr>
      <t>2</t>
    </r>
  </si>
  <si>
    <r>
      <t>Number eligible to sit Key Stage 2 tests</t>
    </r>
    <r>
      <rPr>
        <vertAlign val="superscript"/>
        <sz val="8"/>
        <rFont val="Arial"/>
        <family val="2"/>
      </rPr>
      <t>4</t>
    </r>
  </si>
  <si>
    <r>
      <t>Percentage achieving at least Level 4</t>
    </r>
    <r>
      <rPr>
        <vertAlign val="superscript"/>
        <sz val="8"/>
        <rFont val="Arial"/>
        <family val="2"/>
      </rPr>
      <t>5</t>
    </r>
    <r>
      <rPr>
        <sz val="8"/>
        <rFont val="Arial"/>
        <family val="2"/>
      </rPr>
      <t xml:space="preserve"> in the following:</t>
    </r>
  </si>
  <si>
    <t>Mathematics (test)</t>
  </si>
  <si>
    <t>Reading (test)</t>
  </si>
  <si>
    <r>
      <t>Writing</t>
    </r>
    <r>
      <rPr>
        <vertAlign val="superscript"/>
        <sz val="8"/>
        <rFont val="Arial"/>
        <family val="2"/>
      </rPr>
      <t xml:space="preserve">6 </t>
    </r>
    <r>
      <rPr>
        <sz val="8"/>
        <rFont val="Arial"/>
        <family val="2"/>
      </rPr>
      <t>(teacher assessment)</t>
    </r>
  </si>
  <si>
    <r>
      <t>Grammar, punctuation and spelling</t>
    </r>
    <r>
      <rPr>
        <vertAlign val="superscript"/>
        <sz val="8"/>
        <rFont val="Arial"/>
        <family val="2"/>
      </rPr>
      <t>7</t>
    </r>
    <r>
      <rPr>
        <sz val="8"/>
        <rFont val="Arial"/>
        <family val="2"/>
      </rPr>
      <t xml:space="preserve"> (test)</t>
    </r>
  </si>
  <si>
    <t>Children looked after by SEN</t>
  </si>
  <si>
    <r>
      <t>Total</t>
    </r>
    <r>
      <rPr>
        <vertAlign val="superscript"/>
        <sz val="8"/>
        <rFont val="Arial"/>
        <family val="2"/>
      </rPr>
      <t>8</t>
    </r>
  </si>
  <si>
    <t>No SEN</t>
  </si>
  <si>
    <t>All SEN</t>
  </si>
  <si>
    <t>SEN without statement</t>
  </si>
  <si>
    <t>School Action Plus</t>
  </si>
  <si>
    <t xml:space="preserve">Source: SSDA903-NPD matched data </t>
  </si>
  <si>
    <t>1. Children looked after continuously for at least 12 months as at 31 March excluding those children in respite care. Only children who have been matched to key stage 2 data are included.</t>
  </si>
  <si>
    <t>2. Figures for 2013 are based on provisional attainment data.  Figures for all other years are based on final data.</t>
  </si>
  <si>
    <t>3. The state-funded school participation rate in 2010 was 74% due to industrial action.</t>
  </si>
  <si>
    <t>4. This is the number of children eligible for key stage 2 assessments. Participation by independent schools is voluntary and therefore only includes results from those independent schools who made a return and which met the statutory standards for assessment and moderation.</t>
  </si>
  <si>
    <t>5. This is the expected level for the age group.</t>
  </si>
  <si>
    <t>6. For 2012 and 2013, the assessment of writing was based on teacher assessments. Prior to 2012, the assessment of writing was based on test results and therefore earlier years are not comparable.</t>
  </si>
  <si>
    <t>7. The grammar, punctuation and spelling test was introduced in 2013.</t>
  </si>
  <si>
    <t>8. Total includes results for children whose SEN status was unclassified.</t>
  </si>
  <si>
    <t>Figures have been rounded to the nearest 10.</t>
  </si>
  <si>
    <r>
      <t>2013</t>
    </r>
    <r>
      <rPr>
        <vertAlign val="superscript"/>
        <sz val="8"/>
        <rFont val="Arial"/>
        <family val="2"/>
      </rPr>
      <t>2</t>
    </r>
  </si>
  <si>
    <r>
      <t>Number eligible to sit GCSEs</t>
    </r>
    <r>
      <rPr>
        <vertAlign val="superscript"/>
        <sz val="8"/>
        <rFont val="Arial"/>
        <family val="2"/>
      </rPr>
      <t>3</t>
    </r>
  </si>
  <si>
    <t>Percentage achieving:</t>
  </si>
  <si>
    <r>
      <t>5+ GCSEs A*-C or equivalent</t>
    </r>
    <r>
      <rPr>
        <vertAlign val="superscript"/>
        <sz val="8"/>
        <rFont val="Arial"/>
        <family val="2"/>
      </rPr>
      <t>4</t>
    </r>
  </si>
  <si>
    <r>
      <t>5+ GCSEs A*-C or equivalent including English &amp; mathematics GCSEs</t>
    </r>
    <r>
      <rPr>
        <vertAlign val="superscript"/>
        <sz val="8"/>
        <rFont val="Arial"/>
        <family val="2"/>
      </rPr>
      <t>4</t>
    </r>
  </si>
  <si>
    <r>
      <t>A*-C GCSEs in English &amp; mathematics</t>
    </r>
    <r>
      <rPr>
        <vertAlign val="superscript"/>
        <sz val="8"/>
        <rFont val="Arial"/>
        <family val="2"/>
      </rPr>
      <t>4</t>
    </r>
  </si>
  <si>
    <r>
      <t>Total</t>
    </r>
    <r>
      <rPr>
        <vertAlign val="superscript"/>
        <sz val="8"/>
        <rFont val="Arial"/>
        <family val="2"/>
      </rPr>
      <t>5</t>
    </r>
  </si>
  <si>
    <t xml:space="preserve">Source: SSDA903_NPD matched data </t>
  </si>
  <si>
    <t>1. Children looked after continuously for at least 12 months as at 31 March excluding those children in respite care. Only children who are matched to key stage 4 data are included.</t>
  </si>
  <si>
    <t>2. Figures for 2013 are based on provisional data.  Figures for all other years are based on final data.</t>
  </si>
  <si>
    <t>3. This is the number of looked after children at the end of key stage 4 in all educational settings. If a child is recorded as at the end of key stage 4 (in year group 11) more than once, then the same child may appear in more than one year. This affects around 3% of looked after children each year.</t>
  </si>
  <si>
    <t>4. From 2010 iGCSEs have been counted as GCSE equivalents and also as English &amp; mathematics GCSEs</t>
  </si>
  <si>
    <t>5. Total includes results for those children whose SEN status was unclassified.</t>
  </si>
  <si>
    <r>
      <t>Years: 2013</t>
    </r>
    <r>
      <rPr>
        <vertAlign val="superscript"/>
        <sz val="10"/>
        <rFont val="Arial"/>
        <family val="2"/>
      </rPr>
      <t>1</t>
    </r>
  </si>
  <si>
    <r>
      <t>Coverage: England</t>
    </r>
    <r>
      <rPr>
        <vertAlign val="superscript"/>
        <sz val="10"/>
        <rFont val="Arial"/>
        <family val="2"/>
      </rPr>
      <t>2</t>
    </r>
  </si>
  <si>
    <r>
      <t>School Type: All types of schools or early education providers that deliver the EYFSP to children in receipt of a government funded place</t>
    </r>
    <r>
      <rPr>
        <vertAlign val="superscript"/>
        <sz val="10"/>
        <rFont val="Arial"/>
        <family val="2"/>
      </rPr>
      <t>3</t>
    </r>
  </si>
  <si>
    <t>Percentage achieving</t>
  </si>
  <si>
    <r>
      <t>Number of 
eligible pupils</t>
    </r>
    <r>
      <rPr>
        <b/>
        <vertAlign val="superscript"/>
        <sz val="8"/>
        <rFont val="Arial"/>
        <family val="2"/>
        <charset val="238"/>
      </rPr>
      <t>2</t>
    </r>
  </si>
  <si>
    <r>
      <t>At least the expected standard in all ELGs</t>
    </r>
    <r>
      <rPr>
        <b/>
        <vertAlign val="superscript"/>
        <sz val="8"/>
        <rFont val="Arial"/>
        <family val="2"/>
      </rPr>
      <t>4</t>
    </r>
  </si>
  <si>
    <r>
      <t>A good level of development</t>
    </r>
    <r>
      <rPr>
        <b/>
        <vertAlign val="superscript"/>
        <sz val="8"/>
        <rFont val="Arial"/>
        <family val="2"/>
      </rPr>
      <t>5</t>
    </r>
  </si>
  <si>
    <r>
      <t>Average point score</t>
    </r>
    <r>
      <rPr>
        <b/>
        <vertAlign val="superscript"/>
        <sz val="8"/>
        <rFont val="Arial"/>
        <family val="2"/>
      </rPr>
      <t>6</t>
    </r>
  </si>
  <si>
    <t>school Action</t>
  </si>
  <si>
    <t>school Action +</t>
  </si>
  <si>
    <t>1.  Figures based on final data.</t>
  </si>
  <si>
    <t xml:space="preserve">2.  Only includes pupils with a valid result for every achievement scale. </t>
  </si>
  <si>
    <t>4.  Achieved at least the expected standard in all areas of learning (proportion achieving ‘expected’ or ‘exceeded’ in all 17 Early Learning Goals(ELGs))</t>
  </si>
  <si>
    <t>5.  A pupil achieving at least the expected level in the ELGs within the three prime areas of learning and within literacy and numeracy is classed as having "a good level of development".</t>
  </si>
  <si>
    <t>6. Average point score for each characteristic grouping.  This is a supporting measure taking into account performance across all 17 ELGs, 1 point for emerging, 2 for expected and 3 for exceeding.  The sum is then taken for all pupils with that characteristic and the mean given.</t>
  </si>
  <si>
    <t>At_least_expected</t>
  </si>
  <si>
    <t>FSP_GLD</t>
  </si>
  <si>
    <t>Total_score</t>
  </si>
  <si>
    <t>FSP_GENDER</t>
  </si>
  <si>
    <t>Mean</t>
  </si>
  <si>
    <t>fsm_allother</t>
  </si>
  <si>
    <t>At least the expected standard in all ELGs</t>
  </si>
  <si>
    <t>A good level of development</t>
  </si>
  <si>
    <t>Average point score</t>
  </si>
  <si>
    <r>
      <t>All other pupils</t>
    </r>
    <r>
      <rPr>
        <b/>
        <vertAlign val="superscript"/>
        <sz val="8"/>
        <rFont val="Arial"/>
        <family val="2"/>
      </rPr>
      <t>4</t>
    </r>
  </si>
  <si>
    <r>
      <t>Number of eligible pupils</t>
    </r>
    <r>
      <rPr>
        <vertAlign val="superscript"/>
        <sz val="8"/>
        <rFont val="Arial"/>
        <family val="2"/>
        <charset val="238"/>
      </rPr>
      <t>2</t>
    </r>
  </si>
  <si>
    <r>
      <t>All pupils</t>
    </r>
    <r>
      <rPr>
        <b/>
        <vertAlign val="superscript"/>
        <sz val="8"/>
        <rFont val="Arial"/>
        <family val="2"/>
      </rPr>
      <t>8</t>
    </r>
  </si>
  <si>
    <t>4.  Includes pupils not eligible for free school meals and for whom free school meal eligibility was unclassified or could not be determined.</t>
  </si>
  <si>
    <t>5.  Achieved at least the expected standard all areas of learning (proportion achieving ‘expected’ or ‘exceeded’ in all 17 Early Learning Goals(ELGs))</t>
  </si>
  <si>
    <t>6.  A pupil achieving at least the expected level in the ELGs within the three prime areas of learning and within literacy and numeracy is classed as having "a good level of development".</t>
  </si>
  <si>
    <t>7. Average point score for each characteristic grouping.  This is a supporting measure taking into account performance across all 17 ELGs, 1 point for emerging, 2 for expected and 3 for exceeding.  The sum is then taken for all pupils with that characteristic and the mean given.</t>
  </si>
  <si>
    <t>8. Includes pupils for whom SEN provision could not be determined.</t>
  </si>
  <si>
    <t>All pupils8</t>
  </si>
  <si>
    <r>
      <t>All pupils</t>
    </r>
    <r>
      <rPr>
        <b/>
        <vertAlign val="superscript"/>
        <sz val="8"/>
        <rFont val="Arial"/>
        <family val="2"/>
      </rPr>
      <t>4</t>
    </r>
  </si>
  <si>
    <t xml:space="preserve">4.  Includes pupils of any other ethnic group, also those pupils for whom ethnicity was not obtained, was refused or could not be determined. </t>
  </si>
  <si>
    <t>Primary need</t>
  </si>
  <si>
    <r>
      <t>Unclassified</t>
    </r>
    <r>
      <rPr>
        <vertAlign val="superscript"/>
        <sz val="8"/>
        <rFont val="Arial"/>
        <family val="2"/>
      </rPr>
      <t>7</t>
    </r>
  </si>
  <si>
    <t>Table1_Primary</t>
  </si>
  <si>
    <t xml:space="preserve">7.  Includes pupils for whom SEN provision could not be determined. </t>
  </si>
  <si>
    <t xml:space="preserve">8.  Includes pupils at School Action Plus and those pupils with a statement of SEN. It does not include pupils at School Action. </t>
  </si>
  <si>
    <t>3.  All English providers of state-funded early years education (including academies and free schools), private, voluntary and independent (PVI) sectors are within the scope of the EYFSP data collection.  Data for any children in the PVI sector no longer in receipt of funding who were included in the return submitted by the LA to DfE will not be included in the figures.</t>
  </si>
  <si>
    <t>x = Figures not shown in order to protect confidentiality.</t>
  </si>
  <si>
    <t>x = Figures not shown in order to protect pupil confidentiality.</t>
  </si>
  <si>
    <t>4.  The England figures in this table include pupils recently arrived from overseas.</t>
  </si>
  <si>
    <r>
      <t>Number of eligible pupils</t>
    </r>
    <r>
      <rPr>
        <vertAlign val="superscript"/>
        <sz val="8"/>
        <rFont val="Arial"/>
        <family val="2"/>
      </rPr>
      <t>5</t>
    </r>
  </si>
  <si>
    <r>
      <t>Percentage meeting the required standard of phonic decoding</t>
    </r>
    <r>
      <rPr>
        <vertAlign val="superscript"/>
        <sz val="8"/>
        <rFont val="Arial"/>
        <family val="2"/>
      </rPr>
      <t>1</t>
    </r>
  </si>
  <si>
    <t xml:space="preserve">4.  Includes pupils not eligible for free school meals and for whom free school meal eligibility is was unclassified or could not be determined. </t>
  </si>
  <si>
    <t>5.  Includes all pupils who participated in the phonics screening check, who were disapplied due to being considered as working below the level, who were absent from school for the entire period of which the check could be administered, or pupils with a maladministration. Pupils with missing, or invalid results are not included in the calculations.</t>
  </si>
  <si>
    <t>x = Figures not shown in order to protect confidentiality. See the section on confidentiality in the text for information on data suppression.</t>
  </si>
  <si>
    <t>Y1P_VALPHON</t>
  </si>
  <si>
    <t>Y1P_LEVXPhonics</t>
  </si>
  <si>
    <t xml:space="preserve">4.  Includes pupils for whom ethnicity was not obtained, refused or could not be determined. </t>
  </si>
  <si>
    <t>6.  Includes pupils for whom SEN provision could not be determined.</t>
  </si>
  <si>
    <t>ALL Pupils6</t>
  </si>
  <si>
    <t>Early Years Foundation Stage Profile</t>
  </si>
  <si>
    <t>Table 2.1</t>
  </si>
  <si>
    <t>Table 2.2</t>
  </si>
  <si>
    <t>Table 2.3</t>
  </si>
  <si>
    <t>Key Stage 1</t>
  </si>
  <si>
    <t>Table 2.4</t>
  </si>
  <si>
    <t>Table 2.5</t>
  </si>
  <si>
    <t>Table 2.6</t>
  </si>
  <si>
    <t>Table 2.7</t>
  </si>
  <si>
    <t>Table 2.8</t>
  </si>
  <si>
    <t>Table 2.9</t>
  </si>
  <si>
    <t>Table 2.10</t>
  </si>
  <si>
    <t>Table 2.11</t>
  </si>
  <si>
    <t>Table 2.12</t>
  </si>
  <si>
    <t>Table 2.13</t>
  </si>
  <si>
    <t>Table 2.14</t>
  </si>
  <si>
    <t>Table 2.15</t>
  </si>
  <si>
    <t>Table 2.16</t>
  </si>
  <si>
    <t>Key Stage 2</t>
  </si>
  <si>
    <t>Table 2.17</t>
  </si>
  <si>
    <t>Key Stage 4</t>
  </si>
  <si>
    <t>Looked After Children</t>
  </si>
  <si>
    <t>Phonic Decoding</t>
  </si>
  <si>
    <t>Achievement in Early Years Foundation Stage Profile teacher assessments by SEN</t>
  </si>
  <si>
    <t>Achievement in Early Years Foundation Stage Profile teacher assessments by SEN provision, free school meal eligibility and gender</t>
  </si>
  <si>
    <t>Achievement in Early Years Foundation Stage Profile teacher assessments by SEN provision, ethnicity and gender</t>
  </si>
  <si>
    <t>Percentage of pupils meeting the required standard of phonic decoding by SEN</t>
  </si>
  <si>
    <t>Percentage of pupils meeting the required standard of phonic decoding by SEN provision, free school meal eligibility and gender</t>
  </si>
  <si>
    <t>Percentage of pupils meeting the required standard of phonic decoding by SEN provision, ethnicity and gender</t>
  </si>
  <si>
    <t>Percentage of pupils achieving each level in Key Stage 1 by subject and SEN</t>
  </si>
  <si>
    <t>Percentage of pupils achieving each level in Key Stage 1 by subject and SEN provision, free school meal eligibility and gender</t>
  </si>
  <si>
    <t>Percentage of pupils achieving each level in Key Stage 1 by subject and SEN provision, ethnicity and gender</t>
  </si>
  <si>
    <t>Achievements at each level in Key Stage 2 by subject and SEN (including progression from Key Stage 1)</t>
  </si>
  <si>
    <t>Achievements at level 4 or above in Key Stage 2 by subject and SEN provision, free school meal eligibility and gender</t>
  </si>
  <si>
    <t>Achievements at level 4 or above in Key Stage 2 by subject and SEN provision, ethnicity and gender</t>
  </si>
  <si>
    <t>Achievements at GCSE and equivalent for pupils at the end of Key Stage 4 by SEN provision, free school meal eligibility and gender</t>
  </si>
  <si>
    <t>Achievements at GCSE and equivalent for pupils1 at the end of Key Stage 4 by SEN provision, ethnicity and gender</t>
  </si>
  <si>
    <t>Key Stage 2 eligibility and performance of children looked after continuously for at least 12 months by provision of SEN</t>
  </si>
  <si>
    <t>Key Stage 4 eligibility and performance of children looked after continuously for at least 12 months by provision of SEN</t>
  </si>
  <si>
    <t>Table 2.1: Achievement in early years foundation stage profile (EYFSP) teacher assessments by special educational needs</t>
  </si>
  <si>
    <t>Table 2.2: Achievement in early years foundation stage profile (EYFSP) teacher assessments by SEN provision, free school meal eligibility and gender</t>
  </si>
  <si>
    <t>Table 2.3: Achievement in early years foundation stage profile (EYFSP) teacher assessments by SEN provision, ethnicity and gender</t>
  </si>
  <si>
    <r>
      <t>Table 2.4: Percentage of year 1 pupils meeting the required standard of phonic decoding</t>
    </r>
    <r>
      <rPr>
        <b/>
        <vertAlign val="superscript"/>
        <sz val="10"/>
        <rFont val="Arial"/>
        <family val="2"/>
      </rPr>
      <t>1</t>
    </r>
    <r>
      <rPr>
        <b/>
        <sz val="10"/>
        <rFont val="Arial"/>
        <family val="2"/>
      </rPr>
      <t xml:space="preserve"> by special educational needs</t>
    </r>
  </si>
  <si>
    <r>
      <t>Table 2.5: Percentage of year 1 pupils meeting the required standard of phonic decoding</t>
    </r>
    <r>
      <rPr>
        <b/>
        <vertAlign val="superscript"/>
        <sz val="10"/>
        <rFont val="Arial"/>
        <family val="2"/>
      </rPr>
      <t>1</t>
    </r>
    <r>
      <rPr>
        <b/>
        <sz val="10"/>
        <rFont val="Arial"/>
        <family val="2"/>
      </rPr>
      <t xml:space="preserve"> by SEN provision, free school meal eligibility and gender.</t>
    </r>
  </si>
  <si>
    <r>
      <t>Table 2.6: Percentage of year 1 pupils meeting the required standard of phonic decoding</t>
    </r>
    <r>
      <rPr>
        <b/>
        <vertAlign val="superscript"/>
        <sz val="10"/>
        <rFont val="Arial"/>
        <family val="2"/>
      </rPr>
      <t>1</t>
    </r>
    <r>
      <rPr>
        <b/>
        <sz val="10"/>
        <rFont val="Arial"/>
        <family val="2"/>
      </rPr>
      <t xml:space="preserve"> by SEN provision, ethnicity and gender.</t>
    </r>
  </si>
  <si>
    <r>
      <t>Table 2.7: Percentage of pupils achieving each level</t>
    </r>
    <r>
      <rPr>
        <b/>
        <vertAlign val="superscript"/>
        <sz val="10"/>
        <rFont val="Arial"/>
        <family val="2"/>
      </rPr>
      <t>1</t>
    </r>
    <r>
      <rPr>
        <b/>
        <sz val="10"/>
        <rFont val="Arial"/>
        <family val="2"/>
      </rPr>
      <t xml:space="preserve"> in key stage 1 teacher assessments by special educational needs</t>
    </r>
  </si>
  <si>
    <r>
      <t>Table 2.8: Percentage of pupils achieving level 2 or above</t>
    </r>
    <r>
      <rPr>
        <b/>
        <vertAlign val="superscript"/>
        <sz val="10"/>
        <rFont val="Arial"/>
        <family val="2"/>
      </rPr>
      <t>1</t>
    </r>
    <r>
      <rPr>
        <b/>
        <sz val="10"/>
        <rFont val="Arial"/>
        <family val="2"/>
      </rPr>
      <t xml:space="preserve"> in key stage 1 teacher assessments by SEN provision, free school meal eligibility and gender</t>
    </r>
  </si>
  <si>
    <r>
      <t>Table 2.9: Percentage of pupils achieving level 2 or above</t>
    </r>
    <r>
      <rPr>
        <b/>
        <vertAlign val="superscript"/>
        <sz val="10"/>
        <rFont val="Arial"/>
        <family val="2"/>
      </rPr>
      <t>1</t>
    </r>
    <r>
      <rPr>
        <b/>
        <sz val="10"/>
        <rFont val="Arial"/>
        <family val="2"/>
      </rPr>
      <t xml:space="preserve"> in key stage 1 teacher assessments by SEN provision, ethnicity and gender</t>
    </r>
  </si>
  <si>
    <t>Table 2.10: Achievements at each level in key stage 2 by special educational needs</t>
  </si>
  <si>
    <t>Table 2.11: Achievements at level 4 or above in key stage 2 by SEN provision, free school meal eligibility and gender</t>
  </si>
  <si>
    <t>Table 2.12: Achievements at level 4 or above in key stage 2 by SEN provision, ethnicity and gender</t>
  </si>
  <si>
    <r>
      <t>Table 2.13: Achievements at GCSE and equivalent for pupils</t>
    </r>
    <r>
      <rPr>
        <b/>
        <vertAlign val="superscript"/>
        <sz val="10"/>
        <rFont val="Arial"/>
        <family val="2"/>
      </rPr>
      <t>1</t>
    </r>
    <r>
      <rPr>
        <b/>
        <sz val="10"/>
        <rFont val="Arial"/>
        <family val="2"/>
      </rPr>
      <t xml:space="preserve"> at the end of key stage 4 by special educational needs</t>
    </r>
  </si>
  <si>
    <r>
      <t>Table 2.14: Achievements at GCSE and equivalent for pupils</t>
    </r>
    <r>
      <rPr>
        <b/>
        <vertAlign val="superscript"/>
        <sz val="10"/>
        <rFont val="Arial"/>
        <family val="2"/>
      </rPr>
      <t>1</t>
    </r>
    <r>
      <rPr>
        <b/>
        <sz val="10"/>
        <rFont val="Arial"/>
        <family val="2"/>
      </rPr>
      <t xml:space="preserve"> at the end of key stage 4 by SEN provision, free school meal eligibility and gender</t>
    </r>
  </si>
  <si>
    <r>
      <t>Table 2.15: Achievements at GCSE and equivalent for pupils</t>
    </r>
    <r>
      <rPr>
        <b/>
        <vertAlign val="superscript"/>
        <sz val="10"/>
        <rFont val="Arial"/>
        <family val="2"/>
      </rPr>
      <t>1</t>
    </r>
    <r>
      <rPr>
        <b/>
        <sz val="10"/>
        <rFont val="Arial"/>
        <family val="2"/>
      </rPr>
      <t xml:space="preserve"> at the end of key stage 4 by SEN provision, ethnicity and gender</t>
    </r>
  </si>
  <si>
    <r>
      <t>Table 2.16: Key Stage 2 eligibility and performance of children looked after continuously for at least 12 months</t>
    </r>
    <r>
      <rPr>
        <b/>
        <vertAlign val="superscript"/>
        <sz val="10"/>
        <rFont val="Arial"/>
        <family val="2"/>
      </rPr>
      <t>1</t>
    </r>
    <r>
      <rPr>
        <b/>
        <sz val="10"/>
        <rFont val="Arial"/>
        <family val="2"/>
      </rPr>
      <t xml:space="preserve"> by provision of Special Educational Need (SEN)</t>
    </r>
  </si>
  <si>
    <r>
      <t>Table 2.17: Key Stage 4 eligibility and performance of children looked after continuously for at least 12 months</t>
    </r>
    <r>
      <rPr>
        <b/>
        <vertAlign val="superscript"/>
        <sz val="10"/>
        <rFont val="Arial"/>
        <family val="2"/>
      </rPr>
      <t>1</t>
    </r>
    <r>
      <rPr>
        <b/>
        <sz val="10"/>
        <rFont val="Arial"/>
        <family val="2"/>
      </rPr>
      <t xml:space="preserve"> by provision of Special Educational Need (SEN)</t>
    </r>
  </si>
  <si>
    <r>
      <t>unclassified</t>
    </r>
    <r>
      <rPr>
        <vertAlign val="superscript"/>
        <sz val="8"/>
        <rFont val="Arial"/>
        <family val="2"/>
      </rPr>
      <t>5</t>
    </r>
  </si>
  <si>
    <t>6.  Includes pupils at school action plus and those pupils with a statement of SEN. It does not include pupils at school action.</t>
  </si>
  <si>
    <r>
      <t>All SEN primary need pupils</t>
    </r>
    <r>
      <rPr>
        <b/>
        <vertAlign val="superscript"/>
        <sz val="8"/>
        <rFont val="Arial"/>
        <family val="2"/>
      </rPr>
      <t>6</t>
    </r>
  </si>
  <si>
    <t>All SEN primary need pupils6</t>
  </si>
  <si>
    <r>
      <t>SEN Primary Need</t>
    </r>
    <r>
      <rPr>
        <b/>
        <vertAlign val="superscript"/>
        <sz val="8"/>
        <rFont val="Arial"/>
        <family val="2"/>
      </rPr>
      <t>3</t>
    </r>
  </si>
  <si>
    <t xml:space="preserve">4. Includes pupils at school action plus and those pupils with a statement of SEN. It does not include pupils at school action. </t>
  </si>
  <si>
    <r>
      <t>All SEN primary need pupils</t>
    </r>
    <r>
      <rPr>
        <b/>
        <vertAlign val="superscript"/>
        <sz val="8"/>
        <rFont val="Arial"/>
        <family val="2"/>
      </rPr>
      <t>4</t>
    </r>
  </si>
  <si>
    <t>6.  Includes pupils for whom SEN provision or SEN primary need could not be determined.</t>
  </si>
  <si>
    <r>
      <t>All SEN primary need pupils</t>
    </r>
    <r>
      <rPr>
        <b/>
        <vertAlign val="superscript"/>
        <sz val="8"/>
        <rFont val="Arial"/>
        <family val="2"/>
      </rPr>
      <t>6,7,8</t>
    </r>
  </si>
  <si>
    <t xml:space="preserve">7.  Includes pupils at school action plus and those pupils with a statement of SEN. It does not include pupils at school action. </t>
  </si>
  <si>
    <t>8.  Includes 1 pupil in 2011/12 and 561 pupils in 2012/13 whose SEN primary need could not be determined. The 561 pupils in 2012/13 are those previously unclassified in the school census who have been identified with SEN as part of the schools checking exercise which takes place in the autumn, however primary need was not collected at this stage.</t>
  </si>
  <si>
    <t>Achievements at GCSE and equivalent for pupils at the end of Key Stage 4 by SEN (including progression from Key Stage 2)</t>
  </si>
  <si>
    <t>Attainment and Progression - National Tables</t>
  </si>
  <si>
    <t xml:space="preserve">4.  Includes pupils for whom SEN provision could not be determined. </t>
  </si>
  <si>
    <r>
      <t>unclassified</t>
    </r>
    <r>
      <rPr>
        <vertAlign val="superscript"/>
        <sz val="8"/>
        <rFont val="Arial"/>
        <family val="2"/>
      </rPr>
      <t>4</t>
    </r>
  </si>
  <si>
    <t>5.  Includes pupils at school action plus and those pupils with a statement of SEN. It does not include pupils at school action.</t>
  </si>
  <si>
    <r>
      <t>All SEN primary need pupils</t>
    </r>
    <r>
      <rPr>
        <b/>
        <vertAlign val="superscript"/>
        <sz val="8"/>
        <rFont val="Arial"/>
        <family val="2"/>
      </rPr>
      <t>5,6</t>
    </r>
  </si>
  <si>
    <r>
      <t>SEN primary need</t>
    </r>
    <r>
      <rPr>
        <b/>
        <vertAlign val="superscript"/>
        <sz val="8"/>
        <rFont val="Arial"/>
        <family val="2"/>
      </rPr>
      <t>6</t>
    </r>
  </si>
  <si>
    <r>
      <t>SEN Primary Need</t>
    </r>
    <r>
      <rPr>
        <b/>
        <vertAlign val="superscript"/>
        <sz val="8"/>
        <rFont val="Arial"/>
        <family val="2"/>
      </rPr>
      <t>5</t>
    </r>
  </si>
  <si>
    <t>unclassified4</t>
  </si>
  <si>
    <t>6.  Includes 1 pupil in 2011 whose SEN primary need could not be determined.</t>
  </si>
  <si>
    <t>3. Includes pupils for whom SEN provision or SEN primary need could not be determined.</t>
  </si>
  <si>
    <r>
      <t>Type of need</t>
    </r>
    <r>
      <rPr>
        <b/>
        <vertAlign val="superscript"/>
        <sz val="8"/>
        <rFont val="Arial"/>
        <family val="2"/>
      </rPr>
      <t>7</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</si>
</sst>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0.0"/>
    <numFmt numFmtId="165" formatCode="#,##0.0"/>
    <numFmt numFmtId="166" formatCode="#,##0.000"/>
    <numFmt numFmtId="167" formatCode="General_)"/>
  </numFmts>
  <fonts count="84" x14ac:knownFonts="1">
    <font>
      <sz val="10"/>
      <name val="Arial"/>
      <family val="2"/>
    </font>
    <font>
      <sz val="10"/>
      <name val="Arial"/>
      <family val="2"/>
    </font>
    <font>
      <b/>
      <sz val="10"/>
      <name val="Arial"/>
      <family val="2"/>
    </font>
    <font>
      <b/>
      <vertAlign val="superscript"/>
      <sz val="10"/>
      <name val="Arial"/>
      <family val="2"/>
    </font>
    <font>
      <sz val="10"/>
      <color indexed="21"/>
      <name val="Arial"/>
      <family val="2"/>
    </font>
    <font>
      <vertAlign val="superscript"/>
      <sz val="10"/>
      <name val="Arial"/>
      <family val="2"/>
    </font>
    <font>
      <sz val="8"/>
      <name val="Arial"/>
      <family val="2"/>
    </font>
    <font>
      <sz val="8"/>
      <color indexed="21"/>
      <name val="Arial"/>
      <family val="2"/>
    </font>
    <font>
      <vertAlign val="superscript"/>
      <sz val="8"/>
      <color indexed="21"/>
      <name val="Arial"/>
      <family val="2"/>
    </font>
    <font>
      <b/>
      <sz val="8"/>
      <name val="Arial"/>
      <family val="2"/>
    </font>
    <font>
      <b/>
      <vertAlign val="superscript"/>
      <sz val="8"/>
      <name val="Arial"/>
      <family val="2"/>
    </font>
    <font>
      <b/>
      <sz val="8"/>
      <color indexed="21"/>
      <name val="Arial"/>
      <family val="2"/>
    </font>
    <font>
      <vertAlign val="superscript"/>
      <sz val="8"/>
      <name val="Arial"/>
      <family val="2"/>
    </font>
    <font>
      <i/>
      <sz val="8"/>
      <name val="Arial"/>
      <family val="2"/>
    </font>
    <font>
      <sz val="10"/>
      <name val="MS Sans Serif"/>
      <family val="2"/>
    </font>
    <font>
      <b/>
      <i/>
      <sz val="12"/>
      <color indexed="10"/>
      <name val="Arial"/>
      <family val="2"/>
    </font>
    <font>
      <b/>
      <sz val="12"/>
      <color indexed="10"/>
      <name val="Arial"/>
      <family val="2"/>
    </font>
    <font>
      <b/>
      <sz val="10"/>
      <color indexed="10"/>
      <name val="Arial"/>
      <family val="2"/>
    </font>
    <font>
      <u/>
      <sz val="10"/>
      <color indexed="12"/>
      <name val="Arial"/>
      <family val="2"/>
    </font>
    <font>
      <sz val="10"/>
      <name val="Courier"/>
      <family val="3"/>
    </font>
    <font>
      <sz val="8"/>
      <color indexed="10"/>
      <name val="Arial"/>
      <family val="2"/>
    </font>
    <font>
      <sz val="8"/>
      <color indexed="57"/>
      <name val="Arial"/>
      <family val="2"/>
    </font>
    <font>
      <b/>
      <sz val="8"/>
      <color indexed="57"/>
      <name val="Arial"/>
      <family val="2"/>
    </font>
    <font>
      <vertAlign val="superscript"/>
      <sz val="8"/>
      <color indexed="57"/>
      <name val="Arial"/>
      <family val="2"/>
    </font>
    <font>
      <sz val="8"/>
      <color indexed="14"/>
      <name val="Arial"/>
      <family val="2"/>
    </font>
    <font>
      <sz val="10"/>
      <color indexed="10"/>
      <name val="Arial"/>
      <family val="2"/>
    </font>
    <font>
      <sz val="8"/>
      <color indexed="9"/>
      <name val="Arial"/>
      <family val="2"/>
    </font>
    <font>
      <b/>
      <sz val="8"/>
      <color indexed="9"/>
      <name val="Arial"/>
      <family val="2"/>
    </font>
    <font>
      <sz val="8"/>
      <color indexed="54"/>
      <name val="Arial"/>
      <family val="2"/>
    </font>
    <font>
      <b/>
      <sz val="8"/>
      <color indexed="54"/>
      <name val="Arial"/>
      <family val="2"/>
    </font>
    <font>
      <sz val="9"/>
      <name val="Arial"/>
      <family val="2"/>
    </font>
    <font>
      <b/>
      <sz val="8"/>
      <color rgb="FFFF0000"/>
      <name val="Arial"/>
      <family val="2"/>
    </font>
    <font>
      <i/>
      <sz val="8"/>
      <color theme="1"/>
      <name val="Arial"/>
      <family val="2"/>
    </font>
    <font>
      <sz val="8"/>
      <color rgb="FFFF0000"/>
      <name val="Arial"/>
      <family val="2"/>
    </font>
    <font>
      <b/>
      <sz val="10"/>
      <color rgb="FFFF0000"/>
      <name val="Arial"/>
      <family val="2"/>
    </font>
    <font>
      <b/>
      <u/>
      <sz val="8"/>
      <name val="Arial"/>
      <family val="2"/>
    </font>
    <font>
      <b/>
      <sz val="11"/>
      <color indexed="10"/>
      <name val="Calibri"/>
      <family val="2"/>
      <scheme val="minor"/>
    </font>
    <font>
      <sz val="11"/>
      <color rgb="FFFF0000"/>
      <name val="Calibri"/>
      <family val="2"/>
      <scheme val="minor"/>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sz val="12"/>
      <color indexed="62"/>
      <name val="Arial"/>
      <family val="2"/>
    </font>
    <font>
      <sz val="12"/>
      <color indexed="52"/>
      <name val="Arial"/>
      <family val="2"/>
    </font>
    <font>
      <sz val="12"/>
      <color indexed="60"/>
      <name val="Arial"/>
      <family val="2"/>
    </font>
    <font>
      <sz val="11"/>
      <color theme="1"/>
      <name val="Calibri"/>
      <family val="2"/>
      <scheme val="minor"/>
    </font>
    <font>
      <b/>
      <sz val="12"/>
      <color indexed="63"/>
      <name val="Arial"/>
      <family val="2"/>
    </font>
    <font>
      <b/>
      <sz val="18"/>
      <color indexed="56"/>
      <name val="Cambria"/>
      <family val="2"/>
    </font>
    <font>
      <b/>
      <sz val="12"/>
      <color indexed="8"/>
      <name val="Arial"/>
      <family val="2"/>
    </font>
    <font>
      <sz val="12"/>
      <color indexed="10"/>
      <name val="Arial"/>
      <family val="2"/>
    </font>
    <font>
      <sz val="8"/>
      <color indexed="8"/>
      <name val="Arial"/>
      <family val="2"/>
    </font>
    <font>
      <sz val="8"/>
      <color indexed="12"/>
      <name val="Arial"/>
      <family val="2"/>
    </font>
    <font>
      <b/>
      <sz val="8"/>
      <color indexed="8"/>
      <name val="Arial"/>
      <family val="2"/>
    </font>
    <font>
      <b/>
      <sz val="8"/>
      <color indexed="12"/>
      <name val="Arial"/>
      <family val="2"/>
    </font>
    <font>
      <sz val="8"/>
      <color indexed="43"/>
      <name val="Arial"/>
      <family val="2"/>
    </font>
    <font>
      <sz val="10"/>
      <color indexed="8"/>
      <name val="Arial"/>
      <family val="2"/>
    </font>
    <font>
      <sz val="11"/>
      <name val="Calibri"/>
      <family val="2"/>
      <scheme val="minor"/>
    </font>
    <font>
      <b/>
      <sz val="11"/>
      <name val="Calibri"/>
      <family val="2"/>
      <scheme val="minor"/>
    </font>
    <font>
      <i/>
      <sz val="11"/>
      <name val="Calibri"/>
      <family val="2"/>
      <scheme val="minor"/>
    </font>
    <font>
      <i/>
      <sz val="11"/>
      <color theme="1"/>
      <name val="Calibri"/>
      <family val="2"/>
      <scheme val="minor"/>
    </font>
    <font>
      <sz val="11"/>
      <color indexed="12"/>
      <name val="Calibri"/>
      <family val="2"/>
      <scheme val="minor"/>
    </font>
    <font>
      <sz val="10"/>
      <color indexed="12"/>
      <name val="Arial"/>
      <family val="2"/>
    </font>
    <font>
      <b/>
      <sz val="9"/>
      <name val="Arial"/>
      <family val="2"/>
    </font>
    <font>
      <sz val="10"/>
      <color indexed="55"/>
      <name val="Arial"/>
      <family val="2"/>
    </font>
    <font>
      <b/>
      <sz val="8"/>
      <color indexed="10"/>
      <name val="Arial"/>
      <family val="2"/>
    </font>
    <font>
      <sz val="8"/>
      <color theme="1"/>
      <name val="Arial"/>
      <family val="2"/>
    </font>
    <font>
      <b/>
      <vertAlign val="superscript"/>
      <sz val="8"/>
      <name val="Arial"/>
      <family val="2"/>
      <charset val="238"/>
    </font>
    <font>
      <i/>
      <sz val="7"/>
      <name val="Arial"/>
      <family val="2"/>
    </font>
    <font>
      <b/>
      <sz val="11"/>
      <color rgb="FFFF0000"/>
      <name val="Calibri"/>
      <family val="2"/>
      <scheme val="minor"/>
    </font>
    <font>
      <sz val="10"/>
      <color indexed="57"/>
      <name val="Arial"/>
      <family val="2"/>
    </font>
    <font>
      <vertAlign val="superscript"/>
      <sz val="8"/>
      <name val="Arial"/>
      <family val="2"/>
      <charset val="238"/>
    </font>
    <font>
      <vertAlign val="superscript"/>
      <sz val="12"/>
      <color indexed="57"/>
      <name val="Arial"/>
      <family val="2"/>
    </font>
    <font>
      <sz val="11"/>
      <name val="Calibri"/>
      <family val="2"/>
    </font>
    <font>
      <b/>
      <sz val="11"/>
      <name val="Calibri"/>
      <family val="2"/>
    </font>
    <font>
      <sz val="10"/>
      <name val="Arial"/>
      <family val="2"/>
    </font>
    <font>
      <b/>
      <u/>
      <sz val="11"/>
      <color theme="1"/>
      <name val="Calibri"/>
      <family val="2"/>
      <scheme val="minor"/>
    </font>
    <font>
      <b/>
      <sz val="11"/>
      <color theme="1"/>
      <name val="Calibri"/>
      <family val="2"/>
      <scheme val="minor"/>
    </font>
    <font>
      <u/>
      <sz val="10"/>
      <color theme="10"/>
      <name val="Arial"/>
      <family val="2"/>
    </font>
  </fonts>
  <fills count="4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rgb="FFC0C0C0"/>
        <bgColor indexed="64"/>
      </patternFill>
    </fill>
    <fill>
      <patternFill patternType="solid">
        <fgColor rgb="FF99CCFF"/>
        <bgColor indexed="64"/>
      </patternFill>
    </fill>
    <fill>
      <patternFill patternType="lightDown">
        <bgColor indexed="9"/>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46"/>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s>
  <borders count="2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rgb="FFFF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thin">
        <color indexed="64"/>
      </bottom>
      <diagonal/>
    </border>
  </borders>
  <cellStyleXfs count="65">
    <xf numFmtId="0" fontId="0" fillId="0" borderId="0"/>
    <xf numFmtId="0" fontId="1" fillId="0" borderId="0"/>
    <xf numFmtId="0" fontId="14" fillId="0" borderId="0"/>
    <xf numFmtId="43" fontId="1" fillId="0" borderId="0" applyFont="0" applyFill="0" applyBorder="0" applyAlignment="0" applyProtection="0"/>
    <xf numFmtId="0" fontId="1" fillId="0" borderId="0"/>
    <xf numFmtId="0" fontId="1" fillId="0" borderId="0"/>
    <xf numFmtId="0" fontId="1" fillId="0" borderId="0"/>
    <xf numFmtId="0" fontId="14"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2"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9" fillId="19"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6" borderId="0" applyNumberFormat="0" applyBorder="0" applyAlignment="0" applyProtection="0"/>
    <xf numFmtId="0" fontId="40" fillId="10" borderId="0" applyNumberFormat="0" applyBorder="0" applyAlignment="0" applyProtection="0"/>
    <xf numFmtId="0" fontId="41" fillId="27" borderId="18" applyNumberFormat="0" applyAlignment="0" applyProtection="0"/>
    <xf numFmtId="0" fontId="42" fillId="28" borderId="19" applyNumberFormat="0" applyAlignment="0" applyProtection="0"/>
    <xf numFmtId="0" fontId="43" fillId="0" borderId="0" applyNumberFormat="0" applyFill="0" applyBorder="0" applyAlignment="0" applyProtection="0"/>
    <xf numFmtId="0" fontId="44" fillId="11" borderId="0" applyNumberFormat="0" applyBorder="0" applyAlignment="0" applyProtection="0"/>
    <xf numFmtId="0" fontId="45" fillId="0" borderId="20" applyNumberFormat="0" applyFill="0" applyAlignment="0" applyProtection="0"/>
    <xf numFmtId="0" fontId="46" fillId="0" borderId="21" applyNumberFormat="0" applyFill="0" applyAlignment="0" applyProtection="0"/>
    <xf numFmtId="0" fontId="47" fillId="0" borderId="22" applyNumberFormat="0" applyFill="0" applyAlignment="0" applyProtection="0"/>
    <xf numFmtId="0" fontId="47" fillId="0" borderId="0" applyNumberFormat="0" applyFill="0" applyBorder="0" applyAlignment="0" applyProtection="0"/>
    <xf numFmtId="0" fontId="18" fillId="0" borderId="0" applyNumberFormat="0" applyFill="0" applyBorder="0" applyAlignment="0" applyProtection="0">
      <alignment vertical="top"/>
      <protection locked="0"/>
    </xf>
    <xf numFmtId="0" fontId="48" fillId="14" borderId="18" applyNumberFormat="0" applyAlignment="0" applyProtection="0"/>
    <xf numFmtId="0" fontId="49" fillId="0" borderId="23" applyNumberFormat="0" applyFill="0" applyAlignment="0" applyProtection="0"/>
    <xf numFmtId="0" fontId="50" fillId="29" borderId="0" applyNumberFormat="0" applyBorder="0" applyAlignment="0" applyProtection="0"/>
    <xf numFmtId="0" fontId="1" fillId="0" borderId="0"/>
    <xf numFmtId="0" fontId="51" fillId="0" borderId="0"/>
    <xf numFmtId="0" fontId="51" fillId="0" borderId="0"/>
    <xf numFmtId="167" fontId="19" fillId="0" borderId="0"/>
    <xf numFmtId="0" fontId="1" fillId="30" borderId="24" applyNumberFormat="0" applyFont="0" applyAlignment="0" applyProtection="0"/>
    <xf numFmtId="0" fontId="52" fillId="27"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3" fillId="0" borderId="0" applyNumberFormat="0" applyFill="0" applyBorder="0" applyAlignment="0" applyProtection="0"/>
    <xf numFmtId="0" fontId="54" fillId="0" borderId="26" applyNumberFormat="0" applyFill="0" applyAlignment="0" applyProtection="0"/>
    <xf numFmtId="0" fontId="55" fillId="0" borderId="0" applyNumberFormat="0" applyFill="0" applyBorder="0" applyAlignment="0" applyProtection="0"/>
    <xf numFmtId="0" fontId="51" fillId="0" borderId="0"/>
    <xf numFmtId="167" fontId="19" fillId="0" borderId="0"/>
    <xf numFmtId="44" fontId="51" fillId="0" borderId="0" applyFont="0" applyFill="0" applyBorder="0" applyAlignment="0" applyProtection="0"/>
    <xf numFmtId="0" fontId="80" fillId="0" borderId="0"/>
    <xf numFmtId="44" fontId="1" fillId="0" borderId="0" applyFont="0" applyFill="0" applyBorder="0" applyAlignment="0" applyProtection="0"/>
    <xf numFmtId="0" fontId="83" fillId="0" borderId="0" applyNumberFormat="0" applyFill="0" applyBorder="0" applyAlignment="0" applyProtection="0"/>
  </cellStyleXfs>
  <cellXfs count="824">
    <xf numFmtId="0" fontId="0" fillId="0" borderId="0" xfId="0"/>
    <xf numFmtId="0" fontId="4" fillId="2" borderId="0" xfId="0" applyFont="1" applyFill="1" applyProtection="1">
      <protection hidden="1"/>
    </xf>
    <xf numFmtId="0" fontId="1" fillId="2" borderId="0" xfId="0" applyFont="1" applyFill="1" applyProtection="1">
      <protection hidden="1"/>
    </xf>
    <xf numFmtId="3" fontId="1" fillId="2" borderId="0" xfId="0" applyNumberFormat="1" applyFont="1" applyFill="1" applyBorder="1" applyAlignment="1" applyProtection="1">
      <protection hidden="1"/>
    </xf>
    <xf numFmtId="0" fontId="1" fillId="2" borderId="0" xfId="0" applyFont="1" applyFill="1" applyProtection="1">
      <protection locked="0"/>
    </xf>
    <xf numFmtId="3" fontId="1" fillId="2" borderId="0" xfId="0" applyNumberFormat="1" applyFont="1" applyFill="1" applyBorder="1" applyProtection="1">
      <protection locked="0"/>
    </xf>
    <xf numFmtId="0" fontId="6" fillId="2" borderId="0" xfId="0" applyFont="1" applyFill="1" applyProtection="1">
      <protection hidden="1"/>
    </xf>
    <xf numFmtId="0" fontId="6" fillId="2" borderId="0" xfId="0" applyFont="1" applyFill="1" applyProtection="1">
      <protection locked="0"/>
    </xf>
    <xf numFmtId="3" fontId="1" fillId="4" borderId="4" xfId="0" applyNumberFormat="1" applyFont="1" applyFill="1" applyBorder="1" applyProtection="1">
      <protection locked="0"/>
    </xf>
    <xf numFmtId="3" fontId="1" fillId="2" borderId="0" xfId="0" applyNumberFormat="1" applyFont="1" applyFill="1" applyBorder="1" applyAlignment="1" applyProtection="1">
      <alignment horizontal="center"/>
      <protection locked="0"/>
    </xf>
    <xf numFmtId="0" fontId="7" fillId="2" borderId="0" xfId="0" applyFont="1" applyFill="1" applyProtection="1">
      <protection hidden="1"/>
    </xf>
    <xf numFmtId="0" fontId="8" fillId="2" borderId="0" xfId="0" applyFont="1" applyFill="1" applyProtection="1">
      <protection hidden="1"/>
    </xf>
    <xf numFmtId="3" fontId="1" fillId="4" borderId="7" xfId="0" applyNumberFormat="1" applyFont="1" applyFill="1" applyBorder="1" applyProtection="1">
      <protection locked="0"/>
    </xf>
    <xf numFmtId="0" fontId="1" fillId="2" borderId="0" xfId="0" applyFont="1" applyFill="1" applyBorder="1" applyAlignment="1" applyProtection="1">
      <alignment horizontal="center"/>
      <protection locked="0"/>
    </xf>
    <xf numFmtId="0" fontId="1" fillId="4" borderId="9" xfId="0" applyFont="1" applyFill="1" applyBorder="1" applyProtection="1">
      <protection locked="0"/>
    </xf>
    <xf numFmtId="3" fontId="9" fillId="2" borderId="14" xfId="0" applyNumberFormat="1" applyFont="1" applyFill="1" applyBorder="1" applyAlignment="1" applyProtection="1">
      <alignment horizontal="right" vertical="center" wrapText="1"/>
      <protection hidden="1"/>
    </xf>
    <xf numFmtId="3" fontId="9" fillId="2" borderId="14" xfId="0" applyNumberFormat="1" applyFont="1" applyFill="1" applyBorder="1" applyAlignment="1" applyProtection="1">
      <alignment horizontal="center" vertical="center" wrapText="1"/>
      <protection hidden="1"/>
    </xf>
    <xf numFmtId="0" fontId="6" fillId="2" borderId="0" xfId="0" applyFont="1" applyFill="1" applyBorder="1" applyProtection="1">
      <protection hidden="1"/>
    </xf>
    <xf numFmtId="3" fontId="9" fillId="2" borderId="0" xfId="0" applyNumberFormat="1" applyFont="1" applyFill="1" applyProtection="1">
      <protection hidden="1"/>
    </xf>
    <xf numFmtId="3" fontId="6" fillId="2" borderId="0" xfId="0" applyNumberFormat="1" applyFont="1" applyFill="1" applyProtection="1">
      <protection hidden="1"/>
    </xf>
    <xf numFmtId="1" fontId="7" fillId="2" borderId="0" xfId="0" applyNumberFormat="1" applyFont="1" applyFill="1" applyProtection="1">
      <protection hidden="1"/>
    </xf>
    <xf numFmtId="3" fontId="9" fillId="2" borderId="0" xfId="0" applyNumberFormat="1" applyFont="1" applyFill="1" applyBorder="1" applyProtection="1">
      <protection hidden="1"/>
    </xf>
    <xf numFmtId="3" fontId="9" fillId="2" borderId="0" xfId="1" applyNumberFormat="1" applyFont="1" applyFill="1" applyBorder="1" applyProtection="1">
      <protection hidden="1"/>
    </xf>
    <xf numFmtId="3" fontId="9" fillId="2" borderId="0" xfId="0" applyNumberFormat="1" applyFont="1" applyFill="1" applyAlignment="1" applyProtection="1">
      <alignment horizontal="right"/>
      <protection hidden="1"/>
    </xf>
    <xf numFmtId="1" fontId="9" fillId="2" borderId="0" xfId="0" applyNumberFormat="1" applyFont="1" applyFill="1" applyAlignment="1" applyProtection="1">
      <alignment horizontal="right"/>
      <protection hidden="1"/>
    </xf>
    <xf numFmtId="0" fontId="9" fillId="2" borderId="0" xfId="0" applyFont="1" applyFill="1" applyProtection="1">
      <protection hidden="1"/>
    </xf>
    <xf numFmtId="1" fontId="11" fillId="2" borderId="0" xfId="0" applyNumberFormat="1" applyFont="1" applyFill="1" applyAlignment="1" applyProtection="1">
      <alignment horizontal="right"/>
      <protection hidden="1"/>
    </xf>
    <xf numFmtId="0" fontId="11" fillId="2" borderId="0" xfId="0" applyFont="1" applyFill="1" applyProtection="1">
      <protection hidden="1"/>
    </xf>
    <xf numFmtId="0" fontId="9" fillId="2" borderId="0" xfId="0" applyFont="1" applyFill="1" applyBorder="1" applyProtection="1">
      <protection hidden="1"/>
    </xf>
    <xf numFmtId="3" fontId="6" fillId="2" borderId="0" xfId="1" applyNumberFormat="1" applyFont="1" applyFill="1" applyBorder="1" applyProtection="1">
      <protection hidden="1"/>
    </xf>
    <xf numFmtId="3" fontId="6" fillId="2" borderId="0" xfId="0" applyNumberFormat="1" applyFont="1" applyFill="1" applyAlignment="1" applyProtection="1">
      <alignment horizontal="right"/>
      <protection hidden="1"/>
    </xf>
    <xf numFmtId="1" fontId="6" fillId="2" borderId="0" xfId="0" applyNumberFormat="1" applyFont="1" applyFill="1" applyAlignment="1" applyProtection="1">
      <alignment horizontal="right"/>
      <protection hidden="1"/>
    </xf>
    <xf numFmtId="1" fontId="7" fillId="2" borderId="0" xfId="0" applyNumberFormat="1" applyFont="1" applyFill="1" applyAlignment="1" applyProtection="1">
      <alignment horizontal="right"/>
      <protection hidden="1"/>
    </xf>
    <xf numFmtId="3" fontId="6" fillId="2" borderId="0" xfId="1" applyNumberFormat="1" applyFont="1" applyFill="1" applyProtection="1">
      <protection hidden="1"/>
    </xf>
    <xf numFmtId="3" fontId="9" fillId="2" borderId="0" xfId="1" applyNumberFormat="1" applyFont="1" applyFill="1" applyProtection="1">
      <protection hidden="1"/>
    </xf>
    <xf numFmtId="3" fontId="9" fillId="2" borderId="0" xfId="0" applyNumberFormat="1" applyFont="1" applyFill="1" applyAlignment="1" applyProtection="1">
      <protection hidden="1"/>
    </xf>
    <xf numFmtId="0" fontId="6" fillId="2" borderId="0" xfId="0" applyFont="1" applyFill="1" applyAlignment="1" applyProtection="1">
      <protection hidden="1"/>
    </xf>
    <xf numFmtId="3" fontId="6" fillId="2" borderId="0" xfId="1" applyNumberFormat="1" applyFont="1" applyFill="1" applyAlignment="1" applyProtection="1">
      <alignment horizontal="left" indent="1"/>
      <protection hidden="1"/>
    </xf>
    <xf numFmtId="3" fontId="6" fillId="2" borderId="0" xfId="1" applyNumberFormat="1" applyFont="1" applyFill="1" applyAlignment="1" applyProtection="1">
      <alignment horizontal="left" indent="2"/>
      <protection hidden="1"/>
    </xf>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1" fontId="6" fillId="2" borderId="0" xfId="0" applyNumberFormat="1" applyFont="1" applyFill="1" applyBorder="1" applyAlignment="1" applyProtection="1">
      <alignment horizontal="right"/>
      <protection hidden="1"/>
    </xf>
    <xf numFmtId="3" fontId="9" fillId="2" borderId="0" xfId="0" applyNumberFormat="1" applyFont="1" applyFill="1" applyBorder="1" applyAlignment="1" applyProtection="1">
      <alignment horizontal="left"/>
      <protection hidden="1"/>
    </xf>
    <xf numFmtId="0" fontId="6" fillId="2" borderId="0" xfId="1" applyFont="1" applyFill="1" applyBorder="1" applyAlignment="1" applyProtection="1">
      <alignment horizontal="left" wrapText="1"/>
      <protection hidden="1"/>
    </xf>
    <xf numFmtId="3" fontId="9" fillId="2" borderId="14" xfId="0" applyNumberFormat="1" applyFont="1" applyFill="1" applyBorder="1" applyProtection="1">
      <protection hidden="1"/>
    </xf>
    <xf numFmtId="0" fontId="9" fillId="2" borderId="14" xfId="1" applyFont="1" applyFill="1" applyBorder="1" applyAlignment="1" applyProtection="1">
      <alignment horizontal="left" wrapText="1"/>
      <protection hidden="1"/>
    </xf>
    <xf numFmtId="3" fontId="9" fillId="2" borderId="14" xfId="0" applyNumberFormat="1" applyFont="1" applyFill="1" applyBorder="1" applyAlignment="1" applyProtection="1">
      <alignment horizontal="right"/>
      <protection hidden="1"/>
    </xf>
    <xf numFmtId="1" fontId="9" fillId="2" borderId="14" xfId="0" applyNumberFormat="1" applyFont="1" applyFill="1" applyBorder="1" applyAlignment="1" applyProtection="1">
      <alignment horizontal="right"/>
      <protection hidden="1"/>
    </xf>
    <xf numFmtId="0" fontId="13" fillId="2" borderId="0" xfId="0" applyFont="1" applyFill="1" applyAlignment="1" applyProtection="1">
      <alignment horizontal="right"/>
      <protection hidden="1"/>
    </xf>
    <xf numFmtId="3" fontId="6" fillId="2" borderId="0" xfId="0" applyNumberFormat="1" applyFont="1" applyFill="1" applyAlignment="1" applyProtection="1">
      <protection hidden="1"/>
    </xf>
    <xf numFmtId="0" fontId="15" fillId="0" borderId="0" xfId="1" applyFont="1"/>
    <xf numFmtId="0" fontId="1" fillId="0" borderId="0" xfId="1"/>
    <xf numFmtId="0" fontId="17" fillId="0" borderId="0" xfId="1" applyFont="1"/>
    <xf numFmtId="0" fontId="1" fillId="0" borderId="0" xfId="1" applyFont="1"/>
    <xf numFmtId="0" fontId="9" fillId="2" borderId="14" xfId="1" applyFont="1" applyFill="1" applyBorder="1" applyAlignment="1">
      <alignment horizontal="left" wrapText="1"/>
    </xf>
    <xf numFmtId="0" fontId="1" fillId="0" borderId="0" xfId="1" applyAlignment="1">
      <alignment horizontal="right"/>
    </xf>
    <xf numFmtId="0" fontId="1" fillId="2" borderId="0" xfId="1" applyFill="1"/>
    <xf numFmtId="3" fontId="6" fillId="2" borderId="0" xfId="0" applyNumberFormat="1" applyFont="1" applyFill="1" applyAlignment="1" applyProtection="1">
      <alignment wrapText="1"/>
      <protection hidden="1"/>
    </xf>
    <xf numFmtId="0" fontId="2" fillId="2" borderId="0" xfId="1" applyFont="1" applyFill="1"/>
    <xf numFmtId="3" fontId="1" fillId="2" borderId="0" xfId="1" applyNumberFormat="1" applyFont="1" applyFill="1" applyBorder="1" applyAlignment="1" applyProtection="1">
      <protection hidden="1"/>
    </xf>
    <xf numFmtId="0" fontId="1" fillId="2" borderId="0" xfId="1" applyFont="1" applyFill="1" applyProtection="1">
      <protection hidden="1"/>
    </xf>
    <xf numFmtId="0" fontId="1" fillId="2" borderId="0" xfId="1" applyFill="1" applyBorder="1"/>
    <xf numFmtId="3" fontId="1" fillId="4" borderId="4" xfId="1" applyNumberFormat="1" applyFont="1" applyFill="1" applyBorder="1" applyProtection="1">
      <protection locked="0"/>
    </xf>
    <xf numFmtId="0" fontId="6" fillId="2" borderId="0" xfId="1" applyFont="1" applyFill="1" applyBorder="1" applyAlignment="1">
      <alignment horizontal="center"/>
    </xf>
    <xf numFmtId="0" fontId="6" fillId="2" borderId="0" xfId="1" applyFont="1" applyFill="1" applyProtection="1">
      <protection hidden="1"/>
    </xf>
    <xf numFmtId="3" fontId="1" fillId="4" borderId="9" xfId="0" applyNumberFormat="1" applyFont="1" applyFill="1" applyBorder="1" applyProtection="1">
      <protection locked="0"/>
    </xf>
    <xf numFmtId="0" fontId="6" fillId="2" borderId="0" xfId="1" applyFont="1" applyFill="1" applyBorder="1" applyAlignment="1" applyProtection="1">
      <alignment horizontal="center"/>
      <protection hidden="1"/>
    </xf>
    <xf numFmtId="3" fontId="9" fillId="2" borderId="0" xfId="1" applyNumberFormat="1" applyFont="1" applyFill="1" applyBorder="1" applyAlignment="1" applyProtection="1">
      <alignment horizontal="center" vertical="center" wrapText="1"/>
      <protection hidden="1"/>
    </xf>
    <xf numFmtId="0" fontId="9" fillId="2" borderId="12" xfId="1" applyFont="1" applyFill="1" applyBorder="1" applyAlignment="1" applyProtection="1">
      <alignment horizontal="center" vertical="center"/>
      <protection hidden="1"/>
    </xf>
    <xf numFmtId="3" fontId="9" fillId="2" borderId="12" xfId="1" applyNumberFormat="1" applyFont="1" applyFill="1" applyBorder="1" applyAlignment="1" applyProtection="1">
      <alignment horizontal="center" vertical="center" wrapText="1"/>
      <protection hidden="1"/>
    </xf>
    <xf numFmtId="0" fontId="9" fillId="2" borderId="14" xfId="1" applyFont="1" applyFill="1" applyBorder="1" applyAlignment="1" applyProtection="1">
      <alignment horizontal="center" vertical="center"/>
      <protection hidden="1"/>
    </xf>
    <xf numFmtId="3" fontId="9" fillId="2" borderId="14" xfId="1" applyNumberFormat="1" applyFont="1" applyFill="1" applyBorder="1" applyAlignment="1" applyProtection="1">
      <alignment horizontal="center" vertical="center" wrapText="1"/>
      <protection hidden="1"/>
    </xf>
    <xf numFmtId="3" fontId="9" fillId="2" borderId="14" xfId="1" applyNumberFormat="1" applyFont="1" applyFill="1" applyBorder="1" applyAlignment="1" applyProtection="1">
      <alignment horizontal="right" vertical="center" wrapText="1"/>
      <protection hidden="1"/>
    </xf>
    <xf numFmtId="3" fontId="9" fillId="2" borderId="13" xfId="1" applyNumberFormat="1" applyFont="1" applyFill="1" applyBorder="1" applyAlignment="1" applyProtection="1">
      <alignment horizontal="right" vertical="center" wrapText="1"/>
      <protection hidden="1"/>
    </xf>
    <xf numFmtId="0" fontId="1" fillId="2" borderId="13" xfId="1" applyFill="1" applyBorder="1" applyAlignment="1">
      <alignment horizontal="right"/>
    </xf>
    <xf numFmtId="3" fontId="9" fillId="2" borderId="0" xfId="1" applyNumberFormat="1" applyFont="1" applyFill="1" applyBorder="1" applyAlignment="1" applyProtection="1">
      <alignment horizontal="right" vertical="center" wrapText="1"/>
      <protection hidden="1"/>
    </xf>
    <xf numFmtId="1" fontId="9" fillId="2" borderId="0" xfId="1" applyNumberFormat="1" applyFont="1" applyFill="1" applyAlignment="1" applyProtection="1">
      <alignment horizontal="right"/>
      <protection hidden="1"/>
    </xf>
    <xf numFmtId="3" fontId="9" fillId="2" borderId="0" xfId="1" applyNumberFormat="1" applyFont="1" applyFill="1" applyAlignment="1" applyProtection="1">
      <alignment horizontal="right"/>
      <protection hidden="1"/>
    </xf>
    <xf numFmtId="3" fontId="6" fillId="2" borderId="0" xfId="1" applyNumberFormat="1" applyFont="1" applyFill="1" applyAlignment="1" applyProtection="1">
      <alignment horizontal="right"/>
      <protection hidden="1"/>
    </xf>
    <xf numFmtId="1" fontId="6" fillId="2" borderId="0" xfId="1" applyNumberFormat="1" applyFont="1" applyFill="1" applyAlignment="1" applyProtection="1">
      <alignment horizontal="right"/>
      <protection hidden="1"/>
    </xf>
    <xf numFmtId="1" fontId="6" fillId="2" borderId="0" xfId="1" applyNumberFormat="1" applyFont="1" applyFill="1" applyAlignment="1" applyProtection="1">
      <alignment horizontal="center"/>
      <protection hidden="1"/>
    </xf>
    <xf numFmtId="3" fontId="9" fillId="2" borderId="0" xfId="1" applyNumberFormat="1" applyFont="1" applyFill="1" applyAlignment="1" applyProtection="1">
      <protection hidden="1"/>
    </xf>
    <xf numFmtId="0" fontId="6" fillId="2" borderId="0" xfId="1" applyFont="1" applyFill="1" applyAlignment="1" applyProtection="1">
      <protection hidden="1"/>
    </xf>
    <xf numFmtId="3" fontId="6" fillId="2" borderId="0" xfId="1" applyNumberFormat="1" applyFont="1" applyFill="1" applyBorder="1" applyAlignment="1" applyProtection="1">
      <alignment horizontal="right"/>
      <protection hidden="1"/>
    </xf>
    <xf numFmtId="1" fontId="6" fillId="2" borderId="0" xfId="1" applyNumberFormat="1" applyFont="1" applyFill="1" applyBorder="1" applyAlignment="1" applyProtection="1">
      <alignment horizontal="right"/>
      <protection hidden="1"/>
    </xf>
    <xf numFmtId="3" fontId="9" fillId="2" borderId="0" xfId="1" applyNumberFormat="1" applyFont="1" applyFill="1" applyBorder="1" applyAlignment="1" applyProtection="1">
      <alignment horizontal="left"/>
      <protection hidden="1"/>
    </xf>
    <xf numFmtId="0" fontId="6" fillId="2" borderId="0" xfId="1" applyFont="1" applyFill="1" applyAlignment="1" applyProtection="1">
      <alignment horizontal="left" wrapText="1"/>
      <protection hidden="1"/>
    </xf>
    <xf numFmtId="0" fontId="9" fillId="2" borderId="0" xfId="1" applyFont="1" applyFill="1" applyBorder="1" applyAlignment="1" applyProtection="1">
      <alignment horizontal="left" wrapText="1"/>
      <protection hidden="1"/>
    </xf>
    <xf numFmtId="1" fontId="9" fillId="2" borderId="0" xfId="1" applyNumberFormat="1" applyFont="1" applyFill="1" applyBorder="1" applyAlignment="1" applyProtection="1">
      <alignment horizontal="right"/>
      <protection hidden="1"/>
    </xf>
    <xf numFmtId="3" fontId="9" fillId="2" borderId="14" xfId="1" applyNumberFormat="1" applyFont="1" applyFill="1" applyBorder="1" applyProtection="1">
      <protection hidden="1"/>
    </xf>
    <xf numFmtId="3" fontId="9" fillId="2" borderId="14" xfId="1" applyNumberFormat="1" applyFont="1" applyFill="1" applyBorder="1" applyAlignment="1" applyProtection="1">
      <alignment horizontal="right"/>
      <protection hidden="1"/>
    </xf>
    <xf numFmtId="1" fontId="9" fillId="2" borderId="14" xfId="1" applyNumberFormat="1" applyFont="1" applyFill="1" applyBorder="1" applyAlignment="1" applyProtection="1">
      <alignment horizontal="right"/>
      <protection hidden="1"/>
    </xf>
    <xf numFmtId="0" fontId="13" fillId="2" borderId="0" xfId="1" applyFont="1" applyFill="1" applyBorder="1" applyAlignment="1" applyProtection="1">
      <alignment horizontal="right"/>
      <protection hidden="1"/>
    </xf>
    <xf numFmtId="0" fontId="6" fillId="2" borderId="0" xfId="1" applyFont="1" applyFill="1" applyBorder="1" applyProtection="1">
      <protection hidden="1"/>
    </xf>
    <xf numFmtId="0" fontId="1" fillId="2" borderId="0" xfId="1" applyFill="1" applyBorder="1" applyAlignment="1"/>
    <xf numFmtId="0" fontId="1" fillId="2" borderId="0" xfId="1" applyFill="1" applyBorder="1" applyAlignment="1">
      <alignment wrapText="1"/>
    </xf>
    <xf numFmtId="3" fontId="6" fillId="2" borderId="0" xfId="1" applyNumberFormat="1" applyFont="1" applyFill="1" applyAlignment="1" applyProtection="1">
      <protection hidden="1"/>
    </xf>
    <xf numFmtId="0" fontId="6" fillId="0" borderId="0" xfId="7" applyFont="1" applyFill="1" applyAlignment="1"/>
    <xf numFmtId="0" fontId="2" fillId="2" borderId="0" xfId="0" applyFont="1" applyFill="1" applyAlignment="1" applyProtection="1">
      <protection hidden="1"/>
    </xf>
    <xf numFmtId="0" fontId="1" fillId="2" borderId="0" xfId="0" applyFont="1" applyFill="1" applyAlignment="1" applyProtection="1">
      <protection hidden="1"/>
    </xf>
    <xf numFmtId="0" fontId="21" fillId="2" borderId="0" xfId="0" applyFont="1" applyFill="1" applyProtection="1">
      <protection hidden="1"/>
    </xf>
    <xf numFmtId="3" fontId="1" fillId="2" borderId="0" xfId="0" applyNumberFormat="1" applyFont="1" applyFill="1" applyBorder="1" applyProtection="1">
      <protection hidden="1"/>
    </xf>
    <xf numFmtId="0" fontId="21" fillId="2" borderId="0" xfId="0" applyFont="1" applyFill="1" applyBorder="1" applyProtection="1">
      <protection hidden="1"/>
    </xf>
    <xf numFmtId="0" fontId="22" fillId="2" borderId="0" xfId="0" applyFont="1" applyFill="1" applyBorder="1" applyProtection="1">
      <protection hidden="1"/>
    </xf>
    <xf numFmtId="0" fontId="9" fillId="2" borderId="14" xfId="0" applyFont="1" applyFill="1" applyBorder="1" applyAlignment="1" applyProtection="1">
      <alignment horizontal="right" vertical="center"/>
      <protection hidden="1"/>
    </xf>
    <xf numFmtId="1" fontId="9" fillId="2" borderId="14" xfId="0" applyNumberFormat="1" applyFont="1" applyFill="1" applyBorder="1" applyAlignment="1" applyProtection="1">
      <alignment horizontal="right" vertical="center"/>
      <protection hidden="1"/>
    </xf>
    <xf numFmtId="3" fontId="9" fillId="2" borderId="0" xfId="0" applyNumberFormat="1" applyFont="1" applyFill="1" applyBorder="1" applyAlignment="1" applyProtection="1">
      <protection hidden="1"/>
    </xf>
    <xf numFmtId="0" fontId="6" fillId="2" borderId="0" xfId="0" applyFont="1" applyFill="1" applyBorder="1" applyAlignment="1" applyProtection="1">
      <protection hidden="1"/>
    </xf>
    <xf numFmtId="3" fontId="9" fillId="2" borderId="0" xfId="0" applyNumberFormat="1" applyFont="1" applyFill="1" applyBorder="1" applyAlignment="1" applyProtection="1">
      <alignment horizontal="right"/>
      <protection hidden="1"/>
    </xf>
    <xf numFmtId="164" fontId="9" fillId="2" borderId="0" xfId="0" applyNumberFormat="1" applyFont="1" applyFill="1" applyBorder="1" applyAlignment="1" applyProtection="1">
      <alignment horizontal="right"/>
      <protection hidden="1"/>
    </xf>
    <xf numFmtId="0" fontId="23" fillId="2" borderId="0" xfId="0" applyFont="1" applyFill="1" applyBorder="1" applyProtection="1">
      <protection hidden="1"/>
    </xf>
    <xf numFmtId="0" fontId="6" fillId="2" borderId="0" xfId="0" applyFont="1" applyFill="1" applyBorder="1" applyAlignment="1" applyProtection="1">
      <alignment horizontal="right"/>
      <protection hidden="1"/>
    </xf>
    <xf numFmtId="1" fontId="6" fillId="2" borderId="0" xfId="0" applyNumberFormat="1" applyFont="1" applyFill="1" applyBorder="1" applyProtection="1">
      <protection hidden="1"/>
    </xf>
    <xf numFmtId="0" fontId="13" fillId="2" borderId="0" xfId="0" applyFont="1" applyFill="1" applyBorder="1" applyAlignment="1" applyProtection="1">
      <alignment horizontal="right"/>
      <protection hidden="1"/>
    </xf>
    <xf numFmtId="165" fontId="6" fillId="2" borderId="0" xfId="0" applyNumberFormat="1" applyFont="1" applyFill="1" applyAlignment="1" applyProtection="1">
      <protection hidden="1"/>
    </xf>
    <xf numFmtId="165" fontId="6" fillId="2" borderId="0" xfId="0" applyNumberFormat="1" applyFont="1" applyFill="1" applyProtection="1">
      <protection hidden="1"/>
    </xf>
    <xf numFmtId="0" fontId="24" fillId="2" borderId="0" xfId="0" applyFont="1" applyFill="1" applyProtection="1">
      <protection hidden="1"/>
    </xf>
    <xf numFmtId="0" fontId="6" fillId="0" borderId="0" xfId="2" applyFont="1" applyFill="1" applyAlignment="1"/>
    <xf numFmtId="0" fontId="25" fillId="0" borderId="0" xfId="1" applyFont="1"/>
    <xf numFmtId="0" fontId="26" fillId="2" borderId="0" xfId="0" applyFont="1" applyFill="1" applyProtection="1">
      <protection hidden="1"/>
    </xf>
    <xf numFmtId="0" fontId="20" fillId="2" borderId="0" xfId="0" applyFont="1" applyFill="1" applyProtection="1">
      <protection hidden="1"/>
    </xf>
    <xf numFmtId="0" fontId="2" fillId="3" borderId="1"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3" xfId="0" applyFont="1" applyFill="1" applyBorder="1" applyAlignment="1" applyProtection="1">
      <alignment horizontal="left"/>
      <protection locked="0"/>
    </xf>
    <xf numFmtId="0" fontId="1" fillId="4" borderId="7" xfId="0" applyFont="1" applyFill="1" applyBorder="1" applyProtection="1">
      <protection locked="0"/>
    </xf>
    <xf numFmtId="0" fontId="26" fillId="2" borderId="0" xfId="0" applyFont="1" applyFill="1" applyBorder="1" applyProtection="1">
      <protection hidden="1"/>
    </xf>
    <xf numFmtId="0" fontId="20" fillId="2" borderId="0" xfId="0" applyFont="1" applyFill="1" applyBorder="1" applyProtection="1">
      <protection hidden="1"/>
    </xf>
    <xf numFmtId="1" fontId="6" fillId="2" borderId="14" xfId="0" applyNumberFormat="1" applyFont="1" applyFill="1" applyBorder="1" applyAlignment="1" applyProtection="1">
      <alignment horizontal="center" vertical="center" wrapText="1"/>
      <protection hidden="1"/>
    </xf>
    <xf numFmtId="1" fontId="6" fillId="2" borderId="13" xfId="0" applyNumberFormat="1" applyFont="1" applyFill="1" applyBorder="1" applyAlignment="1" applyProtection="1">
      <alignment horizontal="center" vertical="center" wrapText="1"/>
      <protection hidden="1"/>
    </xf>
    <xf numFmtId="3" fontId="9" fillId="2" borderId="0" xfId="8" applyNumberFormat="1" applyFont="1" applyFill="1" applyBorder="1" applyAlignment="1" applyProtection="1">
      <alignment horizontal="right"/>
      <protection hidden="1"/>
    </xf>
    <xf numFmtId="164" fontId="9" fillId="2" borderId="0" xfId="8" applyNumberFormat="1" applyFont="1" applyFill="1" applyBorder="1" applyAlignment="1" applyProtection="1">
      <alignment horizontal="right"/>
      <protection hidden="1"/>
    </xf>
    <xf numFmtId="0" fontId="27" fillId="2" borderId="0" xfId="0" applyFont="1" applyFill="1" applyBorder="1" applyProtection="1">
      <protection hidden="1"/>
    </xf>
    <xf numFmtId="3" fontId="6" fillId="2" borderId="0" xfId="8" applyNumberFormat="1" applyFont="1" applyFill="1" applyBorder="1" applyAlignment="1" applyProtection="1">
      <alignment horizontal="right"/>
      <protection hidden="1"/>
    </xf>
    <xf numFmtId="1" fontId="6" fillId="2" borderId="0" xfId="8" applyNumberFormat="1" applyFont="1" applyFill="1" applyBorder="1" applyAlignment="1" applyProtection="1">
      <alignment horizontal="right"/>
      <protection hidden="1"/>
    </xf>
    <xf numFmtId="3" fontId="9" fillId="2" borderId="14" xfId="8" applyNumberFormat="1" applyFont="1" applyFill="1" applyBorder="1" applyAlignment="1" applyProtection="1">
      <alignment horizontal="right"/>
      <protection hidden="1"/>
    </xf>
    <xf numFmtId="1" fontId="9" fillId="2" borderId="14" xfId="8" applyNumberFormat="1" applyFont="1" applyFill="1" applyBorder="1" applyAlignment="1" applyProtection="1">
      <alignment horizontal="right"/>
      <protection hidden="1"/>
    </xf>
    <xf numFmtId="164" fontId="6" fillId="2" borderId="0" xfId="8" applyNumberFormat="1" applyFont="1" applyFill="1" applyBorder="1" applyAlignment="1" applyProtection="1">
      <alignment horizontal="right"/>
      <protection hidden="1"/>
    </xf>
    <xf numFmtId="3" fontId="2" fillId="2" borderId="0" xfId="0" applyNumberFormat="1" applyFont="1" applyFill="1" applyBorder="1" applyAlignment="1" applyProtection="1">
      <alignment wrapText="1"/>
      <protection hidden="1"/>
    </xf>
    <xf numFmtId="3" fontId="9" fillId="2" borderId="0" xfId="0" applyNumberFormat="1" applyFont="1" applyFill="1" applyBorder="1" applyAlignment="1" applyProtection="1">
      <alignment wrapText="1"/>
      <protection hidden="1"/>
    </xf>
    <xf numFmtId="0" fontId="9" fillId="2" borderId="4" xfId="0" applyFont="1" applyFill="1" applyBorder="1" applyProtection="1">
      <protection hidden="1"/>
    </xf>
    <xf numFmtId="0" fontId="6" fillId="2" borderId="6" xfId="0" applyFont="1" applyFill="1" applyBorder="1" applyProtection="1">
      <protection hidden="1"/>
    </xf>
    <xf numFmtId="0" fontId="28" fillId="2" borderId="0" xfId="0" applyFont="1" applyFill="1" applyProtection="1">
      <protection hidden="1"/>
    </xf>
    <xf numFmtId="3" fontId="2" fillId="2" borderId="0" xfId="0" applyNumberFormat="1" applyFont="1" applyFill="1" applyBorder="1" applyAlignment="1" applyProtection="1">
      <protection hidden="1"/>
    </xf>
    <xf numFmtId="3" fontId="2" fillId="2" borderId="0" xfId="0" applyNumberFormat="1" applyFont="1" applyFill="1" applyBorder="1" applyProtection="1">
      <protection hidden="1"/>
    </xf>
    <xf numFmtId="0" fontId="9" fillId="2" borderId="7" xfId="0" applyFont="1" applyFill="1" applyBorder="1" applyProtection="1">
      <protection hidden="1"/>
    </xf>
    <xf numFmtId="0" fontId="9" fillId="2" borderId="8" xfId="0" applyFont="1" applyFill="1" applyBorder="1" applyProtection="1">
      <protection hidden="1"/>
    </xf>
    <xf numFmtId="0" fontId="29" fillId="2" borderId="0" xfId="0" applyFont="1" applyFill="1" applyProtection="1">
      <protection hidden="1"/>
    </xf>
    <xf numFmtId="0" fontId="9" fillId="5" borderId="3" xfId="0" applyFont="1" applyFill="1" applyBorder="1" applyProtection="1">
      <protection hidden="1"/>
    </xf>
    <xf numFmtId="3" fontId="30" fillId="2" borderId="0" xfId="0" applyNumberFormat="1" applyFont="1" applyFill="1" applyAlignment="1" applyProtection="1">
      <protection hidden="1"/>
    </xf>
    <xf numFmtId="0" fontId="2" fillId="2" borderId="0" xfId="0" applyFont="1" applyFill="1" applyProtection="1">
      <protection hidden="1"/>
    </xf>
    <xf numFmtId="0" fontId="10" fillId="6" borderId="8" xfId="0" applyFont="1" applyFill="1" applyBorder="1" applyAlignment="1" applyProtection="1">
      <alignment horizontal="right"/>
      <protection hidden="1"/>
    </xf>
    <xf numFmtId="3" fontId="30" fillId="2" borderId="0" xfId="0" applyNumberFormat="1" applyFont="1" applyFill="1" applyBorder="1" applyAlignment="1" applyProtection="1">
      <protection hidden="1"/>
    </xf>
    <xf numFmtId="0" fontId="6" fillId="6" borderId="8" xfId="0" applyFont="1" applyFill="1" applyBorder="1" applyProtection="1">
      <protection hidden="1"/>
    </xf>
    <xf numFmtId="0" fontId="6" fillId="2" borderId="8" xfId="0" applyFont="1" applyFill="1" applyBorder="1" applyProtection="1">
      <protection hidden="1"/>
    </xf>
    <xf numFmtId="0" fontId="6" fillId="6" borderId="11" xfId="0" applyFont="1" applyFill="1" applyBorder="1" applyProtection="1">
      <protection hidden="1"/>
    </xf>
    <xf numFmtId="0" fontId="6" fillId="2" borderId="7" xfId="0" applyFont="1" applyFill="1" applyBorder="1" applyProtection="1">
      <protection hidden="1"/>
    </xf>
    <xf numFmtId="3" fontId="6" fillId="2" borderId="14" xfId="0" applyNumberFormat="1" applyFont="1" applyFill="1" applyBorder="1" applyProtection="1">
      <protection hidden="1"/>
    </xf>
    <xf numFmtId="3" fontId="9" fillId="2" borderId="13" xfId="0" quotePrefix="1" applyNumberFormat="1" applyFont="1" applyFill="1" applyBorder="1" applyAlignment="1" applyProtection="1">
      <alignment horizontal="center"/>
      <protection hidden="1"/>
    </xf>
    <xf numFmtId="0" fontId="6" fillId="2" borderId="13" xfId="0" applyFont="1" applyFill="1" applyBorder="1" applyProtection="1">
      <protection hidden="1"/>
    </xf>
    <xf numFmtId="0" fontId="9" fillId="2" borderId="9" xfId="0" applyFont="1" applyFill="1" applyBorder="1" applyProtection="1">
      <protection hidden="1"/>
    </xf>
    <xf numFmtId="0" fontId="9" fillId="2" borderId="11" xfId="0" applyFont="1" applyFill="1" applyBorder="1" applyProtection="1">
      <protection hidden="1"/>
    </xf>
    <xf numFmtId="3" fontId="9" fillId="2" borderId="0" xfId="0" applyNumberFormat="1" applyFont="1" applyFill="1" applyBorder="1" applyAlignment="1" applyProtection="1">
      <alignment horizontal="right" vertical="top" wrapText="1"/>
      <protection hidden="1"/>
    </xf>
    <xf numFmtId="3" fontId="9" fillId="2" borderId="0" xfId="0" applyNumberFormat="1" applyFont="1" applyFill="1" applyAlignment="1" applyProtection="1">
      <alignment horizontal="center"/>
      <protection hidden="1"/>
    </xf>
    <xf numFmtId="0" fontId="9" fillId="2" borderId="15" xfId="0" applyFont="1" applyFill="1" applyBorder="1" applyProtection="1">
      <protection hidden="1"/>
    </xf>
    <xf numFmtId="3" fontId="6" fillId="2" borderId="0" xfId="0" applyNumberFormat="1" applyFont="1" applyFill="1" applyAlignment="1" applyProtection="1">
      <alignment horizontal="center"/>
      <protection hidden="1"/>
    </xf>
    <xf numFmtId="0" fontId="9" fillId="2" borderId="0" xfId="0" applyFont="1" applyFill="1" applyBorder="1" applyAlignment="1" applyProtection="1">
      <alignment horizontal="center" wrapText="1"/>
      <protection hidden="1"/>
    </xf>
    <xf numFmtId="0" fontId="32" fillId="2" borderId="15" xfId="0" applyFont="1" applyFill="1" applyBorder="1" applyProtection="1">
      <protection hidden="1"/>
    </xf>
    <xf numFmtId="0" fontId="9" fillId="2" borderId="15" xfId="0" applyFont="1" applyFill="1" applyBorder="1" applyAlignment="1" applyProtection="1">
      <alignment horizontal="center"/>
      <protection hidden="1"/>
    </xf>
    <xf numFmtId="0" fontId="9" fillId="7" borderId="15" xfId="0" applyFont="1" applyFill="1" applyBorder="1" applyAlignment="1" applyProtection="1">
      <alignment horizontal="center"/>
      <protection hidden="1"/>
    </xf>
    <xf numFmtId="0" fontId="6" fillId="2" borderId="0" xfId="0" applyFont="1" applyFill="1" applyBorder="1" applyAlignment="1" applyProtection="1">
      <alignment horizontal="center"/>
      <protection hidden="1"/>
    </xf>
    <xf numFmtId="0" fontId="9" fillId="7" borderId="15" xfId="0" applyFont="1" applyFill="1" applyBorder="1" applyProtection="1">
      <protection hidden="1"/>
    </xf>
    <xf numFmtId="0" fontId="6" fillId="2" borderId="15" xfId="0" applyFont="1" applyFill="1" applyBorder="1" applyProtection="1">
      <protection hidden="1"/>
    </xf>
    <xf numFmtId="0" fontId="6" fillId="7" borderId="15" xfId="0" applyFont="1" applyFill="1" applyBorder="1" applyProtection="1">
      <protection hidden="1"/>
    </xf>
    <xf numFmtId="0" fontId="9" fillId="8" borderId="0" xfId="0" applyFont="1" applyFill="1" applyBorder="1" applyProtection="1">
      <protection hidden="1"/>
    </xf>
    <xf numFmtId="0" fontId="33" fillId="2" borderId="0" xfId="0" applyFont="1" applyFill="1" applyProtection="1">
      <protection hidden="1"/>
    </xf>
    <xf numFmtId="3" fontId="28" fillId="2" borderId="0" xfId="0" applyNumberFormat="1" applyFont="1" applyFill="1" applyBorder="1" applyAlignment="1" applyProtection="1">
      <alignment horizontal="right" vertical="center" wrapText="1"/>
      <protection hidden="1"/>
    </xf>
    <xf numFmtId="0" fontId="33" fillId="2" borderId="0" xfId="0" applyFont="1" applyFill="1" applyBorder="1" applyProtection="1">
      <protection hidden="1"/>
    </xf>
    <xf numFmtId="0" fontId="9" fillId="2" borderId="16" xfId="0" applyFont="1" applyFill="1" applyBorder="1" applyAlignment="1" applyProtection="1">
      <alignment vertical="top"/>
      <protection hidden="1"/>
    </xf>
    <xf numFmtId="0" fontId="9" fillId="2" borderId="15" xfId="0" applyFont="1" applyFill="1" applyBorder="1" applyAlignment="1" applyProtection="1">
      <alignment horizontal="center" vertical="top" wrapText="1"/>
      <protection hidden="1"/>
    </xf>
    <xf numFmtId="0" fontId="6" fillId="2" borderId="15" xfId="0" applyFont="1" applyFill="1" applyBorder="1" applyAlignment="1" applyProtection="1">
      <alignment horizontal="center"/>
      <protection hidden="1"/>
    </xf>
    <xf numFmtId="0" fontId="2" fillId="2" borderId="15" xfId="0" applyFont="1" applyFill="1" applyBorder="1" applyProtection="1">
      <protection hidden="1"/>
    </xf>
    <xf numFmtId="0" fontId="34" fillId="2" borderId="15" xfId="0" applyFont="1" applyFill="1" applyBorder="1" applyAlignment="1" applyProtection="1">
      <alignment horizontal="center"/>
      <protection hidden="1"/>
    </xf>
    <xf numFmtId="1" fontId="9" fillId="2" borderId="0" xfId="0" applyNumberFormat="1" applyFont="1" applyFill="1" applyBorder="1" applyAlignment="1" applyProtection="1">
      <alignment horizontal="right"/>
      <protection hidden="1"/>
    </xf>
    <xf numFmtId="3" fontId="6" fillId="2" borderId="0" xfId="0" applyNumberFormat="1" applyFont="1" applyFill="1" applyAlignment="1" applyProtection="1">
      <alignment horizontal="left" indent="1"/>
      <protection hidden="1"/>
    </xf>
    <xf numFmtId="166" fontId="6" fillId="2" borderId="0" xfId="0" applyNumberFormat="1" applyFont="1" applyFill="1" applyAlignment="1" applyProtection="1">
      <alignment horizontal="right"/>
      <protection hidden="1"/>
    </xf>
    <xf numFmtId="3" fontId="6" fillId="2" borderId="0" xfId="0" applyNumberFormat="1" applyFont="1" applyFill="1" applyAlignment="1" applyProtection="1">
      <alignment horizontal="left" indent="2"/>
      <protection hidden="1"/>
    </xf>
    <xf numFmtId="0" fontId="6" fillId="2" borderId="0" xfId="0" applyFont="1" applyFill="1" applyAlignment="1" applyProtection="1">
      <alignment horizontal="left" wrapText="1"/>
      <protection hidden="1"/>
    </xf>
    <xf numFmtId="0" fontId="28" fillId="2" borderId="0" xfId="0" applyFont="1" applyFill="1" applyBorder="1" applyProtection="1">
      <protection hidden="1"/>
    </xf>
    <xf numFmtId="0" fontId="6" fillId="2" borderId="0" xfId="0" applyFont="1" applyFill="1" applyBorder="1" applyAlignment="1" applyProtection="1">
      <alignment horizontal="left" wrapText="1"/>
      <protection hidden="1"/>
    </xf>
    <xf numFmtId="0" fontId="9" fillId="2" borderId="14" xfId="0" applyFont="1" applyFill="1" applyBorder="1" applyAlignment="1" applyProtection="1">
      <alignment horizontal="left" wrapText="1"/>
      <protection hidden="1"/>
    </xf>
    <xf numFmtId="3" fontId="9" fillId="2" borderId="14" xfId="0" applyNumberFormat="1" applyFont="1" applyFill="1" applyBorder="1" applyAlignment="1" applyProtection="1">
      <alignment horizontal="center"/>
      <protection hidden="1"/>
    </xf>
    <xf numFmtId="3" fontId="35" fillId="2" borderId="14" xfId="0" applyNumberFormat="1" applyFont="1" applyFill="1" applyBorder="1" applyAlignment="1" applyProtection="1">
      <alignment horizontal="right"/>
      <protection hidden="1"/>
    </xf>
    <xf numFmtId="0" fontId="9" fillId="2" borderId="0" xfId="0" applyFont="1" applyFill="1" applyBorder="1" applyAlignment="1" applyProtection="1">
      <alignment horizontal="left" wrapText="1"/>
      <protection hidden="1"/>
    </xf>
    <xf numFmtId="44" fontId="6" fillId="8" borderId="0" xfId="10" applyFont="1" applyFill="1" applyBorder="1" applyAlignment="1" applyProtection="1">
      <protection hidden="1"/>
    </xf>
    <xf numFmtId="0" fontId="6" fillId="8" borderId="0" xfId="10" applyNumberFormat="1" applyFont="1" applyFill="1" applyBorder="1" applyProtection="1">
      <protection hidden="1"/>
    </xf>
    <xf numFmtId="0" fontId="6" fillId="8" borderId="0" xfId="0" applyNumberFormat="1" applyFont="1" applyFill="1" applyBorder="1" applyProtection="1">
      <protection hidden="1"/>
    </xf>
    <xf numFmtId="0" fontId="6" fillId="8" borderId="0" xfId="0" applyFont="1" applyFill="1" applyBorder="1" applyProtection="1">
      <protection hidden="1"/>
    </xf>
    <xf numFmtId="0" fontId="7" fillId="2" borderId="0" xfId="0" applyFont="1" applyFill="1" applyBorder="1" applyProtection="1">
      <protection hidden="1"/>
    </xf>
    <xf numFmtId="0" fontId="6" fillId="8" borderId="0" xfId="0" applyFont="1" applyFill="1" applyProtection="1">
      <protection hidden="1"/>
    </xf>
    <xf numFmtId="0" fontId="6" fillId="0" borderId="0" xfId="0" applyFont="1" applyFill="1" applyProtection="1">
      <protection hidden="1"/>
    </xf>
    <xf numFmtId="0" fontId="0" fillId="0" borderId="0" xfId="0" applyFont="1"/>
    <xf numFmtId="0" fontId="0" fillId="0" borderId="0" xfId="0" applyFont="1" applyFill="1" applyBorder="1"/>
    <xf numFmtId="0" fontId="37" fillId="8" borderId="0" xfId="0" applyFont="1" applyFill="1"/>
    <xf numFmtId="0" fontId="37" fillId="0" borderId="0" xfId="0" applyFont="1"/>
    <xf numFmtId="0" fontId="37" fillId="0" borderId="0" xfId="0" applyFont="1" applyFill="1" applyBorder="1"/>
    <xf numFmtId="0" fontId="0" fillId="0" borderId="17" xfId="0" applyFont="1" applyBorder="1"/>
    <xf numFmtId="0" fontId="0" fillId="0" borderId="0" xfId="0" applyFont="1" applyAlignment="1">
      <alignment horizontal="left" vertical="top"/>
    </xf>
    <xf numFmtId="0" fontId="0" fillId="0" borderId="17" xfId="0" applyFont="1" applyBorder="1" applyAlignment="1">
      <alignment horizontal="left" vertical="top"/>
    </xf>
    <xf numFmtId="0" fontId="0" fillId="8" borderId="0" xfId="0" applyFont="1" applyFill="1" applyAlignment="1">
      <alignment horizontal="left" vertical="top"/>
    </xf>
    <xf numFmtId="0" fontId="0" fillId="0" borderId="0" xfId="0" applyFont="1" applyAlignment="1">
      <alignment wrapText="1"/>
    </xf>
    <xf numFmtId="0" fontId="0" fillId="0" borderId="0" xfId="0" applyFont="1" applyFill="1" applyBorder="1" applyAlignment="1">
      <alignment horizontal="left" vertical="top"/>
    </xf>
    <xf numFmtId="0" fontId="0" fillId="0" borderId="0" xfId="0" applyFill="1"/>
    <xf numFmtId="0" fontId="56" fillId="2" borderId="0" xfId="0" applyFont="1" applyFill="1" applyProtection="1">
      <protection hidden="1"/>
    </xf>
    <xf numFmtId="0" fontId="1" fillId="6" borderId="4" xfId="0" applyFont="1" applyFill="1" applyBorder="1" applyAlignment="1" applyProtection="1">
      <protection locked="0"/>
    </xf>
    <xf numFmtId="0" fontId="1" fillId="6" borderId="9" xfId="0" applyFont="1" applyFill="1" applyBorder="1" applyAlignment="1" applyProtection="1">
      <protection locked="0"/>
    </xf>
    <xf numFmtId="0" fontId="57" fillId="2" borderId="0" xfId="0" applyFont="1" applyFill="1" applyProtection="1">
      <protection hidden="1"/>
    </xf>
    <xf numFmtId="0" fontId="56" fillId="2" borderId="0" xfId="0" applyFont="1" applyFill="1" applyBorder="1" applyProtection="1">
      <protection hidden="1"/>
    </xf>
    <xf numFmtId="0" fontId="57" fillId="2" borderId="0" xfId="0" applyFont="1" applyFill="1" applyAlignment="1" applyProtection="1">
      <alignment vertical="top"/>
      <protection hidden="1"/>
    </xf>
    <xf numFmtId="0" fontId="6" fillId="2" borderId="14"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1" fontId="6" fillId="2" borderId="0" xfId="0" applyNumberFormat="1" applyFont="1" applyFill="1" applyBorder="1" applyAlignment="1" applyProtection="1">
      <alignment horizontal="center" vertical="center"/>
      <protection hidden="1"/>
    </xf>
    <xf numFmtId="0" fontId="58" fillId="2" borderId="0" xfId="0" applyFont="1" applyFill="1" applyBorder="1" applyProtection="1">
      <protection hidden="1"/>
    </xf>
    <xf numFmtId="3" fontId="9" fillId="2" borderId="12" xfId="0" applyNumberFormat="1" applyFont="1" applyFill="1" applyBorder="1" applyAlignment="1" applyProtection="1">
      <alignment horizontal="center"/>
      <protection hidden="1"/>
    </xf>
    <xf numFmtId="0" fontId="57" fillId="2" borderId="0" xfId="0" applyFont="1" applyFill="1" applyBorder="1" applyProtection="1">
      <protection hidden="1"/>
    </xf>
    <xf numFmtId="3" fontId="9" fillId="2" borderId="0" xfId="0" applyNumberFormat="1" applyFont="1" applyFill="1" applyBorder="1" applyAlignment="1" applyProtection="1">
      <alignment horizontal="center"/>
      <protection hidden="1"/>
    </xf>
    <xf numFmtId="3" fontId="6" fillId="2" borderId="0" xfId="0" applyNumberFormat="1" applyFont="1" applyFill="1" applyBorder="1" applyAlignment="1" applyProtection="1">
      <alignment horizontal="center"/>
      <protection hidden="1"/>
    </xf>
    <xf numFmtId="1" fontId="6" fillId="2" borderId="0" xfId="0" applyNumberFormat="1" applyFont="1" applyFill="1" applyBorder="1" applyAlignment="1" applyProtection="1">
      <alignment horizontal="center"/>
      <protection hidden="1"/>
    </xf>
    <xf numFmtId="0" fontId="59" fillId="2" borderId="0" xfId="0" applyFont="1" applyFill="1" applyBorder="1" applyProtection="1">
      <protection hidden="1"/>
    </xf>
    <xf numFmtId="0" fontId="31" fillId="2" borderId="0" xfId="0" applyFont="1" applyFill="1" applyBorder="1" applyProtection="1">
      <protection hidden="1"/>
    </xf>
    <xf numFmtId="0" fontId="9" fillId="2" borderId="0" xfId="0" applyFont="1" applyFill="1" applyBorder="1" applyAlignment="1" applyProtection="1">
      <alignment horizontal="left" vertical="top"/>
      <protection hidden="1"/>
    </xf>
    <xf numFmtId="3" fontId="6" fillId="2" borderId="0" xfId="0" applyNumberFormat="1" applyFont="1" applyFill="1" applyBorder="1" applyAlignment="1" applyProtection="1">
      <alignment horizontal="left" indent="1"/>
      <protection hidden="1"/>
    </xf>
    <xf numFmtId="3" fontId="6" fillId="2" borderId="0" xfId="9" applyNumberFormat="1" applyFont="1" applyFill="1" applyAlignment="1" applyProtection="1">
      <alignment horizontal="left" indent="2"/>
      <protection hidden="1"/>
    </xf>
    <xf numFmtId="0" fontId="60" fillId="2" borderId="0" xfId="0" applyFont="1" applyFill="1" applyBorder="1" applyProtection="1">
      <protection hidden="1"/>
    </xf>
    <xf numFmtId="3" fontId="6" fillId="2" borderId="14" xfId="0" applyNumberFormat="1" applyFont="1" applyFill="1" applyBorder="1" applyAlignment="1" applyProtection="1">
      <alignment horizontal="left" indent="1"/>
      <protection hidden="1"/>
    </xf>
    <xf numFmtId="3" fontId="6" fillId="2" borderId="14" xfId="0" applyNumberFormat="1" applyFont="1" applyFill="1" applyBorder="1" applyAlignment="1" applyProtection="1">
      <alignment horizontal="center"/>
      <protection hidden="1"/>
    </xf>
    <xf numFmtId="44" fontId="6" fillId="8" borderId="0" xfId="8" applyFont="1" applyFill="1" applyBorder="1" applyAlignment="1" applyProtection="1">
      <protection hidden="1"/>
    </xf>
    <xf numFmtId="0" fontId="6" fillId="8" borderId="0" xfId="8" applyNumberFormat="1" applyFont="1" applyFill="1" applyBorder="1" applyProtection="1">
      <protection hidden="1"/>
    </xf>
    <xf numFmtId="0" fontId="61" fillId="2" borderId="0" xfId="0" applyFont="1" applyFill="1" applyProtection="1">
      <protection hidden="1"/>
    </xf>
    <xf numFmtId="0" fontId="0" fillId="2" borderId="0" xfId="0" applyFill="1" applyProtection="1">
      <protection hidden="1"/>
    </xf>
    <xf numFmtId="0" fontId="61" fillId="0" borderId="0" xfId="0" applyFont="1" applyProtection="1">
      <protection hidden="1"/>
    </xf>
    <xf numFmtId="0" fontId="0" fillId="0" borderId="0" xfId="0" applyProtection="1">
      <protection hidden="1"/>
    </xf>
    <xf numFmtId="0" fontId="62" fillId="0" borderId="0" xfId="4" applyFont="1"/>
    <xf numFmtId="0" fontId="51" fillId="0" borderId="0" xfId="59" applyFont="1"/>
    <xf numFmtId="0" fontId="63" fillId="0" borderId="0" xfId="4" applyFont="1" applyFill="1" applyAlignment="1">
      <alignment horizontal="left"/>
    </xf>
    <xf numFmtId="0" fontId="36" fillId="0" borderId="0" xfId="4" applyFont="1" applyFill="1" applyAlignment="1">
      <alignment horizontal="left"/>
    </xf>
    <xf numFmtId="0" fontId="36" fillId="0" borderId="0" xfId="4" applyFont="1" applyAlignment="1">
      <alignment horizontal="left"/>
    </xf>
    <xf numFmtId="0" fontId="62" fillId="31" borderId="0" xfId="4" applyFont="1" applyFill="1"/>
    <xf numFmtId="0" fontId="51" fillId="32" borderId="0" xfId="59" applyFont="1" applyFill="1"/>
    <xf numFmtId="0" fontId="62" fillId="32" borderId="0" xfId="4" applyFont="1" applyFill="1"/>
    <xf numFmtId="0" fontId="62" fillId="33" borderId="0" xfId="4" applyFont="1" applyFill="1"/>
    <xf numFmtId="0" fontId="62" fillId="34" borderId="0" xfId="4" applyFont="1" applyFill="1"/>
    <xf numFmtId="0" fontId="62" fillId="35" borderId="0" xfId="4" applyFont="1" applyFill="1"/>
    <xf numFmtId="0" fontId="62" fillId="0" borderId="0" xfId="4" applyFont="1" applyFill="1"/>
    <xf numFmtId="0" fontId="64" fillId="0" borderId="0" xfId="4" applyFont="1"/>
    <xf numFmtId="0" fontId="65" fillId="0" borderId="0" xfId="59" applyFont="1"/>
    <xf numFmtId="0" fontId="51" fillId="31" borderId="0" xfId="59" applyFont="1" applyFill="1"/>
    <xf numFmtId="0" fontId="51" fillId="33" borderId="0" xfId="59" applyFont="1" applyFill="1"/>
    <xf numFmtId="0" fontId="51" fillId="8" borderId="0" xfId="59" applyFont="1" applyFill="1"/>
    <xf numFmtId="0" fontId="66" fillId="0" borderId="0" xfId="4" applyFont="1" applyFill="1"/>
    <xf numFmtId="0" fontId="62" fillId="31" borderId="0" xfId="48" applyFont="1" applyFill="1"/>
    <xf numFmtId="0" fontId="62" fillId="32" borderId="0" xfId="48" applyFont="1" applyFill="1"/>
    <xf numFmtId="0" fontId="62" fillId="33" borderId="0" xfId="48" applyFont="1" applyFill="1"/>
    <xf numFmtId="0" fontId="62" fillId="8" borderId="0" xfId="48" applyFont="1" applyFill="1"/>
    <xf numFmtId="0" fontId="51" fillId="0" borderId="0" xfId="59"/>
    <xf numFmtId="0" fontId="62" fillId="31" borderId="0" xfId="9" applyFont="1" applyFill="1"/>
    <xf numFmtId="0" fontId="62" fillId="32" borderId="0" xfId="9" applyFont="1" applyFill="1"/>
    <xf numFmtId="0" fontId="62" fillId="33" borderId="0" xfId="9" applyFont="1" applyFill="1"/>
    <xf numFmtId="0" fontId="62" fillId="8" borderId="0" xfId="9" applyFont="1" applyFill="1"/>
    <xf numFmtId="1" fontId="2" fillId="2" borderId="0" xfId="0" applyNumberFormat="1" applyFont="1" applyFill="1" applyAlignment="1" applyProtection="1">
      <alignment horizontal="left"/>
      <protection hidden="1"/>
    </xf>
    <xf numFmtId="1" fontId="1" fillId="2" borderId="0" xfId="0" applyNumberFormat="1" applyFont="1" applyFill="1" applyAlignment="1" applyProtection="1">
      <alignment horizontal="left"/>
      <protection hidden="1"/>
    </xf>
    <xf numFmtId="1" fontId="1" fillId="2" borderId="0" xfId="0" applyNumberFormat="1" applyFont="1" applyFill="1" applyProtection="1">
      <protection hidden="1"/>
    </xf>
    <xf numFmtId="0" fontId="2" fillId="5" borderId="1" xfId="0" applyFont="1" applyFill="1" applyBorder="1" applyAlignment="1" applyProtection="1">
      <alignment horizontal="left"/>
      <protection locked="0"/>
    </xf>
    <xf numFmtId="0" fontId="2" fillId="5" borderId="2" xfId="0" applyFont="1" applyFill="1" applyBorder="1" applyAlignment="1" applyProtection="1">
      <alignment horizontal="left"/>
      <protection locked="0"/>
    </xf>
    <xf numFmtId="0" fontId="2" fillId="5" borderId="3" xfId="0" applyFont="1" applyFill="1" applyBorder="1" applyAlignment="1" applyProtection="1">
      <alignment horizontal="left"/>
      <protection locked="0"/>
    </xf>
    <xf numFmtId="0" fontId="1" fillId="6" borderId="7" xfId="0" applyFont="1" applyFill="1" applyBorder="1" applyProtection="1">
      <protection locked="0"/>
    </xf>
    <xf numFmtId="0" fontId="1" fillId="6" borderId="9" xfId="0" applyFont="1" applyFill="1" applyBorder="1" applyProtection="1">
      <protection locked="0"/>
    </xf>
    <xf numFmtId="3" fontId="9" fillId="2" borderId="12" xfId="8" applyNumberFormat="1" applyFont="1" applyFill="1" applyBorder="1" applyAlignment="1" applyProtection="1">
      <alignment horizontal="center" vertical="center"/>
      <protection hidden="1"/>
    </xf>
    <xf numFmtId="0" fontId="9" fillId="2" borderId="0" xfId="0" applyFont="1" applyFill="1" applyBorder="1" applyAlignment="1" applyProtection="1">
      <alignment horizontal="right"/>
      <protection hidden="1"/>
    </xf>
    <xf numFmtId="1" fontId="6" fillId="2" borderId="0" xfId="8" applyNumberFormat="1" applyFont="1" applyFill="1" applyBorder="1" applyAlignment="1" applyProtection="1">
      <alignment horizontal="center" vertical="center"/>
      <protection hidden="1"/>
    </xf>
    <xf numFmtId="3" fontId="6" fillId="2" borderId="0" xfId="8" applyNumberFormat="1" applyFont="1" applyFill="1" applyBorder="1" applyAlignment="1" applyProtection="1">
      <alignment horizontal="center" vertical="center"/>
      <protection hidden="1"/>
    </xf>
    <xf numFmtId="3" fontId="6" fillId="2" borderId="14" xfId="8" applyNumberFormat="1" applyFont="1" applyFill="1" applyBorder="1" applyAlignment="1" applyProtection="1">
      <alignment horizontal="center" vertical="center"/>
      <protection hidden="1"/>
    </xf>
    <xf numFmtId="0" fontId="67" fillId="2" borderId="0" xfId="0" applyFont="1" applyFill="1" applyBorder="1" applyProtection="1">
      <protection hidden="1"/>
    </xf>
    <xf numFmtId="3" fontId="6" fillId="8" borderId="0" xfId="0" applyNumberFormat="1" applyFont="1" applyFill="1" applyAlignment="1" applyProtection="1">
      <protection hidden="1"/>
    </xf>
    <xf numFmtId="0" fontId="51" fillId="0" borderId="0" xfId="49"/>
    <xf numFmtId="0" fontId="51" fillId="0" borderId="0" xfId="49" applyFill="1"/>
    <xf numFmtId="0" fontId="51" fillId="0" borderId="0" xfId="49" applyFont="1" applyFill="1"/>
    <xf numFmtId="0" fontId="51" fillId="31" borderId="0" xfId="49" applyFont="1" applyFill="1"/>
    <xf numFmtId="0" fontId="62" fillId="32" borderId="0" xfId="49" applyFont="1" applyFill="1"/>
    <xf numFmtId="0" fontId="51" fillId="33" borderId="0" xfId="49" applyFont="1" applyFill="1"/>
    <xf numFmtId="0" fontId="51" fillId="34" borderId="0" xfId="49" applyFont="1" applyFill="1"/>
    <xf numFmtId="0" fontId="51" fillId="35" borderId="0" xfId="49" applyFont="1" applyFill="1"/>
    <xf numFmtId="0" fontId="51" fillId="32" borderId="0" xfId="49" applyFont="1" applyFill="1"/>
    <xf numFmtId="0" fontId="51" fillId="0" borderId="0" xfId="49" applyFont="1"/>
    <xf numFmtId="0" fontId="62" fillId="0" borderId="0" xfId="49" applyFont="1" applyFill="1"/>
    <xf numFmtId="0" fontId="37" fillId="0" borderId="0" xfId="49" applyFont="1"/>
    <xf numFmtId="0" fontId="51" fillId="8" borderId="0" xfId="49" applyFont="1" applyFill="1"/>
    <xf numFmtId="0" fontId="1" fillId="0" borderId="0" xfId="49" applyFont="1" applyFill="1"/>
    <xf numFmtId="16" fontId="51" fillId="0" borderId="0" xfId="49" applyNumberFormat="1"/>
    <xf numFmtId="0" fontId="15" fillId="0" borderId="0" xfId="0" applyFont="1" applyFill="1" applyBorder="1"/>
    <xf numFmtId="0" fontId="0" fillId="0" borderId="0" xfId="0" applyFill="1" applyBorder="1"/>
    <xf numFmtId="0" fontId="17" fillId="0" borderId="0" xfId="0" applyFont="1" applyFill="1" applyBorder="1"/>
    <xf numFmtId="0" fontId="1" fillId="0" borderId="0" xfId="0" applyFont="1" applyFill="1" applyBorder="1"/>
    <xf numFmtId="0" fontId="17" fillId="0" borderId="0" xfId="0" applyFont="1" applyFill="1"/>
    <xf numFmtId="3" fontId="6" fillId="2" borderId="0" xfId="0" applyNumberFormat="1" applyFont="1" applyFill="1" applyBorder="1"/>
    <xf numFmtId="3" fontId="6" fillId="2" borderId="0" xfId="0" applyNumberFormat="1" applyFont="1" applyFill="1"/>
    <xf numFmtId="0" fontId="1" fillId="0" borderId="0" xfId="0" applyFont="1" applyFill="1"/>
    <xf numFmtId="3" fontId="68" fillId="2" borderId="0" xfId="0" applyNumberFormat="1" applyFont="1" applyFill="1" applyBorder="1" applyAlignment="1" applyProtection="1">
      <alignment wrapText="1"/>
      <protection hidden="1"/>
    </xf>
    <xf numFmtId="3" fontId="1" fillId="2" borderId="0" xfId="0" applyNumberFormat="1" applyFont="1" applyFill="1" applyBorder="1" applyAlignment="1" applyProtection="1">
      <alignment horizontal="left" wrapText="1"/>
      <protection hidden="1"/>
    </xf>
    <xf numFmtId="0" fontId="0" fillId="4" borderId="7" xfId="0" applyFill="1" applyBorder="1" applyProtection="1">
      <protection hidden="1"/>
    </xf>
    <xf numFmtId="0" fontId="2" fillId="2" borderId="0" xfId="0" applyFont="1" applyFill="1" applyBorder="1" applyAlignment="1" applyProtection="1">
      <protection hidden="1"/>
    </xf>
    <xf numFmtId="3" fontId="68" fillId="2" borderId="0" xfId="0" applyNumberFormat="1" applyFont="1" applyFill="1" applyBorder="1" applyAlignment="1" applyProtection="1">
      <protection hidden="1"/>
    </xf>
    <xf numFmtId="3" fontId="30" fillId="2" borderId="0" xfId="0" applyNumberFormat="1" applyFont="1" applyFill="1" applyBorder="1" applyProtection="1">
      <protection hidden="1"/>
    </xf>
    <xf numFmtId="0" fontId="0" fillId="4" borderId="9" xfId="0" applyFill="1" applyBorder="1" applyProtection="1">
      <protection hidden="1"/>
    </xf>
    <xf numFmtId="0" fontId="0" fillId="2" borderId="27" xfId="0" applyFill="1" applyBorder="1" applyProtection="1">
      <protection hidden="1"/>
    </xf>
    <xf numFmtId="0" fontId="6" fillId="2" borderId="12" xfId="0" applyFont="1" applyFill="1" applyBorder="1" applyProtection="1">
      <protection hidden="1"/>
    </xf>
    <xf numFmtId="0" fontId="6" fillId="2" borderId="12" xfId="0" applyFont="1" applyFill="1" applyBorder="1" applyAlignment="1" applyProtection="1">
      <alignment horizontal="center" vertical="center" wrapText="1"/>
      <protection hidden="1"/>
    </xf>
    <xf numFmtId="0" fontId="0" fillId="2" borderId="13" xfId="0" applyFill="1" applyBorder="1" applyProtection="1">
      <protection hidden="1"/>
    </xf>
    <xf numFmtId="0" fontId="6" fillId="2" borderId="14" xfId="0" applyFont="1" applyFill="1" applyBorder="1" applyAlignment="1" applyProtection="1">
      <alignment vertical="top" wrapText="1"/>
      <protection hidden="1"/>
    </xf>
    <xf numFmtId="0" fontId="6" fillId="2" borderId="14"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165" fontId="9" fillId="2" borderId="0" xfId="0" applyNumberFormat="1" applyFont="1" applyFill="1" applyAlignment="1" applyProtection="1">
      <alignment horizontal="right"/>
      <protection hidden="1"/>
    </xf>
    <xf numFmtId="165" fontId="6" fillId="2" borderId="0" xfId="0" applyNumberFormat="1" applyFont="1" applyFill="1" applyAlignment="1" applyProtection="1">
      <alignment horizontal="right"/>
      <protection hidden="1"/>
    </xf>
    <xf numFmtId="0" fontId="69" fillId="0" borderId="0" xfId="0" applyFont="1" applyFill="1" applyProtection="1">
      <protection hidden="1"/>
    </xf>
    <xf numFmtId="0" fontId="9" fillId="2" borderId="14" xfId="0" applyFont="1" applyFill="1" applyBorder="1" applyProtection="1">
      <protection hidden="1"/>
    </xf>
    <xf numFmtId="165" fontId="9" fillId="2" borderId="14" xfId="0" applyNumberFormat="1" applyFont="1" applyFill="1" applyBorder="1" applyAlignment="1" applyProtection="1">
      <alignment horizontal="right"/>
      <protection hidden="1"/>
    </xf>
    <xf numFmtId="3" fontId="70" fillId="2" borderId="0" xfId="0" applyNumberFormat="1" applyFont="1" applyFill="1" applyProtection="1">
      <protection hidden="1"/>
    </xf>
    <xf numFmtId="0" fontId="13" fillId="2" borderId="0" xfId="0" applyFont="1" applyFill="1" applyBorder="1" applyAlignment="1" applyProtection="1">
      <alignment horizontal="right"/>
    </xf>
    <xf numFmtId="0" fontId="6" fillId="2" borderId="0" xfId="0" applyFont="1" applyFill="1" applyBorder="1" applyAlignment="1" applyProtection="1">
      <alignment horizontal="left"/>
      <protection hidden="1"/>
    </xf>
    <xf numFmtId="0" fontId="0" fillId="2" borderId="0" xfId="0" applyFill="1" applyBorder="1" applyProtection="1">
      <protection hidden="1"/>
    </xf>
    <xf numFmtId="3" fontId="6" fillId="8" borderId="0" xfId="0" applyNumberFormat="1" applyFont="1" applyFill="1" applyAlignment="1" applyProtection="1">
      <alignment vertical="top"/>
      <protection hidden="1"/>
    </xf>
    <xf numFmtId="0" fontId="6" fillId="2" borderId="0" xfId="0" applyFont="1" applyFill="1" applyAlignment="1" applyProtection="1">
      <alignment horizontal="left"/>
      <protection hidden="1"/>
    </xf>
    <xf numFmtId="0" fontId="0" fillId="8" borderId="0" xfId="0" applyFill="1" applyProtection="1">
      <protection hidden="1"/>
    </xf>
    <xf numFmtId="0" fontId="1" fillId="8" borderId="0" xfId="0" applyFont="1" applyFill="1" applyAlignment="1">
      <alignment vertical="top"/>
    </xf>
    <xf numFmtId="3" fontId="6" fillId="8" borderId="0" xfId="0" applyNumberFormat="1" applyFont="1" applyFill="1" applyProtection="1">
      <protection hidden="1"/>
    </xf>
    <xf numFmtId="0" fontId="6" fillId="8" borderId="0" xfId="0" applyFont="1" applyFill="1" applyAlignment="1" applyProtection="1">
      <protection hidden="1"/>
    </xf>
    <xf numFmtId="0" fontId="15" fillId="0" borderId="0" xfId="0" applyFont="1"/>
    <xf numFmtId="0" fontId="17" fillId="0" borderId="0" xfId="0" applyFont="1"/>
    <xf numFmtId="0" fontId="1" fillId="0" borderId="0" xfId="0" applyFont="1"/>
    <xf numFmtId="0" fontId="0" fillId="0" borderId="0" xfId="0" applyAlignment="1">
      <alignment horizontal="right"/>
    </xf>
    <xf numFmtId="0" fontId="1" fillId="2" borderId="0" xfId="0" applyFont="1" applyFill="1" applyAlignment="1" applyProtection="1"/>
    <xf numFmtId="0" fontId="6" fillId="2" borderId="0" xfId="0" applyFont="1" applyFill="1" applyProtection="1"/>
    <xf numFmtId="0" fontId="1" fillId="2" borderId="0" xfId="0" applyFont="1" applyFill="1" applyProtection="1"/>
    <xf numFmtId="0" fontId="7" fillId="2" borderId="0" xfId="0" applyFont="1" applyFill="1" applyProtection="1"/>
    <xf numFmtId="0" fontId="21" fillId="2" borderId="0" xfId="0" applyFont="1" applyFill="1" applyProtection="1"/>
    <xf numFmtId="0" fontId="1" fillId="36" borderId="4" xfId="0" applyFont="1" applyFill="1" applyBorder="1" applyAlignment="1" applyProtection="1">
      <alignment horizontal="left"/>
    </xf>
    <xf numFmtId="0" fontId="1" fillId="36" borderId="5" xfId="0" applyFont="1" applyFill="1" applyBorder="1" applyAlignment="1" applyProtection="1">
      <alignment horizontal="left"/>
    </xf>
    <xf numFmtId="0" fontId="1" fillId="36" borderId="6" xfId="0" applyFont="1" applyFill="1" applyBorder="1" applyAlignment="1" applyProtection="1">
      <alignment horizontal="left"/>
    </xf>
    <xf numFmtId="0" fontId="1" fillId="4" borderId="7" xfId="0" applyFont="1" applyFill="1" applyBorder="1" applyProtection="1"/>
    <xf numFmtId="0" fontId="1" fillId="4" borderId="0" xfId="0" applyFont="1" applyFill="1" applyBorder="1" applyProtection="1"/>
    <xf numFmtId="0" fontId="1" fillId="4" borderId="9" xfId="0" applyFont="1" applyFill="1" applyBorder="1" applyProtection="1"/>
    <xf numFmtId="0" fontId="6" fillId="4" borderId="10" xfId="0" applyFont="1" applyFill="1" applyBorder="1" applyProtection="1"/>
    <xf numFmtId="0" fontId="0" fillId="2" borderId="0" xfId="0" applyFill="1" applyProtection="1"/>
    <xf numFmtId="0" fontId="9" fillId="2" borderId="12" xfId="0" applyFont="1" applyFill="1" applyBorder="1" applyAlignment="1" applyProtection="1">
      <alignment horizontal="center" vertical="center"/>
      <protection hidden="1"/>
    </xf>
    <xf numFmtId="0" fontId="6" fillId="2" borderId="0" xfId="0" applyFont="1" applyFill="1" applyBorder="1" applyProtection="1"/>
    <xf numFmtId="0" fontId="21" fillId="2" borderId="0" xfId="0" applyFont="1" applyFill="1" applyBorder="1" applyProtection="1"/>
    <xf numFmtId="0" fontId="7" fillId="2" borderId="0" xfId="0" applyFont="1" applyFill="1" applyBorder="1" applyProtection="1"/>
    <xf numFmtId="1" fontId="6" fillId="2" borderId="0" xfId="0" applyNumberFormat="1" applyFont="1" applyFill="1" applyBorder="1" applyAlignment="1" applyProtection="1">
      <alignment horizontal="center" vertical="center" wrapText="1"/>
      <protection hidden="1"/>
    </xf>
    <xf numFmtId="0" fontId="11" fillId="2" borderId="0" xfId="0" applyFont="1" applyFill="1" applyBorder="1" applyProtection="1"/>
    <xf numFmtId="0" fontId="6" fillId="2" borderId="0" xfId="0" applyFont="1" applyFill="1" applyBorder="1" applyAlignment="1" applyProtection="1">
      <alignment horizontal="left"/>
    </xf>
    <xf numFmtId="3" fontId="9" fillId="2" borderId="0" xfId="0" applyNumberFormat="1" applyFont="1" applyFill="1" applyBorder="1" applyAlignment="1" applyProtection="1">
      <alignment horizontal="right" vertical="center"/>
      <protection hidden="1"/>
    </xf>
    <xf numFmtId="165" fontId="9" fillId="2" borderId="0" xfId="0" applyNumberFormat="1" applyFont="1" applyFill="1" applyBorder="1" applyAlignment="1" applyProtection="1">
      <alignment horizontal="right" vertical="center"/>
      <protection hidden="1"/>
    </xf>
    <xf numFmtId="0" fontId="21" fillId="2" borderId="0" xfId="0" applyFont="1" applyFill="1" applyBorder="1" applyAlignment="1" applyProtection="1">
      <alignment horizontal="left"/>
    </xf>
    <xf numFmtId="0" fontId="7" fillId="2" borderId="0" xfId="0" applyFont="1" applyFill="1" applyBorder="1" applyAlignment="1" applyProtection="1">
      <alignment horizontal="left"/>
    </xf>
    <xf numFmtId="0" fontId="9" fillId="2" borderId="0" xfId="0" applyFont="1" applyFill="1" applyBorder="1" applyProtection="1"/>
    <xf numFmtId="0" fontId="22" fillId="2" borderId="0" xfId="0" applyFont="1" applyFill="1" applyBorder="1" applyProtection="1"/>
    <xf numFmtId="164" fontId="6" fillId="2" borderId="0" xfId="0" applyNumberFormat="1" applyFont="1" applyFill="1" applyBorder="1" applyAlignment="1" applyProtection="1">
      <alignment horizontal="right"/>
      <protection hidden="1"/>
    </xf>
    <xf numFmtId="3" fontId="6" fillId="2" borderId="0" xfId="0" applyNumberFormat="1" applyFont="1" applyFill="1" applyBorder="1" applyAlignment="1" applyProtection="1">
      <alignment horizontal="right" vertical="center"/>
      <protection hidden="1"/>
    </xf>
    <xf numFmtId="165" fontId="6" fillId="2" borderId="0" xfId="0" applyNumberFormat="1" applyFont="1" applyFill="1" applyBorder="1" applyAlignment="1" applyProtection="1">
      <alignment horizontal="right" vertical="center"/>
      <protection hidden="1"/>
    </xf>
    <xf numFmtId="0" fontId="1" fillId="2" borderId="0" xfId="0" applyFont="1" applyFill="1" applyBorder="1" applyProtection="1"/>
    <xf numFmtId="3" fontId="6" fillId="2" borderId="14" xfId="0" applyNumberFormat="1" applyFont="1" applyFill="1" applyBorder="1" applyAlignment="1" applyProtection="1">
      <alignment horizontal="right"/>
      <protection hidden="1"/>
    </xf>
    <xf numFmtId="164" fontId="6" fillId="2" borderId="14" xfId="0" applyNumberFormat="1" applyFont="1" applyFill="1" applyBorder="1" applyAlignment="1" applyProtection="1">
      <alignment horizontal="right"/>
      <protection hidden="1"/>
    </xf>
    <xf numFmtId="3" fontId="6" fillId="2" borderId="14" xfId="0" applyNumberFormat="1" applyFont="1" applyFill="1" applyBorder="1" applyAlignment="1" applyProtection="1">
      <alignment horizontal="right" vertical="center"/>
      <protection hidden="1"/>
    </xf>
    <xf numFmtId="165" fontId="6" fillId="2" borderId="14" xfId="0" applyNumberFormat="1" applyFont="1" applyFill="1" applyBorder="1" applyAlignment="1" applyProtection="1">
      <alignment horizontal="right" vertical="center"/>
      <protection hidden="1"/>
    </xf>
    <xf numFmtId="3" fontId="6" fillId="2" borderId="0" xfId="0" applyNumberFormat="1" applyFont="1" applyFill="1" applyAlignment="1" applyProtection="1"/>
    <xf numFmtId="0" fontId="6" fillId="2" borderId="0" xfId="0" applyFont="1" applyFill="1" applyBorder="1" applyAlignment="1" applyProtection="1">
      <alignment horizontal="right"/>
    </xf>
    <xf numFmtId="3" fontId="6" fillId="2" borderId="0" xfId="0" applyNumberFormat="1" applyFont="1" applyFill="1" applyProtection="1"/>
    <xf numFmtId="0" fontId="0" fillId="2" borderId="0" xfId="0" applyFill="1" applyBorder="1" applyProtection="1"/>
    <xf numFmtId="44" fontId="6" fillId="2" borderId="0" xfId="8" applyFont="1" applyFill="1" applyBorder="1" applyAlignment="1" applyProtection="1">
      <protection hidden="1"/>
    </xf>
    <xf numFmtId="0" fontId="20" fillId="2" borderId="0" xfId="0" applyFont="1" applyFill="1" applyProtection="1"/>
    <xf numFmtId="0" fontId="1" fillId="36" borderId="4" xfId="0" applyFont="1" applyFill="1" applyBorder="1" applyAlignment="1" applyProtection="1">
      <alignment horizontal="left"/>
      <protection hidden="1"/>
    </xf>
    <xf numFmtId="0" fontId="1" fillId="36" borderId="5" xfId="0" applyFont="1" applyFill="1" applyBorder="1" applyAlignment="1" applyProtection="1">
      <alignment horizontal="left"/>
      <protection hidden="1"/>
    </xf>
    <xf numFmtId="0" fontId="1" fillId="36" borderId="6" xfId="0" applyFont="1" applyFill="1" applyBorder="1" applyAlignment="1" applyProtection="1">
      <alignment horizontal="left"/>
      <protection hidden="1"/>
    </xf>
    <xf numFmtId="0" fontId="1" fillId="4" borderId="7" xfId="0" applyFont="1" applyFill="1" applyBorder="1" applyProtection="1">
      <protection hidden="1"/>
    </xf>
    <xf numFmtId="0" fontId="1" fillId="4" borderId="9" xfId="0" applyFont="1" applyFill="1" applyBorder="1" applyProtection="1">
      <protection hidden="1"/>
    </xf>
    <xf numFmtId="165" fontId="9" fillId="2" borderId="0" xfId="8" applyNumberFormat="1" applyFont="1" applyFill="1" applyBorder="1" applyAlignment="1" applyProtection="1">
      <alignment horizontal="right"/>
      <protection hidden="1"/>
    </xf>
    <xf numFmtId="165" fontId="6" fillId="2" borderId="0" xfId="8" applyNumberFormat="1" applyFont="1" applyFill="1" applyBorder="1" applyAlignment="1" applyProtection="1">
      <alignment horizontal="right"/>
      <protection hidden="1"/>
    </xf>
    <xf numFmtId="3" fontId="6" fillId="2" borderId="14" xfId="8" applyNumberFormat="1" applyFont="1" applyFill="1" applyBorder="1" applyAlignment="1" applyProtection="1">
      <alignment horizontal="right"/>
      <protection hidden="1"/>
    </xf>
    <xf numFmtId="165" fontId="6" fillId="2" borderId="14" xfId="8" applyNumberFormat="1" applyFont="1" applyFill="1" applyBorder="1" applyAlignment="1" applyProtection="1">
      <alignment horizontal="right"/>
      <protection hidden="1"/>
    </xf>
    <xf numFmtId="0" fontId="2" fillId="8" borderId="0" xfId="4" applyFont="1" applyFill="1" applyAlignment="1">
      <alignment vertical="center"/>
    </xf>
    <xf numFmtId="0" fontId="68" fillId="8" borderId="0" xfId="4" applyFont="1" applyFill="1" applyAlignment="1">
      <alignment vertical="center"/>
    </xf>
    <xf numFmtId="0" fontId="68" fillId="8" borderId="0" xfId="4" applyFont="1" applyFill="1" applyAlignment="1">
      <alignment vertical="center" wrapText="1"/>
    </xf>
    <xf numFmtId="0" fontId="30" fillId="8" borderId="0" xfId="4" applyFont="1" applyFill="1" applyAlignment="1">
      <alignment vertical="center"/>
    </xf>
    <xf numFmtId="0" fontId="68" fillId="8" borderId="0" xfId="4" applyFont="1" applyFill="1" applyAlignment="1">
      <alignment horizontal="left" vertical="center"/>
    </xf>
    <xf numFmtId="0" fontId="9" fillId="8" borderId="14" xfId="4" applyFont="1" applyFill="1" applyBorder="1" applyAlignment="1">
      <alignment vertical="center"/>
    </xf>
    <xf numFmtId="0" fontId="6" fillId="8" borderId="0" xfId="4" applyFont="1" applyFill="1" applyAlignment="1">
      <alignment vertical="center"/>
    </xf>
    <xf numFmtId="1" fontId="9" fillId="8" borderId="0" xfId="51" applyNumberFormat="1" applyFont="1" applyFill="1" applyBorder="1" applyAlignment="1">
      <alignment vertical="center"/>
    </xf>
    <xf numFmtId="1" fontId="9" fillId="8" borderId="12" xfId="51" applyNumberFormat="1" applyFont="1" applyFill="1" applyBorder="1" applyAlignment="1">
      <alignment vertical="center"/>
    </xf>
    <xf numFmtId="1" fontId="9" fillId="8" borderId="12" xfId="51" applyNumberFormat="1" applyFont="1" applyFill="1" applyBorder="1" applyAlignment="1">
      <alignment horizontal="center" vertical="center"/>
    </xf>
    <xf numFmtId="0" fontId="6" fillId="8" borderId="0" xfId="4" applyFont="1" applyFill="1" applyBorder="1" applyAlignment="1">
      <alignment horizontal="center" vertical="center" wrapText="1"/>
    </xf>
    <xf numFmtId="0" fontId="6" fillId="8" borderId="14" xfId="4" applyFont="1" applyFill="1" applyBorder="1" applyAlignment="1">
      <alignment horizontal="center" vertical="center" wrapText="1"/>
    </xf>
    <xf numFmtId="0" fontId="6" fillId="8" borderId="14" xfId="4" applyFont="1" applyFill="1" applyBorder="1" applyAlignment="1">
      <alignment vertical="center" wrapText="1"/>
    </xf>
    <xf numFmtId="167" fontId="9" fillId="8" borderId="0" xfId="60" applyFont="1" applyFill="1" applyBorder="1" applyAlignment="1" applyProtection="1">
      <alignment horizontal="left" vertical="center"/>
    </xf>
    <xf numFmtId="3" fontId="9" fillId="8" borderId="0" xfId="4" applyNumberFormat="1" applyFont="1" applyFill="1" applyBorder="1" applyAlignment="1">
      <alignment horizontal="right" vertical="center"/>
    </xf>
    <xf numFmtId="165" fontId="9" fillId="8" borderId="0" xfId="4" applyNumberFormat="1" applyFont="1" applyFill="1" applyBorder="1" applyAlignment="1">
      <alignment horizontal="right" vertical="center"/>
    </xf>
    <xf numFmtId="167" fontId="6" fillId="8" borderId="0" xfId="60" applyFont="1" applyFill="1" applyBorder="1" applyAlignment="1" applyProtection="1">
      <alignment horizontal="left" vertical="center"/>
    </xf>
    <xf numFmtId="3" fontId="6" fillId="8" borderId="0" xfId="60" applyNumberFormat="1" applyFont="1" applyFill="1" applyBorder="1" applyAlignment="1" applyProtection="1">
      <alignment horizontal="right" vertical="center"/>
    </xf>
    <xf numFmtId="3" fontId="6" fillId="8" borderId="0" xfId="4" applyNumberFormat="1" applyFont="1" applyFill="1" applyBorder="1" applyAlignment="1">
      <alignment horizontal="right" vertical="center"/>
    </xf>
    <xf numFmtId="1" fontId="6" fillId="8" borderId="0" xfId="4" applyNumberFormat="1" applyFont="1" applyFill="1" applyBorder="1" applyAlignment="1">
      <alignment horizontal="right" vertical="center"/>
    </xf>
    <xf numFmtId="1" fontId="6" fillId="8" borderId="0" xfId="4" applyNumberFormat="1" applyFont="1" applyFill="1" applyAlignment="1">
      <alignment vertical="center"/>
    </xf>
    <xf numFmtId="3" fontId="9" fillId="8" borderId="0" xfId="60" applyNumberFormat="1" applyFont="1" applyFill="1" applyBorder="1" applyAlignment="1" applyProtection="1">
      <alignment horizontal="right" vertical="center"/>
    </xf>
    <xf numFmtId="167" fontId="6" fillId="8" borderId="0" xfId="60" applyFont="1" applyFill="1" applyBorder="1" applyAlignment="1" applyProtection="1">
      <alignment vertical="center"/>
    </xf>
    <xf numFmtId="0" fontId="6" fillId="8" borderId="14" xfId="4" applyFont="1" applyFill="1" applyBorder="1" applyAlignment="1">
      <alignment vertical="center"/>
    </xf>
    <xf numFmtId="0" fontId="6" fillId="8" borderId="0" xfId="4" applyFont="1" applyFill="1" applyBorder="1" applyAlignment="1">
      <alignment vertical="center"/>
    </xf>
    <xf numFmtId="0" fontId="13" fillId="8" borderId="0" xfId="4" applyFont="1" applyFill="1" applyBorder="1" applyAlignment="1">
      <alignment horizontal="right" vertical="center"/>
    </xf>
    <xf numFmtId="0" fontId="71" fillId="8" borderId="0" xfId="59" applyFont="1" applyFill="1"/>
    <xf numFmtId="0" fontId="6" fillId="8" borderId="0" xfId="4" applyFont="1" applyFill="1" applyAlignment="1">
      <alignment horizontal="left" vertical="center"/>
    </xf>
    <xf numFmtId="0" fontId="1" fillId="8" borderId="0" xfId="4" applyFill="1" applyAlignment="1">
      <alignment horizontal="left" vertical="center"/>
    </xf>
    <xf numFmtId="0" fontId="1" fillId="8" borderId="0" xfId="4" applyFill="1" applyAlignment="1">
      <alignment vertical="center"/>
    </xf>
    <xf numFmtId="0" fontId="71" fillId="8" borderId="0" xfId="59" applyFont="1" applyFill="1" applyAlignment="1">
      <alignment horizontal="left" vertical="center"/>
    </xf>
    <xf numFmtId="0" fontId="6" fillId="8" borderId="0" xfId="4" applyFont="1" applyFill="1" applyAlignment="1">
      <alignment vertical="center" wrapText="1"/>
    </xf>
    <xf numFmtId="0" fontId="51" fillId="8" borderId="0" xfId="59" applyFill="1"/>
    <xf numFmtId="0" fontId="71" fillId="8" borderId="0" xfId="59" applyFont="1" applyFill="1" applyAlignment="1">
      <alignment horizontal="left" wrapText="1"/>
    </xf>
    <xf numFmtId="0" fontId="6" fillId="8" borderId="0" xfId="4" applyFont="1" applyFill="1" applyAlignment="1">
      <alignment horizontal="left" vertical="center" wrapText="1"/>
    </xf>
    <xf numFmtId="0" fontId="30" fillId="8" borderId="0" xfId="4" applyFont="1" applyFill="1" applyBorder="1" applyAlignment="1">
      <alignment vertical="center"/>
    </xf>
    <xf numFmtId="0" fontId="68" fillId="8" borderId="0" xfId="4" applyFont="1" applyFill="1" applyBorder="1" applyAlignment="1">
      <alignment vertical="center"/>
    </xf>
    <xf numFmtId="0" fontId="68" fillId="8" borderId="0" xfId="4" applyFont="1" applyFill="1" applyBorder="1" applyAlignment="1">
      <alignment horizontal="left" vertical="center"/>
    </xf>
    <xf numFmtId="3" fontId="30" fillId="8" borderId="0" xfId="4" applyNumberFormat="1" applyFont="1" applyFill="1" applyAlignment="1" applyProtection="1">
      <alignment vertical="center"/>
      <protection hidden="1"/>
    </xf>
    <xf numFmtId="0" fontId="30" fillId="8" borderId="14" xfId="4" applyFont="1" applyFill="1" applyBorder="1" applyAlignment="1">
      <alignment vertical="center"/>
    </xf>
    <xf numFmtId="0" fontId="6" fillId="8" borderId="12" xfId="4" applyFont="1" applyFill="1" applyBorder="1" applyAlignment="1">
      <alignment vertical="center"/>
    </xf>
    <xf numFmtId="0" fontId="6" fillId="8" borderId="13" xfId="4" applyFont="1" applyFill="1" applyBorder="1" applyAlignment="1">
      <alignment vertical="center"/>
    </xf>
    <xf numFmtId="0" fontId="6" fillId="8" borderId="0" xfId="4" applyFont="1" applyFill="1" applyBorder="1" applyAlignment="1">
      <alignment horizontal="center" vertical="center"/>
    </xf>
    <xf numFmtId="0" fontId="6" fillId="8" borderId="12" xfId="4" applyFont="1" applyFill="1" applyBorder="1" applyAlignment="1">
      <alignment horizontal="center" vertical="center"/>
    </xf>
    <xf numFmtId="0" fontId="6" fillId="8" borderId="14" xfId="4" applyFont="1" applyFill="1" applyBorder="1" applyAlignment="1">
      <alignment horizontal="left" vertical="center"/>
    </xf>
    <xf numFmtId="0" fontId="6" fillId="8" borderId="14" xfId="4" applyFont="1" applyFill="1" applyBorder="1" applyAlignment="1">
      <alignment horizontal="center" vertical="center"/>
    </xf>
    <xf numFmtId="0" fontId="6" fillId="8" borderId="13" xfId="4" applyFont="1" applyFill="1" applyBorder="1" applyAlignment="1">
      <alignment horizontal="center" vertical="center" wrapText="1"/>
    </xf>
    <xf numFmtId="3" fontId="6" fillId="8" borderId="12" xfId="60" applyNumberFormat="1" applyFont="1" applyFill="1" applyBorder="1" applyAlignment="1">
      <alignment vertical="center"/>
    </xf>
    <xf numFmtId="3" fontId="6" fillId="8" borderId="0" xfId="60" applyNumberFormat="1" applyFont="1" applyFill="1" applyBorder="1" applyAlignment="1">
      <alignment vertical="center"/>
    </xf>
    <xf numFmtId="3" fontId="9" fillId="8" borderId="0" xfId="4" applyNumberFormat="1" applyFont="1" applyFill="1" applyAlignment="1">
      <alignment horizontal="right" vertical="center"/>
    </xf>
    <xf numFmtId="165" fontId="9" fillId="8" borderId="0" xfId="4" applyNumberFormat="1" applyFont="1" applyFill="1" applyAlignment="1">
      <alignment horizontal="right" vertical="center"/>
    </xf>
    <xf numFmtId="167" fontId="9" fillId="8" borderId="0" xfId="60" applyFont="1" applyFill="1" applyBorder="1" applyAlignment="1" applyProtection="1">
      <alignment vertical="center"/>
    </xf>
    <xf numFmtId="1" fontId="9" fillId="8" borderId="0" xfId="4" applyNumberFormat="1" applyFont="1" applyFill="1" applyBorder="1" applyAlignment="1">
      <alignment horizontal="right" vertical="center"/>
    </xf>
    <xf numFmtId="0" fontId="9" fillId="8" borderId="0" xfId="4" applyFont="1" applyFill="1" applyBorder="1" applyAlignment="1">
      <alignment vertical="center"/>
    </xf>
    <xf numFmtId="3" fontId="6" fillId="8" borderId="0" xfId="4" applyNumberFormat="1" applyFont="1" applyFill="1" applyAlignment="1">
      <alignment horizontal="right" vertical="center"/>
    </xf>
    <xf numFmtId="165" fontId="6" fillId="8" borderId="0" xfId="4" applyNumberFormat="1" applyFont="1" applyFill="1" applyAlignment="1">
      <alignment horizontal="right" vertical="center"/>
    </xf>
    <xf numFmtId="167" fontId="6" fillId="8" borderId="14" xfId="60" applyFont="1" applyFill="1" applyBorder="1" applyAlignment="1" applyProtection="1">
      <alignment vertical="center"/>
    </xf>
    <xf numFmtId="3" fontId="6" fillId="8" borderId="14" xfId="4" applyNumberFormat="1" applyFont="1" applyFill="1" applyBorder="1" applyAlignment="1">
      <alignment horizontal="right" vertical="center"/>
    </xf>
    <xf numFmtId="165" fontId="6" fillId="8" borderId="14" xfId="4" applyNumberFormat="1" applyFont="1" applyFill="1" applyBorder="1" applyAlignment="1">
      <alignment horizontal="right" vertical="center"/>
    </xf>
    <xf numFmtId="1" fontId="6" fillId="8" borderId="14" xfId="4" applyNumberFormat="1" applyFont="1" applyFill="1" applyBorder="1" applyAlignment="1">
      <alignment horizontal="right" vertical="center"/>
    </xf>
    <xf numFmtId="167" fontId="6" fillId="8" borderId="0" xfId="60" applyFont="1" applyFill="1" applyAlignment="1" applyProtection="1">
      <alignment vertical="center"/>
    </xf>
    <xf numFmtId="0" fontId="13" fillId="8" borderId="12" xfId="4" applyFont="1" applyFill="1" applyBorder="1" applyAlignment="1">
      <alignment horizontal="right" vertical="center"/>
    </xf>
    <xf numFmtId="0" fontId="6" fillId="8" borderId="0" xfId="59" applyFont="1" applyFill="1" applyAlignment="1">
      <alignment horizontal="left" vertical="center"/>
    </xf>
    <xf numFmtId="0" fontId="71" fillId="8" borderId="0" xfId="59" applyFont="1" applyFill="1" applyAlignment="1">
      <alignment wrapText="1"/>
    </xf>
    <xf numFmtId="0" fontId="71" fillId="8" borderId="0" xfId="59" applyFont="1" applyFill="1" applyAlignment="1">
      <alignment horizontal="left"/>
    </xf>
    <xf numFmtId="0" fontId="6" fillId="8" borderId="0" xfId="4" applyFont="1" applyFill="1" applyBorder="1" applyAlignment="1">
      <alignment horizontal="left" vertical="center"/>
    </xf>
    <xf numFmtId="0" fontId="1" fillId="2" borderId="0" xfId="0" applyFont="1" applyFill="1"/>
    <xf numFmtId="3" fontId="1" fillId="2" borderId="0" xfId="0" applyNumberFormat="1" applyFont="1" applyFill="1" applyBorder="1" applyAlignment="1"/>
    <xf numFmtId="0" fontId="1" fillId="4" borderId="7" xfId="0" applyFont="1" applyFill="1" applyBorder="1"/>
    <xf numFmtId="0" fontId="1" fillId="4" borderId="9" xfId="0" applyFont="1" applyFill="1" applyBorder="1"/>
    <xf numFmtId="0" fontId="6" fillId="2" borderId="12" xfId="0" applyFont="1" applyFill="1" applyBorder="1"/>
    <xf numFmtId="0" fontId="6" fillId="2" borderId="0" xfId="0" applyFont="1" applyFill="1"/>
    <xf numFmtId="0" fontId="7" fillId="2" borderId="0" xfId="0" applyFont="1" applyFill="1"/>
    <xf numFmtId="0" fontId="6" fillId="2" borderId="0" xfId="0" applyFont="1" applyFill="1" applyBorder="1"/>
    <xf numFmtId="3" fontId="6" fillId="2" borderId="0" xfId="0" applyNumberFormat="1" applyFont="1" applyFill="1" applyAlignment="1"/>
    <xf numFmtId="0" fontId="6" fillId="2" borderId="0" xfId="0" applyFont="1" applyFill="1" applyAlignment="1"/>
    <xf numFmtId="3" fontId="6" fillId="2" borderId="0" xfId="0" applyNumberFormat="1" applyFont="1" applyFill="1" applyAlignment="1">
      <alignment horizontal="left" wrapText="1"/>
    </xf>
    <xf numFmtId="44" fontId="6" fillId="2" borderId="0" xfId="8" applyFont="1" applyFill="1" applyAlignment="1"/>
    <xf numFmtId="0" fontId="0" fillId="37" borderId="0" xfId="0" applyFill="1"/>
    <xf numFmtId="0" fontId="0" fillId="38" borderId="0" xfId="0" applyFill="1"/>
    <xf numFmtId="0" fontId="0" fillId="39" borderId="0" xfId="0" applyFill="1"/>
    <xf numFmtId="164" fontId="0" fillId="37" borderId="0" xfId="0" applyNumberFormat="1" applyFill="1"/>
    <xf numFmtId="164" fontId="0" fillId="38" borderId="0" xfId="0" applyNumberFormat="1" applyFill="1"/>
    <xf numFmtId="164" fontId="0" fillId="39" borderId="0" xfId="0" applyNumberFormat="1" applyFill="1"/>
    <xf numFmtId="0" fontId="9" fillId="2" borderId="0" xfId="0" applyFont="1" applyFill="1" applyBorder="1" applyAlignment="1">
      <alignment horizontal="right" vertical="center" wrapText="1"/>
    </xf>
    <xf numFmtId="0" fontId="75" fillId="2" borderId="0" xfId="0" applyFont="1" applyFill="1"/>
    <xf numFmtId="0" fontId="9" fillId="2" borderId="12" xfId="0" applyFont="1" applyFill="1" applyBorder="1" applyAlignment="1" applyProtection="1">
      <alignment horizontal="center" vertical="center" wrapText="1"/>
      <protection hidden="1"/>
    </xf>
    <xf numFmtId="0" fontId="10" fillId="2" borderId="12" xfId="0" applyFont="1" applyFill="1" applyBorder="1" applyAlignment="1">
      <alignment horizontal="center" vertical="center"/>
    </xf>
    <xf numFmtId="0" fontId="21" fillId="2" borderId="0" xfId="0" applyFont="1" applyFill="1" applyBorder="1"/>
    <xf numFmtId="0" fontId="10" fillId="2" borderId="0" xfId="0" applyFont="1" applyFill="1" applyBorder="1" applyAlignment="1" applyProtection="1">
      <alignment horizontal="center" vertical="center" wrapText="1"/>
      <protection hidden="1"/>
    </xf>
    <xf numFmtId="0" fontId="9" fillId="2" borderId="14" xfId="0" applyFont="1" applyFill="1" applyBorder="1" applyAlignment="1" applyProtection="1">
      <alignment horizontal="center" vertical="center" wrapText="1"/>
      <protection hidden="1"/>
    </xf>
    <xf numFmtId="0" fontId="9" fillId="2" borderId="13" xfId="0" applyFont="1" applyFill="1" applyBorder="1" applyAlignment="1" applyProtection="1">
      <alignment horizontal="right" vertical="center"/>
      <protection hidden="1"/>
    </xf>
    <xf numFmtId="1" fontId="9" fillId="2" borderId="13" xfId="0" applyNumberFormat="1" applyFont="1" applyFill="1" applyBorder="1" applyAlignment="1" applyProtection="1">
      <alignment horizontal="right" vertical="center"/>
      <protection hidden="1"/>
    </xf>
    <xf numFmtId="0" fontId="10" fillId="2" borderId="14" xfId="0" applyFont="1" applyFill="1" applyBorder="1" applyAlignment="1">
      <alignment horizontal="center" vertical="center"/>
    </xf>
    <xf numFmtId="0" fontId="6" fillId="2" borderId="14" xfId="0" applyFont="1" applyFill="1" applyBorder="1"/>
    <xf numFmtId="3" fontId="9" fillId="2" borderId="12" xfId="0" applyNumberFormat="1" applyFont="1" applyFill="1" applyBorder="1" applyAlignment="1" applyProtection="1">
      <alignment horizontal="right"/>
      <protection hidden="1"/>
    </xf>
    <xf numFmtId="1" fontId="9" fillId="2" borderId="12" xfId="0" applyNumberFormat="1" applyFont="1" applyFill="1" applyBorder="1" applyAlignment="1" applyProtection="1">
      <alignment horizontal="right"/>
      <protection hidden="1"/>
    </xf>
    <xf numFmtId="0" fontId="9" fillId="2" borderId="0" xfId="0" applyFont="1" applyFill="1" applyBorder="1"/>
    <xf numFmtId="0" fontId="22" fillId="2" borderId="0" xfId="0" applyFont="1" applyFill="1" applyBorder="1"/>
    <xf numFmtId="0" fontId="77" fillId="2" borderId="0" xfId="0" applyFont="1" applyFill="1" applyBorder="1"/>
    <xf numFmtId="0" fontId="21" fillId="2" borderId="0" xfId="1" applyFont="1" applyFill="1" applyBorder="1"/>
    <xf numFmtId="3" fontId="6" fillId="2" borderId="0" xfId="0" applyNumberFormat="1" applyFont="1" applyFill="1" applyBorder="1" applyAlignment="1" applyProtection="1">
      <alignment horizontal="left" indent="2"/>
      <protection hidden="1"/>
    </xf>
    <xf numFmtId="1" fontId="6" fillId="2" borderId="14" xfId="0" applyNumberFormat="1" applyFont="1" applyFill="1" applyBorder="1" applyAlignment="1" applyProtection="1">
      <alignment horizontal="right"/>
      <protection hidden="1"/>
    </xf>
    <xf numFmtId="3" fontId="6" fillId="2" borderId="0" xfId="0" applyNumberFormat="1" applyFont="1" applyFill="1" applyBorder="1" applyAlignment="1" applyProtection="1">
      <protection hidden="1"/>
    </xf>
    <xf numFmtId="164" fontId="6" fillId="2" borderId="0" xfId="0" applyNumberFormat="1" applyFont="1" applyFill="1" applyBorder="1" applyAlignment="1" applyProtection="1">
      <protection hidden="1"/>
    </xf>
    <xf numFmtId="0" fontId="21" fillId="2" borderId="0" xfId="0" applyFont="1" applyFill="1"/>
    <xf numFmtId="0" fontId="6" fillId="2" borderId="0" xfId="0" applyFont="1" applyFill="1" applyBorder="1" applyAlignment="1">
      <alignment horizontal="right"/>
    </xf>
    <xf numFmtId="1" fontId="6" fillId="2" borderId="0" xfId="0" applyNumberFormat="1" applyFont="1" applyFill="1" applyBorder="1"/>
    <xf numFmtId="164" fontId="9" fillId="2" borderId="0" xfId="0" applyNumberFormat="1" applyFont="1" applyFill="1" applyBorder="1" applyAlignment="1" applyProtection="1">
      <protection hidden="1"/>
    </xf>
    <xf numFmtId="0" fontId="6" fillId="2" borderId="0" xfId="0" applyFont="1" applyFill="1" applyAlignment="1">
      <alignment horizontal="right"/>
    </xf>
    <xf numFmtId="1" fontId="9" fillId="2" borderId="12" xfId="0" applyNumberFormat="1" applyFont="1" applyFill="1" applyBorder="1" applyAlignment="1" applyProtection="1">
      <alignment horizontal="center" vertical="center" wrapText="1"/>
      <protection hidden="1"/>
    </xf>
    <xf numFmtId="1" fontId="9" fillId="2" borderId="12" xfId="0" applyNumberFormat="1" applyFont="1" applyFill="1" applyBorder="1" applyAlignment="1" applyProtection="1">
      <alignment horizontal="center"/>
      <protection hidden="1"/>
    </xf>
    <xf numFmtId="0" fontId="10" fillId="2" borderId="14" xfId="0" applyFont="1" applyFill="1" applyBorder="1" applyAlignment="1" applyProtection="1">
      <alignment horizontal="center" vertical="center" wrapText="1"/>
      <protection hidden="1"/>
    </xf>
    <xf numFmtId="1" fontId="6" fillId="2" borderId="14" xfId="0" applyNumberFormat="1" applyFont="1" applyFill="1" applyBorder="1" applyAlignment="1" applyProtection="1">
      <alignment horizontal="right" vertical="center" wrapText="1"/>
      <protection hidden="1"/>
    </xf>
    <xf numFmtId="1" fontId="9" fillId="2" borderId="0" xfId="8" applyNumberFormat="1" applyFont="1" applyFill="1" applyBorder="1" applyAlignment="1" applyProtection="1">
      <alignment horizontal="right"/>
      <protection hidden="1"/>
    </xf>
    <xf numFmtId="0" fontId="23" fillId="2" borderId="0" xfId="0" applyFont="1" applyFill="1" applyBorder="1"/>
    <xf numFmtId="1" fontId="6" fillId="2" borderId="14" xfId="8" applyNumberFormat="1" applyFont="1" applyFill="1" applyBorder="1" applyAlignment="1" applyProtection="1">
      <alignment horizontal="right"/>
      <protection hidden="1"/>
    </xf>
    <xf numFmtId="164" fontId="6" fillId="2" borderId="14" xfId="8" applyNumberFormat="1" applyFont="1" applyFill="1" applyBorder="1" applyAlignment="1" applyProtection="1">
      <alignment horizontal="right"/>
      <protection hidden="1"/>
    </xf>
    <xf numFmtId="3" fontId="6" fillId="8" borderId="0" xfId="0" applyNumberFormat="1" applyFont="1" applyFill="1" applyAlignment="1"/>
    <xf numFmtId="0" fontId="6" fillId="8" borderId="0" xfId="0" applyFont="1" applyFill="1" applyAlignment="1"/>
    <xf numFmtId="0" fontId="6" fillId="8" borderId="0" xfId="0" applyFont="1" applyFill="1"/>
    <xf numFmtId="0" fontId="21" fillId="2" borderId="0" xfId="1" applyFont="1" applyFill="1"/>
    <xf numFmtId="3" fontId="6" fillId="8" borderId="0" xfId="0" applyNumberFormat="1" applyFont="1" applyFill="1" applyAlignment="1">
      <alignment horizontal="left"/>
    </xf>
    <xf numFmtId="0" fontId="0" fillId="8" borderId="0" xfId="0" applyFill="1" applyAlignment="1">
      <alignment horizontal="left" wrapText="1"/>
    </xf>
    <xf numFmtId="0" fontId="0" fillId="8" borderId="0" xfId="0" applyFill="1" applyAlignment="1"/>
    <xf numFmtId="0" fontId="15" fillId="0" borderId="0" xfId="59" applyFont="1"/>
    <xf numFmtId="0" fontId="74" fillId="0" borderId="0" xfId="59" applyFont="1"/>
    <xf numFmtId="0" fontId="37" fillId="0" borderId="0" xfId="59" applyFont="1"/>
    <xf numFmtId="0" fontId="51" fillId="0" borderId="0" xfId="59" applyFill="1"/>
    <xf numFmtId="0" fontId="51" fillId="37" borderId="0" xfId="59" applyFill="1"/>
    <xf numFmtId="0" fontId="51" fillId="38" borderId="0" xfId="59" applyFill="1"/>
    <xf numFmtId="0" fontId="51" fillId="39" borderId="0" xfId="59" applyFill="1"/>
    <xf numFmtId="164" fontId="51" fillId="37" borderId="0" xfId="59" applyNumberFormat="1" applyFill="1"/>
    <xf numFmtId="164" fontId="51" fillId="38" borderId="0" xfId="59" applyNumberFormat="1" applyFill="1"/>
    <xf numFmtId="164" fontId="51" fillId="39" borderId="0" xfId="59" applyNumberFormat="1" applyFill="1"/>
    <xf numFmtId="0" fontId="78" fillId="8" borderId="0" xfId="59" applyFont="1" applyFill="1" applyBorder="1" applyAlignment="1" applyProtection="1">
      <alignment horizontal="left" wrapText="1"/>
      <protection locked="0" hidden="1"/>
    </xf>
    <xf numFmtId="0" fontId="79" fillId="8" borderId="14" xfId="59" applyFont="1" applyFill="1" applyBorder="1" applyAlignment="1" applyProtection="1">
      <alignment horizontal="left" wrapText="1"/>
      <protection locked="0" hidden="1"/>
    </xf>
    <xf numFmtId="3" fontId="2" fillId="8" borderId="0" xfId="59" applyNumberFormat="1" applyFont="1" applyFill="1" applyBorder="1" applyAlignment="1"/>
    <xf numFmtId="3" fontId="2" fillId="8" borderId="0" xfId="59" applyNumberFormat="1" applyFont="1" applyFill="1" applyBorder="1" applyAlignment="1">
      <alignment wrapText="1"/>
    </xf>
    <xf numFmtId="0" fontId="4" fillId="2" borderId="0" xfId="59" applyFont="1" applyFill="1"/>
    <xf numFmtId="3" fontId="1" fillId="8" borderId="0" xfId="59" applyNumberFormat="1" applyFont="1" applyFill="1" applyBorder="1" applyAlignment="1"/>
    <xf numFmtId="3" fontId="1" fillId="8" borderId="0" xfId="59" applyNumberFormat="1" applyFont="1" applyFill="1" applyBorder="1"/>
    <xf numFmtId="0" fontId="1" fillId="2" borderId="0" xfId="59" applyFont="1" applyFill="1"/>
    <xf numFmtId="0" fontId="1" fillId="4" borderId="7" xfId="59" applyFont="1" applyFill="1" applyBorder="1"/>
    <xf numFmtId="0" fontId="1" fillId="4" borderId="9" xfId="59" applyFont="1" applyFill="1" applyBorder="1"/>
    <xf numFmtId="0" fontId="6" fillId="8" borderId="12" xfId="59" applyFont="1" applyFill="1" applyBorder="1"/>
    <xf numFmtId="0" fontId="9" fillId="8" borderId="12" xfId="59" applyFont="1" applyFill="1" applyBorder="1" applyAlignment="1">
      <alignment horizontal="center"/>
    </xf>
    <xf numFmtId="0" fontId="6" fillId="8" borderId="14" xfId="59" applyFont="1" applyFill="1" applyBorder="1" applyAlignment="1">
      <alignment vertical="top" wrapText="1"/>
    </xf>
    <xf numFmtId="0" fontId="9" fillId="8" borderId="14" xfId="59" applyFont="1" applyFill="1" applyBorder="1" applyAlignment="1">
      <alignment horizontal="right" vertical="center" wrapText="1"/>
    </xf>
    <xf numFmtId="3" fontId="9" fillId="8" borderId="0" xfId="59" applyNumberFormat="1" applyFont="1" applyFill="1" applyBorder="1" applyAlignment="1" applyProtection="1">
      <protection locked="0" hidden="1"/>
    </xf>
    <xf numFmtId="0" fontId="6" fillId="8" borderId="0" xfId="59" applyFont="1" applyFill="1" applyBorder="1" applyAlignment="1" applyProtection="1">
      <protection locked="0" hidden="1"/>
    </xf>
    <xf numFmtId="3" fontId="9" fillId="8" borderId="0" xfId="59" applyNumberFormat="1" applyFont="1" applyFill="1" applyBorder="1" applyAlignment="1" applyProtection="1">
      <alignment horizontal="right"/>
      <protection hidden="1"/>
    </xf>
    <xf numFmtId="3" fontId="6" fillId="8" borderId="0" xfId="59" applyNumberFormat="1" applyFont="1" applyFill="1" applyBorder="1" applyAlignment="1" applyProtection="1">
      <alignment horizontal="right"/>
      <protection hidden="1"/>
    </xf>
    <xf numFmtId="3" fontId="6" fillId="8" borderId="0" xfId="59" applyNumberFormat="1" applyFont="1" applyFill="1" applyBorder="1" applyAlignment="1" applyProtection="1">
      <alignment horizontal="center"/>
      <protection hidden="1"/>
    </xf>
    <xf numFmtId="3" fontId="9" fillId="8" borderId="0" xfId="59" applyNumberFormat="1" applyFont="1" applyFill="1" applyBorder="1" applyProtection="1">
      <protection locked="0" hidden="1"/>
    </xf>
    <xf numFmtId="3" fontId="9" fillId="2" borderId="0" xfId="59" applyNumberFormat="1" applyFont="1" applyFill="1" applyBorder="1" applyAlignment="1" applyProtection="1">
      <alignment horizontal="right"/>
      <protection hidden="1"/>
    </xf>
    <xf numFmtId="165" fontId="9" fillId="2" borderId="0" xfId="59" applyNumberFormat="1" applyFont="1" applyFill="1" applyBorder="1" applyAlignment="1" applyProtection="1">
      <alignment horizontal="right"/>
      <protection hidden="1"/>
    </xf>
    <xf numFmtId="3" fontId="6" fillId="8" borderId="0" xfId="59" applyNumberFormat="1" applyFont="1" applyFill="1" applyBorder="1" applyAlignment="1" applyProtection="1">
      <alignment horizontal="left" indent="1"/>
      <protection locked="0" hidden="1"/>
    </xf>
    <xf numFmtId="3" fontId="6" fillId="2" borderId="0" xfId="59" applyNumberFormat="1" applyFont="1" applyFill="1" applyBorder="1" applyAlignment="1" applyProtection="1">
      <alignment horizontal="right"/>
      <protection hidden="1"/>
    </xf>
    <xf numFmtId="165" fontId="6" fillId="2" borderId="0" xfId="59" applyNumberFormat="1" applyFont="1" applyFill="1" applyBorder="1" applyAlignment="1" applyProtection="1">
      <alignment horizontal="right"/>
      <protection hidden="1"/>
    </xf>
    <xf numFmtId="3" fontId="6" fillId="8" borderId="0" xfId="59" applyNumberFormat="1" applyFont="1" applyFill="1" applyBorder="1" applyAlignment="1" applyProtection="1">
      <alignment horizontal="left" indent="2"/>
      <protection locked="0" hidden="1"/>
    </xf>
    <xf numFmtId="0" fontId="7" fillId="2" borderId="0" xfId="59" applyFont="1" applyFill="1"/>
    <xf numFmtId="3" fontId="6" fillId="8" borderId="0" xfId="59" applyNumberFormat="1" applyFont="1" applyFill="1" applyBorder="1" applyProtection="1">
      <protection locked="0" hidden="1"/>
    </xf>
    <xf numFmtId="3" fontId="9" fillId="8" borderId="0" xfId="59" applyNumberFormat="1" applyFont="1" applyFill="1" applyBorder="1" applyAlignment="1" applyProtection="1">
      <alignment horizontal="left"/>
      <protection locked="0" hidden="1"/>
    </xf>
    <xf numFmtId="0" fontId="6" fillId="8" borderId="0" xfId="59" applyFont="1" applyFill="1" applyBorder="1" applyAlignment="1" applyProtection="1">
      <alignment horizontal="left" wrapText="1"/>
      <protection locked="0" hidden="1"/>
    </xf>
    <xf numFmtId="3" fontId="9" fillId="8" borderId="14" xfId="59" applyNumberFormat="1" applyFont="1" applyFill="1" applyBorder="1" applyProtection="1">
      <protection locked="0" hidden="1"/>
    </xf>
    <xf numFmtId="0" fontId="9" fillId="8" borderId="14" xfId="59" applyFont="1" applyFill="1" applyBorder="1" applyAlignment="1" applyProtection="1">
      <alignment horizontal="left" wrapText="1"/>
      <protection locked="0" hidden="1"/>
    </xf>
    <xf numFmtId="3" fontId="9" fillId="2" borderId="14" xfId="59" applyNumberFormat="1" applyFont="1" applyFill="1" applyBorder="1" applyAlignment="1" applyProtection="1">
      <alignment horizontal="right"/>
      <protection hidden="1"/>
    </xf>
    <xf numFmtId="165" fontId="9" fillId="2" borderId="14" xfId="59" applyNumberFormat="1" applyFont="1" applyFill="1" applyBorder="1" applyAlignment="1" applyProtection="1">
      <alignment horizontal="right"/>
      <protection hidden="1"/>
    </xf>
    <xf numFmtId="3" fontId="9" fillId="8" borderId="0" xfId="59" applyNumberFormat="1" applyFont="1" applyFill="1" applyBorder="1"/>
    <xf numFmtId="0" fontId="6" fillId="8" borderId="0" xfId="59" applyFont="1" applyFill="1"/>
    <xf numFmtId="3" fontId="6" fillId="8" borderId="0" xfId="59" applyNumberFormat="1" applyFont="1" applyFill="1" applyBorder="1" applyAlignment="1">
      <alignment horizontal="right"/>
    </xf>
    <xf numFmtId="0" fontId="73" fillId="8" borderId="0" xfId="59" applyFont="1" applyFill="1" applyAlignment="1">
      <alignment horizontal="right"/>
    </xf>
    <xf numFmtId="3" fontId="6" fillId="2" borderId="0" xfId="59" applyNumberFormat="1" applyFont="1" applyFill="1" applyAlignment="1"/>
    <xf numFmtId="0" fontId="6" fillId="2" borderId="0" xfId="59" applyFont="1" applyFill="1" applyAlignment="1"/>
    <xf numFmtId="3" fontId="6" fillId="8" borderId="0" xfId="59" applyNumberFormat="1" applyFont="1" applyFill="1" applyAlignment="1">
      <alignment horizontal="left"/>
    </xf>
    <xf numFmtId="0" fontId="51" fillId="8" borderId="0" xfId="59" applyFill="1" applyAlignment="1">
      <alignment horizontal="left"/>
    </xf>
    <xf numFmtId="0" fontId="51" fillId="8" borderId="0" xfId="59" applyFill="1" applyAlignment="1"/>
    <xf numFmtId="3" fontId="6" fillId="8" borderId="0" xfId="59" applyNumberFormat="1" applyFont="1" applyFill="1" applyAlignment="1"/>
    <xf numFmtId="3" fontId="6" fillId="8" borderId="0" xfId="59" applyNumberFormat="1" applyFont="1" applyFill="1"/>
    <xf numFmtId="3" fontId="6" fillId="2" borderId="0" xfId="59" applyNumberFormat="1" applyFont="1" applyFill="1" applyAlignment="1">
      <alignment horizontal="left" wrapText="1"/>
    </xf>
    <xf numFmtId="44" fontId="6" fillId="2" borderId="0" xfId="61" applyFont="1" applyFill="1" applyAlignment="1"/>
    <xf numFmtId="3" fontId="6" fillId="2" borderId="0" xfId="59" applyNumberFormat="1" applyFont="1" applyFill="1"/>
    <xf numFmtId="0" fontId="6" fillId="2" borderId="0" xfId="59" applyFont="1" applyFill="1"/>
    <xf numFmtId="0" fontId="2" fillId="0" borderId="0" xfId="62" applyFont="1" applyAlignment="1"/>
    <xf numFmtId="0" fontId="80" fillId="2" borderId="0" xfId="62" applyFill="1"/>
    <xf numFmtId="3" fontId="1" fillId="2" borderId="0" xfId="62" applyNumberFormat="1" applyFont="1" applyFill="1" applyBorder="1" applyAlignment="1" applyProtection="1">
      <protection hidden="1"/>
    </xf>
    <xf numFmtId="0" fontId="80" fillId="2" borderId="0" xfId="62" applyFill="1" applyBorder="1"/>
    <xf numFmtId="0" fontId="1" fillId="2" borderId="0" xfId="62" applyFont="1" applyFill="1" applyProtection="1">
      <protection hidden="1"/>
    </xf>
    <xf numFmtId="3" fontId="1" fillId="2" borderId="0" xfId="62" applyNumberFormat="1" applyFont="1" applyFill="1" applyBorder="1" applyProtection="1">
      <protection locked="0"/>
    </xf>
    <xf numFmtId="3" fontId="1" fillId="4" borderId="1" xfId="62" applyNumberFormat="1" applyFont="1" applyFill="1" applyBorder="1" applyProtection="1">
      <protection locked="0"/>
    </xf>
    <xf numFmtId="0" fontId="1" fillId="2" borderId="0" xfId="62" applyFont="1" applyFill="1" applyBorder="1" applyAlignment="1" applyProtection="1">
      <alignment horizontal="center"/>
      <protection locked="0"/>
    </xf>
    <xf numFmtId="0" fontId="80" fillId="2" borderId="0" xfId="62" applyFill="1" applyBorder="1" applyAlignment="1">
      <alignment horizontal="center"/>
    </xf>
    <xf numFmtId="0" fontId="6" fillId="2" borderId="0" xfId="62" applyFont="1" applyFill="1"/>
    <xf numFmtId="0" fontId="9" fillId="2" borderId="14" xfId="62" applyFont="1" applyFill="1" applyBorder="1" applyAlignment="1" applyProtection="1">
      <alignment horizontal="right" vertical="center"/>
      <protection hidden="1"/>
    </xf>
    <xf numFmtId="1" fontId="9" fillId="2" borderId="14" xfId="62" applyNumberFormat="1" applyFont="1" applyFill="1" applyBorder="1" applyAlignment="1" applyProtection="1">
      <alignment horizontal="right" vertical="center"/>
      <protection hidden="1"/>
    </xf>
    <xf numFmtId="3" fontId="9" fillId="2" borderId="0" xfId="62" applyNumberFormat="1" applyFont="1" applyFill="1" applyBorder="1" applyAlignment="1" applyProtection="1">
      <protection hidden="1"/>
    </xf>
    <xf numFmtId="0" fontId="6" fillId="2" borderId="0" xfId="62" applyFont="1" applyFill="1" applyBorder="1" applyAlignment="1" applyProtection="1">
      <protection hidden="1"/>
    </xf>
    <xf numFmtId="3" fontId="9" fillId="2" borderId="0" xfId="62" applyNumberFormat="1" applyFont="1" applyFill="1" applyBorder="1" applyAlignment="1" applyProtection="1">
      <alignment horizontal="right"/>
      <protection hidden="1"/>
    </xf>
    <xf numFmtId="164" fontId="9" fillId="2" borderId="0" xfId="62" applyNumberFormat="1" applyFont="1" applyFill="1" applyBorder="1" applyAlignment="1" applyProtection="1">
      <alignment horizontal="right"/>
      <protection hidden="1"/>
    </xf>
    <xf numFmtId="3" fontId="9" fillId="2" borderId="0" xfId="62" applyNumberFormat="1" applyFont="1" applyFill="1" applyBorder="1" applyProtection="1">
      <protection hidden="1"/>
    </xf>
    <xf numFmtId="3" fontId="6" fillId="2" borderId="0" xfId="62" applyNumberFormat="1" applyFont="1" applyFill="1" applyBorder="1" applyProtection="1">
      <protection hidden="1"/>
    </xf>
    <xf numFmtId="3" fontId="6" fillId="2" borderId="0" xfId="62" applyNumberFormat="1" applyFont="1" applyFill="1" applyBorder="1" applyAlignment="1" applyProtection="1">
      <alignment horizontal="right"/>
      <protection hidden="1"/>
    </xf>
    <xf numFmtId="3" fontId="9" fillId="2" borderId="14" xfId="62" applyNumberFormat="1" applyFont="1" applyFill="1" applyBorder="1" applyProtection="1">
      <protection hidden="1"/>
    </xf>
    <xf numFmtId="3" fontId="9" fillId="2" borderId="14" xfId="62" applyNumberFormat="1" applyFont="1" applyFill="1" applyBorder="1" applyAlignment="1" applyProtection="1">
      <alignment horizontal="right"/>
      <protection hidden="1"/>
    </xf>
    <xf numFmtId="0" fontId="6" fillId="2" borderId="0" xfId="62" applyFont="1" applyFill="1" applyBorder="1" applyProtection="1">
      <protection hidden="1"/>
    </xf>
    <xf numFmtId="0" fontId="6" fillId="2" borderId="0" xfId="62" applyFont="1" applyFill="1" applyBorder="1" applyAlignment="1" applyProtection="1">
      <alignment horizontal="right"/>
      <protection hidden="1"/>
    </xf>
    <xf numFmtId="1" fontId="6" fillId="2" borderId="0" xfId="62" applyNumberFormat="1" applyFont="1" applyFill="1" applyBorder="1" applyProtection="1">
      <protection hidden="1"/>
    </xf>
    <xf numFmtId="0" fontId="13" fillId="2" borderId="0" xfId="62" applyFont="1" applyFill="1" applyBorder="1" applyAlignment="1" applyProtection="1">
      <alignment horizontal="right"/>
      <protection hidden="1"/>
    </xf>
    <xf numFmtId="0" fontId="80" fillId="8" borderId="0" xfId="62" applyFill="1" applyAlignment="1">
      <alignment wrapText="1"/>
    </xf>
    <xf numFmtId="3" fontId="6" fillId="2" borderId="0" xfId="62" applyNumberFormat="1" applyFont="1" applyFill="1" applyAlignment="1" applyProtection="1">
      <protection hidden="1"/>
    </xf>
    <xf numFmtId="0" fontId="6" fillId="2" borderId="0" xfId="62" applyFont="1" applyFill="1" applyProtection="1">
      <protection hidden="1"/>
    </xf>
    <xf numFmtId="0" fontId="6" fillId="2" borderId="0" xfId="2" applyFont="1" applyFill="1" applyAlignment="1"/>
    <xf numFmtId="0" fontId="6" fillId="2" borderId="0" xfId="62" applyFont="1" applyFill="1" applyAlignment="1" applyProtection="1">
      <protection hidden="1"/>
    </xf>
    <xf numFmtId="0" fontId="2" fillId="0" borderId="0" xfId="62" applyFont="1"/>
    <xf numFmtId="3" fontId="1" fillId="4" borderId="4" xfId="62" applyNumberFormat="1" applyFont="1" applyFill="1" applyBorder="1" applyProtection="1">
      <protection locked="0"/>
    </xf>
    <xf numFmtId="3" fontId="1" fillId="4" borderId="9" xfId="62" applyNumberFormat="1" applyFont="1" applyFill="1" applyBorder="1" applyProtection="1">
      <protection locked="0"/>
    </xf>
    <xf numFmtId="1" fontId="6" fillId="2" borderId="14" xfId="62" applyNumberFormat="1" applyFont="1" applyFill="1" applyBorder="1" applyAlignment="1" applyProtection="1">
      <alignment horizontal="center" vertical="center" wrapText="1"/>
      <protection hidden="1"/>
    </xf>
    <xf numFmtId="1" fontId="6" fillId="2" borderId="13" xfId="62" applyNumberFormat="1" applyFont="1" applyFill="1" applyBorder="1" applyAlignment="1" applyProtection="1">
      <alignment horizontal="center" vertical="center" wrapText="1"/>
      <protection hidden="1"/>
    </xf>
    <xf numFmtId="3" fontId="9" fillId="2" borderId="0" xfId="63" applyNumberFormat="1" applyFont="1" applyFill="1" applyBorder="1" applyAlignment="1" applyProtection="1">
      <alignment horizontal="right"/>
      <protection hidden="1"/>
    </xf>
    <xf numFmtId="164" fontId="9" fillId="2" borderId="0" xfId="63" applyNumberFormat="1" applyFont="1" applyFill="1" applyBorder="1" applyAlignment="1" applyProtection="1">
      <alignment horizontal="right"/>
      <protection hidden="1"/>
    </xf>
    <xf numFmtId="3" fontId="6" fillId="2" borderId="0" xfId="63" applyNumberFormat="1" applyFont="1" applyFill="1" applyBorder="1" applyAlignment="1" applyProtection="1">
      <alignment horizontal="right"/>
      <protection hidden="1"/>
    </xf>
    <xf numFmtId="3" fontId="9" fillId="2" borderId="14" xfId="63" applyNumberFormat="1" applyFont="1" applyFill="1" applyBorder="1" applyAlignment="1" applyProtection="1">
      <alignment horizontal="right"/>
      <protection hidden="1"/>
    </xf>
    <xf numFmtId="164" fontId="6" fillId="2" borderId="0" xfId="63" applyNumberFormat="1" applyFont="1" applyFill="1" applyBorder="1" applyAlignment="1" applyProtection="1">
      <alignment horizontal="right"/>
      <protection hidden="1"/>
    </xf>
    <xf numFmtId="0" fontId="80" fillId="8" borderId="0" xfId="62" applyFill="1"/>
    <xf numFmtId="0" fontId="80" fillId="8" borderId="0" xfId="62" applyFill="1" applyAlignment="1"/>
    <xf numFmtId="165" fontId="6" fillId="2" borderId="0" xfId="62" applyNumberFormat="1" applyFont="1" applyFill="1" applyAlignment="1" applyProtection="1">
      <protection hidden="1"/>
    </xf>
    <xf numFmtId="0" fontId="80" fillId="8" borderId="0" xfId="62" applyFill="1" applyBorder="1" applyAlignment="1">
      <alignment wrapText="1"/>
    </xf>
    <xf numFmtId="3" fontId="6" fillId="2" borderId="0" xfId="62" applyNumberFormat="1" applyFont="1" applyFill="1" applyProtection="1">
      <protection hidden="1"/>
    </xf>
    <xf numFmtId="165" fontId="6" fillId="2" borderId="0" xfId="62" applyNumberFormat="1" applyFont="1" applyFill="1" applyProtection="1">
      <protection hidden="1"/>
    </xf>
    <xf numFmtId="3" fontId="6" fillId="8" borderId="0" xfId="0" applyNumberFormat="1" applyFont="1" applyFill="1" applyAlignment="1" applyProtection="1">
      <alignment horizontal="center"/>
      <protection hidden="1"/>
    </xf>
    <xf numFmtId="3" fontId="9" fillId="8" borderId="0" xfId="0" applyNumberFormat="1" applyFont="1" applyFill="1" applyAlignment="1" applyProtection="1">
      <alignment horizontal="center"/>
      <protection hidden="1"/>
    </xf>
    <xf numFmtId="1" fontId="6" fillId="8" borderId="0" xfId="0" applyNumberFormat="1" applyFont="1" applyFill="1" applyBorder="1" applyAlignment="1" applyProtection="1">
      <alignment horizontal="right"/>
      <protection hidden="1"/>
    </xf>
    <xf numFmtId="1" fontId="6" fillId="8" borderId="0" xfId="0" applyNumberFormat="1" applyFont="1" applyFill="1" applyAlignment="1" applyProtection="1">
      <alignment horizontal="right"/>
      <protection hidden="1"/>
    </xf>
    <xf numFmtId="3" fontId="51" fillId="8" borderId="0" xfId="59" applyNumberFormat="1" applyFill="1"/>
    <xf numFmtId="0" fontId="51" fillId="0" borderId="0" xfId="59" applyBorder="1" applyAlignment="1">
      <alignment vertical="center"/>
    </xf>
    <xf numFmtId="0" fontId="82" fillId="0" borderId="0" xfId="59" applyFont="1" applyBorder="1" applyAlignment="1">
      <alignment vertical="center"/>
    </xf>
    <xf numFmtId="0" fontId="51" fillId="0" borderId="0" xfId="59" applyBorder="1" applyAlignment="1">
      <alignment horizontal="left" vertical="center"/>
    </xf>
    <xf numFmtId="0" fontId="0" fillId="0" borderId="0" xfId="1" applyFont="1"/>
    <xf numFmtId="0" fontId="83" fillId="0" borderId="0" xfId="64" applyBorder="1" applyAlignment="1">
      <alignment vertical="center"/>
    </xf>
    <xf numFmtId="0" fontId="83" fillId="0" borderId="0" xfId="64" applyBorder="1" applyAlignment="1">
      <alignment horizontal="left" vertical="center"/>
    </xf>
    <xf numFmtId="0" fontId="81" fillId="0" borderId="0" xfId="59" applyFont="1" applyFill="1" applyBorder="1" applyAlignment="1">
      <alignment vertical="center"/>
    </xf>
    <xf numFmtId="0" fontId="51" fillId="0" borderId="0" xfId="59" applyFill="1" applyBorder="1" applyAlignment="1">
      <alignment vertical="center"/>
    </xf>
    <xf numFmtId="3" fontId="6" fillId="8" borderId="0" xfId="59" applyNumberFormat="1" applyFont="1" applyFill="1" applyAlignment="1">
      <alignment horizontal="left" wrapText="1"/>
    </xf>
    <xf numFmtId="0" fontId="51" fillId="0" borderId="0" xfId="59" applyAlignment="1">
      <alignment horizontal="left" wrapText="1"/>
    </xf>
    <xf numFmtId="0" fontId="51" fillId="8" borderId="0" xfId="59" applyFill="1" applyAlignment="1">
      <alignment horizontal="left" wrapText="1"/>
    </xf>
    <xf numFmtId="0" fontId="51" fillId="8" borderId="0" xfId="59" applyFill="1" applyAlignment="1">
      <alignment wrapText="1"/>
    </xf>
    <xf numFmtId="0" fontId="1" fillId="8" borderId="0" xfId="59" applyFont="1" applyFill="1" applyBorder="1" applyAlignment="1"/>
    <xf numFmtId="0" fontId="1" fillId="8" borderId="0" xfId="59" applyFont="1" applyFill="1" applyAlignment="1"/>
    <xf numFmtId="0" fontId="2" fillId="3" borderId="1" xfId="59" applyFont="1" applyFill="1" applyBorder="1" applyAlignment="1">
      <alignment horizontal="left"/>
    </xf>
    <xf numFmtId="0" fontId="51" fillId="0" borderId="2" xfId="59" applyBorder="1" applyAlignment="1">
      <alignment horizontal="left"/>
    </xf>
    <xf numFmtId="0" fontId="51" fillId="0" borderId="3" xfId="59" applyBorder="1" applyAlignment="1">
      <alignment horizontal="left"/>
    </xf>
    <xf numFmtId="3" fontId="1" fillId="8" borderId="0" xfId="59" applyNumberFormat="1" applyFont="1" applyFill="1" applyBorder="1" applyAlignment="1">
      <alignment horizontal="left" wrapText="1"/>
    </xf>
    <xf numFmtId="0" fontId="1" fillId="4" borderId="5" xfId="59" applyFont="1" applyFill="1" applyBorder="1" applyAlignment="1" applyProtection="1">
      <alignment horizontal="center"/>
      <protection locked="0"/>
    </xf>
    <xf numFmtId="0" fontId="51" fillId="0" borderId="6" xfId="59" applyBorder="1" applyAlignment="1">
      <alignment horizontal="center"/>
    </xf>
    <xf numFmtId="0" fontId="1" fillId="4" borderId="10" xfId="59" applyFont="1" applyFill="1" applyBorder="1" applyAlignment="1" applyProtection="1">
      <alignment horizontal="center"/>
      <protection locked="0"/>
    </xf>
    <xf numFmtId="0" fontId="51" fillId="0" borderId="11" xfId="59" applyBorder="1" applyAlignment="1">
      <alignment horizontal="center"/>
    </xf>
    <xf numFmtId="0" fontId="9" fillId="8" borderId="13" xfId="59" applyFont="1" applyFill="1" applyBorder="1" applyAlignment="1">
      <alignment horizontal="center" wrapText="1"/>
    </xf>
    <xf numFmtId="0" fontId="51" fillId="8" borderId="13" xfId="59" applyFill="1" applyBorder="1" applyAlignment="1">
      <alignment horizontal="center" wrapText="1"/>
    </xf>
    <xf numFmtId="0" fontId="1" fillId="2" borderId="0" xfId="0" applyFont="1" applyFill="1" applyBorder="1" applyAlignment="1"/>
    <xf numFmtId="0" fontId="1" fillId="8" borderId="0" xfId="0" applyFont="1" applyFill="1" applyAlignment="1"/>
    <xf numFmtId="0" fontId="2" fillId="3" borderId="1" xfId="0" applyFont="1" applyFill="1" applyBorder="1" applyAlignment="1">
      <alignment horizontal="left"/>
    </xf>
    <xf numFmtId="0" fontId="2" fillId="3" borderId="2" xfId="0" applyFont="1" applyFill="1" applyBorder="1" applyAlignment="1">
      <alignment horizontal="left"/>
    </xf>
    <xf numFmtId="0" fontId="2" fillId="3" borderId="3" xfId="0" applyFont="1" applyFill="1" applyBorder="1" applyAlignment="1">
      <alignment horizontal="left"/>
    </xf>
    <xf numFmtId="3" fontId="1" fillId="2" borderId="0" xfId="0" applyNumberFormat="1" applyFont="1" applyFill="1" applyBorder="1" applyAlignment="1">
      <alignment horizontal="left" wrapText="1"/>
    </xf>
    <xf numFmtId="0" fontId="1" fillId="4" borderId="7" xfId="0" applyFont="1" applyFill="1" applyBorder="1" applyAlignment="1">
      <alignment horizontal="left"/>
    </xf>
    <xf numFmtId="0" fontId="1" fillId="4" borderId="0" xfId="0" applyFont="1" applyFill="1" applyBorder="1" applyAlignment="1">
      <alignment horizontal="left"/>
    </xf>
    <xf numFmtId="0" fontId="1" fillId="4" borderId="0" xfId="0" applyFont="1" applyFill="1" applyBorder="1" applyAlignment="1" applyProtection="1">
      <alignment horizontal="center"/>
      <protection locked="0"/>
    </xf>
    <xf numFmtId="0" fontId="1" fillId="4" borderId="8" xfId="0" applyFont="1" applyFill="1" applyBorder="1" applyAlignment="1" applyProtection="1">
      <alignment horizontal="center"/>
      <protection locked="0"/>
    </xf>
    <xf numFmtId="0" fontId="1" fillId="4" borderId="9" xfId="0" applyFont="1" applyFill="1" applyBorder="1" applyAlignment="1">
      <alignment horizontal="left"/>
    </xf>
    <xf numFmtId="0" fontId="1" fillId="4" borderId="10" xfId="0" applyFont="1" applyFill="1" applyBorder="1" applyAlignment="1">
      <alignment horizontal="left"/>
    </xf>
    <xf numFmtId="0" fontId="1" fillId="4" borderId="10" xfId="0" applyFont="1" applyFill="1" applyBorder="1" applyAlignment="1" applyProtection="1">
      <alignment horizontal="center"/>
      <protection locked="0"/>
    </xf>
    <xf numFmtId="0" fontId="1" fillId="4" borderId="11" xfId="0" applyFont="1" applyFill="1" applyBorder="1" applyAlignment="1" applyProtection="1">
      <alignment horizontal="center"/>
      <protection locked="0"/>
    </xf>
    <xf numFmtId="3" fontId="6" fillId="8" borderId="0" xfId="0" applyNumberFormat="1" applyFont="1" applyFill="1" applyAlignment="1">
      <alignment horizontal="left" wrapText="1"/>
    </xf>
    <xf numFmtId="0" fontId="0" fillId="0" borderId="0" xfId="0" applyAlignment="1">
      <alignment wrapText="1"/>
    </xf>
    <xf numFmtId="0" fontId="9" fillId="2" borderId="12" xfId="0" applyFont="1" applyFill="1" applyBorder="1" applyAlignment="1" applyProtection="1">
      <alignment horizontal="center" vertical="center" wrapText="1"/>
      <protection hidden="1"/>
    </xf>
    <xf numFmtId="0" fontId="9" fillId="2" borderId="0" xfId="0" applyFont="1" applyFill="1" applyBorder="1" applyAlignment="1" applyProtection="1">
      <alignment horizontal="center" vertical="center" wrapText="1"/>
      <protection hidden="1"/>
    </xf>
    <xf numFmtId="0" fontId="9" fillId="2" borderId="14" xfId="0" applyFont="1" applyFill="1" applyBorder="1" applyAlignment="1" applyProtection="1">
      <alignment horizontal="center" vertical="center" wrapText="1"/>
      <protection hidden="1"/>
    </xf>
    <xf numFmtId="0" fontId="9" fillId="2" borderId="13" xfId="0" applyFont="1" applyFill="1" applyBorder="1" applyAlignment="1" applyProtection="1">
      <alignment horizontal="center" vertical="center"/>
      <protection hidden="1"/>
    </xf>
    <xf numFmtId="0" fontId="9" fillId="2" borderId="13"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protection hidden="1"/>
    </xf>
    <xf numFmtId="1" fontId="6" fillId="8" borderId="13" xfId="0" applyNumberFormat="1" applyFont="1" applyFill="1" applyBorder="1" applyAlignment="1">
      <alignment horizontal="right" vertical="center" wrapText="1"/>
    </xf>
    <xf numFmtId="0" fontId="0" fillId="0" borderId="2" xfId="0" applyBorder="1" applyAlignment="1">
      <alignment horizontal="left"/>
    </xf>
    <xf numFmtId="0" fontId="0" fillId="0" borderId="3" xfId="0" applyBorder="1" applyAlignment="1">
      <alignment horizontal="left"/>
    </xf>
    <xf numFmtId="0" fontId="1" fillId="4" borderId="5" xfId="0" applyFont="1" applyFill="1" applyBorder="1" applyAlignment="1" applyProtection="1">
      <alignment horizontal="center"/>
      <protection locked="0"/>
    </xf>
    <xf numFmtId="0" fontId="1" fillId="4" borderId="6" xfId="0" applyFont="1" applyFill="1" applyBorder="1" applyAlignment="1" applyProtection="1">
      <alignment horizontal="center"/>
      <protection locked="0"/>
    </xf>
    <xf numFmtId="1" fontId="9" fillId="2" borderId="13" xfId="0" applyNumberFormat="1" applyFont="1" applyFill="1" applyBorder="1" applyAlignment="1" applyProtection="1">
      <alignment horizontal="center"/>
      <protection hidden="1"/>
    </xf>
    <xf numFmtId="0" fontId="0" fillId="8" borderId="0" xfId="0" applyFill="1" applyAlignment="1">
      <alignment horizontal="left" wrapText="1"/>
    </xf>
    <xf numFmtId="0" fontId="0" fillId="8" borderId="0" xfId="0" applyFill="1" applyAlignment="1">
      <alignment wrapText="1"/>
    </xf>
    <xf numFmtId="1" fontId="9" fillId="2" borderId="12" xfId="0" applyNumberFormat="1" applyFont="1" applyFill="1" applyBorder="1" applyAlignment="1" applyProtection="1">
      <alignment horizontal="center" vertical="center" wrapText="1"/>
      <protection hidden="1"/>
    </xf>
    <xf numFmtId="1" fontId="9" fillId="2" borderId="14" xfId="0" applyNumberFormat="1" applyFont="1" applyFill="1" applyBorder="1" applyAlignment="1" applyProtection="1">
      <alignment horizontal="center" vertical="center" wrapText="1"/>
      <protection hidden="1"/>
    </xf>
    <xf numFmtId="0" fontId="6" fillId="2" borderId="0" xfId="7" applyFont="1" applyFill="1" applyBorder="1" applyAlignment="1">
      <alignment wrapText="1"/>
    </xf>
    <xf numFmtId="0" fontId="1" fillId="0" borderId="0" xfId="1" applyAlignment="1">
      <alignment wrapText="1"/>
    </xf>
    <xf numFmtId="0" fontId="6" fillId="2" borderId="0" xfId="7" applyFont="1" applyFill="1" applyAlignment="1">
      <alignment horizontal="left" wrapText="1"/>
    </xf>
    <xf numFmtId="0" fontId="0" fillId="0" borderId="0" xfId="0" applyAlignment="1">
      <alignment horizontal="left" wrapText="1"/>
    </xf>
    <xf numFmtId="0" fontId="6" fillId="2" borderId="0" xfId="7" applyFont="1" applyFill="1" applyAlignment="1">
      <alignment wrapText="1"/>
    </xf>
    <xf numFmtId="0" fontId="1" fillId="0" borderId="0" xfId="0" applyFont="1" applyAlignment="1">
      <alignment wrapText="1"/>
    </xf>
    <xf numFmtId="0" fontId="2" fillId="3" borderId="4" xfId="0" applyFont="1" applyFill="1" applyBorder="1" applyAlignment="1"/>
    <xf numFmtId="0" fontId="0" fillId="0" borderId="5" xfId="0" applyBorder="1" applyAlignment="1"/>
    <xf numFmtId="0" fontId="0" fillId="0" borderId="6" xfId="0" applyBorder="1" applyAlignment="1"/>
    <xf numFmtId="0" fontId="0" fillId="4" borderId="5" xfId="1" applyFont="1" applyFill="1" applyBorder="1" applyAlignment="1" applyProtection="1">
      <alignment horizontal="center"/>
      <protection locked="0"/>
    </xf>
    <xf numFmtId="0" fontId="1" fillId="0" borderId="6" xfId="1" applyBorder="1" applyAlignment="1">
      <alignment horizontal="center"/>
    </xf>
    <xf numFmtId="0" fontId="0" fillId="0" borderId="11" xfId="0" applyBorder="1" applyAlignment="1">
      <alignment horizontal="center"/>
    </xf>
    <xf numFmtId="0" fontId="9" fillId="2" borderId="12" xfId="1" applyFont="1" applyFill="1" applyBorder="1" applyAlignment="1" applyProtection="1">
      <alignment horizontal="center" vertical="center"/>
      <protection hidden="1"/>
    </xf>
    <xf numFmtId="0" fontId="9" fillId="2" borderId="14" xfId="1" applyFont="1" applyFill="1" applyBorder="1" applyAlignment="1" applyProtection="1">
      <alignment horizontal="center" vertical="center"/>
      <protection hidden="1"/>
    </xf>
    <xf numFmtId="3" fontId="9" fillId="2" borderId="12" xfId="1" applyNumberFormat="1" applyFont="1" applyFill="1" applyBorder="1" applyAlignment="1" applyProtection="1">
      <alignment horizontal="right" vertical="center" wrapText="1"/>
      <protection hidden="1"/>
    </xf>
    <xf numFmtId="3" fontId="9" fillId="2" borderId="14" xfId="1" applyNumberFormat="1" applyFont="1" applyFill="1" applyBorder="1" applyAlignment="1" applyProtection="1">
      <alignment horizontal="right" vertical="center" wrapText="1"/>
      <protection hidden="1"/>
    </xf>
    <xf numFmtId="3" fontId="9" fillId="2" borderId="13" xfId="1" applyNumberFormat="1" applyFont="1" applyFill="1" applyBorder="1" applyAlignment="1" applyProtection="1">
      <alignment horizontal="center"/>
      <protection hidden="1"/>
    </xf>
    <xf numFmtId="0" fontId="2" fillId="2" borderId="0" xfId="62" applyFont="1" applyFill="1" applyBorder="1" applyAlignment="1"/>
    <xf numFmtId="0" fontId="80" fillId="8" borderId="0" xfId="62" applyFill="1" applyBorder="1" applyAlignment="1"/>
    <xf numFmtId="0" fontId="2" fillId="3" borderId="1" xfId="62" applyFont="1" applyFill="1" applyBorder="1" applyAlignment="1"/>
    <xf numFmtId="0" fontId="80" fillId="0" borderId="2" xfId="62" applyBorder="1" applyAlignment="1"/>
    <xf numFmtId="0" fontId="80" fillId="0" borderId="3" xfId="62" applyBorder="1" applyAlignment="1"/>
    <xf numFmtId="0" fontId="1" fillId="8" borderId="0" xfId="62" applyFont="1" applyFill="1" applyBorder="1" applyAlignment="1" applyProtection="1">
      <alignment horizontal="center"/>
      <protection locked="0"/>
    </xf>
    <xf numFmtId="0" fontId="80" fillId="8" borderId="0" xfId="62" applyFill="1" applyBorder="1" applyAlignment="1">
      <alignment horizontal="center"/>
    </xf>
    <xf numFmtId="0" fontId="1" fillId="4" borderId="1" xfId="62" applyFont="1" applyFill="1" applyBorder="1" applyAlignment="1" applyProtection="1">
      <alignment horizontal="center"/>
      <protection locked="0"/>
    </xf>
    <xf numFmtId="0" fontId="80" fillId="0" borderId="3" xfId="62" applyBorder="1" applyAlignment="1">
      <alignment horizontal="center"/>
    </xf>
    <xf numFmtId="0" fontId="9" fillId="2" borderId="12" xfId="62" applyFont="1" applyFill="1" applyBorder="1" applyAlignment="1" applyProtection="1">
      <alignment horizontal="center" vertical="center" wrapText="1"/>
      <protection hidden="1"/>
    </xf>
    <xf numFmtId="0" fontId="9" fillId="2" borderId="0" xfId="62" applyFont="1" applyFill="1" applyBorder="1" applyAlignment="1" applyProtection="1">
      <alignment horizontal="center" vertical="center" wrapText="1"/>
      <protection hidden="1"/>
    </xf>
    <xf numFmtId="0" fontId="9" fillId="2" borderId="14" xfId="62" applyFont="1" applyFill="1" applyBorder="1" applyAlignment="1" applyProtection="1">
      <alignment horizontal="center" vertical="center" wrapText="1"/>
      <protection hidden="1"/>
    </xf>
    <xf numFmtId="0" fontId="9" fillId="2" borderId="13" xfId="62" applyFont="1" applyFill="1" applyBorder="1" applyAlignment="1" applyProtection="1">
      <alignment horizontal="center" vertical="center"/>
      <protection hidden="1"/>
    </xf>
    <xf numFmtId="0" fontId="6" fillId="2" borderId="13" xfId="62" applyFont="1" applyFill="1" applyBorder="1" applyAlignment="1" applyProtection="1">
      <alignment horizontal="center" vertical="center" wrapText="1"/>
      <protection hidden="1"/>
    </xf>
    <xf numFmtId="1" fontId="6" fillId="2" borderId="13" xfId="62" applyNumberFormat="1" applyFont="1" applyFill="1" applyBorder="1" applyAlignment="1" applyProtection="1">
      <alignment horizontal="center" vertical="center" wrapText="1"/>
      <protection hidden="1"/>
    </xf>
    <xf numFmtId="0" fontId="6" fillId="2" borderId="0" xfId="2" applyFont="1" applyFill="1" applyAlignment="1">
      <alignment wrapText="1"/>
    </xf>
    <xf numFmtId="0" fontId="80" fillId="0" borderId="0" xfId="62" applyAlignment="1">
      <alignment wrapText="1"/>
    </xf>
    <xf numFmtId="0" fontId="6" fillId="2" borderId="0" xfId="2" applyFont="1" applyFill="1" applyBorder="1" applyAlignment="1">
      <alignment wrapText="1"/>
    </xf>
    <xf numFmtId="0" fontId="1" fillId="0" borderId="0" xfId="62" applyFont="1" applyAlignment="1">
      <alignment wrapText="1"/>
    </xf>
    <xf numFmtId="0" fontId="2" fillId="3" borderId="4" xfId="62" applyFont="1" applyFill="1" applyBorder="1" applyAlignment="1"/>
    <xf numFmtId="0" fontId="2" fillId="3" borderId="5" xfId="62" applyFont="1" applyFill="1" applyBorder="1" applyAlignment="1"/>
    <xf numFmtId="0" fontId="2" fillId="3" borderId="6" xfId="62" applyFont="1" applyFill="1" applyBorder="1" applyAlignment="1"/>
    <xf numFmtId="0" fontId="1" fillId="4" borderId="5" xfId="62" applyFont="1" applyFill="1" applyBorder="1" applyAlignment="1" applyProtection="1">
      <alignment horizontal="center"/>
      <protection locked="0"/>
    </xf>
    <xf numFmtId="0" fontId="80" fillId="0" borderId="5" xfId="62" applyBorder="1" applyAlignment="1">
      <alignment horizontal="center"/>
    </xf>
    <xf numFmtId="0" fontId="80" fillId="0" borderId="6" xfId="62" applyBorder="1" applyAlignment="1">
      <alignment horizontal="center"/>
    </xf>
    <xf numFmtId="0" fontId="1" fillId="4" borderId="10" xfId="62" applyFont="1" applyFill="1" applyBorder="1" applyAlignment="1" applyProtection="1">
      <alignment horizontal="center"/>
      <protection locked="0"/>
    </xf>
    <xf numFmtId="0" fontId="80" fillId="0" borderId="10" xfId="62" applyBorder="1" applyAlignment="1">
      <alignment horizontal="center"/>
    </xf>
    <xf numFmtId="0" fontId="80" fillId="0" borderId="11" xfId="62" applyBorder="1" applyAlignment="1"/>
    <xf numFmtId="1" fontId="9" fillId="2" borderId="12" xfId="62" applyNumberFormat="1" applyFont="1" applyFill="1" applyBorder="1" applyAlignment="1" applyProtection="1">
      <alignment horizontal="center" vertical="center"/>
      <protection hidden="1"/>
    </xf>
    <xf numFmtId="1" fontId="9" fillId="2" borderId="14" xfId="62" applyNumberFormat="1" applyFont="1" applyFill="1" applyBorder="1" applyAlignment="1" applyProtection="1">
      <alignment horizontal="center" vertical="center"/>
      <protection hidden="1"/>
    </xf>
    <xf numFmtId="1" fontId="9" fillId="2" borderId="13" xfId="62" applyNumberFormat="1" applyFont="1" applyFill="1" applyBorder="1" applyAlignment="1" applyProtection="1">
      <alignment horizontal="center"/>
      <protection hidden="1"/>
    </xf>
    <xf numFmtId="0" fontId="6" fillId="0" borderId="0" xfId="2" applyFont="1" applyFill="1" applyAlignment="1">
      <alignment wrapText="1"/>
    </xf>
    <xf numFmtId="3" fontId="2" fillId="2" borderId="0" xfId="0" applyNumberFormat="1" applyFont="1" applyFill="1" applyBorder="1" applyAlignment="1" applyProtection="1">
      <alignment wrapText="1"/>
      <protection hidden="1"/>
    </xf>
    <xf numFmtId="3" fontId="2" fillId="3" borderId="1" xfId="0" applyNumberFormat="1" applyFont="1" applyFill="1" applyBorder="1" applyAlignment="1" applyProtection="1">
      <alignment horizontal="left"/>
      <protection locked="0"/>
    </xf>
    <xf numFmtId="3" fontId="2" fillId="3" borderId="2" xfId="0" applyNumberFormat="1" applyFont="1" applyFill="1" applyBorder="1" applyAlignment="1" applyProtection="1">
      <alignment horizontal="left"/>
      <protection locked="0"/>
    </xf>
    <xf numFmtId="3" fontId="2" fillId="3" borderId="3" xfId="0" applyNumberFormat="1" applyFont="1" applyFill="1" applyBorder="1" applyAlignment="1" applyProtection="1">
      <alignment horizontal="left"/>
      <protection locked="0"/>
    </xf>
    <xf numFmtId="3" fontId="1" fillId="4" borderId="5" xfId="0" applyNumberFormat="1" applyFont="1" applyFill="1" applyBorder="1" applyAlignment="1" applyProtection="1">
      <alignment horizontal="center"/>
      <protection locked="0"/>
    </xf>
    <xf numFmtId="3" fontId="1" fillId="4" borderId="6" xfId="0" applyNumberFormat="1" applyFont="1" applyFill="1" applyBorder="1" applyAlignment="1" applyProtection="1">
      <alignment horizontal="center"/>
      <protection locked="0"/>
    </xf>
    <xf numFmtId="0" fontId="9" fillId="2" borderId="12" xfId="0" applyFont="1" applyFill="1" applyBorder="1" applyAlignment="1" applyProtection="1">
      <alignment horizontal="center" vertical="center"/>
      <protection hidden="1"/>
    </xf>
    <xf numFmtId="0" fontId="9" fillId="2" borderId="14" xfId="0" applyFont="1" applyFill="1" applyBorder="1" applyAlignment="1" applyProtection="1">
      <alignment horizontal="center" vertical="center"/>
      <protection hidden="1"/>
    </xf>
    <xf numFmtId="3" fontId="9" fillId="2" borderId="12" xfId="0" applyNumberFormat="1" applyFont="1" applyFill="1" applyBorder="1" applyAlignment="1" applyProtection="1">
      <alignment horizontal="center" vertical="center" wrapText="1"/>
      <protection hidden="1"/>
    </xf>
    <xf numFmtId="3" fontId="9" fillId="2" borderId="14" xfId="0" applyNumberFormat="1" applyFont="1" applyFill="1" applyBorder="1" applyAlignment="1" applyProtection="1">
      <alignment horizontal="center" vertical="center" wrapText="1"/>
      <protection hidden="1"/>
    </xf>
    <xf numFmtId="3" fontId="9" fillId="2" borderId="13" xfId="0" applyNumberFormat="1"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2" fillId="3" borderId="1" xfId="0" applyFont="1" applyFill="1" applyBorder="1" applyAlignment="1" applyProtection="1">
      <alignment horizontal="left"/>
      <protection locked="0"/>
    </xf>
    <xf numFmtId="0" fontId="2" fillId="3" borderId="2" xfId="0" applyFont="1" applyFill="1" applyBorder="1" applyAlignment="1" applyProtection="1">
      <alignment horizontal="left"/>
      <protection locked="0"/>
    </xf>
    <xf numFmtId="0" fontId="2" fillId="3" borderId="3" xfId="0" applyFont="1" applyFill="1" applyBorder="1" applyAlignment="1" applyProtection="1">
      <alignment horizontal="left"/>
      <protection locked="0"/>
    </xf>
    <xf numFmtId="0" fontId="1" fillId="4" borderId="7" xfId="0" applyFont="1" applyFill="1" applyBorder="1" applyAlignment="1" applyProtection="1">
      <alignment horizontal="left"/>
      <protection locked="0"/>
    </xf>
    <xf numFmtId="0" fontId="1" fillId="4" borderId="0" xfId="0" applyFont="1" applyFill="1" applyBorder="1" applyAlignment="1" applyProtection="1">
      <alignment horizontal="left"/>
      <protection locked="0"/>
    </xf>
    <xf numFmtId="0" fontId="1" fillId="4" borderId="9" xfId="0" applyFont="1" applyFill="1" applyBorder="1" applyAlignment="1" applyProtection="1">
      <alignment horizontal="left"/>
      <protection locked="0"/>
    </xf>
    <xf numFmtId="0" fontId="1" fillId="4" borderId="10" xfId="0" applyFont="1" applyFill="1" applyBorder="1" applyAlignment="1" applyProtection="1">
      <alignment horizontal="left"/>
      <protection locked="0"/>
    </xf>
    <xf numFmtId="0" fontId="6" fillId="2" borderId="13" xfId="0" applyFont="1" applyFill="1" applyBorder="1" applyAlignment="1" applyProtection="1">
      <alignment horizontal="center" vertical="center" wrapText="1"/>
      <protection hidden="1"/>
    </xf>
    <xf numFmtId="1" fontId="6" fillId="2" borderId="13" xfId="0" applyNumberFormat="1" applyFont="1" applyFill="1" applyBorder="1" applyAlignment="1" applyProtection="1">
      <alignment horizontal="center" vertical="center" wrapText="1"/>
      <protection hidden="1"/>
    </xf>
    <xf numFmtId="1" fontId="9" fillId="2" borderId="12" xfId="0" applyNumberFormat="1" applyFont="1" applyFill="1" applyBorder="1" applyAlignment="1" applyProtection="1">
      <alignment horizontal="center" vertical="center"/>
      <protection hidden="1"/>
    </xf>
    <xf numFmtId="1" fontId="9" fillId="2" borderId="14" xfId="0" applyNumberFormat="1" applyFont="1" applyFill="1" applyBorder="1" applyAlignment="1" applyProtection="1">
      <alignment horizontal="center" vertical="center"/>
      <protection hidden="1"/>
    </xf>
    <xf numFmtId="3" fontId="9" fillId="2" borderId="0" xfId="0" applyNumberFormat="1" applyFont="1" applyFill="1" applyBorder="1" applyAlignment="1" applyProtection="1">
      <alignment horizontal="center" vertical="center" wrapText="1"/>
      <protection hidden="1"/>
    </xf>
    <xf numFmtId="3" fontId="9" fillId="2" borderId="13" xfId="0" quotePrefix="1" applyNumberFormat="1" applyFont="1" applyFill="1" applyBorder="1" applyAlignment="1" applyProtection="1">
      <alignment horizontal="center"/>
      <protection hidden="1"/>
    </xf>
    <xf numFmtId="3" fontId="31" fillId="2" borderId="0" xfId="0" applyNumberFormat="1" applyFont="1" applyFill="1" applyBorder="1" applyAlignment="1" applyProtection="1">
      <alignment horizontal="center" vertical="center" wrapText="1"/>
      <protection hidden="1"/>
    </xf>
    <xf numFmtId="3" fontId="31" fillId="2" borderId="14" xfId="0" applyNumberFormat="1" applyFont="1" applyFill="1" applyBorder="1" applyAlignment="1" applyProtection="1">
      <alignment horizontal="center" vertical="center" wrapText="1"/>
      <protection hidden="1"/>
    </xf>
    <xf numFmtId="3" fontId="1" fillId="4" borderId="0" xfId="0" applyNumberFormat="1" applyFont="1" applyFill="1" applyBorder="1" applyAlignment="1" applyProtection="1">
      <alignment horizontal="center"/>
      <protection locked="0"/>
    </xf>
    <xf numFmtId="0" fontId="9" fillId="2" borderId="15" xfId="0" applyFont="1" applyFill="1" applyBorder="1" applyAlignment="1" applyProtection="1">
      <alignment horizontal="center"/>
      <protection hidden="1"/>
    </xf>
    <xf numFmtId="3" fontId="6" fillId="2" borderId="0" xfId="0" applyNumberFormat="1" applyFont="1" applyFill="1" applyAlignment="1" applyProtection="1">
      <alignment horizontal="left" wrapText="1"/>
      <protection hidden="1"/>
    </xf>
    <xf numFmtId="0" fontId="12" fillId="2" borderId="12" xfId="0" applyFont="1" applyFill="1" applyBorder="1" applyAlignment="1" applyProtection="1">
      <alignment horizontal="left"/>
      <protection hidden="1"/>
    </xf>
    <xf numFmtId="0" fontId="12" fillId="2" borderId="14" xfId="0" applyFont="1" applyFill="1" applyBorder="1" applyAlignment="1" applyProtection="1">
      <alignment horizontal="left"/>
      <protection hidden="1"/>
    </xf>
    <xf numFmtId="3" fontId="9" fillId="2" borderId="0" xfId="0" applyNumberFormat="1" applyFont="1" applyFill="1" applyBorder="1" applyAlignment="1" applyProtection="1">
      <alignment horizontal="right" vertical="center" wrapText="1"/>
      <protection hidden="1"/>
    </xf>
    <xf numFmtId="0" fontId="12" fillId="2" borderId="0" xfId="0" applyFont="1" applyFill="1" applyBorder="1" applyAlignment="1" applyProtection="1">
      <alignment horizontal="left"/>
      <protection hidden="1"/>
    </xf>
    <xf numFmtId="0" fontId="9" fillId="2" borderId="15" xfId="0" applyFont="1" applyFill="1" applyBorder="1" applyAlignment="1" applyProtection="1">
      <alignment horizontal="center" wrapText="1"/>
      <protection hidden="1"/>
    </xf>
    <xf numFmtId="3" fontId="9" fillId="2" borderId="12" xfId="0" applyNumberFormat="1" applyFont="1" applyFill="1" applyBorder="1" applyAlignment="1" applyProtection="1">
      <alignment horizontal="right" vertical="center" wrapText="1"/>
      <protection hidden="1"/>
    </xf>
    <xf numFmtId="3" fontId="9" fillId="2" borderId="14" xfId="0" applyNumberFormat="1" applyFont="1" applyFill="1" applyBorder="1" applyAlignment="1" applyProtection="1">
      <alignment horizontal="right" vertical="center" wrapText="1"/>
      <protection hidden="1"/>
    </xf>
    <xf numFmtId="3" fontId="10" fillId="2" borderId="12" xfId="0" applyNumberFormat="1" applyFont="1" applyFill="1" applyBorder="1" applyAlignment="1" applyProtection="1">
      <alignment horizontal="center" vertical="center" wrapText="1"/>
      <protection hidden="1"/>
    </xf>
    <xf numFmtId="3" fontId="10" fillId="2" borderId="14" xfId="0" applyNumberFormat="1" applyFont="1" applyFill="1" applyBorder="1" applyAlignment="1" applyProtection="1">
      <alignment horizontal="center" vertical="center" wrapText="1"/>
      <protection hidden="1"/>
    </xf>
    <xf numFmtId="0" fontId="36" fillId="0" borderId="0" xfId="4" applyFont="1" applyAlignment="1">
      <alignment horizontal="left"/>
    </xf>
    <xf numFmtId="0" fontId="2" fillId="2" borderId="0" xfId="0" applyFont="1" applyFill="1" applyAlignment="1" applyProtection="1">
      <protection hidden="1"/>
    </xf>
    <xf numFmtId="0" fontId="0" fillId="0" borderId="0" xfId="0" applyAlignment="1"/>
    <xf numFmtId="0" fontId="2" fillId="5" borderId="4" xfId="0" applyFont="1" applyFill="1" applyBorder="1" applyAlignment="1" applyProtection="1">
      <alignment horizontal="left"/>
      <protection locked="0"/>
    </xf>
    <xf numFmtId="0" fontId="2" fillId="5" borderId="5" xfId="0" applyFont="1" applyFill="1" applyBorder="1" applyAlignment="1" applyProtection="1">
      <alignment horizontal="left"/>
      <protection locked="0"/>
    </xf>
    <xf numFmtId="0" fontId="2" fillId="5" borderId="6" xfId="0" applyFont="1" applyFill="1" applyBorder="1" applyAlignment="1" applyProtection="1">
      <alignment horizontal="left"/>
      <protection locked="0"/>
    </xf>
    <xf numFmtId="0" fontId="1" fillId="6" borderId="5" xfId="0" applyFont="1" applyFill="1" applyBorder="1" applyAlignment="1" applyProtection="1">
      <alignment horizontal="center" wrapText="1"/>
      <protection locked="0"/>
    </xf>
    <xf numFmtId="0" fontId="1" fillId="6" borderId="6" xfId="0" applyFont="1" applyFill="1" applyBorder="1" applyAlignment="1" applyProtection="1">
      <alignment horizontal="center" wrapText="1"/>
      <protection locked="0"/>
    </xf>
    <xf numFmtId="0" fontId="1" fillId="6" borderId="10" xfId="0" applyFont="1" applyFill="1" applyBorder="1" applyAlignment="1" applyProtection="1">
      <alignment horizontal="center" wrapText="1"/>
      <protection locked="0"/>
    </xf>
    <xf numFmtId="0" fontId="1" fillId="6" borderId="11" xfId="0" applyFont="1" applyFill="1" applyBorder="1" applyAlignment="1" applyProtection="1">
      <alignment horizontal="center" wrapText="1"/>
      <protection locked="0"/>
    </xf>
    <xf numFmtId="0" fontId="31" fillId="2" borderId="0" xfId="0" applyFont="1" applyFill="1" applyBorder="1" applyAlignment="1" applyProtection="1">
      <alignment horizontal="center" vertical="center" wrapText="1"/>
      <protection hidden="1"/>
    </xf>
    <xf numFmtId="0" fontId="31" fillId="2" borderId="14" xfId="0" applyFont="1" applyFill="1" applyBorder="1" applyAlignment="1" applyProtection="1">
      <alignment horizontal="center" vertical="center" wrapText="1"/>
      <protection hidden="1"/>
    </xf>
    <xf numFmtId="1" fontId="9" fillId="2" borderId="13" xfId="0" applyNumberFormat="1" applyFont="1" applyFill="1" applyBorder="1" applyAlignment="1" applyProtection="1">
      <alignment horizontal="center" vertical="top"/>
      <protection hidden="1"/>
    </xf>
    <xf numFmtId="1" fontId="31" fillId="2" borderId="14" xfId="0" applyNumberFormat="1" applyFont="1" applyFill="1" applyBorder="1" applyAlignment="1" applyProtection="1">
      <alignment horizontal="center" vertical="center" wrapText="1"/>
      <protection hidden="1"/>
    </xf>
    <xf numFmtId="0" fontId="6" fillId="8" borderId="0" xfId="9" applyFont="1" applyFill="1" applyBorder="1" applyAlignment="1">
      <alignment horizontal="left" wrapText="1"/>
    </xf>
    <xf numFmtId="0" fontId="6"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1" fillId="6" borderId="0" xfId="0" applyFont="1" applyFill="1" applyBorder="1" applyAlignment="1" applyProtection="1">
      <alignment horizontal="center"/>
      <protection locked="0"/>
    </xf>
    <xf numFmtId="0" fontId="1" fillId="6" borderId="8" xfId="0" applyFont="1" applyFill="1" applyBorder="1" applyAlignment="1" applyProtection="1">
      <alignment horizontal="center"/>
      <protection locked="0"/>
    </xf>
    <xf numFmtId="0" fontId="1" fillId="6" borderId="10" xfId="0" applyFont="1" applyFill="1" applyBorder="1" applyAlignment="1" applyProtection="1">
      <alignment horizontal="center"/>
      <protection locked="0"/>
    </xf>
    <xf numFmtId="0" fontId="1" fillId="6" borderId="11" xfId="0" applyFont="1" applyFill="1" applyBorder="1" applyAlignment="1" applyProtection="1">
      <alignment horizontal="center"/>
      <protection locked="0"/>
    </xf>
    <xf numFmtId="3" fontId="6" fillId="8" borderId="0" xfId="0" applyNumberFormat="1" applyFont="1" applyFill="1" applyAlignment="1" applyProtection="1">
      <alignment wrapText="1"/>
      <protection hidden="1"/>
    </xf>
    <xf numFmtId="0" fontId="1" fillId="8" borderId="0" xfId="0" applyFont="1" applyFill="1" applyAlignment="1">
      <alignment wrapText="1"/>
    </xf>
    <xf numFmtId="0" fontId="0" fillId="36" borderId="4" xfId="0" applyFill="1" applyBorder="1" applyAlignment="1" applyProtection="1">
      <alignment horizontal="left"/>
      <protection hidden="1"/>
    </xf>
    <xf numFmtId="0" fontId="0" fillId="36" borderId="5" xfId="0" applyFill="1" applyBorder="1" applyAlignment="1" applyProtection="1">
      <alignment horizontal="left"/>
      <protection hidden="1"/>
    </xf>
    <xf numFmtId="0" fontId="0" fillId="36" borderId="6" xfId="0" applyFill="1" applyBorder="1" applyAlignment="1" applyProtection="1">
      <alignment horizontal="left"/>
      <protection hidden="1"/>
    </xf>
    <xf numFmtId="0" fontId="0" fillId="4" borderId="0" xfId="0" applyFill="1" applyBorder="1" applyAlignment="1" applyProtection="1">
      <alignment horizontal="center"/>
      <protection locked="0"/>
    </xf>
    <xf numFmtId="0" fontId="0" fillId="0" borderId="8" xfId="0"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1" xfId="0" applyFill="1" applyBorder="1" applyAlignment="1" applyProtection="1">
      <alignment horizontal="center"/>
      <protection locked="0"/>
    </xf>
    <xf numFmtId="0" fontId="6" fillId="2" borderId="12" xfId="0" applyFont="1" applyFill="1" applyBorder="1" applyAlignment="1" applyProtection="1">
      <alignment horizontal="center" vertical="center" wrapText="1"/>
      <protection hidden="1"/>
    </xf>
    <xf numFmtId="0" fontId="6" fillId="2" borderId="14" xfId="0" applyFont="1" applyFill="1" applyBorder="1" applyAlignment="1" applyProtection="1">
      <alignment horizontal="center" vertical="center" wrapText="1"/>
      <protection hidden="1"/>
    </xf>
    <xf numFmtId="0" fontId="9" fillId="2" borderId="13" xfId="0" applyFont="1" applyFill="1" applyBorder="1" applyAlignment="1" applyProtection="1">
      <alignment horizontal="center"/>
      <protection hidden="1"/>
    </xf>
    <xf numFmtId="0" fontId="0" fillId="0" borderId="0" xfId="0" applyBorder="1" applyAlignment="1" applyProtection="1">
      <protection locked="0"/>
    </xf>
    <xf numFmtId="0" fontId="0" fillId="0" borderId="8" xfId="0" applyBorder="1" applyAlignment="1" applyProtection="1">
      <protection locked="0"/>
    </xf>
    <xf numFmtId="0" fontId="0" fillId="0" borderId="0" xfId="0" applyAlignment="1" applyProtection="1">
      <protection locked="0"/>
    </xf>
    <xf numFmtId="0" fontId="0" fillId="0" borderId="10" xfId="0" applyBorder="1" applyAlignment="1" applyProtection="1">
      <protection locked="0"/>
    </xf>
    <xf numFmtId="0" fontId="0" fillId="0" borderId="11" xfId="0" applyBorder="1" applyAlignment="1" applyProtection="1">
      <protection locked="0"/>
    </xf>
    <xf numFmtId="1" fontId="9" fillId="2" borderId="13" xfId="0" applyNumberFormat="1" applyFont="1" applyFill="1" applyBorder="1" applyAlignment="1" applyProtection="1">
      <alignment horizontal="center" vertical="center"/>
      <protection hidden="1"/>
    </xf>
    <xf numFmtId="49" fontId="9" fillId="8" borderId="13" xfId="51" applyNumberFormat="1" applyFont="1" applyFill="1" applyBorder="1" applyAlignment="1">
      <alignment horizontal="center" vertical="center"/>
    </xf>
    <xf numFmtId="0" fontId="6" fillId="8" borderId="13" xfId="4" applyFont="1" applyFill="1" applyBorder="1" applyAlignment="1">
      <alignment horizontal="center" vertical="center" wrapText="1"/>
    </xf>
    <xf numFmtId="0" fontId="6" fillId="8" borderId="12" xfId="4" applyFont="1" applyFill="1" applyBorder="1" applyAlignment="1">
      <alignment horizontal="center" vertical="center" wrapText="1"/>
    </xf>
    <xf numFmtId="0" fontId="6" fillId="8" borderId="14" xfId="4" applyFont="1" applyFill="1" applyBorder="1" applyAlignment="1">
      <alignment horizontal="center" vertical="center" wrapText="1"/>
    </xf>
    <xf numFmtId="1" fontId="6" fillId="8" borderId="12" xfId="51" applyNumberFormat="1" applyFont="1" applyFill="1" applyBorder="1" applyAlignment="1">
      <alignment horizontal="center" vertical="center"/>
    </xf>
    <xf numFmtId="1" fontId="6" fillId="8" borderId="14" xfId="51" applyNumberFormat="1" applyFont="1" applyFill="1" applyBorder="1" applyAlignment="1">
      <alignment horizontal="center" vertical="center"/>
    </xf>
    <xf numFmtId="1" fontId="6" fillId="8" borderId="0" xfId="51" applyNumberFormat="1" applyFont="1" applyFill="1" applyBorder="1" applyAlignment="1">
      <alignment horizontal="center" vertical="center"/>
    </xf>
    <xf numFmtId="0" fontId="2" fillId="8" borderId="0" xfId="4" applyFont="1" applyFill="1" applyAlignment="1">
      <alignment horizontal="left" vertical="center"/>
    </xf>
    <xf numFmtId="1" fontId="9" fillId="8" borderId="13" xfId="51" applyNumberFormat="1" applyFont="1" applyFill="1" applyBorder="1" applyAlignment="1">
      <alignment horizontal="center" vertical="center"/>
    </xf>
    <xf numFmtId="0" fontId="71" fillId="8" borderId="0" xfId="59" applyFont="1" applyFill="1" applyAlignment="1">
      <alignment horizontal="left" wrapText="1"/>
    </xf>
    <xf numFmtId="167" fontId="9" fillId="8" borderId="0" xfId="60" applyFont="1" applyFill="1" applyBorder="1" applyAlignment="1" applyProtection="1">
      <alignment horizontal="left" vertical="center" wrapText="1"/>
    </xf>
    <xf numFmtId="0" fontId="13" fillId="8" borderId="12" xfId="4" applyFont="1" applyFill="1" applyBorder="1" applyAlignment="1">
      <alignment horizontal="right"/>
    </xf>
    <xf numFmtId="0" fontId="6" fillId="8" borderId="13" xfId="4" applyNumberFormat="1" applyFont="1" applyFill="1" applyBorder="1" applyAlignment="1" applyProtection="1">
      <alignment horizontal="center" vertical="center"/>
      <protection hidden="1"/>
    </xf>
    <xf numFmtId="49" fontId="6" fillId="8" borderId="13" xfId="4" applyNumberFormat="1" applyFont="1" applyFill="1" applyBorder="1" applyAlignment="1" applyProtection="1">
      <alignment horizontal="center" vertical="center"/>
      <protection hidden="1"/>
    </xf>
    <xf numFmtId="3" fontId="6" fillId="8" borderId="13" xfId="4" applyNumberFormat="1" applyFont="1" applyFill="1" applyBorder="1" applyAlignment="1" applyProtection="1">
      <alignment horizontal="center" vertical="center" wrapText="1"/>
      <protection hidden="1"/>
    </xf>
    <xf numFmtId="3" fontId="6" fillId="8" borderId="13" xfId="4" applyNumberFormat="1" applyFont="1" applyFill="1" applyBorder="1" applyAlignment="1" applyProtection="1">
      <alignment horizontal="center" vertical="center"/>
      <protection hidden="1"/>
    </xf>
    <xf numFmtId="0" fontId="6" fillId="8" borderId="14" xfId="4" applyFont="1" applyFill="1" applyBorder="1" applyAlignment="1">
      <alignment horizontal="center" vertical="center"/>
    </xf>
    <xf numFmtId="167" fontId="6" fillId="8" borderId="0" xfId="60" applyFont="1" applyFill="1" applyBorder="1" applyAlignment="1" applyProtection="1">
      <alignment horizontal="left" vertical="center"/>
    </xf>
  </cellXfs>
  <cellStyles count="65">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Bad 2" xfId="35"/>
    <cellStyle name="Calculation 2" xfId="36"/>
    <cellStyle name="Check Cell 2" xfId="37"/>
    <cellStyle name="Comma 2" xfId="3"/>
    <cellStyle name="Currency 2" xfId="8"/>
    <cellStyle name="Currency 3" xfId="10"/>
    <cellStyle name="Currency 4" xfId="61"/>
    <cellStyle name="Currency_KS1National_SkeletonTables_2012_v5" xfId="63"/>
    <cellStyle name="Explanatory Text 2" xfId="38"/>
    <cellStyle name="Good 2" xfId="39"/>
    <cellStyle name="Heading 1 2" xfId="40"/>
    <cellStyle name="Heading 2 2" xfId="41"/>
    <cellStyle name="Heading 3 2" xfId="42"/>
    <cellStyle name="Heading 4 2" xfId="43"/>
    <cellStyle name="Hyperlink" xfId="64" builtinId="8"/>
    <cellStyle name="Hyperlink 2" xfId="44"/>
    <cellStyle name="Input 2" xfId="45"/>
    <cellStyle name="Linked Cell 2" xfId="46"/>
    <cellStyle name="Neutral 2" xfId="47"/>
    <cellStyle name="Normal" xfId="0" builtinId="0"/>
    <cellStyle name="Normal 2" xfId="1"/>
    <cellStyle name="Normal 2 2" xfId="9"/>
    <cellStyle name="Normal 2 3" xfId="48"/>
    <cellStyle name="Normal 3" xfId="4"/>
    <cellStyle name="Normal 3 2" xfId="5"/>
    <cellStyle name="Normal 4" xfId="6"/>
    <cellStyle name="Normal 4 2" xfId="59"/>
    <cellStyle name="Normal 5" xfId="49"/>
    <cellStyle name="Normal 6" xfId="50"/>
    <cellStyle name="Normal 7" xfId="62"/>
    <cellStyle name="Normal_table 2" xfId="51"/>
    <cellStyle name="Normal_Table12 2" xfId="60"/>
    <cellStyle name="Normal_TB2PN4" xfId="2"/>
    <cellStyle name="Normal_TB2PN4 2" xfId="7"/>
    <cellStyle name="Note 2" xfId="52"/>
    <cellStyle name="Output 2" xfId="53"/>
    <cellStyle name="Percent 2" xfId="54"/>
    <cellStyle name="Percent 3" xfId="55"/>
    <cellStyle name="Title 2" xfId="56"/>
    <cellStyle name="Total 2" xfId="57"/>
    <cellStyle name="Warning Text 2" xfId="58"/>
  </cellStyles>
  <dxfs count="6">
    <dxf>
      <font>
        <condense val="0"/>
        <extend val="0"/>
        <color indexed="10"/>
      </font>
    </dxf>
    <dxf>
      <font>
        <condense val="0"/>
        <extend val="0"/>
        <color indexed="9"/>
      </font>
    </dxf>
    <dxf>
      <font>
        <condense val="0"/>
        <extend val="0"/>
        <color indexed="10"/>
      </font>
    </dxf>
    <dxf>
      <font>
        <condense val="0"/>
        <extend val="0"/>
        <color indexed="9"/>
      </font>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ducation.gov.uk/rsgateway/DB/SFR/s001022/SFR22-2011_Local_Authority_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E30"/>
  <sheetViews>
    <sheetView showGridLines="0" tabSelected="1" workbookViewId="0"/>
  </sheetViews>
  <sheetFormatPr defaultRowHeight="15" x14ac:dyDescent="0.2"/>
  <cols>
    <col min="1" max="1" width="10.85546875" style="623" customWidth="1"/>
    <col min="2" max="16384" width="9.140625" style="623"/>
  </cols>
  <sheetData>
    <row r="1" spans="1:5" x14ac:dyDescent="0.2">
      <c r="A1" s="629" t="s">
        <v>496</v>
      </c>
      <c r="B1" s="630"/>
      <c r="C1" s="630"/>
      <c r="D1" s="630"/>
      <c r="E1" s="630"/>
    </row>
    <row r="3" spans="1:5" x14ac:dyDescent="0.2">
      <c r="A3" s="624" t="s">
        <v>428</v>
      </c>
    </row>
    <row r="4" spans="1:5" x14ac:dyDescent="0.2">
      <c r="A4" s="627" t="s">
        <v>429</v>
      </c>
      <c r="B4" s="623" t="s">
        <v>451</v>
      </c>
    </row>
    <row r="5" spans="1:5" x14ac:dyDescent="0.2">
      <c r="A5" s="627" t="s">
        <v>430</v>
      </c>
      <c r="B5" s="623" t="s">
        <v>452</v>
      </c>
    </row>
    <row r="6" spans="1:5" x14ac:dyDescent="0.2">
      <c r="A6" s="627" t="s">
        <v>431</v>
      </c>
      <c r="B6" s="623" t="s">
        <v>453</v>
      </c>
    </row>
    <row r="8" spans="1:5" x14ac:dyDescent="0.2">
      <c r="A8" s="624" t="s">
        <v>450</v>
      </c>
    </row>
    <row r="9" spans="1:5" x14ac:dyDescent="0.2">
      <c r="A9" s="627" t="s">
        <v>433</v>
      </c>
      <c r="B9" s="623" t="s">
        <v>454</v>
      </c>
    </row>
    <row r="10" spans="1:5" x14ac:dyDescent="0.2">
      <c r="A10" s="627" t="s">
        <v>434</v>
      </c>
      <c r="B10" s="623" t="s">
        <v>455</v>
      </c>
    </row>
    <row r="11" spans="1:5" x14ac:dyDescent="0.2">
      <c r="A11" s="627" t="s">
        <v>435</v>
      </c>
      <c r="B11" s="623" t="s">
        <v>456</v>
      </c>
    </row>
    <row r="13" spans="1:5" x14ac:dyDescent="0.2">
      <c r="A13" s="624" t="s">
        <v>432</v>
      </c>
    </row>
    <row r="14" spans="1:5" x14ac:dyDescent="0.2">
      <c r="A14" s="627" t="s">
        <v>436</v>
      </c>
      <c r="B14" s="623" t="s">
        <v>457</v>
      </c>
    </row>
    <row r="15" spans="1:5" x14ac:dyDescent="0.2">
      <c r="A15" s="627" t="s">
        <v>437</v>
      </c>
      <c r="B15" s="623" t="s">
        <v>458</v>
      </c>
    </row>
    <row r="16" spans="1:5" x14ac:dyDescent="0.2">
      <c r="A16" s="627" t="s">
        <v>438</v>
      </c>
      <c r="B16" s="623" t="s">
        <v>459</v>
      </c>
    </row>
    <row r="17" spans="1:2" x14ac:dyDescent="0.2">
      <c r="A17" s="625"/>
    </row>
    <row r="18" spans="1:2" x14ac:dyDescent="0.2">
      <c r="A18" s="624" t="s">
        <v>446</v>
      </c>
    </row>
    <row r="19" spans="1:2" x14ac:dyDescent="0.2">
      <c r="A19" s="627" t="s">
        <v>439</v>
      </c>
      <c r="B19" s="623" t="s">
        <v>460</v>
      </c>
    </row>
    <row r="20" spans="1:2" x14ac:dyDescent="0.2">
      <c r="A20" s="627" t="s">
        <v>440</v>
      </c>
      <c r="B20" s="625" t="s">
        <v>461</v>
      </c>
    </row>
    <row r="21" spans="1:2" x14ac:dyDescent="0.2">
      <c r="A21" s="627" t="s">
        <v>441</v>
      </c>
      <c r="B21" s="625" t="s">
        <v>462</v>
      </c>
    </row>
    <row r="22" spans="1:2" x14ac:dyDescent="0.2">
      <c r="B22" s="625"/>
    </row>
    <row r="23" spans="1:2" x14ac:dyDescent="0.2">
      <c r="A23" s="624" t="s">
        <v>448</v>
      </c>
    </row>
    <row r="24" spans="1:2" x14ac:dyDescent="0.2">
      <c r="A24" s="628" t="s">
        <v>442</v>
      </c>
      <c r="B24" s="623" t="s">
        <v>495</v>
      </c>
    </row>
    <row r="25" spans="1:2" x14ac:dyDescent="0.2">
      <c r="A25" s="628" t="s">
        <v>443</v>
      </c>
      <c r="B25" s="625" t="s">
        <v>463</v>
      </c>
    </row>
    <row r="26" spans="1:2" x14ac:dyDescent="0.2">
      <c r="A26" s="628" t="s">
        <v>444</v>
      </c>
      <c r="B26" s="625" t="s">
        <v>464</v>
      </c>
    </row>
    <row r="28" spans="1:2" x14ac:dyDescent="0.2">
      <c r="A28" s="624" t="s">
        <v>449</v>
      </c>
      <c r="B28" s="625"/>
    </row>
    <row r="29" spans="1:2" x14ac:dyDescent="0.2">
      <c r="A29" s="627" t="s">
        <v>445</v>
      </c>
      <c r="B29" s="623" t="s">
        <v>465</v>
      </c>
    </row>
    <row r="30" spans="1:2" x14ac:dyDescent="0.2">
      <c r="A30" s="627" t="s">
        <v>447</v>
      </c>
      <c r="B30" s="623" t="s">
        <v>466</v>
      </c>
    </row>
  </sheetData>
  <hyperlinks>
    <hyperlink ref="A4" location="'Table 2.1'!A1" display="Table 2.1"/>
    <hyperlink ref="A5" location="'Table 2.2'!A1" display="Table 2.2"/>
    <hyperlink ref="A6" location="'Table 2.3'!A1" display="Table 2.3"/>
    <hyperlink ref="A9" location="'Table 2.4'!A1" display="Table 2.4"/>
    <hyperlink ref="A10" location="'Table 2.5'!A1" display="Table 2.5"/>
    <hyperlink ref="A11" location="'Table 2.6'!A1" display="Table 2.6"/>
    <hyperlink ref="A14" location="'Table 2.7'!A1" display="Table 2.7"/>
    <hyperlink ref="A15" location="'Table 2.8'!A1" display="Table 2.8"/>
    <hyperlink ref="A16" location="'Table 2.9'!A1" display="Table 2.9"/>
    <hyperlink ref="A19" location="'Table 2.10'!A1" display="Table 2.10"/>
    <hyperlink ref="A20" location="'Table 2.11'!A1" display="Table 2.11"/>
    <hyperlink ref="A21" location="'Table 2.12'!A1" display="Table 2.12"/>
    <hyperlink ref="A24" location="'Table 2.13'!A1" display="Table 2.13"/>
    <hyperlink ref="A25" location="'Table 2.14'!A1" display="Table 2.14"/>
    <hyperlink ref="A26" location="'Table 2.15'!A1" display="Table 2.15"/>
    <hyperlink ref="A29" location="'Table 2.16'!A1" display="Table 2.16"/>
    <hyperlink ref="A30" location="'Table 2.17'!A1" display="Table 2.17"/>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71"/>
  <sheetViews>
    <sheetView topLeftCell="A13" workbookViewId="0">
      <selection activeCell="B65" sqref="B65"/>
    </sheetView>
  </sheetViews>
  <sheetFormatPr defaultRowHeight="12.75" x14ac:dyDescent="0.2"/>
  <cols>
    <col min="1" max="1" width="9.140625" style="51"/>
    <col min="2" max="2" width="20" style="51" customWidth="1"/>
    <col min="3" max="16384" width="9.140625" style="51"/>
  </cols>
  <sheetData>
    <row r="1" spans="1:17" ht="15" x14ac:dyDescent="0.2">
      <c r="A1" s="50" t="s">
        <v>150</v>
      </c>
    </row>
    <row r="2" spans="1:17" x14ac:dyDescent="0.2">
      <c r="C2" s="51">
        <v>1</v>
      </c>
    </row>
    <row r="3" spans="1:17" x14ac:dyDescent="0.2">
      <c r="C3" s="51" t="s">
        <v>151</v>
      </c>
    </row>
    <row r="4" spans="1:17" x14ac:dyDescent="0.2">
      <c r="C4" s="51" t="s">
        <v>55</v>
      </c>
      <c r="H4" s="51" t="s">
        <v>54</v>
      </c>
      <c r="M4" s="51" t="s">
        <v>53</v>
      </c>
    </row>
    <row r="5" spans="1:17" x14ac:dyDescent="0.2">
      <c r="C5" s="51" t="s">
        <v>152</v>
      </c>
      <c r="H5" s="51" t="s">
        <v>152</v>
      </c>
      <c r="M5" s="51" t="s">
        <v>152</v>
      </c>
    </row>
    <row r="6" spans="1:17" x14ac:dyDescent="0.2">
      <c r="C6" s="51" t="s">
        <v>55</v>
      </c>
      <c r="D6" s="51" t="s">
        <v>70</v>
      </c>
      <c r="E6" s="51" t="s">
        <v>71</v>
      </c>
      <c r="F6" s="51" t="s">
        <v>153</v>
      </c>
      <c r="G6" s="51" t="s">
        <v>154</v>
      </c>
      <c r="H6" s="51" t="s">
        <v>55</v>
      </c>
      <c r="I6" s="51" t="s">
        <v>70</v>
      </c>
      <c r="J6" s="51" t="s">
        <v>71</v>
      </c>
      <c r="K6" s="51" t="s">
        <v>153</v>
      </c>
      <c r="L6" s="51" t="s">
        <v>154</v>
      </c>
      <c r="M6" s="51" t="s">
        <v>55</v>
      </c>
      <c r="N6" s="51" t="s">
        <v>70</v>
      </c>
      <c r="O6" s="51" t="s">
        <v>71</v>
      </c>
      <c r="P6" s="51" t="s">
        <v>153</v>
      </c>
      <c r="Q6" s="51" t="s">
        <v>154</v>
      </c>
    </row>
    <row r="7" spans="1:17" x14ac:dyDescent="0.2">
      <c r="C7" s="51" t="s">
        <v>76</v>
      </c>
      <c r="D7" s="51" t="s">
        <v>76</v>
      </c>
      <c r="E7" s="51" t="s">
        <v>76</v>
      </c>
      <c r="F7" s="51" t="s">
        <v>76</v>
      </c>
      <c r="G7" s="51" t="s">
        <v>76</v>
      </c>
      <c r="H7" s="51" t="s">
        <v>76</v>
      </c>
      <c r="I7" s="51" t="s">
        <v>76</v>
      </c>
      <c r="J7" s="51" t="s">
        <v>76</v>
      </c>
      <c r="K7" s="51" t="s">
        <v>76</v>
      </c>
      <c r="L7" s="51" t="s">
        <v>76</v>
      </c>
      <c r="M7" s="51" t="s">
        <v>76</v>
      </c>
      <c r="N7" s="51" t="s">
        <v>76</v>
      </c>
      <c r="O7" s="51" t="s">
        <v>76</v>
      </c>
      <c r="P7" s="51" t="s">
        <v>76</v>
      </c>
      <c r="Q7" s="51" t="s">
        <v>76</v>
      </c>
    </row>
    <row r="8" spans="1:17" x14ac:dyDescent="0.2">
      <c r="A8" s="51" t="s">
        <v>77</v>
      </c>
      <c r="B8" s="51" t="s">
        <v>22</v>
      </c>
      <c r="C8" s="51">
        <v>612660</v>
      </c>
      <c r="D8" s="51">
        <v>0</v>
      </c>
      <c r="E8" s="51">
        <v>2</v>
      </c>
      <c r="F8" s="51">
        <v>69</v>
      </c>
      <c r="G8" s="51">
        <v>29</v>
      </c>
      <c r="H8" s="51">
        <v>313982</v>
      </c>
      <c r="I8" s="51">
        <v>0</v>
      </c>
      <c r="J8" s="51">
        <v>2</v>
      </c>
      <c r="K8" s="51">
        <v>65</v>
      </c>
      <c r="L8" s="51">
        <v>32</v>
      </c>
      <c r="M8" s="51">
        <v>298678</v>
      </c>
      <c r="N8" s="51">
        <v>0</v>
      </c>
      <c r="O8" s="51">
        <v>1</v>
      </c>
      <c r="P8" s="51">
        <v>73</v>
      </c>
      <c r="Q8" s="51">
        <v>25</v>
      </c>
    </row>
    <row r="9" spans="1:17" x14ac:dyDescent="0.2">
      <c r="B9" s="51" t="s">
        <v>17</v>
      </c>
      <c r="C9" s="51">
        <v>458373</v>
      </c>
      <c r="D9" s="51">
        <v>0</v>
      </c>
      <c r="E9" s="51">
        <v>1</v>
      </c>
      <c r="F9" s="51">
        <v>69</v>
      </c>
      <c r="G9" s="51">
        <v>30</v>
      </c>
      <c r="H9" s="51">
        <v>235146</v>
      </c>
      <c r="I9" s="51">
        <v>0</v>
      </c>
      <c r="J9" s="51">
        <v>2</v>
      </c>
      <c r="K9" s="51">
        <v>65</v>
      </c>
      <c r="L9" s="51">
        <v>33</v>
      </c>
      <c r="M9" s="51">
        <v>223227</v>
      </c>
      <c r="N9" s="51">
        <v>0</v>
      </c>
      <c r="O9" s="51">
        <v>1</v>
      </c>
      <c r="P9" s="51">
        <v>73</v>
      </c>
      <c r="Q9" s="51">
        <v>26</v>
      </c>
    </row>
    <row r="10" spans="1:17" x14ac:dyDescent="0.2">
      <c r="B10" s="51" t="s">
        <v>18</v>
      </c>
      <c r="C10" s="51">
        <v>34009</v>
      </c>
      <c r="D10" s="51">
        <v>0</v>
      </c>
      <c r="E10" s="51">
        <v>2</v>
      </c>
      <c r="F10" s="51">
        <v>71</v>
      </c>
      <c r="G10" s="51">
        <v>28</v>
      </c>
      <c r="H10" s="51">
        <v>17330</v>
      </c>
      <c r="I10" s="51">
        <v>0</v>
      </c>
      <c r="J10" s="51">
        <v>2</v>
      </c>
      <c r="K10" s="51">
        <v>67</v>
      </c>
      <c r="L10" s="51">
        <v>31</v>
      </c>
      <c r="M10" s="51">
        <v>16679</v>
      </c>
      <c r="N10" s="51">
        <v>0</v>
      </c>
      <c r="O10" s="51">
        <v>1</v>
      </c>
      <c r="P10" s="51">
        <v>75</v>
      </c>
      <c r="Q10" s="51">
        <v>24</v>
      </c>
    </row>
    <row r="11" spans="1:17" x14ac:dyDescent="0.2">
      <c r="B11" s="51" t="s">
        <v>19</v>
      </c>
      <c r="C11" s="51">
        <v>64830</v>
      </c>
      <c r="D11" s="51">
        <v>0</v>
      </c>
      <c r="E11" s="51">
        <v>2</v>
      </c>
      <c r="F11" s="51">
        <v>73</v>
      </c>
      <c r="G11" s="51">
        <v>25</v>
      </c>
      <c r="H11" s="51">
        <v>33276</v>
      </c>
      <c r="I11" s="51">
        <v>0</v>
      </c>
      <c r="J11" s="51">
        <v>3</v>
      </c>
      <c r="K11" s="51">
        <v>69</v>
      </c>
      <c r="L11" s="51">
        <v>28</v>
      </c>
      <c r="M11" s="51">
        <v>31554</v>
      </c>
      <c r="N11" s="51">
        <v>0</v>
      </c>
      <c r="O11" s="51">
        <v>1</v>
      </c>
      <c r="P11" s="51">
        <v>76</v>
      </c>
      <c r="Q11" s="51">
        <v>22</v>
      </c>
    </row>
    <row r="12" spans="1:17" x14ac:dyDescent="0.2">
      <c r="B12" s="51" t="s">
        <v>20</v>
      </c>
      <c r="C12" s="51">
        <v>34594</v>
      </c>
      <c r="D12" s="51">
        <v>0</v>
      </c>
      <c r="E12" s="51">
        <v>2</v>
      </c>
      <c r="F12" s="51">
        <v>71</v>
      </c>
      <c r="G12" s="51">
        <v>26</v>
      </c>
      <c r="H12" s="51">
        <v>17453</v>
      </c>
      <c r="I12" s="51">
        <v>0</v>
      </c>
      <c r="J12" s="51">
        <v>3</v>
      </c>
      <c r="K12" s="51">
        <v>67</v>
      </c>
      <c r="L12" s="51">
        <v>30</v>
      </c>
      <c r="M12" s="51">
        <v>17141</v>
      </c>
      <c r="N12" s="51">
        <v>0</v>
      </c>
      <c r="O12" s="51">
        <v>1</v>
      </c>
      <c r="P12" s="51">
        <v>75</v>
      </c>
      <c r="Q12" s="51">
        <v>23</v>
      </c>
    </row>
    <row r="13" spans="1:17" x14ac:dyDescent="0.2">
      <c r="B13" s="51" t="s">
        <v>21</v>
      </c>
      <c r="C13" s="51">
        <v>2481</v>
      </c>
      <c r="D13" s="51">
        <v>0</v>
      </c>
      <c r="E13" s="51">
        <v>2</v>
      </c>
      <c r="F13" s="51">
        <v>77</v>
      </c>
      <c r="G13" s="51">
        <v>21</v>
      </c>
      <c r="H13" s="51">
        <v>1258</v>
      </c>
      <c r="I13" s="51" t="s">
        <v>78</v>
      </c>
      <c r="J13" s="51">
        <v>2</v>
      </c>
      <c r="K13" s="51">
        <v>74</v>
      </c>
      <c r="L13" s="51">
        <v>23</v>
      </c>
      <c r="M13" s="51">
        <v>1223</v>
      </c>
      <c r="N13" s="51" t="s">
        <v>78</v>
      </c>
      <c r="O13" s="51">
        <v>1</v>
      </c>
      <c r="P13" s="51">
        <v>80</v>
      </c>
      <c r="Q13" s="51">
        <v>18</v>
      </c>
    </row>
    <row r="14" spans="1:17" x14ac:dyDescent="0.2">
      <c r="B14" s="51" t="s">
        <v>79</v>
      </c>
      <c r="C14" s="51">
        <v>422302</v>
      </c>
      <c r="D14" s="51">
        <v>0</v>
      </c>
      <c r="E14" s="51">
        <v>1</v>
      </c>
      <c r="F14" s="51">
        <v>69</v>
      </c>
      <c r="G14" s="51">
        <v>29</v>
      </c>
      <c r="H14" s="51">
        <v>216613</v>
      </c>
      <c r="I14" s="51">
        <v>0</v>
      </c>
      <c r="J14" s="51">
        <v>2</v>
      </c>
      <c r="K14" s="51">
        <v>65</v>
      </c>
      <c r="L14" s="51">
        <v>33</v>
      </c>
      <c r="M14" s="51">
        <v>205689</v>
      </c>
      <c r="N14" s="51">
        <v>0</v>
      </c>
      <c r="O14" s="51">
        <v>1</v>
      </c>
      <c r="P14" s="51">
        <v>73</v>
      </c>
      <c r="Q14" s="51">
        <v>26</v>
      </c>
    </row>
    <row r="15" spans="1:17" x14ac:dyDescent="0.2">
      <c r="B15" s="51" t="s">
        <v>80</v>
      </c>
      <c r="C15" s="51">
        <v>1693</v>
      </c>
      <c r="D15" s="51">
        <v>1</v>
      </c>
      <c r="E15" s="51">
        <v>2</v>
      </c>
      <c r="F15" s="51">
        <v>69</v>
      </c>
      <c r="G15" s="51">
        <v>29</v>
      </c>
      <c r="H15" s="51">
        <v>877</v>
      </c>
      <c r="I15" s="51">
        <v>1</v>
      </c>
      <c r="J15" s="51">
        <v>2</v>
      </c>
      <c r="K15" s="51">
        <v>65</v>
      </c>
      <c r="L15" s="51">
        <v>32</v>
      </c>
      <c r="M15" s="51">
        <v>816</v>
      </c>
      <c r="N15" s="51">
        <v>0</v>
      </c>
      <c r="O15" s="51">
        <v>1</v>
      </c>
      <c r="P15" s="51">
        <v>73</v>
      </c>
      <c r="Q15" s="51">
        <v>25</v>
      </c>
    </row>
    <row r="16" spans="1:17" x14ac:dyDescent="0.2">
      <c r="B16" s="51" t="s">
        <v>81</v>
      </c>
      <c r="C16" s="51">
        <v>529</v>
      </c>
      <c r="D16" s="51">
        <v>8</v>
      </c>
      <c r="E16" s="51">
        <v>8</v>
      </c>
      <c r="F16" s="51">
        <v>28</v>
      </c>
      <c r="G16" s="51">
        <v>57</v>
      </c>
      <c r="H16" s="51">
        <v>258</v>
      </c>
      <c r="I16" s="51">
        <v>7</v>
      </c>
      <c r="J16" s="51">
        <v>11</v>
      </c>
      <c r="K16" s="51">
        <v>22</v>
      </c>
      <c r="L16" s="51">
        <v>60</v>
      </c>
      <c r="M16" s="51">
        <v>271</v>
      </c>
      <c r="N16" s="51">
        <v>9</v>
      </c>
      <c r="O16" s="51">
        <v>5</v>
      </c>
      <c r="P16" s="51">
        <v>33</v>
      </c>
      <c r="Q16" s="51">
        <v>53</v>
      </c>
    </row>
    <row r="17" spans="2:17" x14ac:dyDescent="0.2">
      <c r="B17" s="51" t="s">
        <v>82</v>
      </c>
      <c r="C17" s="51">
        <v>1670</v>
      </c>
      <c r="D17" s="51">
        <v>4</v>
      </c>
      <c r="E17" s="51">
        <v>10</v>
      </c>
      <c r="F17" s="51">
        <v>23</v>
      </c>
      <c r="G17" s="51">
        <v>63</v>
      </c>
      <c r="H17" s="51">
        <v>850</v>
      </c>
      <c r="I17" s="51">
        <v>4</v>
      </c>
      <c r="J17" s="51">
        <v>11</v>
      </c>
      <c r="K17" s="51">
        <v>20</v>
      </c>
      <c r="L17" s="51">
        <v>65</v>
      </c>
      <c r="M17" s="51">
        <v>820</v>
      </c>
      <c r="N17" s="51">
        <v>4</v>
      </c>
      <c r="O17" s="51">
        <v>9</v>
      </c>
      <c r="P17" s="51">
        <v>26</v>
      </c>
      <c r="Q17" s="51">
        <v>61</v>
      </c>
    </row>
    <row r="18" spans="2:17" x14ac:dyDescent="0.2">
      <c r="B18" s="51" t="s">
        <v>83</v>
      </c>
      <c r="C18" s="51">
        <v>32179</v>
      </c>
      <c r="D18" s="51">
        <v>0</v>
      </c>
      <c r="E18" s="51">
        <v>3</v>
      </c>
      <c r="F18" s="51">
        <v>65</v>
      </c>
      <c r="G18" s="51">
        <v>32</v>
      </c>
      <c r="H18" s="51">
        <v>16548</v>
      </c>
      <c r="I18" s="51">
        <v>0</v>
      </c>
      <c r="J18" s="51">
        <v>3</v>
      </c>
      <c r="K18" s="51">
        <v>62</v>
      </c>
      <c r="L18" s="51">
        <v>34</v>
      </c>
      <c r="M18" s="51">
        <v>15631</v>
      </c>
      <c r="N18" s="51">
        <v>0</v>
      </c>
      <c r="O18" s="51">
        <v>2</v>
      </c>
      <c r="P18" s="51">
        <v>68</v>
      </c>
      <c r="Q18" s="51">
        <v>29</v>
      </c>
    </row>
    <row r="19" spans="2:17" x14ac:dyDescent="0.2">
      <c r="B19" s="51" t="s">
        <v>84</v>
      </c>
      <c r="C19" s="51">
        <v>9234</v>
      </c>
      <c r="D19" s="51">
        <v>0</v>
      </c>
      <c r="E19" s="51">
        <v>1</v>
      </c>
      <c r="F19" s="51">
        <v>64</v>
      </c>
      <c r="G19" s="51">
        <v>34</v>
      </c>
      <c r="H19" s="51">
        <v>4658</v>
      </c>
      <c r="I19" s="51">
        <v>0</v>
      </c>
      <c r="J19" s="51">
        <v>2</v>
      </c>
      <c r="K19" s="51">
        <v>59</v>
      </c>
      <c r="L19" s="51">
        <v>38</v>
      </c>
      <c r="M19" s="51">
        <v>4576</v>
      </c>
      <c r="N19" s="51">
        <v>0</v>
      </c>
      <c r="O19" s="51">
        <v>1</v>
      </c>
      <c r="P19" s="51">
        <v>69</v>
      </c>
      <c r="Q19" s="51">
        <v>29</v>
      </c>
    </row>
    <row r="20" spans="2:17" x14ac:dyDescent="0.2">
      <c r="B20" s="51" t="s">
        <v>85</v>
      </c>
      <c r="C20" s="51">
        <v>4642</v>
      </c>
      <c r="D20" s="51">
        <v>0</v>
      </c>
      <c r="E20" s="51">
        <v>2</v>
      </c>
      <c r="F20" s="51">
        <v>70</v>
      </c>
      <c r="G20" s="51">
        <v>27</v>
      </c>
      <c r="H20" s="51">
        <v>2385</v>
      </c>
      <c r="I20" s="51">
        <v>1</v>
      </c>
      <c r="J20" s="51">
        <v>3</v>
      </c>
      <c r="K20" s="51">
        <v>67</v>
      </c>
      <c r="L20" s="51">
        <v>30</v>
      </c>
      <c r="M20" s="51">
        <v>2257</v>
      </c>
      <c r="N20" s="51">
        <v>0</v>
      </c>
      <c r="O20" s="51">
        <v>1</v>
      </c>
      <c r="P20" s="51">
        <v>74</v>
      </c>
      <c r="Q20" s="51">
        <v>25</v>
      </c>
    </row>
    <row r="21" spans="2:17" x14ac:dyDescent="0.2">
      <c r="B21" s="51" t="s">
        <v>86</v>
      </c>
      <c r="C21" s="51">
        <v>8042</v>
      </c>
      <c r="D21" s="51">
        <v>0</v>
      </c>
      <c r="E21" s="51">
        <v>2</v>
      </c>
      <c r="F21" s="51">
        <v>75</v>
      </c>
      <c r="G21" s="51">
        <v>23</v>
      </c>
      <c r="H21" s="51">
        <v>4072</v>
      </c>
      <c r="I21" s="51">
        <v>0</v>
      </c>
      <c r="J21" s="51">
        <v>2</v>
      </c>
      <c r="K21" s="51">
        <v>71</v>
      </c>
      <c r="L21" s="51">
        <v>26</v>
      </c>
      <c r="M21" s="51">
        <v>3970</v>
      </c>
      <c r="N21" s="51">
        <v>0</v>
      </c>
      <c r="O21" s="51">
        <v>1</v>
      </c>
      <c r="P21" s="51">
        <v>79</v>
      </c>
      <c r="Q21" s="51">
        <v>20</v>
      </c>
    </row>
    <row r="22" spans="2:17" x14ac:dyDescent="0.2">
      <c r="B22" s="51" t="s">
        <v>87</v>
      </c>
      <c r="C22" s="51">
        <v>12091</v>
      </c>
      <c r="D22" s="51">
        <v>0</v>
      </c>
      <c r="E22" s="51">
        <v>2</v>
      </c>
      <c r="F22" s="51">
        <v>73</v>
      </c>
      <c r="G22" s="51">
        <v>26</v>
      </c>
      <c r="H22" s="51">
        <v>6215</v>
      </c>
      <c r="I22" s="51">
        <v>0</v>
      </c>
      <c r="J22" s="51">
        <v>2</v>
      </c>
      <c r="K22" s="51">
        <v>69</v>
      </c>
      <c r="L22" s="51">
        <v>29</v>
      </c>
      <c r="M22" s="51">
        <v>5876</v>
      </c>
      <c r="N22" s="51">
        <v>0</v>
      </c>
      <c r="O22" s="51">
        <v>1</v>
      </c>
      <c r="P22" s="51">
        <v>76</v>
      </c>
      <c r="Q22" s="51">
        <v>22</v>
      </c>
    </row>
    <row r="23" spans="2:17" x14ac:dyDescent="0.2">
      <c r="B23" s="51" t="s">
        <v>88</v>
      </c>
      <c r="C23" s="51">
        <v>16828</v>
      </c>
      <c r="D23" s="51">
        <v>0</v>
      </c>
      <c r="E23" s="51">
        <v>1</v>
      </c>
      <c r="F23" s="51">
        <v>80</v>
      </c>
      <c r="G23" s="51">
        <v>19</v>
      </c>
      <c r="H23" s="51">
        <v>8717</v>
      </c>
      <c r="I23" s="51">
        <v>0</v>
      </c>
      <c r="J23" s="51">
        <v>2</v>
      </c>
      <c r="K23" s="51">
        <v>77</v>
      </c>
      <c r="L23" s="51">
        <v>21</v>
      </c>
      <c r="M23" s="51">
        <v>8111</v>
      </c>
      <c r="N23" s="51">
        <v>0</v>
      </c>
      <c r="O23" s="51">
        <v>1</v>
      </c>
      <c r="P23" s="51">
        <v>83</v>
      </c>
      <c r="Q23" s="51">
        <v>16</v>
      </c>
    </row>
    <row r="24" spans="2:17" x14ac:dyDescent="0.2">
      <c r="B24" s="51" t="s">
        <v>89</v>
      </c>
      <c r="C24" s="51">
        <v>25695</v>
      </c>
      <c r="D24" s="51">
        <v>0</v>
      </c>
      <c r="E24" s="51">
        <v>2</v>
      </c>
      <c r="F24" s="51">
        <v>68</v>
      </c>
      <c r="G24" s="51">
        <v>30</v>
      </c>
      <c r="H24" s="51">
        <v>13152</v>
      </c>
      <c r="I24" s="51">
        <v>0</v>
      </c>
      <c r="J24" s="51">
        <v>3</v>
      </c>
      <c r="K24" s="51">
        <v>64</v>
      </c>
      <c r="L24" s="51">
        <v>33</v>
      </c>
      <c r="M24" s="51">
        <v>12543</v>
      </c>
      <c r="N24" s="51">
        <v>0</v>
      </c>
      <c r="O24" s="51">
        <v>2</v>
      </c>
      <c r="P24" s="51">
        <v>71</v>
      </c>
      <c r="Q24" s="51">
        <v>27</v>
      </c>
    </row>
    <row r="25" spans="2:17" x14ac:dyDescent="0.2">
      <c r="B25" s="51" t="s">
        <v>90</v>
      </c>
      <c r="C25" s="51">
        <v>9940</v>
      </c>
      <c r="D25" s="51">
        <v>0</v>
      </c>
      <c r="E25" s="51">
        <v>2</v>
      </c>
      <c r="F25" s="51">
        <v>70</v>
      </c>
      <c r="G25" s="51">
        <v>27</v>
      </c>
      <c r="H25" s="51">
        <v>5084</v>
      </c>
      <c r="I25" s="51">
        <v>0</v>
      </c>
      <c r="J25" s="51">
        <v>3</v>
      </c>
      <c r="K25" s="51">
        <v>67</v>
      </c>
      <c r="L25" s="51">
        <v>30</v>
      </c>
      <c r="M25" s="51">
        <v>4856</v>
      </c>
      <c r="N25" s="51">
        <v>0</v>
      </c>
      <c r="O25" s="51">
        <v>1</v>
      </c>
      <c r="P25" s="51">
        <v>74</v>
      </c>
      <c r="Q25" s="51">
        <v>24</v>
      </c>
    </row>
    <row r="26" spans="2:17" x14ac:dyDescent="0.2">
      <c r="B26" s="51" t="s">
        <v>91</v>
      </c>
      <c r="C26" s="51">
        <v>12367</v>
      </c>
      <c r="D26" s="51">
        <v>0</v>
      </c>
      <c r="E26" s="51">
        <v>2</v>
      </c>
      <c r="F26" s="51">
        <v>75</v>
      </c>
      <c r="G26" s="51">
        <v>23</v>
      </c>
      <c r="H26" s="51">
        <v>6323</v>
      </c>
      <c r="I26" s="51">
        <v>0</v>
      </c>
      <c r="J26" s="51">
        <v>2</v>
      </c>
      <c r="K26" s="51">
        <v>72</v>
      </c>
      <c r="L26" s="51">
        <v>26</v>
      </c>
      <c r="M26" s="51">
        <v>6044</v>
      </c>
      <c r="N26" s="51">
        <v>0</v>
      </c>
      <c r="O26" s="51">
        <v>1</v>
      </c>
      <c r="P26" s="51">
        <v>78</v>
      </c>
      <c r="Q26" s="51">
        <v>20</v>
      </c>
    </row>
    <row r="27" spans="2:17" x14ac:dyDescent="0.2">
      <c r="B27" s="51" t="s">
        <v>92</v>
      </c>
      <c r="C27" s="51">
        <v>7066</v>
      </c>
      <c r="D27" s="51">
        <v>0</v>
      </c>
      <c r="E27" s="51">
        <v>2</v>
      </c>
      <c r="F27" s="51">
        <v>66</v>
      </c>
      <c r="G27" s="51">
        <v>31</v>
      </c>
      <c r="H27" s="51">
        <v>3553</v>
      </c>
      <c r="I27" s="51">
        <v>1</v>
      </c>
      <c r="J27" s="51">
        <v>3</v>
      </c>
      <c r="K27" s="51">
        <v>61</v>
      </c>
      <c r="L27" s="51">
        <v>36</v>
      </c>
      <c r="M27" s="51">
        <v>3513</v>
      </c>
      <c r="N27" s="51">
        <v>0</v>
      </c>
      <c r="O27" s="51">
        <v>1</v>
      </c>
      <c r="P27" s="51">
        <v>71</v>
      </c>
      <c r="Q27" s="51">
        <v>27</v>
      </c>
    </row>
    <row r="28" spans="2:17" x14ac:dyDescent="0.2">
      <c r="B28" s="51" t="s">
        <v>93</v>
      </c>
      <c r="C28" s="51">
        <v>23106</v>
      </c>
      <c r="D28" s="51">
        <v>0</v>
      </c>
      <c r="E28" s="51">
        <v>2</v>
      </c>
      <c r="F28" s="51">
        <v>73</v>
      </c>
      <c r="G28" s="51">
        <v>24</v>
      </c>
      <c r="H28" s="51">
        <v>11630</v>
      </c>
      <c r="I28" s="51">
        <v>0</v>
      </c>
      <c r="J28" s="51">
        <v>3</v>
      </c>
      <c r="K28" s="51">
        <v>69</v>
      </c>
      <c r="L28" s="51">
        <v>27</v>
      </c>
      <c r="M28" s="51">
        <v>11476</v>
      </c>
      <c r="N28" s="51">
        <v>0</v>
      </c>
      <c r="O28" s="51">
        <v>2</v>
      </c>
      <c r="P28" s="51">
        <v>77</v>
      </c>
      <c r="Q28" s="51">
        <v>21</v>
      </c>
    </row>
    <row r="29" spans="2:17" x14ac:dyDescent="0.2">
      <c r="B29" s="51" t="s">
        <v>94</v>
      </c>
      <c r="C29" s="51">
        <v>4422</v>
      </c>
      <c r="D29" s="51">
        <v>0</v>
      </c>
      <c r="E29" s="51">
        <v>2</v>
      </c>
      <c r="F29" s="51">
        <v>69</v>
      </c>
      <c r="G29" s="51">
        <v>29</v>
      </c>
      <c r="H29" s="51">
        <v>2270</v>
      </c>
      <c r="I29" s="51">
        <v>0</v>
      </c>
      <c r="J29" s="51">
        <v>3</v>
      </c>
      <c r="K29" s="51">
        <v>64</v>
      </c>
      <c r="L29" s="51">
        <v>33</v>
      </c>
      <c r="M29" s="51">
        <v>2152</v>
      </c>
      <c r="N29" s="51">
        <v>0</v>
      </c>
      <c r="O29" s="51">
        <v>1</v>
      </c>
      <c r="P29" s="51">
        <v>75</v>
      </c>
      <c r="Q29" s="51">
        <v>24</v>
      </c>
    </row>
    <row r="30" spans="2:17" x14ac:dyDescent="0.2">
      <c r="B30" s="51" t="s">
        <v>95</v>
      </c>
      <c r="C30" s="51">
        <v>10034</v>
      </c>
      <c r="D30" s="51">
        <v>0</v>
      </c>
      <c r="E30" s="51">
        <v>3</v>
      </c>
      <c r="F30" s="51">
        <v>69</v>
      </c>
      <c r="G30" s="51">
        <v>28</v>
      </c>
      <c r="H30" s="51">
        <v>5180</v>
      </c>
      <c r="I30" s="51">
        <v>0</v>
      </c>
      <c r="J30" s="51">
        <v>3</v>
      </c>
      <c r="K30" s="51">
        <v>65</v>
      </c>
      <c r="L30" s="51">
        <v>31</v>
      </c>
      <c r="M30" s="51">
        <v>4854</v>
      </c>
      <c r="N30" s="51">
        <v>0</v>
      </c>
      <c r="O30" s="51">
        <v>2</v>
      </c>
      <c r="P30" s="51">
        <v>73</v>
      </c>
      <c r="Q30" s="51">
        <v>25</v>
      </c>
    </row>
    <row r="31" spans="2:17" x14ac:dyDescent="0.2">
      <c r="B31" s="51" t="s">
        <v>155</v>
      </c>
      <c r="C31" s="51">
        <v>8339</v>
      </c>
      <c r="D31" s="51">
        <v>1</v>
      </c>
      <c r="E31" s="51">
        <v>12</v>
      </c>
      <c r="F31" s="51">
        <v>51</v>
      </c>
      <c r="G31" s="51">
        <v>36</v>
      </c>
      <c r="H31" s="51">
        <v>4339</v>
      </c>
      <c r="I31" s="51" t="s">
        <v>78</v>
      </c>
      <c r="J31" s="51">
        <v>14</v>
      </c>
      <c r="K31" s="51">
        <v>49</v>
      </c>
      <c r="L31" s="51">
        <v>37</v>
      </c>
      <c r="M31" s="51">
        <v>4000</v>
      </c>
      <c r="N31" s="51" t="s">
        <v>78</v>
      </c>
      <c r="O31" s="51">
        <v>11</v>
      </c>
      <c r="P31" s="51">
        <v>54</v>
      </c>
      <c r="Q31" s="51">
        <v>34</v>
      </c>
    </row>
    <row r="35" spans="1:17" x14ac:dyDescent="0.2">
      <c r="A35" s="51" t="s">
        <v>97</v>
      </c>
      <c r="B35" s="51" t="s">
        <v>22</v>
      </c>
      <c r="C35" s="51">
        <v>612660</v>
      </c>
      <c r="D35" s="51">
        <v>0</v>
      </c>
      <c r="E35" s="51">
        <v>2</v>
      </c>
      <c r="F35" s="51">
        <v>69</v>
      </c>
      <c r="G35" s="51">
        <v>29</v>
      </c>
      <c r="H35" s="51">
        <v>313982</v>
      </c>
      <c r="I35" s="51">
        <v>0</v>
      </c>
      <c r="J35" s="51">
        <v>2</v>
      </c>
      <c r="K35" s="51">
        <v>65</v>
      </c>
      <c r="L35" s="51">
        <v>32</v>
      </c>
      <c r="M35" s="51">
        <v>298678</v>
      </c>
      <c r="N35" s="51">
        <v>0</v>
      </c>
      <c r="O35" s="51">
        <v>1</v>
      </c>
      <c r="P35" s="51">
        <v>73</v>
      </c>
      <c r="Q35" s="51">
        <v>25</v>
      </c>
    </row>
    <row r="36" spans="1:17" x14ac:dyDescent="0.2">
      <c r="B36" s="51" t="s">
        <v>156</v>
      </c>
      <c r="C36" s="51">
        <v>495359</v>
      </c>
      <c r="D36" s="51">
        <v>0</v>
      </c>
      <c r="E36" s="51">
        <v>1</v>
      </c>
      <c r="F36" s="51">
        <v>69</v>
      </c>
      <c r="G36" s="51">
        <v>29</v>
      </c>
      <c r="H36" s="51">
        <v>253976</v>
      </c>
      <c r="I36" s="51">
        <v>0</v>
      </c>
      <c r="J36" s="51">
        <v>2</v>
      </c>
      <c r="K36" s="51">
        <v>65</v>
      </c>
      <c r="L36" s="51">
        <v>32</v>
      </c>
      <c r="M36" s="51">
        <v>241383</v>
      </c>
      <c r="N36" s="51">
        <v>0</v>
      </c>
      <c r="O36" s="51">
        <v>1</v>
      </c>
      <c r="P36" s="51">
        <v>74</v>
      </c>
      <c r="Q36" s="51">
        <v>25</v>
      </c>
    </row>
    <row r="37" spans="1:17" x14ac:dyDescent="0.2">
      <c r="B37" s="51" t="s">
        <v>157</v>
      </c>
      <c r="C37" s="51">
        <v>112756</v>
      </c>
      <c r="D37" s="51">
        <v>0</v>
      </c>
      <c r="E37" s="51">
        <v>3</v>
      </c>
      <c r="F37" s="51">
        <v>69</v>
      </c>
      <c r="G37" s="51">
        <v>28</v>
      </c>
      <c r="H37" s="51">
        <v>57663</v>
      </c>
      <c r="I37" s="51">
        <v>0</v>
      </c>
      <c r="J37" s="51">
        <v>3</v>
      </c>
      <c r="K37" s="51">
        <v>65</v>
      </c>
      <c r="L37" s="51">
        <v>31</v>
      </c>
      <c r="M37" s="51">
        <v>55093</v>
      </c>
      <c r="N37" s="51">
        <v>0</v>
      </c>
      <c r="O37" s="51">
        <v>2</v>
      </c>
      <c r="P37" s="51">
        <v>72</v>
      </c>
      <c r="Q37" s="51">
        <v>25</v>
      </c>
    </row>
    <row r="38" spans="1:17" x14ac:dyDescent="0.2">
      <c r="B38" s="51" t="s">
        <v>155</v>
      </c>
      <c r="C38" s="51">
        <v>4545</v>
      </c>
      <c r="D38" s="51">
        <v>1</v>
      </c>
      <c r="E38" s="51">
        <v>21</v>
      </c>
      <c r="F38" s="51">
        <v>36</v>
      </c>
      <c r="G38" s="51">
        <v>42</v>
      </c>
      <c r="H38" s="51">
        <v>2343</v>
      </c>
      <c r="I38" s="51">
        <v>1</v>
      </c>
      <c r="J38" s="51">
        <v>23</v>
      </c>
      <c r="K38" s="51">
        <v>34</v>
      </c>
      <c r="L38" s="51">
        <v>42</v>
      </c>
      <c r="M38" s="51">
        <v>2202</v>
      </c>
      <c r="N38" s="51">
        <v>1</v>
      </c>
      <c r="O38" s="51">
        <v>19</v>
      </c>
      <c r="P38" s="51">
        <v>38</v>
      </c>
      <c r="Q38" s="51">
        <v>42</v>
      </c>
    </row>
    <row r="39" spans="1:17" x14ac:dyDescent="0.2">
      <c r="A39" s="51" t="s">
        <v>100</v>
      </c>
      <c r="B39" s="51" t="s">
        <v>22</v>
      </c>
      <c r="C39" s="51">
        <v>612660</v>
      </c>
      <c r="D39" s="51">
        <v>0</v>
      </c>
      <c r="E39" s="51">
        <v>2</v>
      </c>
      <c r="F39" s="51">
        <v>69</v>
      </c>
      <c r="G39" s="51">
        <v>29</v>
      </c>
      <c r="H39" s="51">
        <v>313982</v>
      </c>
      <c r="I39" s="51">
        <v>0</v>
      </c>
      <c r="J39" s="51">
        <v>2</v>
      </c>
      <c r="K39" s="51">
        <v>65</v>
      </c>
      <c r="L39" s="51">
        <v>32</v>
      </c>
      <c r="M39" s="51">
        <v>298678</v>
      </c>
      <c r="N39" s="51">
        <v>0</v>
      </c>
      <c r="O39" s="51">
        <v>1</v>
      </c>
      <c r="P39" s="51">
        <v>73</v>
      </c>
      <c r="Q39" s="51">
        <v>25</v>
      </c>
    </row>
    <row r="40" spans="1:17" x14ac:dyDescent="0.2">
      <c r="B40" s="51" t="s">
        <v>23</v>
      </c>
      <c r="C40" s="51">
        <v>119447</v>
      </c>
      <c r="D40" s="51">
        <v>0</v>
      </c>
      <c r="E40" s="51">
        <v>3</v>
      </c>
      <c r="F40" s="51">
        <v>56</v>
      </c>
      <c r="G40" s="51">
        <v>41</v>
      </c>
      <c r="H40" s="51">
        <v>60954</v>
      </c>
      <c r="I40" s="51">
        <v>0</v>
      </c>
      <c r="J40" s="51">
        <v>4</v>
      </c>
      <c r="K40" s="51">
        <v>51</v>
      </c>
      <c r="L40" s="51">
        <v>45</v>
      </c>
      <c r="M40" s="51">
        <v>58493</v>
      </c>
      <c r="N40" s="51">
        <v>0</v>
      </c>
      <c r="O40" s="51">
        <v>2</v>
      </c>
      <c r="P40" s="51">
        <v>61</v>
      </c>
      <c r="Q40" s="51">
        <v>37</v>
      </c>
    </row>
    <row r="41" spans="1:17" x14ac:dyDescent="0.2">
      <c r="B41" s="51" t="s">
        <v>158</v>
      </c>
      <c r="C41" s="51">
        <v>493213</v>
      </c>
      <c r="D41" s="51">
        <v>0</v>
      </c>
      <c r="E41" s="51">
        <v>1</v>
      </c>
      <c r="F41" s="51">
        <v>72</v>
      </c>
      <c r="G41" s="51">
        <v>26</v>
      </c>
      <c r="H41" s="51">
        <v>253028</v>
      </c>
      <c r="I41" s="51">
        <v>0</v>
      </c>
      <c r="J41" s="51">
        <v>2</v>
      </c>
      <c r="K41" s="51">
        <v>69</v>
      </c>
      <c r="L41" s="51">
        <v>29</v>
      </c>
      <c r="M41" s="51">
        <v>240185</v>
      </c>
      <c r="N41" s="51">
        <v>0</v>
      </c>
      <c r="O41" s="51">
        <v>1</v>
      </c>
      <c r="P41" s="51">
        <v>76</v>
      </c>
      <c r="Q41" s="51">
        <v>23</v>
      </c>
    </row>
    <row r="42" spans="1:17" x14ac:dyDescent="0.2">
      <c r="A42" s="51" t="s">
        <v>102</v>
      </c>
      <c r="B42" s="51" t="s">
        <v>22</v>
      </c>
      <c r="C42" s="51">
        <v>612660</v>
      </c>
      <c r="D42" s="51">
        <v>0</v>
      </c>
      <c r="E42" s="51">
        <v>2</v>
      </c>
      <c r="F42" s="51">
        <v>69</v>
      </c>
      <c r="G42" s="51">
        <v>29</v>
      </c>
      <c r="H42" s="51">
        <v>313982</v>
      </c>
      <c r="I42" s="51">
        <v>0</v>
      </c>
      <c r="J42" s="51">
        <v>2</v>
      </c>
      <c r="K42" s="51">
        <v>65</v>
      </c>
      <c r="L42" s="51">
        <v>32</v>
      </c>
      <c r="M42" s="51">
        <v>298678</v>
      </c>
      <c r="N42" s="51">
        <v>0</v>
      </c>
      <c r="O42" s="51">
        <v>1</v>
      </c>
      <c r="P42" s="51">
        <v>73</v>
      </c>
      <c r="Q42" s="51">
        <v>25</v>
      </c>
    </row>
    <row r="44" spans="1:17" x14ac:dyDescent="0.2">
      <c r="B44" s="51" t="s">
        <v>25</v>
      </c>
      <c r="C44" s="51">
        <v>512436</v>
      </c>
      <c r="D44" s="51">
        <v>0</v>
      </c>
      <c r="E44" s="51">
        <v>0</v>
      </c>
      <c r="F44" s="51">
        <v>76</v>
      </c>
      <c r="G44" s="51">
        <v>23</v>
      </c>
      <c r="H44" s="51">
        <v>246684</v>
      </c>
      <c r="I44" s="51">
        <v>0</v>
      </c>
      <c r="J44" s="51">
        <v>0</v>
      </c>
      <c r="K44" s="51">
        <v>74</v>
      </c>
      <c r="L44" s="51">
        <v>25</v>
      </c>
      <c r="M44" s="51">
        <v>265752</v>
      </c>
      <c r="N44" s="51">
        <v>0</v>
      </c>
      <c r="O44" s="51">
        <v>0</v>
      </c>
      <c r="P44" s="51">
        <v>78</v>
      </c>
      <c r="Q44" s="51">
        <v>21</v>
      </c>
    </row>
    <row r="45" spans="1:17" x14ac:dyDescent="0.2">
      <c r="B45" s="51" t="s">
        <v>27</v>
      </c>
      <c r="C45" s="51">
        <v>86562</v>
      </c>
      <c r="D45" s="51">
        <v>1</v>
      </c>
      <c r="E45" s="51">
        <v>4</v>
      </c>
      <c r="F45" s="51">
        <v>34</v>
      </c>
      <c r="G45" s="51">
        <v>61</v>
      </c>
      <c r="H45" s="51">
        <v>58312</v>
      </c>
      <c r="I45" s="51">
        <v>1</v>
      </c>
      <c r="J45" s="51">
        <v>4</v>
      </c>
      <c r="K45" s="51">
        <v>34</v>
      </c>
      <c r="L45" s="51">
        <v>61</v>
      </c>
      <c r="M45" s="51">
        <v>28250</v>
      </c>
      <c r="N45" s="51">
        <v>1</v>
      </c>
      <c r="O45" s="51">
        <v>4</v>
      </c>
      <c r="P45" s="51">
        <v>34</v>
      </c>
      <c r="Q45" s="51">
        <v>62</v>
      </c>
    </row>
    <row r="46" spans="1:17" x14ac:dyDescent="0.2">
      <c r="B46" s="51" t="s">
        <v>103</v>
      </c>
      <c r="C46" s="51">
        <v>52154</v>
      </c>
      <c r="D46" s="51">
        <v>0</v>
      </c>
      <c r="E46" s="51">
        <v>2</v>
      </c>
      <c r="F46" s="51">
        <v>34</v>
      </c>
      <c r="G46" s="51">
        <v>63</v>
      </c>
      <c r="H46" s="51">
        <v>33918</v>
      </c>
      <c r="I46" s="51">
        <v>0</v>
      </c>
      <c r="J46" s="51">
        <v>2</v>
      </c>
      <c r="K46" s="51">
        <v>35</v>
      </c>
      <c r="L46" s="51">
        <v>62</v>
      </c>
      <c r="M46" s="51">
        <v>18236</v>
      </c>
      <c r="N46" s="51">
        <v>0</v>
      </c>
      <c r="O46" s="51">
        <v>2</v>
      </c>
      <c r="P46" s="51">
        <v>34</v>
      </c>
      <c r="Q46" s="51">
        <v>64</v>
      </c>
    </row>
    <row r="47" spans="1:17" x14ac:dyDescent="0.2">
      <c r="B47" s="51" t="s">
        <v>104</v>
      </c>
      <c r="C47" s="51">
        <v>34408</v>
      </c>
      <c r="D47" s="51">
        <v>1</v>
      </c>
      <c r="E47" s="51">
        <v>7</v>
      </c>
      <c r="F47" s="51">
        <v>33</v>
      </c>
      <c r="G47" s="51">
        <v>59</v>
      </c>
      <c r="H47" s="51">
        <v>24394</v>
      </c>
      <c r="I47" s="51">
        <v>1</v>
      </c>
      <c r="J47" s="51">
        <v>7</v>
      </c>
      <c r="K47" s="51">
        <v>33</v>
      </c>
      <c r="L47" s="51">
        <v>59</v>
      </c>
      <c r="M47" s="51">
        <v>10014</v>
      </c>
      <c r="N47" s="51">
        <v>1</v>
      </c>
      <c r="O47" s="51">
        <v>7</v>
      </c>
      <c r="P47" s="51">
        <v>34</v>
      </c>
      <c r="Q47" s="51">
        <v>59</v>
      </c>
    </row>
    <row r="49" spans="1:17" x14ac:dyDescent="0.2">
      <c r="B49" s="51" t="s">
        <v>30</v>
      </c>
      <c r="C49" s="51">
        <v>9687</v>
      </c>
      <c r="D49" s="51">
        <v>1</v>
      </c>
      <c r="E49" s="51">
        <v>46</v>
      </c>
      <c r="F49" s="51">
        <v>14</v>
      </c>
      <c r="G49" s="51">
        <v>40</v>
      </c>
      <c r="H49" s="51">
        <v>6945</v>
      </c>
      <c r="I49" s="51">
        <v>0</v>
      </c>
      <c r="J49" s="51">
        <v>45</v>
      </c>
      <c r="K49" s="51">
        <v>15</v>
      </c>
      <c r="L49" s="51">
        <v>40</v>
      </c>
      <c r="M49" s="51">
        <v>2742</v>
      </c>
      <c r="N49" s="51">
        <v>1</v>
      </c>
      <c r="O49" s="51">
        <v>48</v>
      </c>
      <c r="P49" s="51">
        <v>12</v>
      </c>
      <c r="Q49" s="51">
        <v>39</v>
      </c>
    </row>
    <row r="51" spans="1:17" x14ac:dyDescent="0.2">
      <c r="B51" s="626" t="s">
        <v>155</v>
      </c>
      <c r="C51" s="51">
        <v>3975</v>
      </c>
      <c r="D51" s="51">
        <v>1</v>
      </c>
      <c r="E51" s="51">
        <v>25</v>
      </c>
      <c r="F51" s="51">
        <v>27</v>
      </c>
      <c r="G51" s="51">
        <v>47</v>
      </c>
      <c r="H51" s="51">
        <v>2041</v>
      </c>
      <c r="I51" s="51">
        <v>1</v>
      </c>
      <c r="J51" s="51">
        <v>27</v>
      </c>
      <c r="K51" s="51">
        <v>26</v>
      </c>
      <c r="L51" s="51">
        <v>46</v>
      </c>
      <c r="M51" s="51">
        <v>1934</v>
      </c>
      <c r="N51" s="51">
        <v>1</v>
      </c>
      <c r="O51" s="51">
        <v>23</v>
      </c>
      <c r="P51" s="51">
        <v>29</v>
      </c>
      <c r="Q51" s="51">
        <v>47</v>
      </c>
    </row>
    <row r="52" spans="1:17" x14ac:dyDescent="0.2">
      <c r="B52" s="51" t="s">
        <v>26</v>
      </c>
      <c r="C52" s="51">
        <v>96249</v>
      </c>
      <c r="D52" s="51">
        <v>1</v>
      </c>
      <c r="E52" s="51">
        <v>8</v>
      </c>
      <c r="F52" s="51">
        <v>32</v>
      </c>
      <c r="G52" s="51">
        <v>59</v>
      </c>
      <c r="H52" s="51">
        <v>65257</v>
      </c>
      <c r="I52" s="51">
        <v>0</v>
      </c>
      <c r="J52" s="51">
        <v>9</v>
      </c>
      <c r="K52" s="51">
        <v>32</v>
      </c>
      <c r="L52" s="51">
        <v>59</v>
      </c>
      <c r="M52" s="51">
        <v>30992</v>
      </c>
      <c r="N52" s="51">
        <v>1</v>
      </c>
      <c r="O52" s="51">
        <v>8</v>
      </c>
      <c r="P52" s="51">
        <v>32</v>
      </c>
      <c r="Q52" s="51">
        <v>60</v>
      </c>
    </row>
    <row r="53" spans="1:17" x14ac:dyDescent="0.2">
      <c r="A53" s="51" t="s">
        <v>105</v>
      </c>
      <c r="B53" s="51" t="s">
        <v>106</v>
      </c>
    </row>
    <row r="54" spans="1:17" x14ac:dyDescent="0.2">
      <c r="B54" s="51" t="s">
        <v>107</v>
      </c>
      <c r="C54" s="51">
        <v>1409</v>
      </c>
      <c r="D54" s="51">
        <v>0</v>
      </c>
      <c r="E54" s="51">
        <v>13</v>
      </c>
      <c r="F54" s="51">
        <v>23</v>
      </c>
      <c r="G54" s="51">
        <v>63</v>
      </c>
      <c r="H54" s="51">
        <v>950</v>
      </c>
      <c r="I54" s="51" t="s">
        <v>78</v>
      </c>
      <c r="J54" s="51">
        <v>13</v>
      </c>
      <c r="K54" s="51">
        <v>23</v>
      </c>
      <c r="L54" s="51">
        <v>64</v>
      </c>
      <c r="M54" s="51">
        <v>459</v>
      </c>
      <c r="N54" s="51" t="s">
        <v>78</v>
      </c>
      <c r="O54" s="51">
        <v>13</v>
      </c>
      <c r="P54" s="51">
        <v>24</v>
      </c>
      <c r="Q54" s="51">
        <v>63</v>
      </c>
    </row>
    <row r="55" spans="1:17" x14ac:dyDescent="0.2">
      <c r="B55" s="51" t="s">
        <v>108</v>
      </c>
      <c r="C55" s="51">
        <v>5100</v>
      </c>
      <c r="D55" s="51">
        <v>1</v>
      </c>
      <c r="E55" s="51">
        <v>13</v>
      </c>
      <c r="F55" s="51">
        <v>17</v>
      </c>
      <c r="G55" s="51">
        <v>69</v>
      </c>
      <c r="H55" s="51">
        <v>3425</v>
      </c>
      <c r="I55" s="51">
        <v>0</v>
      </c>
      <c r="J55" s="51">
        <v>13</v>
      </c>
      <c r="K55" s="51">
        <v>18</v>
      </c>
      <c r="L55" s="51">
        <v>69</v>
      </c>
      <c r="M55" s="51">
        <v>1675</v>
      </c>
      <c r="N55" s="51">
        <v>1</v>
      </c>
      <c r="O55" s="51">
        <v>12</v>
      </c>
      <c r="P55" s="51">
        <v>16</v>
      </c>
      <c r="Q55" s="51">
        <v>70</v>
      </c>
    </row>
    <row r="56" spans="1:17" x14ac:dyDescent="0.2">
      <c r="B56" s="51" t="s">
        <v>109</v>
      </c>
      <c r="C56" s="51">
        <v>1574</v>
      </c>
      <c r="D56" s="51">
        <v>0</v>
      </c>
      <c r="E56" s="51">
        <v>71</v>
      </c>
      <c r="F56" s="51">
        <v>2</v>
      </c>
      <c r="G56" s="51">
        <v>27</v>
      </c>
      <c r="H56" s="51">
        <v>1089</v>
      </c>
      <c r="I56" s="51">
        <v>1</v>
      </c>
      <c r="J56" s="51">
        <v>71</v>
      </c>
      <c r="K56" s="51">
        <v>2</v>
      </c>
      <c r="L56" s="51">
        <v>27</v>
      </c>
      <c r="M56" s="51">
        <v>485</v>
      </c>
      <c r="N56" s="51">
        <v>0</v>
      </c>
      <c r="O56" s="51">
        <v>72</v>
      </c>
      <c r="P56" s="51">
        <v>1</v>
      </c>
      <c r="Q56" s="51">
        <v>27</v>
      </c>
    </row>
    <row r="57" spans="1:17" x14ac:dyDescent="0.2">
      <c r="B57" s="51" t="s">
        <v>110</v>
      </c>
      <c r="C57" s="51">
        <v>798</v>
      </c>
      <c r="D57" s="51" t="s">
        <v>78</v>
      </c>
      <c r="E57" s="51">
        <v>79</v>
      </c>
      <c r="F57" s="51">
        <v>2</v>
      </c>
      <c r="G57" s="51">
        <v>19</v>
      </c>
      <c r="H57" s="51">
        <v>461</v>
      </c>
      <c r="I57" s="51" t="s">
        <v>78</v>
      </c>
      <c r="J57" s="51">
        <v>77</v>
      </c>
      <c r="K57" s="51">
        <v>3</v>
      </c>
      <c r="L57" s="51">
        <v>20</v>
      </c>
      <c r="M57" s="51">
        <v>337</v>
      </c>
      <c r="N57" s="51" t="s">
        <v>78</v>
      </c>
      <c r="O57" s="51">
        <v>82</v>
      </c>
      <c r="P57" s="51">
        <v>1</v>
      </c>
      <c r="Q57" s="51">
        <v>17</v>
      </c>
    </row>
    <row r="58" spans="1:17" x14ac:dyDescent="0.2">
      <c r="B58" s="51" t="s">
        <v>111</v>
      </c>
      <c r="C58" s="51">
        <v>6638</v>
      </c>
      <c r="D58" s="51">
        <v>1</v>
      </c>
      <c r="E58" s="51">
        <v>7</v>
      </c>
      <c r="F58" s="51">
        <v>36</v>
      </c>
      <c r="G58" s="51">
        <v>56</v>
      </c>
      <c r="H58" s="51">
        <v>5333</v>
      </c>
      <c r="I58" s="51">
        <v>1</v>
      </c>
      <c r="J58" s="51">
        <v>7</v>
      </c>
      <c r="K58" s="51">
        <v>36</v>
      </c>
      <c r="L58" s="51">
        <v>56</v>
      </c>
      <c r="M58" s="51">
        <v>1305</v>
      </c>
      <c r="N58" s="51">
        <v>0</v>
      </c>
      <c r="O58" s="51">
        <v>5</v>
      </c>
      <c r="P58" s="51">
        <v>37</v>
      </c>
      <c r="Q58" s="51">
        <v>57</v>
      </c>
    </row>
    <row r="59" spans="1:17" x14ac:dyDescent="0.2">
      <c r="B59" s="51" t="s">
        <v>112</v>
      </c>
      <c r="C59" s="51">
        <v>19013</v>
      </c>
      <c r="D59" s="51">
        <v>0</v>
      </c>
      <c r="E59" s="51">
        <v>9</v>
      </c>
      <c r="F59" s="51">
        <v>32</v>
      </c>
      <c r="G59" s="51">
        <v>59</v>
      </c>
      <c r="H59" s="51">
        <v>13467</v>
      </c>
      <c r="I59" s="51">
        <v>0</v>
      </c>
      <c r="J59" s="51">
        <v>9</v>
      </c>
      <c r="K59" s="51">
        <v>32</v>
      </c>
      <c r="L59" s="51">
        <v>59</v>
      </c>
      <c r="M59" s="51">
        <v>5546</v>
      </c>
      <c r="N59" s="51">
        <v>1</v>
      </c>
      <c r="O59" s="51">
        <v>9</v>
      </c>
      <c r="P59" s="51">
        <v>32</v>
      </c>
      <c r="Q59" s="51">
        <v>59</v>
      </c>
    </row>
    <row r="60" spans="1:17" x14ac:dyDescent="0.2">
      <c r="B60" s="51" t="s">
        <v>113</v>
      </c>
      <c r="C60" s="51">
        <v>956</v>
      </c>
      <c r="D60" s="51">
        <v>0</v>
      </c>
      <c r="E60" s="51">
        <v>17</v>
      </c>
      <c r="F60" s="51">
        <v>41</v>
      </c>
      <c r="G60" s="51">
        <v>42</v>
      </c>
      <c r="H60" s="51">
        <v>500</v>
      </c>
      <c r="I60" s="51">
        <v>1</v>
      </c>
      <c r="J60" s="51">
        <v>18</v>
      </c>
      <c r="K60" s="51">
        <v>42</v>
      </c>
      <c r="L60" s="51">
        <v>40</v>
      </c>
      <c r="M60" s="51">
        <v>456</v>
      </c>
      <c r="N60" s="51">
        <v>0</v>
      </c>
      <c r="O60" s="51">
        <v>16</v>
      </c>
      <c r="P60" s="51">
        <v>40</v>
      </c>
      <c r="Q60" s="51">
        <v>44</v>
      </c>
    </row>
    <row r="61" spans="1:17" x14ac:dyDescent="0.2">
      <c r="B61" s="51" t="s">
        <v>114</v>
      </c>
      <c r="C61" s="51">
        <v>598</v>
      </c>
      <c r="D61" s="51">
        <v>1</v>
      </c>
      <c r="E61" s="51">
        <v>10</v>
      </c>
      <c r="F61" s="51">
        <v>41</v>
      </c>
      <c r="G61" s="51">
        <v>49</v>
      </c>
      <c r="H61" s="51">
        <v>329</v>
      </c>
      <c r="I61" s="51" t="s">
        <v>78</v>
      </c>
      <c r="J61" s="51">
        <v>11</v>
      </c>
      <c r="K61" s="51">
        <v>38</v>
      </c>
      <c r="L61" s="51">
        <v>50</v>
      </c>
      <c r="M61" s="51">
        <v>269</v>
      </c>
      <c r="N61" s="51" t="s">
        <v>78</v>
      </c>
      <c r="O61" s="51">
        <v>8</v>
      </c>
      <c r="P61" s="51">
        <v>44</v>
      </c>
      <c r="Q61" s="51">
        <v>47</v>
      </c>
    </row>
    <row r="62" spans="1:17" x14ac:dyDescent="0.2">
      <c r="B62" s="51" t="s">
        <v>115</v>
      </c>
      <c r="C62" s="51">
        <v>82</v>
      </c>
      <c r="D62" s="51" t="s">
        <v>78</v>
      </c>
      <c r="E62" s="51">
        <v>20</v>
      </c>
      <c r="F62" s="51">
        <v>32</v>
      </c>
      <c r="G62" s="51">
        <v>48</v>
      </c>
      <c r="H62" s="51">
        <v>58</v>
      </c>
      <c r="I62" s="51">
        <v>0</v>
      </c>
      <c r="J62" s="51">
        <v>21</v>
      </c>
      <c r="K62" s="51">
        <v>36</v>
      </c>
      <c r="L62" s="51">
        <v>43</v>
      </c>
      <c r="M62" s="51">
        <v>24</v>
      </c>
      <c r="N62" s="51" t="s">
        <v>78</v>
      </c>
      <c r="O62" s="51">
        <v>17</v>
      </c>
      <c r="P62" s="51">
        <v>21</v>
      </c>
      <c r="Q62" s="51">
        <v>58</v>
      </c>
    </row>
    <row r="63" spans="1:17" x14ac:dyDescent="0.2">
      <c r="B63" s="51" t="s">
        <v>116</v>
      </c>
      <c r="C63" s="51">
        <v>2048</v>
      </c>
      <c r="D63" s="51">
        <v>1</v>
      </c>
      <c r="E63" s="51">
        <v>15</v>
      </c>
      <c r="F63" s="51">
        <v>37</v>
      </c>
      <c r="G63" s="51">
        <v>47</v>
      </c>
      <c r="H63" s="51">
        <v>1189</v>
      </c>
      <c r="I63" s="51">
        <v>1</v>
      </c>
      <c r="J63" s="51">
        <v>16</v>
      </c>
      <c r="K63" s="51">
        <v>39</v>
      </c>
      <c r="L63" s="51">
        <v>45</v>
      </c>
      <c r="M63" s="51">
        <v>859</v>
      </c>
      <c r="N63" s="51">
        <v>0</v>
      </c>
      <c r="O63" s="51">
        <v>14</v>
      </c>
      <c r="P63" s="51">
        <v>36</v>
      </c>
      <c r="Q63" s="51">
        <v>49</v>
      </c>
    </row>
    <row r="64" spans="1:17" x14ac:dyDescent="0.2">
      <c r="B64" s="51" t="s">
        <v>117</v>
      </c>
      <c r="C64" s="51">
        <v>4117</v>
      </c>
      <c r="D64" s="51">
        <v>0</v>
      </c>
      <c r="E64" s="51">
        <v>33</v>
      </c>
      <c r="F64" s="51">
        <v>28</v>
      </c>
      <c r="G64" s="51">
        <v>39</v>
      </c>
      <c r="H64" s="51">
        <v>3449</v>
      </c>
      <c r="I64" s="51" t="s">
        <v>78</v>
      </c>
      <c r="J64" s="51">
        <v>32</v>
      </c>
      <c r="K64" s="51">
        <v>28</v>
      </c>
      <c r="L64" s="51">
        <v>39</v>
      </c>
      <c r="M64" s="51">
        <v>668</v>
      </c>
      <c r="N64" s="51" t="s">
        <v>78</v>
      </c>
      <c r="O64" s="51">
        <v>35</v>
      </c>
      <c r="P64" s="51">
        <v>27</v>
      </c>
      <c r="Q64" s="51">
        <v>38</v>
      </c>
    </row>
    <row r="65" spans="1:17" ht="22.5" x14ac:dyDescent="0.2">
      <c r="B65" s="54" t="s">
        <v>487</v>
      </c>
      <c r="C65" s="51">
        <v>44095</v>
      </c>
      <c r="D65" s="51">
        <v>1</v>
      </c>
      <c r="E65" s="51">
        <v>16</v>
      </c>
      <c r="F65" s="51">
        <v>29</v>
      </c>
      <c r="G65" s="51">
        <v>55</v>
      </c>
      <c r="H65" s="51">
        <v>31339</v>
      </c>
      <c r="I65" s="51">
        <v>1</v>
      </c>
      <c r="J65" s="51">
        <v>15</v>
      </c>
      <c r="K65" s="51">
        <v>29</v>
      </c>
      <c r="L65" s="51">
        <v>55</v>
      </c>
      <c r="M65" s="51">
        <v>12756</v>
      </c>
      <c r="N65" s="51">
        <v>1</v>
      </c>
      <c r="O65" s="51">
        <v>16</v>
      </c>
      <c r="P65" s="51">
        <v>29</v>
      </c>
      <c r="Q65" s="51">
        <v>55</v>
      </c>
    </row>
    <row r="66" spans="1:17" x14ac:dyDescent="0.2">
      <c r="B66" s="51" t="s">
        <v>118</v>
      </c>
      <c r="C66" s="51">
        <v>1762</v>
      </c>
      <c r="D66" s="51">
        <v>1</v>
      </c>
      <c r="E66" s="51">
        <v>13</v>
      </c>
      <c r="F66" s="51">
        <v>38</v>
      </c>
      <c r="G66" s="51">
        <v>49</v>
      </c>
      <c r="H66" s="51">
        <v>1089</v>
      </c>
      <c r="I66" s="51">
        <v>1</v>
      </c>
      <c r="J66" s="51">
        <v>13</v>
      </c>
      <c r="K66" s="51">
        <v>38</v>
      </c>
      <c r="L66" s="51">
        <v>48</v>
      </c>
      <c r="M66" s="51">
        <v>673</v>
      </c>
      <c r="N66" s="51">
        <v>1</v>
      </c>
      <c r="O66" s="51">
        <v>13</v>
      </c>
      <c r="P66" s="51">
        <v>37</v>
      </c>
      <c r="Q66" s="51">
        <v>49</v>
      </c>
    </row>
    <row r="69" spans="1:17" x14ac:dyDescent="0.2">
      <c r="A69" s="51" t="s">
        <v>120</v>
      </c>
      <c r="B69" s="51" t="s">
        <v>120</v>
      </c>
      <c r="C69" s="51">
        <v>147067</v>
      </c>
      <c r="D69" s="51">
        <v>0</v>
      </c>
      <c r="E69" s="51">
        <v>3</v>
      </c>
      <c r="F69" s="51">
        <v>57</v>
      </c>
      <c r="G69" s="51">
        <v>40</v>
      </c>
      <c r="H69" s="51">
        <v>75129</v>
      </c>
      <c r="I69" s="51">
        <v>0</v>
      </c>
      <c r="J69" s="51">
        <v>4</v>
      </c>
      <c r="K69" s="51">
        <v>52</v>
      </c>
      <c r="L69" s="51">
        <v>44</v>
      </c>
      <c r="M69" s="51">
        <v>71938</v>
      </c>
      <c r="N69" s="51">
        <v>0</v>
      </c>
      <c r="O69" s="51">
        <v>2</v>
      </c>
      <c r="P69" s="51">
        <v>62</v>
      </c>
      <c r="Q69" s="51">
        <v>36</v>
      </c>
    </row>
    <row r="70" spans="1:17" x14ac:dyDescent="0.2">
      <c r="B70" s="51" t="s">
        <v>121</v>
      </c>
      <c r="C70" s="51">
        <v>465593</v>
      </c>
      <c r="D70" s="51">
        <v>0</v>
      </c>
      <c r="E70" s="51">
        <v>1</v>
      </c>
      <c r="F70" s="51">
        <v>73</v>
      </c>
      <c r="G70" s="51">
        <v>25</v>
      </c>
      <c r="H70" s="51">
        <v>238853</v>
      </c>
      <c r="I70" s="51">
        <v>0</v>
      </c>
      <c r="J70" s="51">
        <v>2</v>
      </c>
      <c r="K70" s="51">
        <v>69</v>
      </c>
      <c r="L70" s="51">
        <v>28</v>
      </c>
      <c r="M70" s="51">
        <v>226740</v>
      </c>
      <c r="N70" s="51">
        <v>0</v>
      </c>
      <c r="O70" s="51">
        <v>1</v>
      </c>
      <c r="P70" s="51">
        <v>77</v>
      </c>
      <c r="Q70" s="51">
        <v>22</v>
      </c>
    </row>
    <row r="71" spans="1:17" x14ac:dyDescent="0.2">
      <c r="B71" s="51" t="s">
        <v>22</v>
      </c>
      <c r="C71" s="51">
        <v>612660</v>
      </c>
      <c r="D71" s="51">
        <v>0</v>
      </c>
      <c r="E71" s="51">
        <v>2</v>
      </c>
      <c r="F71" s="51">
        <v>69</v>
      </c>
      <c r="G71" s="51">
        <v>29</v>
      </c>
      <c r="H71" s="51">
        <v>313982</v>
      </c>
      <c r="I71" s="51">
        <v>0</v>
      </c>
      <c r="J71" s="51">
        <v>2</v>
      </c>
      <c r="K71" s="51">
        <v>65</v>
      </c>
      <c r="L71" s="51">
        <v>32</v>
      </c>
      <c r="M71" s="51">
        <v>298678</v>
      </c>
      <c r="N71" s="51">
        <v>0</v>
      </c>
      <c r="O71" s="51">
        <v>1</v>
      </c>
      <c r="P71" s="51">
        <v>73</v>
      </c>
      <c r="Q71" s="51">
        <v>25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X28"/>
  <sheetViews>
    <sheetView workbookViewId="0">
      <pane ySplit="9" topLeftCell="A10" activePane="bottomLeft" state="frozen"/>
      <selection pane="bottomLeft" activeCell="S4" sqref="S4:T4"/>
    </sheetView>
  </sheetViews>
  <sheetFormatPr defaultRowHeight="12.75" x14ac:dyDescent="0.2"/>
  <cols>
    <col min="1" max="1" width="9.140625" style="573"/>
    <col min="2" max="2" width="18.140625" style="573" bestFit="1" customWidth="1"/>
    <col min="3" max="22" width="9.140625" style="573"/>
    <col min="23" max="24" width="9.140625" style="573" hidden="1" customWidth="1"/>
    <col min="25" max="16384" width="9.140625" style="573"/>
  </cols>
  <sheetData>
    <row r="1" spans="1:23" ht="14.25" x14ac:dyDescent="0.2">
      <c r="A1" s="572" t="s">
        <v>471</v>
      </c>
      <c r="B1" s="572"/>
      <c r="C1" s="572"/>
      <c r="D1" s="572"/>
    </row>
    <row r="2" spans="1:23" ht="15" thickBot="1" x14ac:dyDescent="0.25">
      <c r="A2" s="574" t="s">
        <v>137</v>
      </c>
      <c r="J2" s="575"/>
      <c r="K2" s="575"/>
      <c r="L2" s="575"/>
      <c r="M2" s="575"/>
      <c r="N2" s="575"/>
    </row>
    <row r="3" spans="1:23" ht="13.5" thickBot="1" x14ac:dyDescent="0.25">
      <c r="A3" s="574" t="s">
        <v>2</v>
      </c>
      <c r="J3" s="575"/>
      <c r="K3" s="696"/>
      <c r="L3" s="697"/>
      <c r="M3" s="697"/>
      <c r="N3" s="575"/>
      <c r="R3" s="698" t="s">
        <v>3</v>
      </c>
      <c r="S3" s="699"/>
      <c r="T3" s="700"/>
    </row>
    <row r="4" spans="1:23" ht="15" thickBot="1" x14ac:dyDescent="0.25">
      <c r="A4" s="576" t="s">
        <v>138</v>
      </c>
      <c r="J4" s="575"/>
      <c r="K4" s="577"/>
      <c r="L4" s="701"/>
      <c r="M4" s="702"/>
      <c r="N4" s="575"/>
      <c r="R4" s="578" t="s">
        <v>11</v>
      </c>
      <c r="S4" s="703">
        <v>2013</v>
      </c>
      <c r="T4" s="704"/>
      <c r="W4" s="573">
        <v>2012</v>
      </c>
    </row>
    <row r="5" spans="1:23" x14ac:dyDescent="0.2">
      <c r="A5" s="576"/>
      <c r="J5" s="575"/>
      <c r="K5" s="577"/>
      <c r="L5" s="579"/>
      <c r="M5" s="580"/>
      <c r="N5" s="575"/>
      <c r="W5" s="573">
        <v>2013</v>
      </c>
    </row>
    <row r="6" spans="1:23" x14ac:dyDescent="0.2">
      <c r="W6" s="581"/>
    </row>
    <row r="7" spans="1:23" x14ac:dyDescent="0.2">
      <c r="A7" s="705"/>
      <c r="B7" s="705"/>
      <c r="C7" s="708" t="s">
        <v>160</v>
      </c>
      <c r="D7" s="708"/>
      <c r="E7" s="708"/>
      <c r="F7" s="708"/>
      <c r="G7" s="708"/>
      <c r="H7" s="708"/>
      <c r="I7" s="708" t="s">
        <v>398</v>
      </c>
      <c r="J7" s="708"/>
      <c r="K7" s="708"/>
      <c r="L7" s="708"/>
      <c r="M7" s="708"/>
      <c r="N7" s="708"/>
      <c r="O7" s="708" t="s">
        <v>22</v>
      </c>
      <c r="P7" s="708"/>
      <c r="Q7" s="708"/>
      <c r="R7" s="708"/>
      <c r="S7" s="708"/>
      <c r="T7" s="708"/>
      <c r="W7" s="581"/>
    </row>
    <row r="8" spans="1:23" ht="22.5" customHeight="1" x14ac:dyDescent="0.2">
      <c r="A8" s="706"/>
      <c r="B8" s="706"/>
      <c r="C8" s="709" t="s">
        <v>418</v>
      </c>
      <c r="D8" s="709"/>
      <c r="E8" s="709"/>
      <c r="F8" s="710" t="s">
        <v>419</v>
      </c>
      <c r="G8" s="710"/>
      <c r="H8" s="710"/>
      <c r="I8" s="709" t="s">
        <v>418</v>
      </c>
      <c r="J8" s="709"/>
      <c r="K8" s="709"/>
      <c r="L8" s="710" t="s">
        <v>419</v>
      </c>
      <c r="M8" s="710"/>
      <c r="N8" s="710"/>
      <c r="O8" s="709" t="s">
        <v>418</v>
      </c>
      <c r="P8" s="709"/>
      <c r="Q8" s="709"/>
      <c r="R8" s="710" t="s">
        <v>419</v>
      </c>
      <c r="S8" s="710"/>
      <c r="T8" s="710"/>
    </row>
    <row r="9" spans="1:23" x14ac:dyDescent="0.2">
      <c r="A9" s="707"/>
      <c r="B9" s="707"/>
      <c r="C9" s="582" t="s">
        <v>12</v>
      </c>
      <c r="D9" s="582" t="s">
        <v>13</v>
      </c>
      <c r="E9" s="582" t="s">
        <v>55</v>
      </c>
      <c r="F9" s="582" t="s">
        <v>12</v>
      </c>
      <c r="G9" s="582" t="s">
        <v>13</v>
      </c>
      <c r="H9" s="582" t="s">
        <v>55</v>
      </c>
      <c r="I9" s="582" t="s">
        <v>12</v>
      </c>
      <c r="J9" s="582" t="s">
        <v>13</v>
      </c>
      <c r="K9" s="582" t="s">
        <v>55</v>
      </c>
      <c r="L9" s="583" t="s">
        <v>12</v>
      </c>
      <c r="M9" s="583" t="s">
        <v>13</v>
      </c>
      <c r="N9" s="583" t="s">
        <v>55</v>
      </c>
      <c r="O9" s="582" t="s">
        <v>12</v>
      </c>
      <c r="P9" s="582" t="s">
        <v>13</v>
      </c>
      <c r="Q9" s="582" t="s">
        <v>55</v>
      </c>
      <c r="R9" s="582" t="s">
        <v>12</v>
      </c>
      <c r="S9" s="582" t="s">
        <v>13</v>
      </c>
      <c r="T9" s="582" t="s">
        <v>55</v>
      </c>
    </row>
    <row r="10" spans="1:23" x14ac:dyDescent="0.2">
      <c r="A10" s="584" t="s">
        <v>24</v>
      </c>
      <c r="B10" s="585"/>
      <c r="C10" s="586"/>
      <c r="D10" s="586"/>
      <c r="E10" s="586"/>
      <c r="F10" s="587"/>
      <c r="G10" s="587"/>
      <c r="H10" s="587"/>
      <c r="I10" s="587"/>
      <c r="J10" s="587"/>
      <c r="K10" s="587"/>
      <c r="L10" s="587"/>
      <c r="M10" s="587"/>
      <c r="N10" s="587"/>
      <c r="O10" s="586"/>
      <c r="P10" s="586"/>
      <c r="Q10" s="586"/>
      <c r="R10" s="587"/>
      <c r="S10" s="587"/>
      <c r="T10" s="587"/>
      <c r="W10" s="573" t="str">
        <f>"Y1P_Table3b_"&amp;$S$4</f>
        <v>Y1P_Table3b_2013</v>
      </c>
    </row>
    <row r="11" spans="1:23" x14ac:dyDescent="0.2">
      <c r="A11" s="588"/>
      <c r="B11" s="589" t="s">
        <v>25</v>
      </c>
      <c r="C11" s="590">
        <f ca="1">VLOOKUP(TRIM($B11),INDIRECT($W$10),6,0)</f>
        <v>40331</v>
      </c>
      <c r="D11" s="590">
        <f ca="1">VLOOKUP(TRIM($B11),INDIRECT($W$10),5,0)</f>
        <v>47193</v>
      </c>
      <c r="E11" s="590">
        <f ca="1">VLOOKUP(TRIM($B11),INDIRECT($W$10),7,0)</f>
        <v>87524</v>
      </c>
      <c r="F11" s="590">
        <f ca="1">VLOOKUP(TRIM($B11),INDIRECT($W$10),3,0)</f>
        <v>64</v>
      </c>
      <c r="G11" s="590">
        <f ca="1">VLOOKUP(TRIM($B11),INDIRECT($W$10),2,0)</f>
        <v>69</v>
      </c>
      <c r="H11" s="590">
        <f ca="1">VLOOKUP(TRIM($B11),INDIRECT($W$10),4,0)</f>
        <v>67</v>
      </c>
      <c r="I11" s="590">
        <f ca="1">VLOOKUP(TRIM($B11),INDIRECT($W$10),12,0)</f>
        <v>206353</v>
      </c>
      <c r="J11" s="590">
        <f ca="1">VLOOKUP(TRIM($B11),INDIRECT($W$10),11,0)</f>
        <v>218559</v>
      </c>
      <c r="K11" s="590">
        <f ca="1">VLOOKUP(TRIM($B11),INDIRECT($W$10),13,0)</f>
        <v>424912</v>
      </c>
      <c r="L11" s="590">
        <f ca="1">VLOOKUP(TRIM($B11),INDIRECT($W$10),9,0)</f>
        <v>76</v>
      </c>
      <c r="M11" s="590">
        <f ca="1">VLOOKUP(TRIM($B11),INDIRECT($W$10),8,0)</f>
        <v>80</v>
      </c>
      <c r="N11" s="590">
        <f ca="1">VLOOKUP(TRIM($B11),INDIRECT($W$10),10,0)</f>
        <v>78</v>
      </c>
      <c r="O11" s="590">
        <f ca="1">VLOOKUP(TRIM($B11),INDIRECT($W$10),18,0)</f>
        <v>246684</v>
      </c>
      <c r="P11" s="590">
        <f ca="1">VLOOKUP(TRIM($B11),INDIRECT($W$10),17,0)</f>
        <v>265752</v>
      </c>
      <c r="Q11" s="590">
        <f ca="1">VLOOKUP(TRIM($B11),INDIRECT($W$10),19,0)</f>
        <v>512436</v>
      </c>
      <c r="R11" s="590">
        <f ca="1">VLOOKUP(TRIM($B11),INDIRECT($W$10),15,0)</f>
        <v>74</v>
      </c>
      <c r="S11" s="590">
        <f ca="1">VLOOKUP(TRIM($B11),INDIRECT($W$10),14,0)</f>
        <v>78</v>
      </c>
      <c r="T11" s="590">
        <f ca="1">VLOOKUP(TRIM($B11),INDIRECT($W$10),16,0)</f>
        <v>76</v>
      </c>
    </row>
    <row r="12" spans="1:23" x14ac:dyDescent="0.2">
      <c r="A12" s="588"/>
      <c r="B12" s="589" t="s">
        <v>26</v>
      </c>
      <c r="C12" s="590">
        <f t="shared" ref="C12:C17" ca="1" si="0">VLOOKUP(TRIM($B12),INDIRECT($W$10),6,0)</f>
        <v>20623</v>
      </c>
      <c r="D12" s="590">
        <f t="shared" ref="D12:D17" ca="1" si="1">VLOOKUP(TRIM($B12),INDIRECT($W$10),5,0)</f>
        <v>11300</v>
      </c>
      <c r="E12" s="590">
        <f t="shared" ref="E12:E17" ca="1" si="2">VLOOKUP(TRIM($B12),INDIRECT($W$10),7,0)</f>
        <v>31923</v>
      </c>
      <c r="F12" s="590">
        <f t="shared" ref="F12:F17" ca="1" si="3">VLOOKUP(TRIM($B12),INDIRECT($W$10),3,0)</f>
        <v>26</v>
      </c>
      <c r="G12" s="590">
        <f t="shared" ref="G12:G17" ca="1" si="4">VLOOKUP(TRIM($B12),INDIRECT($W$10),2,0)</f>
        <v>26</v>
      </c>
      <c r="H12" s="590">
        <f t="shared" ref="H12:H17" ca="1" si="5">VLOOKUP(TRIM($B12),INDIRECT($W$10),4,0)</f>
        <v>26</v>
      </c>
      <c r="I12" s="590">
        <f t="shared" ref="I12:I17" ca="1" si="6">VLOOKUP(TRIM($B12),INDIRECT($W$10),12,0)</f>
        <v>44634</v>
      </c>
      <c r="J12" s="590">
        <f t="shared" ref="J12:J17" ca="1" si="7">VLOOKUP(TRIM($B12),INDIRECT($W$10),11,0)</f>
        <v>19692</v>
      </c>
      <c r="K12" s="590">
        <f t="shared" ref="K12:K17" ca="1" si="8">VLOOKUP(TRIM($B12),INDIRECT($W$10),13,0)</f>
        <v>64326</v>
      </c>
      <c r="L12" s="590">
        <f t="shared" ref="L12:L17" ca="1" si="9">VLOOKUP(TRIM($B12),INDIRECT($W$10),9,0)</f>
        <v>35</v>
      </c>
      <c r="M12" s="590">
        <f t="shared" ref="M12:M17" ca="1" si="10">VLOOKUP(TRIM($B12),INDIRECT($W$10),8,0)</f>
        <v>35</v>
      </c>
      <c r="N12" s="590">
        <f t="shared" ref="N12:N17" ca="1" si="11">VLOOKUP(TRIM($B12),INDIRECT($W$10),10,0)</f>
        <v>35</v>
      </c>
      <c r="O12" s="590">
        <f t="shared" ref="O12:O17" ca="1" si="12">VLOOKUP(TRIM($B12),INDIRECT($W$10),18,0)</f>
        <v>65257</v>
      </c>
      <c r="P12" s="590">
        <f t="shared" ref="P12:P17" ca="1" si="13">VLOOKUP(TRIM($B12),INDIRECT($W$10),17,0)</f>
        <v>30992</v>
      </c>
      <c r="Q12" s="590">
        <f t="shared" ref="Q12:Q17" ca="1" si="14">VLOOKUP(TRIM($B12),INDIRECT($W$10),19,0)</f>
        <v>96249</v>
      </c>
      <c r="R12" s="590">
        <f t="shared" ref="R12:R17" ca="1" si="15">VLOOKUP(TRIM($B12),INDIRECT($W$10),15,0)</f>
        <v>32</v>
      </c>
      <c r="S12" s="590">
        <f t="shared" ref="S12:S17" ca="1" si="16">VLOOKUP(TRIM($B12),INDIRECT($W$10),14,0)</f>
        <v>32</v>
      </c>
      <c r="T12" s="590">
        <f t="shared" ref="T12:T17" ca="1" si="17">VLOOKUP(TRIM($B12),INDIRECT($W$10),16,0)</f>
        <v>32</v>
      </c>
    </row>
    <row r="13" spans="1:23" x14ac:dyDescent="0.2">
      <c r="A13" s="588"/>
      <c r="B13" s="589" t="s">
        <v>27</v>
      </c>
      <c r="C13" s="590">
        <f t="shared" ca="1" si="0"/>
        <v>18538</v>
      </c>
      <c r="D13" s="590">
        <f t="shared" ca="1" si="1"/>
        <v>10514</v>
      </c>
      <c r="E13" s="590">
        <f t="shared" ca="1" si="2"/>
        <v>29052</v>
      </c>
      <c r="F13" s="590">
        <f t="shared" ca="1" si="3"/>
        <v>27</v>
      </c>
      <c r="G13" s="590">
        <f t="shared" ca="1" si="4"/>
        <v>28</v>
      </c>
      <c r="H13" s="590">
        <f t="shared" ca="1" si="5"/>
        <v>28</v>
      </c>
      <c r="I13" s="590">
        <f t="shared" ca="1" si="6"/>
        <v>39774</v>
      </c>
      <c r="J13" s="590">
        <f t="shared" ca="1" si="7"/>
        <v>17736</v>
      </c>
      <c r="K13" s="590">
        <f t="shared" ca="1" si="8"/>
        <v>57510</v>
      </c>
      <c r="L13" s="590">
        <f t="shared" ca="1" si="9"/>
        <v>37</v>
      </c>
      <c r="M13" s="590">
        <f t="shared" ca="1" si="10"/>
        <v>37</v>
      </c>
      <c r="N13" s="590">
        <f t="shared" ca="1" si="11"/>
        <v>37</v>
      </c>
      <c r="O13" s="590">
        <f t="shared" ca="1" si="12"/>
        <v>58312</v>
      </c>
      <c r="P13" s="590">
        <f t="shared" ca="1" si="13"/>
        <v>28250</v>
      </c>
      <c r="Q13" s="590">
        <f t="shared" ca="1" si="14"/>
        <v>86562</v>
      </c>
      <c r="R13" s="590">
        <f t="shared" ca="1" si="15"/>
        <v>34</v>
      </c>
      <c r="S13" s="590">
        <f t="shared" ca="1" si="16"/>
        <v>34</v>
      </c>
      <c r="T13" s="590">
        <f t="shared" ca="1" si="17"/>
        <v>34</v>
      </c>
    </row>
    <row r="14" spans="1:23" x14ac:dyDescent="0.2">
      <c r="A14" s="588"/>
      <c r="B14" s="589" t="s">
        <v>165</v>
      </c>
      <c r="C14" s="590">
        <f t="shared" ca="1" si="0"/>
        <v>10565</v>
      </c>
      <c r="D14" s="590">
        <f t="shared" ca="1" si="1"/>
        <v>6769</v>
      </c>
      <c r="E14" s="590">
        <f t="shared" ca="1" si="2"/>
        <v>17334</v>
      </c>
      <c r="F14" s="590">
        <f t="shared" ca="1" si="3"/>
        <v>29</v>
      </c>
      <c r="G14" s="590">
        <f t="shared" ca="1" si="4"/>
        <v>29</v>
      </c>
      <c r="H14" s="590">
        <f t="shared" ca="1" si="5"/>
        <v>29</v>
      </c>
      <c r="I14" s="590">
        <f t="shared" ca="1" si="6"/>
        <v>23353</v>
      </c>
      <c r="J14" s="590">
        <f t="shared" ca="1" si="7"/>
        <v>11467</v>
      </c>
      <c r="K14" s="590">
        <f t="shared" ca="1" si="8"/>
        <v>34820</v>
      </c>
      <c r="L14" s="590">
        <f t="shared" ca="1" si="9"/>
        <v>38</v>
      </c>
      <c r="M14" s="590">
        <f t="shared" ca="1" si="10"/>
        <v>37</v>
      </c>
      <c r="N14" s="590">
        <f t="shared" ca="1" si="11"/>
        <v>37</v>
      </c>
      <c r="O14" s="590">
        <f t="shared" ca="1" si="12"/>
        <v>33918</v>
      </c>
      <c r="P14" s="590">
        <f t="shared" ca="1" si="13"/>
        <v>18236</v>
      </c>
      <c r="Q14" s="590">
        <f t="shared" ca="1" si="14"/>
        <v>52154</v>
      </c>
      <c r="R14" s="590">
        <f t="shared" ca="1" si="15"/>
        <v>35</v>
      </c>
      <c r="S14" s="590">
        <f t="shared" ca="1" si="16"/>
        <v>34</v>
      </c>
      <c r="T14" s="590">
        <f t="shared" ca="1" si="17"/>
        <v>34</v>
      </c>
    </row>
    <row r="15" spans="1:23" x14ac:dyDescent="0.2">
      <c r="A15" s="588"/>
      <c r="B15" s="589" t="s">
        <v>166</v>
      </c>
      <c r="C15" s="590">
        <f t="shared" ca="1" si="0"/>
        <v>7973</v>
      </c>
      <c r="D15" s="590">
        <f t="shared" ca="1" si="1"/>
        <v>3745</v>
      </c>
      <c r="E15" s="590">
        <f t="shared" ca="1" si="2"/>
        <v>11718</v>
      </c>
      <c r="F15" s="590">
        <f t="shared" ca="1" si="3"/>
        <v>26</v>
      </c>
      <c r="G15" s="590">
        <f t="shared" ca="1" si="4"/>
        <v>26</v>
      </c>
      <c r="H15" s="590">
        <f t="shared" ca="1" si="5"/>
        <v>26</v>
      </c>
      <c r="I15" s="590">
        <f t="shared" ca="1" si="6"/>
        <v>16421</v>
      </c>
      <c r="J15" s="590">
        <f t="shared" ca="1" si="7"/>
        <v>6269</v>
      </c>
      <c r="K15" s="590">
        <f t="shared" ca="1" si="8"/>
        <v>22690</v>
      </c>
      <c r="L15" s="590">
        <f t="shared" ca="1" si="9"/>
        <v>37</v>
      </c>
      <c r="M15" s="590">
        <f t="shared" ca="1" si="10"/>
        <v>38</v>
      </c>
      <c r="N15" s="590">
        <f t="shared" ca="1" si="11"/>
        <v>37</v>
      </c>
      <c r="O15" s="590">
        <f t="shared" ca="1" si="12"/>
        <v>24394</v>
      </c>
      <c r="P15" s="590">
        <f t="shared" ca="1" si="13"/>
        <v>10014</v>
      </c>
      <c r="Q15" s="590">
        <f t="shared" ca="1" si="14"/>
        <v>34408</v>
      </c>
      <c r="R15" s="590">
        <f t="shared" ca="1" si="15"/>
        <v>33</v>
      </c>
      <c r="S15" s="590">
        <f t="shared" ca="1" si="16"/>
        <v>34</v>
      </c>
      <c r="T15" s="590">
        <f t="shared" ca="1" si="17"/>
        <v>33</v>
      </c>
    </row>
    <row r="16" spans="1:23" x14ac:dyDescent="0.2">
      <c r="A16" s="588"/>
      <c r="B16" s="589" t="s">
        <v>30</v>
      </c>
      <c r="C16" s="590">
        <f t="shared" ca="1" si="0"/>
        <v>2085</v>
      </c>
      <c r="D16" s="590">
        <f t="shared" ca="1" si="1"/>
        <v>786</v>
      </c>
      <c r="E16" s="590">
        <f t="shared" ca="1" si="2"/>
        <v>2871</v>
      </c>
      <c r="F16" s="590">
        <f t="shared" ca="1" si="3"/>
        <v>12</v>
      </c>
      <c r="G16" s="590">
        <f t="shared" ca="1" si="4"/>
        <v>9</v>
      </c>
      <c r="H16" s="590">
        <f t="shared" ca="1" si="5"/>
        <v>11</v>
      </c>
      <c r="I16" s="590">
        <f t="shared" ca="1" si="6"/>
        <v>4860</v>
      </c>
      <c r="J16" s="590">
        <f t="shared" ca="1" si="7"/>
        <v>1956</v>
      </c>
      <c r="K16" s="590">
        <f t="shared" ca="1" si="8"/>
        <v>6816</v>
      </c>
      <c r="L16" s="590">
        <f t="shared" ca="1" si="9"/>
        <v>17</v>
      </c>
      <c r="M16" s="590">
        <f t="shared" ca="1" si="10"/>
        <v>13</v>
      </c>
      <c r="N16" s="590">
        <f t="shared" ca="1" si="11"/>
        <v>16</v>
      </c>
      <c r="O16" s="590">
        <f t="shared" ca="1" si="12"/>
        <v>6945</v>
      </c>
      <c r="P16" s="590">
        <f t="shared" ca="1" si="13"/>
        <v>2742</v>
      </c>
      <c r="Q16" s="590">
        <f t="shared" ca="1" si="14"/>
        <v>9687</v>
      </c>
      <c r="R16" s="590">
        <f t="shared" ca="1" si="15"/>
        <v>15</v>
      </c>
      <c r="S16" s="590">
        <f t="shared" ca="1" si="16"/>
        <v>12</v>
      </c>
      <c r="T16" s="590">
        <f t="shared" ca="1" si="17"/>
        <v>14</v>
      </c>
    </row>
    <row r="17" spans="1:21" x14ac:dyDescent="0.2">
      <c r="A17" s="591"/>
      <c r="B17" s="591" t="s">
        <v>330</v>
      </c>
      <c r="C17" s="592">
        <f t="shared" ca="1" si="0"/>
        <v>60954</v>
      </c>
      <c r="D17" s="592">
        <f t="shared" ca="1" si="1"/>
        <v>58493</v>
      </c>
      <c r="E17" s="592">
        <f t="shared" ca="1" si="2"/>
        <v>119447</v>
      </c>
      <c r="F17" s="592">
        <f t="shared" ca="1" si="3"/>
        <v>51</v>
      </c>
      <c r="G17" s="592">
        <f t="shared" ca="1" si="4"/>
        <v>61</v>
      </c>
      <c r="H17" s="592">
        <f t="shared" ca="1" si="5"/>
        <v>56</v>
      </c>
      <c r="I17" s="592">
        <f t="shared" ca="1" si="6"/>
        <v>253028</v>
      </c>
      <c r="J17" s="592">
        <f t="shared" ca="1" si="7"/>
        <v>240185</v>
      </c>
      <c r="K17" s="592">
        <f t="shared" ca="1" si="8"/>
        <v>493213</v>
      </c>
      <c r="L17" s="592">
        <f t="shared" ca="1" si="9"/>
        <v>69</v>
      </c>
      <c r="M17" s="592">
        <f t="shared" ca="1" si="10"/>
        <v>76</v>
      </c>
      <c r="N17" s="592">
        <f t="shared" ca="1" si="11"/>
        <v>72</v>
      </c>
      <c r="O17" s="592">
        <f t="shared" ca="1" si="12"/>
        <v>313982</v>
      </c>
      <c r="P17" s="592">
        <f t="shared" ca="1" si="13"/>
        <v>298678</v>
      </c>
      <c r="Q17" s="592">
        <f t="shared" ca="1" si="14"/>
        <v>612660</v>
      </c>
      <c r="R17" s="592">
        <f t="shared" ca="1" si="15"/>
        <v>65</v>
      </c>
      <c r="S17" s="592">
        <f t="shared" ca="1" si="16"/>
        <v>73</v>
      </c>
      <c r="T17" s="592">
        <f t="shared" ca="1" si="17"/>
        <v>69</v>
      </c>
    </row>
    <row r="18" spans="1:21" x14ac:dyDescent="0.2">
      <c r="A18" s="593"/>
      <c r="B18" s="593"/>
      <c r="C18" s="594"/>
      <c r="D18" s="594"/>
      <c r="E18" s="594"/>
      <c r="F18" s="595"/>
      <c r="G18" s="595"/>
      <c r="H18" s="595"/>
      <c r="I18" s="594"/>
      <c r="J18" s="594"/>
      <c r="K18" s="594"/>
      <c r="L18" s="593"/>
      <c r="M18" s="593"/>
      <c r="N18" s="593"/>
      <c r="O18" s="593"/>
      <c r="P18" s="593"/>
      <c r="Q18" s="593"/>
      <c r="R18" s="593"/>
      <c r="S18" s="593"/>
      <c r="T18" s="596" t="s">
        <v>43</v>
      </c>
    </row>
    <row r="19" spans="1:21" x14ac:dyDescent="0.2">
      <c r="A19" s="593"/>
      <c r="B19" s="593"/>
      <c r="C19" s="594"/>
      <c r="D19" s="594"/>
      <c r="E19" s="594"/>
      <c r="F19" s="595"/>
      <c r="G19" s="595"/>
      <c r="H19" s="595"/>
      <c r="I19" s="594"/>
      <c r="J19" s="594"/>
      <c r="K19" s="594"/>
      <c r="L19" s="593"/>
      <c r="M19" s="593"/>
      <c r="N19" s="593"/>
      <c r="O19" s="593"/>
      <c r="P19" s="593"/>
      <c r="Q19" s="593"/>
      <c r="R19" s="593"/>
      <c r="S19" s="593"/>
      <c r="T19" s="596"/>
    </row>
    <row r="20" spans="1:21" ht="12.75" customHeight="1" x14ac:dyDescent="0.2">
      <c r="A20" s="711" t="s">
        <v>146</v>
      </c>
      <c r="B20" s="712"/>
      <c r="C20" s="712"/>
      <c r="D20" s="712"/>
      <c r="E20" s="712"/>
      <c r="F20" s="712"/>
      <c r="G20" s="712"/>
      <c r="H20" s="712"/>
      <c r="I20" s="712"/>
      <c r="J20" s="712"/>
      <c r="K20" s="712"/>
      <c r="L20" s="712"/>
      <c r="M20" s="712"/>
      <c r="N20" s="712"/>
      <c r="O20" s="712"/>
      <c r="P20" s="712"/>
      <c r="Q20" s="712"/>
      <c r="R20" s="712"/>
      <c r="S20" s="712"/>
      <c r="T20" s="712"/>
    </row>
    <row r="21" spans="1:21" ht="12.75" customHeight="1" x14ac:dyDescent="0.2">
      <c r="A21" s="711" t="s">
        <v>147</v>
      </c>
      <c r="B21" s="714"/>
      <c r="C21" s="714"/>
      <c r="D21" s="714"/>
      <c r="E21" s="714"/>
      <c r="F21" s="714"/>
      <c r="G21" s="714"/>
      <c r="H21" s="714"/>
      <c r="I21" s="714"/>
      <c r="J21" s="714"/>
      <c r="K21" s="714"/>
      <c r="L21" s="714"/>
      <c r="M21" s="714"/>
      <c r="N21" s="597"/>
      <c r="O21" s="597"/>
      <c r="P21" s="597"/>
      <c r="Q21" s="597"/>
      <c r="R21" s="597"/>
      <c r="S21" s="597"/>
      <c r="T21" s="597"/>
    </row>
    <row r="22" spans="1:21" ht="12.75" customHeight="1" x14ac:dyDescent="0.2">
      <c r="A22" s="711" t="s">
        <v>148</v>
      </c>
      <c r="B22" s="712"/>
      <c r="C22" s="712"/>
      <c r="D22" s="712"/>
      <c r="E22" s="712"/>
      <c r="F22" s="712"/>
      <c r="G22" s="712"/>
      <c r="H22" s="712"/>
      <c r="I22" s="712"/>
      <c r="J22" s="712"/>
      <c r="K22" s="712"/>
      <c r="L22" s="712"/>
      <c r="M22" s="712"/>
      <c r="N22" s="712"/>
      <c r="O22" s="712"/>
      <c r="P22" s="712"/>
      <c r="Q22" s="712"/>
      <c r="R22" s="712"/>
      <c r="S22" s="712"/>
      <c r="T22" s="712"/>
      <c r="U22" s="712"/>
    </row>
    <row r="23" spans="1:21" x14ac:dyDescent="0.2">
      <c r="A23" s="598" t="s">
        <v>420</v>
      </c>
      <c r="B23" s="593"/>
      <c r="C23" s="594"/>
      <c r="D23" s="594"/>
      <c r="E23" s="594"/>
      <c r="F23" s="595"/>
      <c r="G23" s="595"/>
      <c r="H23" s="595"/>
      <c r="I23" s="594"/>
      <c r="J23" s="594"/>
      <c r="K23" s="594"/>
      <c r="L23" s="593"/>
      <c r="M23" s="593"/>
      <c r="N23" s="593"/>
      <c r="O23" s="593"/>
      <c r="P23" s="593"/>
      <c r="Q23" s="593"/>
      <c r="R23" s="593"/>
      <c r="S23" s="593"/>
      <c r="T23" s="596"/>
    </row>
    <row r="24" spans="1:21" ht="21.75" customHeight="1" x14ac:dyDescent="0.2">
      <c r="A24" s="713" t="s">
        <v>421</v>
      </c>
      <c r="B24" s="713"/>
      <c r="C24" s="713"/>
      <c r="D24" s="713"/>
      <c r="E24" s="713"/>
      <c r="F24" s="713"/>
      <c r="G24" s="713"/>
      <c r="H24" s="713"/>
      <c r="I24" s="713"/>
      <c r="J24" s="713"/>
      <c r="K24" s="713"/>
      <c r="L24" s="713"/>
      <c r="M24" s="713"/>
      <c r="N24" s="713"/>
      <c r="O24" s="713"/>
      <c r="P24" s="713"/>
      <c r="Q24" s="713"/>
      <c r="R24" s="713"/>
      <c r="S24" s="713"/>
      <c r="T24" s="713"/>
    </row>
    <row r="25" spans="1:21" x14ac:dyDescent="0.2">
      <c r="A25" s="598" t="s">
        <v>333</v>
      </c>
      <c r="B25" s="599"/>
      <c r="C25" s="599"/>
      <c r="D25" s="599"/>
      <c r="E25" s="599"/>
      <c r="F25" s="599"/>
      <c r="G25" s="599"/>
      <c r="H25" s="599"/>
      <c r="I25" s="599"/>
      <c r="J25" s="599"/>
      <c r="K25" s="599"/>
      <c r="L25" s="599"/>
      <c r="M25" s="599"/>
      <c r="N25" s="599"/>
      <c r="O25" s="599"/>
      <c r="P25" s="599"/>
      <c r="Q25" s="599"/>
      <c r="R25" s="599"/>
      <c r="S25" s="599"/>
      <c r="T25" s="599"/>
    </row>
    <row r="26" spans="1:21" x14ac:dyDescent="0.2">
      <c r="A26" s="600"/>
      <c r="B26" s="599"/>
      <c r="C26" s="599"/>
      <c r="D26" s="599"/>
      <c r="E26" s="599"/>
      <c r="F26" s="599"/>
      <c r="G26" s="599"/>
      <c r="H26" s="599"/>
      <c r="I26" s="599"/>
      <c r="J26" s="599"/>
      <c r="K26" s="599"/>
      <c r="L26" s="599"/>
      <c r="M26" s="599"/>
      <c r="N26" s="599"/>
      <c r="O26" s="599"/>
      <c r="P26" s="599"/>
      <c r="Q26" s="599"/>
      <c r="R26" s="599"/>
      <c r="S26" s="599"/>
      <c r="T26" s="599"/>
    </row>
    <row r="27" spans="1:21" x14ac:dyDescent="0.2">
      <c r="A27" s="601" t="s">
        <v>47</v>
      </c>
      <c r="B27" s="599"/>
      <c r="C27" s="599"/>
      <c r="D27" s="599"/>
      <c r="E27" s="599"/>
      <c r="F27" s="599"/>
      <c r="G27" s="599"/>
      <c r="H27" s="599"/>
      <c r="I27" s="599"/>
      <c r="J27" s="599"/>
      <c r="K27" s="599"/>
      <c r="L27" s="599"/>
      <c r="M27" s="599"/>
      <c r="N27" s="599"/>
      <c r="O27" s="599"/>
      <c r="P27" s="599"/>
      <c r="Q27" s="599"/>
      <c r="R27" s="599"/>
      <c r="S27" s="599"/>
      <c r="T27" s="599"/>
    </row>
    <row r="28" spans="1:21" x14ac:dyDescent="0.2">
      <c r="A28" s="598" t="s">
        <v>415</v>
      </c>
      <c r="B28" s="599"/>
      <c r="C28" s="599"/>
      <c r="D28" s="599"/>
      <c r="E28" s="599"/>
      <c r="F28" s="599"/>
      <c r="G28" s="599"/>
      <c r="H28" s="599"/>
      <c r="I28" s="599"/>
      <c r="J28" s="599"/>
      <c r="K28" s="599"/>
      <c r="L28" s="599"/>
      <c r="M28" s="599"/>
      <c r="N28" s="599"/>
      <c r="O28" s="599"/>
      <c r="P28" s="599"/>
      <c r="Q28" s="599"/>
      <c r="R28" s="599"/>
      <c r="S28" s="599"/>
      <c r="T28" s="599"/>
    </row>
  </sheetData>
  <sheetProtection sheet="1" objects="1" scenarios="1"/>
  <mergeCells count="18">
    <mergeCell ref="A22:U22"/>
    <mergeCell ref="A24:T24"/>
    <mergeCell ref="I8:K8"/>
    <mergeCell ref="L8:N8"/>
    <mergeCell ref="O8:Q8"/>
    <mergeCell ref="R8:T8"/>
    <mergeCell ref="A20:T20"/>
    <mergeCell ref="A21:M21"/>
    <mergeCell ref="K3:M3"/>
    <mergeCell ref="R3:T3"/>
    <mergeCell ref="L4:M4"/>
    <mergeCell ref="S4:T4"/>
    <mergeCell ref="A7:B9"/>
    <mergeCell ref="C7:H7"/>
    <mergeCell ref="I7:N7"/>
    <mergeCell ref="O7:T7"/>
    <mergeCell ref="C8:E8"/>
    <mergeCell ref="F8:H8"/>
  </mergeCells>
  <dataValidations count="2">
    <dataValidation type="list" allowBlank="1" showInputMessage="1" showErrorMessage="1" sqref="S4:T4">
      <formula1>$W$4:$W$5</formula1>
    </dataValidation>
    <dataValidation type="list" allowBlank="1" showInputMessage="1" showErrorMessage="1" sqref="L4:M5">
      <formula1>$W$4:$W$7</formula1>
    </dataValidation>
  </dataValidations>
  <pageMargins left="0.74803149606299213" right="0.74803149606299213" top="0.98425196850393704" bottom="0.98425196850393704" header="0.51181102362204722" footer="0.51181102362204722"/>
  <pageSetup paperSize="9"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T23"/>
  <sheetViews>
    <sheetView workbookViewId="0">
      <selection activeCell="G15" sqref="G15"/>
    </sheetView>
  </sheetViews>
  <sheetFormatPr defaultRowHeight="12.75" x14ac:dyDescent="0.2"/>
  <cols>
    <col min="1" max="1" width="9.140625" style="51"/>
    <col min="2" max="2" width="19.42578125" style="51" bestFit="1" customWidth="1"/>
    <col min="3" max="16384" width="9.140625" style="51"/>
  </cols>
  <sheetData>
    <row r="1" spans="1:20" ht="15" x14ac:dyDescent="0.2">
      <c r="A1" s="50" t="s">
        <v>150</v>
      </c>
      <c r="B1" s="118"/>
      <c r="C1" s="118"/>
      <c r="D1" s="118"/>
      <c r="E1" s="118"/>
      <c r="F1" s="118"/>
      <c r="G1" s="118"/>
      <c r="H1" s="118"/>
      <c r="I1" s="118"/>
      <c r="J1" s="118"/>
      <c r="K1" s="118"/>
      <c r="L1" s="118"/>
      <c r="M1" s="118"/>
      <c r="N1" s="118"/>
      <c r="O1" s="118"/>
      <c r="P1" s="118"/>
      <c r="Q1" s="118"/>
      <c r="R1" s="118"/>
      <c r="S1" s="118"/>
      <c r="T1" s="118"/>
    </row>
    <row r="2" spans="1:20" x14ac:dyDescent="0.2">
      <c r="A2" s="51" t="s">
        <v>106</v>
      </c>
      <c r="C2" s="51" t="s">
        <v>394</v>
      </c>
    </row>
    <row r="3" spans="1:20" x14ac:dyDescent="0.2">
      <c r="C3" s="51" t="s">
        <v>172</v>
      </c>
      <c r="I3" s="51" t="s">
        <v>261</v>
      </c>
      <c r="O3" s="51" t="s">
        <v>55</v>
      </c>
    </row>
    <row r="4" spans="1:20" x14ac:dyDescent="0.2">
      <c r="C4" s="51" t="s">
        <v>423</v>
      </c>
      <c r="I4" s="51" t="s">
        <v>423</v>
      </c>
      <c r="O4" s="51" t="s">
        <v>423</v>
      </c>
    </row>
    <row r="5" spans="1:20" x14ac:dyDescent="0.2">
      <c r="C5" s="51">
        <v>1</v>
      </c>
      <c r="I5" s="51">
        <v>1</v>
      </c>
      <c r="O5" s="51">
        <v>1</v>
      </c>
    </row>
    <row r="6" spans="1:20" x14ac:dyDescent="0.2">
      <c r="C6" s="51" t="s">
        <v>424</v>
      </c>
      <c r="I6" s="51" t="s">
        <v>424</v>
      </c>
      <c r="O6" s="51" t="s">
        <v>424</v>
      </c>
    </row>
    <row r="7" spans="1:20" x14ac:dyDescent="0.2">
      <c r="C7" s="51">
        <v>1</v>
      </c>
      <c r="F7" s="51" t="s">
        <v>55</v>
      </c>
      <c r="I7" s="51">
        <v>1</v>
      </c>
      <c r="L7" s="51" t="s">
        <v>55</v>
      </c>
      <c r="O7" s="51">
        <v>1</v>
      </c>
      <c r="R7" s="51" t="s">
        <v>55</v>
      </c>
    </row>
    <row r="8" spans="1:20" x14ac:dyDescent="0.2">
      <c r="C8" s="51" t="s">
        <v>151</v>
      </c>
      <c r="F8" s="51" t="s">
        <v>151</v>
      </c>
      <c r="I8" s="51" t="s">
        <v>151</v>
      </c>
      <c r="L8" s="51" t="s">
        <v>151</v>
      </c>
      <c r="O8" s="51" t="s">
        <v>151</v>
      </c>
      <c r="R8" s="51" t="s">
        <v>151</v>
      </c>
    </row>
    <row r="9" spans="1:20"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row>
    <row r="10" spans="1:20"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row>
    <row r="11" spans="1:20" x14ac:dyDescent="0.2">
      <c r="A11" s="51" t="s">
        <v>102</v>
      </c>
      <c r="B11" s="51" t="s">
        <v>25</v>
      </c>
      <c r="C11" s="51">
        <v>56</v>
      </c>
      <c r="D11" s="51">
        <v>53</v>
      </c>
      <c r="E11" s="51">
        <v>55</v>
      </c>
      <c r="F11" s="51">
        <v>46433</v>
      </c>
      <c r="G11" s="51">
        <v>38677</v>
      </c>
      <c r="H11" s="51">
        <v>85110</v>
      </c>
      <c r="I11" s="51">
        <v>69</v>
      </c>
      <c r="J11" s="51">
        <v>65</v>
      </c>
      <c r="K11" s="51">
        <v>67</v>
      </c>
      <c r="L11" s="51">
        <v>209276</v>
      </c>
      <c r="M11" s="51">
        <v>196541</v>
      </c>
      <c r="N11" s="51">
        <v>405817</v>
      </c>
      <c r="O11" s="51">
        <v>67</v>
      </c>
      <c r="P11" s="51">
        <v>63</v>
      </c>
      <c r="Q11" s="51">
        <v>65</v>
      </c>
      <c r="R11" s="51">
        <v>255709</v>
      </c>
      <c r="S11" s="51">
        <v>235218</v>
      </c>
      <c r="T11" s="51">
        <v>490927</v>
      </c>
    </row>
    <row r="12" spans="1:20" x14ac:dyDescent="0.2">
      <c r="B12" s="51" t="s">
        <v>178</v>
      </c>
      <c r="C12" s="51">
        <v>18</v>
      </c>
      <c r="D12" s="51">
        <v>19</v>
      </c>
      <c r="E12" s="51">
        <v>19</v>
      </c>
      <c r="F12" s="51">
        <v>11957</v>
      </c>
      <c r="G12" s="51">
        <v>21585</v>
      </c>
      <c r="H12" s="51">
        <v>33542</v>
      </c>
      <c r="I12" s="51">
        <v>26</v>
      </c>
      <c r="J12" s="51">
        <v>27</v>
      </c>
      <c r="K12" s="51">
        <v>26</v>
      </c>
      <c r="L12" s="51">
        <v>20349</v>
      </c>
      <c r="M12" s="51">
        <v>45301</v>
      </c>
      <c r="N12" s="51">
        <v>65650</v>
      </c>
      <c r="O12" s="51">
        <v>23</v>
      </c>
      <c r="P12" s="51">
        <v>24</v>
      </c>
      <c r="Q12" s="51">
        <v>24</v>
      </c>
      <c r="R12" s="51">
        <v>32306</v>
      </c>
      <c r="S12" s="51">
        <v>66886</v>
      </c>
      <c r="T12" s="51">
        <v>99192</v>
      </c>
    </row>
    <row r="13" spans="1:20" x14ac:dyDescent="0.2">
      <c r="B13" s="51" t="s">
        <v>27</v>
      </c>
      <c r="C13" s="51">
        <v>19</v>
      </c>
      <c r="D13" s="51">
        <v>20</v>
      </c>
      <c r="E13" s="51">
        <v>19</v>
      </c>
      <c r="F13" s="51">
        <v>11164</v>
      </c>
      <c r="G13" s="51">
        <v>19616</v>
      </c>
      <c r="H13" s="51">
        <v>30780</v>
      </c>
      <c r="I13" s="51">
        <v>27</v>
      </c>
      <c r="J13" s="51">
        <v>28</v>
      </c>
      <c r="K13" s="51">
        <v>28</v>
      </c>
      <c r="L13" s="51">
        <v>18475</v>
      </c>
      <c r="M13" s="51">
        <v>40730</v>
      </c>
      <c r="N13" s="51">
        <v>59205</v>
      </c>
      <c r="O13" s="51">
        <v>24</v>
      </c>
      <c r="P13" s="51">
        <v>25</v>
      </c>
      <c r="Q13" s="51">
        <v>25</v>
      </c>
      <c r="R13" s="51">
        <v>29639</v>
      </c>
      <c r="S13" s="51">
        <v>60346</v>
      </c>
      <c r="T13" s="51">
        <v>89985</v>
      </c>
    </row>
    <row r="14" spans="1:20" x14ac:dyDescent="0.2">
      <c r="B14" s="51" t="s">
        <v>103</v>
      </c>
      <c r="C14" s="51">
        <v>19</v>
      </c>
      <c r="D14" s="51">
        <v>20</v>
      </c>
      <c r="E14" s="51">
        <v>20</v>
      </c>
      <c r="F14" s="51">
        <v>7504</v>
      </c>
      <c r="G14" s="51">
        <v>11578</v>
      </c>
      <c r="H14" s="51">
        <v>19082</v>
      </c>
      <c r="I14" s="51">
        <v>26</v>
      </c>
      <c r="J14" s="51">
        <v>28</v>
      </c>
      <c r="K14" s="51">
        <v>27</v>
      </c>
      <c r="L14" s="51">
        <v>12380</v>
      </c>
      <c r="M14" s="51">
        <v>24977</v>
      </c>
      <c r="N14" s="51">
        <v>37357</v>
      </c>
      <c r="O14" s="51">
        <v>24</v>
      </c>
      <c r="P14" s="51">
        <v>26</v>
      </c>
      <c r="Q14" s="51">
        <v>25</v>
      </c>
      <c r="R14" s="51">
        <v>19884</v>
      </c>
      <c r="S14" s="51">
        <v>36555</v>
      </c>
      <c r="T14" s="51">
        <v>56439</v>
      </c>
    </row>
    <row r="15" spans="1:20" x14ac:dyDescent="0.2">
      <c r="B15" s="51" t="s">
        <v>104</v>
      </c>
      <c r="C15" s="51">
        <v>18</v>
      </c>
      <c r="D15" s="51">
        <v>19</v>
      </c>
      <c r="E15" s="51">
        <v>19</v>
      </c>
      <c r="F15" s="51">
        <v>3660</v>
      </c>
      <c r="G15" s="51">
        <v>8038</v>
      </c>
      <c r="H15" s="51">
        <v>11698</v>
      </c>
      <c r="I15" s="51">
        <v>29</v>
      </c>
      <c r="J15" s="51">
        <v>29</v>
      </c>
      <c r="K15" s="51">
        <v>29</v>
      </c>
      <c r="L15" s="51">
        <v>6095</v>
      </c>
      <c r="M15" s="51">
        <v>15753</v>
      </c>
      <c r="N15" s="51">
        <v>21848</v>
      </c>
      <c r="O15" s="51">
        <v>25</v>
      </c>
      <c r="P15" s="51">
        <v>25</v>
      </c>
      <c r="Q15" s="51">
        <v>25</v>
      </c>
      <c r="R15" s="51">
        <v>9755</v>
      </c>
      <c r="S15" s="51">
        <v>23791</v>
      </c>
      <c r="T15" s="51">
        <v>33546</v>
      </c>
    </row>
    <row r="16" spans="1:20" x14ac:dyDescent="0.2">
      <c r="B16" s="51" t="s">
        <v>30</v>
      </c>
      <c r="C16" s="51">
        <v>7</v>
      </c>
      <c r="D16" s="51">
        <v>8</v>
      </c>
      <c r="E16" s="51">
        <v>8</v>
      </c>
      <c r="F16" s="51">
        <v>793</v>
      </c>
      <c r="G16" s="51">
        <v>1969</v>
      </c>
      <c r="H16" s="51">
        <v>2762</v>
      </c>
      <c r="I16" s="51">
        <v>12</v>
      </c>
      <c r="J16" s="51">
        <v>14</v>
      </c>
      <c r="K16" s="51">
        <v>13</v>
      </c>
      <c r="L16" s="51">
        <v>1874</v>
      </c>
      <c r="M16" s="51">
        <v>4571</v>
      </c>
      <c r="N16" s="51">
        <v>6445</v>
      </c>
      <c r="O16" s="51">
        <v>10</v>
      </c>
      <c r="P16" s="51">
        <v>12</v>
      </c>
      <c r="Q16" s="51">
        <v>12</v>
      </c>
      <c r="R16" s="51">
        <v>2667</v>
      </c>
      <c r="S16" s="51">
        <v>6540</v>
      </c>
      <c r="T16" s="51">
        <v>9207</v>
      </c>
    </row>
    <row r="18" spans="2:20" x14ac:dyDescent="0.2">
      <c r="B18" s="53" t="s">
        <v>322</v>
      </c>
      <c r="C18" s="51">
        <v>49</v>
      </c>
      <c r="D18" s="51">
        <v>40</v>
      </c>
      <c r="E18" s="51">
        <v>44</v>
      </c>
      <c r="F18" s="51">
        <v>58390</v>
      </c>
      <c r="G18" s="51">
        <v>60262</v>
      </c>
      <c r="H18" s="51">
        <v>118652</v>
      </c>
      <c r="I18" s="51">
        <v>65</v>
      </c>
      <c r="J18" s="51">
        <v>58</v>
      </c>
      <c r="K18" s="51">
        <v>61</v>
      </c>
      <c r="L18" s="51">
        <v>231239</v>
      </c>
      <c r="M18" s="51">
        <v>243608</v>
      </c>
      <c r="N18" s="51">
        <v>474847</v>
      </c>
      <c r="O18" s="51">
        <v>62</v>
      </c>
      <c r="P18" s="51">
        <v>54</v>
      </c>
      <c r="Q18" s="51">
        <v>58</v>
      </c>
      <c r="R18" s="51">
        <v>289629</v>
      </c>
      <c r="S18" s="51">
        <v>303870</v>
      </c>
      <c r="T18" s="51">
        <v>593499</v>
      </c>
    </row>
    <row r="23" spans="2:20" x14ac:dyDescent="0.2">
      <c r="B23" s="118">
        <v>1</v>
      </c>
      <c r="C23" s="118">
        <v>2</v>
      </c>
      <c r="D23" s="118">
        <v>3</v>
      </c>
      <c r="E23" s="118">
        <v>4</v>
      </c>
      <c r="F23" s="118">
        <v>5</v>
      </c>
      <c r="G23" s="118">
        <v>6</v>
      </c>
      <c r="H23" s="118">
        <v>7</v>
      </c>
      <c r="I23" s="118">
        <v>8</v>
      </c>
      <c r="J23" s="118">
        <v>9</v>
      </c>
      <c r="K23" s="118">
        <v>10</v>
      </c>
      <c r="L23" s="118">
        <v>11</v>
      </c>
      <c r="M23" s="118">
        <v>12</v>
      </c>
      <c r="N23" s="118">
        <v>13</v>
      </c>
      <c r="O23" s="118">
        <v>14</v>
      </c>
      <c r="P23" s="118">
        <v>15</v>
      </c>
      <c r="Q23" s="118">
        <v>16</v>
      </c>
      <c r="R23" s="118">
        <v>17</v>
      </c>
      <c r="S23" s="118">
        <v>18</v>
      </c>
      <c r="T23" s="118">
        <v>19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T23"/>
  <sheetViews>
    <sheetView workbookViewId="0">
      <selection activeCell="G15" sqref="G15"/>
    </sheetView>
  </sheetViews>
  <sheetFormatPr defaultRowHeight="12.75" x14ac:dyDescent="0.2"/>
  <cols>
    <col min="1" max="1" width="9.140625" style="51"/>
    <col min="2" max="2" width="19.42578125" style="51" bestFit="1" customWidth="1"/>
    <col min="3" max="16384" width="9.140625" style="51"/>
  </cols>
  <sheetData>
    <row r="1" spans="1:20" ht="15" x14ac:dyDescent="0.2">
      <c r="A1" s="50" t="s">
        <v>150</v>
      </c>
      <c r="B1" s="118"/>
      <c r="C1" s="118"/>
      <c r="D1" s="118"/>
      <c r="E1" s="118"/>
      <c r="F1" s="118"/>
      <c r="G1" s="118"/>
      <c r="H1" s="118"/>
      <c r="I1" s="118"/>
      <c r="J1" s="118"/>
      <c r="K1" s="118"/>
      <c r="L1" s="118"/>
      <c r="M1" s="118"/>
      <c r="N1" s="118"/>
      <c r="O1" s="118"/>
      <c r="P1" s="118"/>
      <c r="Q1" s="118"/>
      <c r="R1" s="118"/>
      <c r="S1" s="118"/>
      <c r="T1" s="118"/>
    </row>
    <row r="2" spans="1:20" x14ac:dyDescent="0.2">
      <c r="A2" s="51" t="s">
        <v>106</v>
      </c>
      <c r="C2" s="51" t="s">
        <v>394</v>
      </c>
    </row>
    <row r="3" spans="1:20" x14ac:dyDescent="0.2">
      <c r="C3" s="51" t="s">
        <v>172</v>
      </c>
      <c r="I3" s="51" t="s">
        <v>261</v>
      </c>
      <c r="O3" s="51" t="s">
        <v>55</v>
      </c>
    </row>
    <row r="4" spans="1:20" x14ac:dyDescent="0.2">
      <c r="C4" s="51" t="s">
        <v>423</v>
      </c>
      <c r="I4" s="51" t="s">
        <v>423</v>
      </c>
      <c r="O4" s="51" t="s">
        <v>423</v>
      </c>
    </row>
    <row r="5" spans="1:20" x14ac:dyDescent="0.2">
      <c r="C5" s="51">
        <v>1</v>
      </c>
      <c r="I5" s="51">
        <v>1</v>
      </c>
      <c r="O5" s="51">
        <v>1</v>
      </c>
    </row>
    <row r="6" spans="1:20" x14ac:dyDescent="0.2">
      <c r="C6" s="51" t="s">
        <v>424</v>
      </c>
      <c r="I6" s="51" t="s">
        <v>424</v>
      </c>
      <c r="O6" s="51" t="s">
        <v>424</v>
      </c>
    </row>
    <row r="7" spans="1:20" x14ac:dyDescent="0.2">
      <c r="C7" s="51">
        <v>1</v>
      </c>
      <c r="F7" s="51" t="s">
        <v>55</v>
      </c>
      <c r="I7" s="51">
        <v>1</v>
      </c>
      <c r="L7" s="51" t="s">
        <v>55</v>
      </c>
      <c r="O7" s="51">
        <v>1</v>
      </c>
      <c r="R7" s="51" t="s">
        <v>55</v>
      </c>
    </row>
    <row r="8" spans="1:20" x14ac:dyDescent="0.2">
      <c r="C8" s="51" t="s">
        <v>151</v>
      </c>
      <c r="F8" s="51" t="s">
        <v>151</v>
      </c>
      <c r="I8" s="51" t="s">
        <v>151</v>
      </c>
      <c r="L8" s="51" t="s">
        <v>151</v>
      </c>
      <c r="O8" s="51" t="s">
        <v>151</v>
      </c>
      <c r="R8" s="51" t="s">
        <v>151</v>
      </c>
    </row>
    <row r="9" spans="1:20"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row>
    <row r="10" spans="1:20"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row>
    <row r="11" spans="1:20" x14ac:dyDescent="0.2">
      <c r="A11" s="51" t="s">
        <v>102</v>
      </c>
      <c r="B11" s="51" t="s">
        <v>25</v>
      </c>
      <c r="C11" s="51">
        <v>69</v>
      </c>
      <c r="D11" s="51">
        <v>64</v>
      </c>
      <c r="E11" s="51">
        <v>67</v>
      </c>
      <c r="F11" s="51">
        <v>47193</v>
      </c>
      <c r="G11" s="51">
        <v>40331</v>
      </c>
      <c r="H11" s="51">
        <v>87524</v>
      </c>
      <c r="I11" s="51">
        <v>80</v>
      </c>
      <c r="J11" s="51">
        <v>76</v>
      </c>
      <c r="K11" s="51">
        <v>78</v>
      </c>
      <c r="L11" s="51">
        <v>218559</v>
      </c>
      <c r="M11" s="51">
        <v>206353</v>
      </c>
      <c r="N11" s="51">
        <v>424912</v>
      </c>
      <c r="O11" s="51">
        <v>78</v>
      </c>
      <c r="P11" s="51">
        <v>74</v>
      </c>
      <c r="Q11" s="51">
        <v>76</v>
      </c>
      <c r="R11" s="51">
        <v>265752</v>
      </c>
      <c r="S11" s="51">
        <v>246684</v>
      </c>
      <c r="T11" s="51">
        <v>512436</v>
      </c>
    </row>
    <row r="12" spans="1:20" x14ac:dyDescent="0.2">
      <c r="B12" s="51" t="s">
        <v>178</v>
      </c>
      <c r="C12" s="51">
        <v>26</v>
      </c>
      <c r="D12" s="51">
        <v>26</v>
      </c>
      <c r="E12" s="51">
        <v>26</v>
      </c>
      <c r="F12" s="51">
        <v>11300</v>
      </c>
      <c r="G12" s="51">
        <v>20623</v>
      </c>
      <c r="H12" s="51">
        <v>31923</v>
      </c>
      <c r="I12" s="51">
        <v>35</v>
      </c>
      <c r="J12" s="51">
        <v>35</v>
      </c>
      <c r="K12" s="51">
        <v>35</v>
      </c>
      <c r="L12" s="51">
        <v>19692</v>
      </c>
      <c r="M12" s="51">
        <v>44634</v>
      </c>
      <c r="N12" s="51">
        <v>64326</v>
      </c>
      <c r="O12" s="51">
        <v>32</v>
      </c>
      <c r="P12" s="51">
        <v>32</v>
      </c>
      <c r="Q12" s="51">
        <v>32</v>
      </c>
      <c r="R12" s="51">
        <v>30992</v>
      </c>
      <c r="S12" s="51">
        <v>65257</v>
      </c>
      <c r="T12" s="51">
        <v>96249</v>
      </c>
    </row>
    <row r="13" spans="1:20" x14ac:dyDescent="0.2">
      <c r="B13" s="51" t="s">
        <v>27</v>
      </c>
      <c r="C13" s="51">
        <v>28</v>
      </c>
      <c r="D13" s="51">
        <v>27</v>
      </c>
      <c r="E13" s="51">
        <v>28</v>
      </c>
      <c r="F13" s="51">
        <v>10514</v>
      </c>
      <c r="G13" s="51">
        <v>18538</v>
      </c>
      <c r="H13" s="51">
        <v>29052</v>
      </c>
      <c r="I13" s="51">
        <v>37</v>
      </c>
      <c r="J13" s="51">
        <v>37</v>
      </c>
      <c r="K13" s="51">
        <v>37</v>
      </c>
      <c r="L13" s="51">
        <v>17736</v>
      </c>
      <c r="M13" s="51">
        <v>39774</v>
      </c>
      <c r="N13" s="51">
        <v>57510</v>
      </c>
      <c r="O13" s="51">
        <v>34</v>
      </c>
      <c r="P13" s="51">
        <v>34</v>
      </c>
      <c r="Q13" s="51">
        <v>34</v>
      </c>
      <c r="R13" s="51">
        <v>28250</v>
      </c>
      <c r="S13" s="51">
        <v>58312</v>
      </c>
      <c r="T13" s="51">
        <v>86562</v>
      </c>
    </row>
    <row r="14" spans="1:20" x14ac:dyDescent="0.2">
      <c r="B14" s="51" t="s">
        <v>103</v>
      </c>
      <c r="C14" s="51">
        <v>29</v>
      </c>
      <c r="D14" s="51">
        <v>29</v>
      </c>
      <c r="E14" s="51">
        <v>29</v>
      </c>
      <c r="F14" s="51">
        <v>6769</v>
      </c>
      <c r="G14" s="51">
        <v>10565</v>
      </c>
      <c r="H14" s="51">
        <v>17334</v>
      </c>
      <c r="I14" s="51">
        <v>37</v>
      </c>
      <c r="J14" s="51">
        <v>38</v>
      </c>
      <c r="K14" s="51">
        <v>37</v>
      </c>
      <c r="L14" s="51">
        <v>11467</v>
      </c>
      <c r="M14" s="51">
        <v>23353</v>
      </c>
      <c r="N14" s="51">
        <v>34820</v>
      </c>
      <c r="O14" s="51">
        <v>34</v>
      </c>
      <c r="P14" s="51">
        <v>35</v>
      </c>
      <c r="Q14" s="51">
        <v>34</v>
      </c>
      <c r="R14" s="51">
        <v>18236</v>
      </c>
      <c r="S14" s="51">
        <v>33918</v>
      </c>
      <c r="T14" s="51">
        <v>52154</v>
      </c>
    </row>
    <row r="15" spans="1:20" x14ac:dyDescent="0.2">
      <c r="B15" s="51" t="s">
        <v>104</v>
      </c>
      <c r="C15" s="51">
        <v>26</v>
      </c>
      <c r="D15" s="51">
        <v>26</v>
      </c>
      <c r="E15" s="51">
        <v>26</v>
      </c>
      <c r="F15" s="51">
        <v>3745</v>
      </c>
      <c r="G15" s="51">
        <v>7973</v>
      </c>
      <c r="H15" s="51">
        <v>11718</v>
      </c>
      <c r="I15" s="51">
        <v>38</v>
      </c>
      <c r="J15" s="51">
        <v>37</v>
      </c>
      <c r="K15" s="51">
        <v>37</v>
      </c>
      <c r="L15" s="51">
        <v>6269</v>
      </c>
      <c r="M15" s="51">
        <v>16421</v>
      </c>
      <c r="N15" s="51">
        <v>22690</v>
      </c>
      <c r="O15" s="51">
        <v>34</v>
      </c>
      <c r="P15" s="51">
        <v>33</v>
      </c>
      <c r="Q15" s="51">
        <v>33</v>
      </c>
      <c r="R15" s="51">
        <v>10014</v>
      </c>
      <c r="S15" s="51">
        <v>24394</v>
      </c>
      <c r="T15" s="51">
        <v>34408</v>
      </c>
    </row>
    <row r="16" spans="1:20" x14ac:dyDescent="0.2">
      <c r="B16" s="51" t="s">
        <v>30</v>
      </c>
      <c r="C16" s="51">
        <v>9</v>
      </c>
      <c r="D16" s="51">
        <v>12</v>
      </c>
      <c r="E16" s="51">
        <v>11</v>
      </c>
      <c r="F16" s="51">
        <v>786</v>
      </c>
      <c r="G16" s="51">
        <v>2085</v>
      </c>
      <c r="H16" s="51">
        <v>2871</v>
      </c>
      <c r="I16" s="51">
        <v>13</v>
      </c>
      <c r="J16" s="51">
        <v>17</v>
      </c>
      <c r="K16" s="51">
        <v>16</v>
      </c>
      <c r="L16" s="51">
        <v>1956</v>
      </c>
      <c r="M16" s="51">
        <v>4860</v>
      </c>
      <c r="N16" s="51">
        <v>6816</v>
      </c>
      <c r="O16" s="51">
        <v>12</v>
      </c>
      <c r="P16" s="51">
        <v>15</v>
      </c>
      <c r="Q16" s="51">
        <v>14</v>
      </c>
      <c r="R16" s="51">
        <v>2742</v>
      </c>
      <c r="S16" s="51">
        <v>6945</v>
      </c>
      <c r="T16" s="51">
        <v>9687</v>
      </c>
    </row>
    <row r="18" spans="2:20" x14ac:dyDescent="0.2">
      <c r="B18" s="53" t="s">
        <v>322</v>
      </c>
      <c r="C18" s="51">
        <v>61</v>
      </c>
      <c r="D18" s="51">
        <v>51</v>
      </c>
      <c r="E18" s="51">
        <v>56</v>
      </c>
      <c r="F18" s="51">
        <v>58493</v>
      </c>
      <c r="G18" s="51">
        <v>60954</v>
      </c>
      <c r="H18" s="51">
        <v>119447</v>
      </c>
      <c r="I18" s="51">
        <v>76</v>
      </c>
      <c r="J18" s="51">
        <v>69</v>
      </c>
      <c r="K18" s="51">
        <v>72</v>
      </c>
      <c r="L18" s="51">
        <v>240185</v>
      </c>
      <c r="M18" s="51">
        <v>253028</v>
      </c>
      <c r="N18" s="51">
        <v>493213</v>
      </c>
      <c r="O18" s="51">
        <v>73</v>
      </c>
      <c r="P18" s="51">
        <v>65</v>
      </c>
      <c r="Q18" s="51">
        <v>69</v>
      </c>
      <c r="R18" s="51">
        <v>298678</v>
      </c>
      <c r="S18" s="51">
        <v>313982</v>
      </c>
      <c r="T18" s="51">
        <v>612660</v>
      </c>
    </row>
    <row r="23" spans="2:20" x14ac:dyDescent="0.2">
      <c r="B23" s="118">
        <v>1</v>
      </c>
      <c r="C23" s="118">
        <v>2</v>
      </c>
      <c r="D23" s="118">
        <v>3</v>
      </c>
      <c r="E23" s="118">
        <v>4</v>
      </c>
      <c r="F23" s="118">
        <v>5</v>
      </c>
      <c r="G23" s="118">
        <v>6</v>
      </c>
      <c r="H23" s="118">
        <v>7</v>
      </c>
      <c r="I23" s="118">
        <v>8</v>
      </c>
      <c r="J23" s="118">
        <v>9</v>
      </c>
      <c r="K23" s="118">
        <v>10</v>
      </c>
      <c r="L23" s="118">
        <v>11</v>
      </c>
      <c r="M23" s="118">
        <v>12</v>
      </c>
      <c r="N23" s="118">
        <v>13</v>
      </c>
      <c r="O23" s="118">
        <v>14</v>
      </c>
      <c r="P23" s="118">
        <v>15</v>
      </c>
      <c r="Q23" s="118">
        <v>16</v>
      </c>
      <c r="R23" s="118">
        <v>17</v>
      </c>
      <c r="S23" s="118">
        <v>18</v>
      </c>
      <c r="T23" s="118">
        <v>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W31"/>
  <sheetViews>
    <sheetView workbookViewId="0">
      <selection activeCell="L4" sqref="L4:N4"/>
    </sheetView>
  </sheetViews>
  <sheetFormatPr defaultRowHeight="12.75" x14ac:dyDescent="0.2"/>
  <cols>
    <col min="1" max="1" width="9.140625" style="573"/>
    <col min="2" max="2" width="18.140625" style="573" bestFit="1" customWidth="1"/>
    <col min="3" max="3" width="9.140625" style="573"/>
    <col min="4" max="4" width="9.85546875" style="573" customWidth="1"/>
    <col min="5" max="5" width="9.140625" style="573"/>
    <col min="6" max="6" width="9.7109375" style="573" customWidth="1"/>
    <col min="7" max="7" width="9.140625" style="573"/>
    <col min="8" max="8" width="10.28515625" style="573" customWidth="1"/>
    <col min="9" max="9" width="9.140625" style="573"/>
    <col min="10" max="10" width="9.7109375" style="573" customWidth="1"/>
    <col min="11" max="11" width="9.140625" style="573"/>
    <col min="12" max="12" width="9.85546875" style="573" customWidth="1"/>
    <col min="13" max="13" width="9.140625" style="573"/>
    <col min="14" max="14" width="9.85546875" style="573" customWidth="1"/>
    <col min="15" max="16" width="9.140625" style="573"/>
    <col min="17" max="18" width="9.140625" style="573" hidden="1" customWidth="1"/>
    <col min="19" max="20" width="0" style="573" hidden="1" customWidth="1"/>
    <col min="21" max="16384" width="9.140625" style="573"/>
  </cols>
  <sheetData>
    <row r="1" spans="1:18" ht="14.25" x14ac:dyDescent="0.2">
      <c r="A1" s="602" t="s">
        <v>472</v>
      </c>
    </row>
    <row r="2" spans="1:18" ht="15" thickBot="1" x14ac:dyDescent="0.25">
      <c r="A2" s="574" t="s">
        <v>137</v>
      </c>
    </row>
    <row r="3" spans="1:18" ht="13.5" thickBot="1" x14ac:dyDescent="0.25">
      <c r="A3" s="574" t="s">
        <v>2</v>
      </c>
      <c r="K3" s="715" t="s">
        <v>3</v>
      </c>
      <c r="L3" s="716"/>
      <c r="M3" s="716"/>
      <c r="N3" s="717"/>
    </row>
    <row r="4" spans="1:18" ht="14.25" x14ac:dyDescent="0.2">
      <c r="A4" s="576" t="s">
        <v>138</v>
      </c>
      <c r="K4" s="603" t="s">
        <v>8</v>
      </c>
      <c r="L4" s="718" t="s">
        <v>9</v>
      </c>
      <c r="M4" s="719"/>
      <c r="N4" s="720"/>
      <c r="Q4" s="573">
        <v>2012</v>
      </c>
      <c r="R4" s="581" t="s">
        <v>9</v>
      </c>
    </row>
    <row r="5" spans="1:18" ht="13.5" thickBot="1" x14ac:dyDescent="0.25">
      <c r="K5" s="604" t="s">
        <v>11</v>
      </c>
      <c r="L5" s="721">
        <v>2013</v>
      </c>
      <c r="M5" s="722"/>
      <c r="N5" s="723"/>
      <c r="Q5" s="573">
        <v>2013</v>
      </c>
      <c r="R5" s="581" t="s">
        <v>12</v>
      </c>
    </row>
    <row r="6" spans="1:18" x14ac:dyDescent="0.2">
      <c r="R6" s="581" t="s">
        <v>13</v>
      </c>
    </row>
    <row r="8" spans="1:18" x14ac:dyDescent="0.2">
      <c r="A8" s="724"/>
      <c r="B8" s="724"/>
      <c r="C8" s="726" t="s">
        <v>17</v>
      </c>
      <c r="D8" s="726"/>
      <c r="E8" s="726" t="s">
        <v>18</v>
      </c>
      <c r="F8" s="726"/>
      <c r="G8" s="726" t="s">
        <v>19</v>
      </c>
      <c r="H8" s="726"/>
      <c r="I8" s="726" t="s">
        <v>20</v>
      </c>
      <c r="J8" s="726"/>
      <c r="K8" s="726" t="s">
        <v>21</v>
      </c>
      <c r="L8" s="726"/>
      <c r="M8" s="726" t="s">
        <v>407</v>
      </c>
      <c r="N8" s="726"/>
    </row>
    <row r="9" spans="1:18" ht="67.5" x14ac:dyDescent="0.2">
      <c r="A9" s="725"/>
      <c r="B9" s="725"/>
      <c r="C9" s="605" t="s">
        <v>418</v>
      </c>
      <c r="D9" s="606" t="s">
        <v>419</v>
      </c>
      <c r="E9" s="605" t="s">
        <v>418</v>
      </c>
      <c r="F9" s="606" t="s">
        <v>419</v>
      </c>
      <c r="G9" s="605" t="s">
        <v>418</v>
      </c>
      <c r="H9" s="606" t="s">
        <v>419</v>
      </c>
      <c r="I9" s="605" t="s">
        <v>418</v>
      </c>
      <c r="J9" s="606" t="s">
        <v>419</v>
      </c>
      <c r="K9" s="605" t="s">
        <v>418</v>
      </c>
      <c r="L9" s="606" t="s">
        <v>419</v>
      </c>
      <c r="M9" s="605" t="s">
        <v>418</v>
      </c>
      <c r="N9" s="606" t="s">
        <v>419</v>
      </c>
    </row>
    <row r="10" spans="1:18" x14ac:dyDescent="0.2">
      <c r="A10" s="584" t="s">
        <v>24</v>
      </c>
      <c r="B10" s="585"/>
      <c r="C10" s="607"/>
      <c r="D10" s="608"/>
      <c r="E10" s="607"/>
      <c r="F10" s="608"/>
      <c r="G10" s="607"/>
      <c r="H10" s="608"/>
      <c r="I10" s="607"/>
      <c r="J10" s="608"/>
      <c r="K10" s="607"/>
      <c r="L10" s="608"/>
      <c r="M10" s="607"/>
      <c r="N10" s="608"/>
      <c r="R10" s="573" t="str">
        <f>"Y1P_Table3c_"&amp;$L$5</f>
        <v>Y1P_Table3c_2013</v>
      </c>
    </row>
    <row r="11" spans="1:18" x14ac:dyDescent="0.2">
      <c r="A11" s="588"/>
      <c r="B11" s="589" t="s">
        <v>25</v>
      </c>
      <c r="C11" s="609">
        <f t="shared" ref="C11:C17" ca="1" si="0">VLOOKUP(TRIM($B11),INDIRECT($R$10),29+$R$11,0)</f>
        <v>387063</v>
      </c>
      <c r="D11" s="609">
        <f t="shared" ref="D11:D17" ca="1" si="1">VLOOKUP(TRIM($B11),INDIRECT($R$10),26+$R$11,0)</f>
        <v>76</v>
      </c>
      <c r="E11" s="609">
        <f t="shared" ref="E11:E17" ca="1" si="2">VLOOKUP(TRIM($B11),INDIRECT($R$10),23+$R$11,0)</f>
        <v>28469</v>
      </c>
      <c r="F11" s="609">
        <f t="shared" ref="F11:F17" ca="1" si="3">VLOOKUP(TRIM($B11),INDIRECT($R$10),20+$R$11,0)</f>
        <v>78</v>
      </c>
      <c r="G11" s="609">
        <f t="shared" ref="G11:G17" ca="1" si="4">VLOOKUP(TRIM($B11),INDIRECT($R$10),5+$R$11,0)</f>
        <v>54451</v>
      </c>
      <c r="H11" s="609">
        <f t="shared" ref="H11:H17" ca="1" si="5">VLOOKUP(TRIM($B11),INDIRECT($R$10),2+$R$11,0)</f>
        <v>80</v>
      </c>
      <c r="I11" s="609">
        <f t="shared" ref="I11:I17" ca="1" si="6">VLOOKUP(TRIM($B11),INDIRECT($R$10),11+$R$11,0)</f>
        <v>27827</v>
      </c>
      <c r="J11" s="609">
        <f t="shared" ref="J11:J17" ca="1" si="7">VLOOKUP(TRIM($B11),INDIRECT($R$10),8+$R$11,0)</f>
        <v>79</v>
      </c>
      <c r="K11" s="609">
        <f t="shared" ref="K11:K17" ca="1" si="8">VLOOKUP(TRIM($B11),INDIRECT($R$10),17+$R$11,0)</f>
        <v>2132</v>
      </c>
      <c r="L11" s="609">
        <f t="shared" ref="L11:L17" ca="1" si="9">VLOOKUP(TRIM($B11),INDIRECT($R$10),14+$R$11,0)</f>
        <v>82</v>
      </c>
      <c r="M11" s="609">
        <f t="shared" ref="M11:M17" ca="1" si="10">VLOOKUP(TRIM($B11),INDIRECT($R$10),35+$R$11,0)</f>
        <v>512436</v>
      </c>
      <c r="N11" s="609">
        <f t="shared" ref="N11:N17" ca="1" si="11">VLOOKUP(TRIM($B11),INDIRECT($R$10),32+$R$11,0)</f>
        <v>76</v>
      </c>
      <c r="R11" s="573">
        <f>IF(L4="All",2,IF(L4="Girls",0,IF(L4="Boys",1)))</f>
        <v>2</v>
      </c>
    </row>
    <row r="12" spans="1:18" x14ac:dyDescent="0.2">
      <c r="A12" s="588"/>
      <c r="B12" s="589" t="s">
        <v>26</v>
      </c>
      <c r="C12" s="609">
        <f t="shared" ca="1" si="0"/>
        <v>70973</v>
      </c>
      <c r="D12" s="609">
        <f t="shared" ca="1" si="1"/>
        <v>30</v>
      </c>
      <c r="E12" s="609">
        <f t="shared" ca="1" si="2"/>
        <v>5482</v>
      </c>
      <c r="F12" s="609">
        <f t="shared" ca="1" si="3"/>
        <v>34</v>
      </c>
      <c r="G12" s="609">
        <f t="shared" ca="1" si="4"/>
        <v>10243</v>
      </c>
      <c r="H12" s="609">
        <f t="shared" ca="1" si="5"/>
        <v>36</v>
      </c>
      <c r="I12" s="609">
        <f t="shared" ca="1" si="6"/>
        <v>6692</v>
      </c>
      <c r="J12" s="609">
        <f t="shared" ca="1" si="7"/>
        <v>39</v>
      </c>
      <c r="K12" s="609">
        <f t="shared" ca="1" si="8"/>
        <v>341</v>
      </c>
      <c r="L12" s="609">
        <f t="shared" ca="1" si="9"/>
        <v>45</v>
      </c>
      <c r="M12" s="609">
        <f t="shared" ca="1" si="10"/>
        <v>96249</v>
      </c>
      <c r="N12" s="609">
        <f t="shared" ca="1" si="11"/>
        <v>32</v>
      </c>
    </row>
    <row r="13" spans="1:18" x14ac:dyDescent="0.2">
      <c r="A13" s="588"/>
      <c r="B13" s="589" t="s">
        <v>27</v>
      </c>
      <c r="C13" s="609">
        <f t="shared" ca="1" si="0"/>
        <v>64149</v>
      </c>
      <c r="D13" s="609">
        <f t="shared" ca="1" si="1"/>
        <v>32</v>
      </c>
      <c r="E13" s="609">
        <f t="shared" ca="1" si="2"/>
        <v>4900</v>
      </c>
      <c r="F13" s="609">
        <f t="shared" ca="1" si="3"/>
        <v>37</v>
      </c>
      <c r="G13" s="609">
        <f t="shared" ca="1" si="4"/>
        <v>9077</v>
      </c>
      <c r="H13" s="609">
        <f t="shared" ca="1" si="5"/>
        <v>39</v>
      </c>
      <c r="I13" s="609">
        <f t="shared" ca="1" si="6"/>
        <v>5880</v>
      </c>
      <c r="J13" s="609">
        <f t="shared" ca="1" si="7"/>
        <v>43</v>
      </c>
      <c r="K13" s="609">
        <f t="shared" ca="1" si="8"/>
        <v>309</v>
      </c>
      <c r="L13" s="609">
        <f t="shared" ca="1" si="9"/>
        <v>48</v>
      </c>
      <c r="M13" s="609">
        <f t="shared" ca="1" si="10"/>
        <v>86562</v>
      </c>
      <c r="N13" s="609">
        <f t="shared" ca="1" si="11"/>
        <v>34</v>
      </c>
    </row>
    <row r="14" spans="1:18" x14ac:dyDescent="0.2">
      <c r="A14" s="588"/>
      <c r="B14" s="589" t="s">
        <v>165</v>
      </c>
      <c r="C14" s="609">
        <f t="shared" ca="1" si="0"/>
        <v>38549</v>
      </c>
      <c r="D14" s="609">
        <f t="shared" ca="1" si="1"/>
        <v>32</v>
      </c>
      <c r="E14" s="609">
        <f t="shared" ca="1" si="2"/>
        <v>2942</v>
      </c>
      <c r="F14" s="609">
        <f t="shared" ca="1" si="3"/>
        <v>37</v>
      </c>
      <c r="G14" s="609">
        <f t="shared" ca="1" si="4"/>
        <v>5680</v>
      </c>
      <c r="H14" s="609">
        <f t="shared" ca="1" si="5"/>
        <v>42</v>
      </c>
      <c r="I14" s="609">
        <f t="shared" ca="1" si="6"/>
        <v>3401</v>
      </c>
      <c r="J14" s="609">
        <f t="shared" ca="1" si="7"/>
        <v>45</v>
      </c>
      <c r="K14" s="609">
        <f t="shared" ca="1" si="8"/>
        <v>193</v>
      </c>
      <c r="L14" s="609">
        <f t="shared" ca="1" si="9"/>
        <v>47</v>
      </c>
      <c r="M14" s="609">
        <f t="shared" ca="1" si="10"/>
        <v>52154</v>
      </c>
      <c r="N14" s="609">
        <f t="shared" ca="1" si="11"/>
        <v>34</v>
      </c>
    </row>
    <row r="15" spans="1:18" x14ac:dyDescent="0.2">
      <c r="A15" s="588"/>
      <c r="B15" s="589" t="s">
        <v>166</v>
      </c>
      <c r="C15" s="609">
        <f t="shared" ca="1" si="0"/>
        <v>25600</v>
      </c>
      <c r="D15" s="609">
        <f t="shared" ca="1" si="1"/>
        <v>32</v>
      </c>
      <c r="E15" s="609">
        <f t="shared" ca="1" si="2"/>
        <v>1958</v>
      </c>
      <c r="F15" s="609">
        <f t="shared" ca="1" si="3"/>
        <v>36</v>
      </c>
      <c r="G15" s="609">
        <f t="shared" ca="1" si="4"/>
        <v>3397</v>
      </c>
      <c r="H15" s="609">
        <f t="shared" ca="1" si="5"/>
        <v>35</v>
      </c>
      <c r="I15" s="609">
        <f t="shared" ca="1" si="6"/>
        <v>2479</v>
      </c>
      <c r="J15" s="609">
        <f t="shared" ca="1" si="7"/>
        <v>40</v>
      </c>
      <c r="K15" s="609">
        <f t="shared" ca="1" si="8"/>
        <v>116</v>
      </c>
      <c r="L15" s="609">
        <f t="shared" ca="1" si="9"/>
        <v>50</v>
      </c>
      <c r="M15" s="609">
        <f t="shared" ca="1" si="10"/>
        <v>34408</v>
      </c>
      <c r="N15" s="609">
        <f t="shared" ca="1" si="11"/>
        <v>33</v>
      </c>
    </row>
    <row r="16" spans="1:18" x14ac:dyDescent="0.2">
      <c r="A16" s="588"/>
      <c r="B16" s="589" t="s">
        <v>30</v>
      </c>
      <c r="C16" s="609">
        <f t="shared" ca="1" si="0"/>
        <v>6824</v>
      </c>
      <c r="D16" s="609">
        <f t="shared" ca="1" si="1"/>
        <v>15</v>
      </c>
      <c r="E16" s="609">
        <f t="shared" ca="1" si="2"/>
        <v>582</v>
      </c>
      <c r="F16" s="609">
        <f t="shared" ca="1" si="3"/>
        <v>16</v>
      </c>
      <c r="G16" s="609">
        <f t="shared" ca="1" si="4"/>
        <v>1166</v>
      </c>
      <c r="H16" s="609">
        <f t="shared" ca="1" si="5"/>
        <v>13</v>
      </c>
      <c r="I16" s="609">
        <f t="shared" ca="1" si="6"/>
        <v>812</v>
      </c>
      <c r="J16" s="609">
        <f t="shared" ca="1" si="7"/>
        <v>13</v>
      </c>
      <c r="K16" s="609">
        <f t="shared" ca="1" si="8"/>
        <v>32</v>
      </c>
      <c r="L16" s="609">
        <f t="shared" ca="1" si="9"/>
        <v>19</v>
      </c>
      <c r="M16" s="609">
        <f t="shared" ca="1" si="10"/>
        <v>9687</v>
      </c>
      <c r="N16" s="609">
        <f t="shared" ca="1" si="11"/>
        <v>14</v>
      </c>
    </row>
    <row r="17" spans="1:23" x14ac:dyDescent="0.2">
      <c r="A17" s="591"/>
      <c r="B17" s="591" t="s">
        <v>330</v>
      </c>
      <c r="C17" s="610">
        <f t="shared" ca="1" si="0"/>
        <v>458373</v>
      </c>
      <c r="D17" s="610">
        <f t="shared" ca="1" si="1"/>
        <v>69</v>
      </c>
      <c r="E17" s="610">
        <f t="shared" ca="1" si="2"/>
        <v>34009</v>
      </c>
      <c r="F17" s="610">
        <f t="shared" ca="1" si="3"/>
        <v>71</v>
      </c>
      <c r="G17" s="610">
        <f t="shared" ca="1" si="4"/>
        <v>64830</v>
      </c>
      <c r="H17" s="610">
        <f t="shared" ca="1" si="5"/>
        <v>73</v>
      </c>
      <c r="I17" s="610">
        <f t="shared" ca="1" si="6"/>
        <v>34594</v>
      </c>
      <c r="J17" s="610">
        <f t="shared" ca="1" si="7"/>
        <v>71</v>
      </c>
      <c r="K17" s="610">
        <f t="shared" ca="1" si="8"/>
        <v>2481</v>
      </c>
      <c r="L17" s="610">
        <f t="shared" ca="1" si="9"/>
        <v>77</v>
      </c>
      <c r="M17" s="610">
        <f t="shared" ca="1" si="10"/>
        <v>612660</v>
      </c>
      <c r="N17" s="610">
        <f t="shared" ca="1" si="11"/>
        <v>69</v>
      </c>
    </row>
    <row r="18" spans="1:23" x14ac:dyDescent="0.2">
      <c r="A18" s="588"/>
      <c r="B18" s="589"/>
      <c r="C18" s="609"/>
      <c r="D18" s="611"/>
      <c r="E18" s="609"/>
      <c r="F18" s="611"/>
      <c r="G18" s="609"/>
      <c r="H18" s="611"/>
      <c r="I18" s="609"/>
      <c r="J18" s="611"/>
      <c r="K18" s="609"/>
      <c r="L18" s="593"/>
      <c r="M18" s="593"/>
      <c r="N18" s="596" t="s">
        <v>43</v>
      </c>
    </row>
    <row r="19" spans="1:23" x14ac:dyDescent="0.2">
      <c r="A19" s="588"/>
      <c r="B19" s="589"/>
      <c r="C19" s="609"/>
      <c r="D19" s="611"/>
      <c r="E19" s="609"/>
      <c r="F19" s="611"/>
      <c r="G19" s="609"/>
      <c r="H19" s="611"/>
      <c r="I19" s="609"/>
      <c r="J19" s="611"/>
      <c r="K19" s="609"/>
      <c r="L19" s="593"/>
      <c r="M19" s="593"/>
      <c r="N19" s="596"/>
      <c r="O19" s="612"/>
      <c r="P19" s="612"/>
      <c r="Q19" s="612"/>
      <c r="R19" s="612"/>
      <c r="S19" s="612"/>
      <c r="T19" s="612"/>
      <c r="U19" s="612"/>
      <c r="V19" s="612"/>
      <c r="W19" s="612"/>
    </row>
    <row r="20" spans="1:23" ht="24.75" customHeight="1" x14ac:dyDescent="0.2">
      <c r="A20" s="711" t="s">
        <v>146</v>
      </c>
      <c r="B20" s="712"/>
      <c r="C20" s="712"/>
      <c r="D20" s="712"/>
      <c r="E20" s="712"/>
      <c r="F20" s="712"/>
      <c r="G20" s="712"/>
      <c r="H20" s="712"/>
      <c r="I20" s="712"/>
      <c r="J20" s="712"/>
      <c r="K20" s="712"/>
      <c r="L20" s="712"/>
      <c r="M20" s="712"/>
      <c r="N20" s="712"/>
      <c r="O20" s="613"/>
      <c r="P20" s="613"/>
      <c r="Q20" s="613"/>
      <c r="R20" s="613"/>
      <c r="S20" s="613"/>
      <c r="T20" s="613"/>
      <c r="U20" s="612"/>
      <c r="V20" s="612"/>
      <c r="W20" s="612"/>
    </row>
    <row r="21" spans="1:23" x14ac:dyDescent="0.2">
      <c r="A21" s="711" t="s">
        <v>147</v>
      </c>
      <c r="B21" s="714"/>
      <c r="C21" s="714"/>
      <c r="D21" s="714"/>
      <c r="E21" s="714"/>
      <c r="F21" s="714"/>
      <c r="G21" s="714"/>
      <c r="H21" s="714"/>
      <c r="I21" s="714"/>
      <c r="J21" s="714"/>
      <c r="K21" s="714"/>
      <c r="L21" s="714"/>
      <c r="M21" s="714"/>
      <c r="N21" s="714"/>
      <c r="O21" s="613"/>
      <c r="P21" s="613"/>
      <c r="Q21" s="613"/>
      <c r="R21" s="613"/>
      <c r="S21" s="613"/>
      <c r="T21" s="613"/>
      <c r="U21" s="612"/>
      <c r="V21" s="612"/>
      <c r="W21" s="612"/>
    </row>
    <row r="22" spans="1:23" x14ac:dyDescent="0.2">
      <c r="A22" s="711" t="s">
        <v>148</v>
      </c>
      <c r="B22" s="712"/>
      <c r="C22" s="712"/>
      <c r="D22" s="712"/>
      <c r="E22" s="712"/>
      <c r="F22" s="712"/>
      <c r="G22" s="712"/>
      <c r="H22" s="712"/>
      <c r="I22" s="712"/>
      <c r="J22" s="712"/>
      <c r="K22" s="712"/>
      <c r="L22" s="712"/>
      <c r="M22" s="712"/>
      <c r="N22" s="712"/>
      <c r="O22" s="613"/>
      <c r="P22" s="613"/>
      <c r="Q22" s="613"/>
      <c r="R22" s="613"/>
      <c r="S22" s="613"/>
      <c r="T22" s="613"/>
      <c r="U22" s="612"/>
      <c r="V22" s="612"/>
      <c r="W22" s="612"/>
    </row>
    <row r="23" spans="1:23" x14ac:dyDescent="0.2">
      <c r="A23" s="598" t="s">
        <v>425</v>
      </c>
      <c r="B23" s="598"/>
      <c r="C23" s="601"/>
      <c r="D23" s="614"/>
      <c r="E23" s="614"/>
      <c r="F23" s="614"/>
      <c r="G23" s="614"/>
      <c r="H23" s="614"/>
      <c r="I23" s="614"/>
      <c r="J23" s="614"/>
      <c r="K23" s="593"/>
      <c r="L23" s="593"/>
      <c r="M23" s="593"/>
      <c r="N23" s="594"/>
      <c r="O23" s="612"/>
      <c r="P23" s="612"/>
      <c r="Q23" s="612"/>
      <c r="R23" s="612"/>
      <c r="S23" s="612"/>
      <c r="T23" s="612"/>
      <c r="U23" s="612"/>
      <c r="V23" s="612"/>
      <c r="W23" s="612"/>
    </row>
    <row r="24" spans="1:23" ht="22.5" customHeight="1" x14ac:dyDescent="0.2">
      <c r="A24" s="713" t="s">
        <v>421</v>
      </c>
      <c r="B24" s="712"/>
      <c r="C24" s="712"/>
      <c r="D24" s="712"/>
      <c r="E24" s="712"/>
      <c r="F24" s="712"/>
      <c r="G24" s="712"/>
      <c r="H24" s="712"/>
      <c r="I24" s="712"/>
      <c r="J24" s="712"/>
      <c r="K24" s="712"/>
      <c r="L24" s="712"/>
      <c r="M24" s="712"/>
      <c r="N24" s="712"/>
      <c r="O24" s="615"/>
      <c r="P24" s="615"/>
      <c r="Q24" s="615"/>
      <c r="R24" s="612"/>
      <c r="S24" s="612"/>
      <c r="T24" s="612"/>
      <c r="U24" s="612"/>
      <c r="V24" s="612"/>
      <c r="W24" s="612"/>
    </row>
    <row r="25" spans="1:23" x14ac:dyDescent="0.2">
      <c r="A25" s="599" t="s">
        <v>426</v>
      </c>
      <c r="B25" s="599"/>
      <c r="C25" s="599"/>
      <c r="D25" s="599"/>
      <c r="E25" s="599"/>
      <c r="F25" s="599"/>
      <c r="G25" s="599"/>
      <c r="H25" s="599"/>
      <c r="I25" s="599"/>
      <c r="J25" s="599"/>
      <c r="K25" s="616"/>
      <c r="L25" s="616"/>
      <c r="M25" s="616"/>
      <c r="N25" s="616"/>
    </row>
    <row r="26" spans="1:23" x14ac:dyDescent="0.2">
      <c r="A26" s="599"/>
      <c r="B26" s="598"/>
      <c r="C26" s="601"/>
      <c r="D26" s="601"/>
      <c r="E26" s="601"/>
      <c r="F26" s="601"/>
      <c r="G26" s="601"/>
      <c r="H26" s="616"/>
      <c r="I26" s="616"/>
      <c r="J26" s="601"/>
      <c r="K26" s="617"/>
      <c r="L26" s="617"/>
      <c r="M26" s="617"/>
      <c r="N26" s="617"/>
    </row>
    <row r="27" spans="1:23" x14ac:dyDescent="0.2">
      <c r="A27" s="598"/>
      <c r="B27" s="598"/>
      <c r="C27" s="601"/>
      <c r="D27" s="601"/>
      <c r="E27" s="601"/>
      <c r="F27" s="601"/>
      <c r="G27" s="601"/>
      <c r="H27" s="616"/>
      <c r="I27" s="616"/>
      <c r="J27" s="601"/>
      <c r="K27" s="617"/>
      <c r="L27" s="617"/>
      <c r="M27" s="617"/>
      <c r="N27" s="617"/>
    </row>
    <row r="28" spans="1:23" x14ac:dyDescent="0.2">
      <c r="A28" s="601" t="s">
        <v>47</v>
      </c>
      <c r="B28" s="599"/>
      <c r="C28" s="599"/>
      <c r="D28" s="599"/>
      <c r="E28" s="599"/>
      <c r="F28" s="599"/>
      <c r="G28" s="599"/>
      <c r="H28" s="599"/>
      <c r="I28" s="599"/>
      <c r="J28" s="599"/>
      <c r="K28" s="599"/>
      <c r="L28" s="599"/>
      <c r="M28" s="599"/>
      <c r="N28" s="599"/>
    </row>
    <row r="29" spans="1:23" x14ac:dyDescent="0.2">
      <c r="A29" s="598" t="s">
        <v>422</v>
      </c>
      <c r="B29" s="599"/>
      <c r="C29" s="599"/>
      <c r="D29" s="599"/>
      <c r="E29" s="599"/>
      <c r="F29" s="599"/>
      <c r="G29" s="599"/>
      <c r="H29" s="599"/>
      <c r="I29" s="599"/>
      <c r="J29" s="599"/>
      <c r="K29" s="599"/>
      <c r="L29" s="599"/>
      <c r="M29" s="599"/>
      <c r="N29" s="599"/>
    </row>
    <row r="30" spans="1:23" x14ac:dyDescent="0.2">
      <c r="A30" s="599"/>
      <c r="B30" s="599"/>
      <c r="C30" s="599"/>
      <c r="D30" s="599"/>
      <c r="E30" s="599"/>
      <c r="F30" s="599"/>
      <c r="G30" s="599"/>
      <c r="H30" s="599"/>
      <c r="I30" s="599"/>
      <c r="J30" s="599"/>
      <c r="K30" s="599"/>
      <c r="L30" s="599"/>
      <c r="M30" s="599"/>
      <c r="N30" s="599"/>
    </row>
    <row r="31" spans="1:23" x14ac:dyDescent="0.2">
      <c r="A31" s="599"/>
      <c r="B31" s="599"/>
      <c r="C31" s="599"/>
      <c r="D31" s="599"/>
      <c r="E31" s="599"/>
      <c r="F31" s="599"/>
      <c r="G31" s="599"/>
      <c r="H31" s="599"/>
      <c r="I31" s="599"/>
      <c r="J31" s="599"/>
      <c r="K31" s="599"/>
      <c r="L31" s="599"/>
      <c r="M31" s="599"/>
      <c r="N31" s="599"/>
    </row>
  </sheetData>
  <sheetProtection sheet="1" objects="1" scenarios="1"/>
  <mergeCells count="14">
    <mergeCell ref="A20:N20"/>
    <mergeCell ref="A21:N21"/>
    <mergeCell ref="A22:N22"/>
    <mergeCell ref="A24:N24"/>
    <mergeCell ref="K3:N3"/>
    <mergeCell ref="L4:N4"/>
    <mergeCell ref="L5:N5"/>
    <mergeCell ref="A8:B9"/>
    <mergeCell ref="C8:D8"/>
    <mergeCell ref="E8:F8"/>
    <mergeCell ref="G8:H8"/>
    <mergeCell ref="I8:J8"/>
    <mergeCell ref="K8:L8"/>
    <mergeCell ref="M8:N8"/>
  </mergeCells>
  <dataValidations count="2">
    <dataValidation type="list" allowBlank="1" showInputMessage="1" showErrorMessage="1" sqref="L4:N4">
      <formula1>$R$4:$R$6</formula1>
    </dataValidation>
    <dataValidation type="list" allowBlank="1" showInputMessage="1" showErrorMessage="1" sqref="L5:N5">
      <formula1>$Q$4:$Q$5</formula1>
    </dataValidation>
  </dataValidations>
  <pageMargins left="0.74803149606299213" right="0.74803149606299213" top="0.98425196850393704" bottom="0.98425196850393704" header="0.51181102362204722" footer="0.51181102362204722"/>
  <pageSetup paperSize="9" scale="8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AL21"/>
  <sheetViews>
    <sheetView workbookViewId="0">
      <selection sqref="A1:N1"/>
    </sheetView>
  </sheetViews>
  <sheetFormatPr defaultRowHeight="12.75" x14ac:dyDescent="0.2"/>
  <cols>
    <col min="1" max="16384" width="9.140625" style="51"/>
  </cols>
  <sheetData>
    <row r="1" spans="1:38" ht="15" x14ac:dyDescent="0.2">
      <c r="A1" s="50" t="s">
        <v>150</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row>
    <row r="2" spans="1:38" x14ac:dyDescent="0.2">
      <c r="C2" s="51" t="s">
        <v>132</v>
      </c>
    </row>
    <row r="3" spans="1:38" x14ac:dyDescent="0.2">
      <c r="C3" s="51" t="s">
        <v>19</v>
      </c>
      <c r="I3" s="51" t="s">
        <v>20</v>
      </c>
      <c r="O3" s="51" t="s">
        <v>21</v>
      </c>
      <c r="U3" s="51" t="s">
        <v>18</v>
      </c>
      <c r="AA3" s="51" t="s">
        <v>17</v>
      </c>
      <c r="AG3" s="51" t="s">
        <v>55</v>
      </c>
    </row>
    <row r="4" spans="1:38" x14ac:dyDescent="0.2">
      <c r="C4" s="51" t="s">
        <v>423</v>
      </c>
      <c r="I4" s="51" t="s">
        <v>423</v>
      </c>
      <c r="O4" s="51" t="s">
        <v>423</v>
      </c>
      <c r="U4" s="51" t="s">
        <v>423</v>
      </c>
      <c r="AA4" s="51" t="s">
        <v>423</v>
      </c>
      <c r="AG4" s="51" t="s">
        <v>423</v>
      </c>
    </row>
    <row r="5" spans="1:38" x14ac:dyDescent="0.2">
      <c r="C5" s="51">
        <v>1</v>
      </c>
      <c r="I5" s="51">
        <v>1</v>
      </c>
      <c r="O5" s="51">
        <v>1</v>
      </c>
      <c r="U5" s="51">
        <v>1</v>
      </c>
      <c r="AA5" s="51">
        <v>1</v>
      </c>
      <c r="AG5" s="51">
        <v>1</v>
      </c>
    </row>
    <row r="6" spans="1:38" x14ac:dyDescent="0.2">
      <c r="C6" s="51" t="s">
        <v>424</v>
      </c>
      <c r="I6" s="51" t="s">
        <v>424</v>
      </c>
      <c r="O6" s="51" t="s">
        <v>424</v>
      </c>
      <c r="U6" s="51" t="s">
        <v>424</v>
      </c>
      <c r="AA6" s="51" t="s">
        <v>424</v>
      </c>
      <c r="AG6" s="51" t="s">
        <v>424</v>
      </c>
    </row>
    <row r="7" spans="1:38" x14ac:dyDescent="0.2">
      <c r="C7" s="51">
        <v>1</v>
      </c>
      <c r="F7" s="51" t="s">
        <v>55</v>
      </c>
      <c r="I7" s="51">
        <v>1</v>
      </c>
      <c r="L7" s="51" t="s">
        <v>55</v>
      </c>
      <c r="O7" s="51">
        <v>1</v>
      </c>
      <c r="R7" s="51" t="s">
        <v>55</v>
      </c>
      <c r="U7" s="51">
        <v>1</v>
      </c>
      <c r="X7" s="51" t="s">
        <v>55</v>
      </c>
      <c r="AA7" s="51">
        <v>1</v>
      </c>
      <c r="AD7" s="51" t="s">
        <v>55</v>
      </c>
      <c r="AG7" s="51">
        <v>1</v>
      </c>
      <c r="AJ7" s="51" t="s">
        <v>55</v>
      </c>
    </row>
    <row r="8" spans="1:38" x14ac:dyDescent="0.2">
      <c r="C8" s="51" t="s">
        <v>151</v>
      </c>
      <c r="F8" s="51" t="s">
        <v>151</v>
      </c>
      <c r="I8" s="51" t="s">
        <v>151</v>
      </c>
      <c r="L8" s="51" t="s">
        <v>151</v>
      </c>
      <c r="O8" s="51" t="s">
        <v>151</v>
      </c>
      <c r="R8" s="51" t="s">
        <v>151</v>
      </c>
      <c r="U8" s="51" t="s">
        <v>151</v>
      </c>
      <c r="X8" s="51" t="s">
        <v>151</v>
      </c>
      <c r="AA8" s="51" t="s">
        <v>151</v>
      </c>
      <c r="AD8" s="51" t="s">
        <v>151</v>
      </c>
      <c r="AG8" s="51" t="s">
        <v>151</v>
      </c>
      <c r="AJ8" s="51" t="s">
        <v>151</v>
      </c>
    </row>
    <row r="9" spans="1:38"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row>
    <row r="10" spans="1:38"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row>
    <row r="11" spans="1:38" x14ac:dyDescent="0.2">
      <c r="A11" s="51" t="s">
        <v>102</v>
      </c>
      <c r="B11" s="51" t="s">
        <v>25</v>
      </c>
      <c r="C11" s="51">
        <v>72</v>
      </c>
      <c r="D11" s="51">
        <v>67</v>
      </c>
      <c r="E11" s="51">
        <v>69</v>
      </c>
      <c r="F11" s="51">
        <v>26459</v>
      </c>
      <c r="G11" s="51">
        <v>24697</v>
      </c>
      <c r="H11" s="51">
        <v>51156</v>
      </c>
      <c r="I11" s="51">
        <v>69</v>
      </c>
      <c r="J11" s="51">
        <v>65</v>
      </c>
      <c r="K11" s="51">
        <v>67</v>
      </c>
      <c r="L11" s="51">
        <v>14084</v>
      </c>
      <c r="M11" s="51">
        <v>12037</v>
      </c>
      <c r="N11" s="51">
        <v>26121</v>
      </c>
      <c r="O11" s="51">
        <v>75</v>
      </c>
      <c r="P11" s="51">
        <v>72</v>
      </c>
      <c r="Q11" s="51">
        <v>73</v>
      </c>
      <c r="R11" s="51">
        <v>982</v>
      </c>
      <c r="S11" s="51">
        <v>898</v>
      </c>
      <c r="T11" s="51">
        <v>1880</v>
      </c>
      <c r="U11" s="51">
        <v>69</v>
      </c>
      <c r="V11" s="51">
        <v>65</v>
      </c>
      <c r="W11" s="51">
        <v>67</v>
      </c>
      <c r="X11" s="51">
        <v>13785</v>
      </c>
      <c r="Y11" s="51">
        <v>12412</v>
      </c>
      <c r="Z11" s="51">
        <v>26197</v>
      </c>
      <c r="AA11" s="51">
        <v>66</v>
      </c>
      <c r="AB11" s="51">
        <v>62</v>
      </c>
      <c r="AC11" s="51">
        <v>64</v>
      </c>
      <c r="AD11" s="51">
        <v>194298</v>
      </c>
      <c r="AE11" s="51">
        <v>179251</v>
      </c>
      <c r="AF11" s="51">
        <v>373549</v>
      </c>
      <c r="AG11" s="51">
        <v>67</v>
      </c>
      <c r="AH11" s="51">
        <v>63</v>
      </c>
      <c r="AI11" s="51">
        <v>65</v>
      </c>
      <c r="AJ11" s="51">
        <v>255709</v>
      </c>
      <c r="AK11" s="51">
        <v>235218</v>
      </c>
      <c r="AL11" s="51">
        <v>490927</v>
      </c>
    </row>
    <row r="12" spans="1:38" x14ac:dyDescent="0.2">
      <c r="B12" s="51" t="s">
        <v>26</v>
      </c>
      <c r="C12" s="51">
        <v>27</v>
      </c>
      <c r="D12" s="51">
        <v>28</v>
      </c>
      <c r="E12" s="51">
        <v>28</v>
      </c>
      <c r="F12" s="51">
        <v>3572</v>
      </c>
      <c r="G12" s="51">
        <v>6922</v>
      </c>
      <c r="H12" s="51">
        <v>10494</v>
      </c>
      <c r="I12" s="51">
        <v>31</v>
      </c>
      <c r="J12" s="51">
        <v>30</v>
      </c>
      <c r="K12" s="51">
        <v>30</v>
      </c>
      <c r="L12" s="51">
        <v>2202</v>
      </c>
      <c r="M12" s="51">
        <v>4644</v>
      </c>
      <c r="N12" s="51">
        <v>6846</v>
      </c>
      <c r="O12" s="51">
        <v>38</v>
      </c>
      <c r="P12" s="51">
        <v>39</v>
      </c>
      <c r="Q12" s="51">
        <v>38</v>
      </c>
      <c r="R12" s="51">
        <v>105</v>
      </c>
      <c r="S12" s="51">
        <v>192</v>
      </c>
      <c r="T12" s="51">
        <v>297</v>
      </c>
      <c r="U12" s="51">
        <v>25</v>
      </c>
      <c r="V12" s="51">
        <v>25</v>
      </c>
      <c r="W12" s="51">
        <v>25</v>
      </c>
      <c r="X12" s="51">
        <v>1751</v>
      </c>
      <c r="Y12" s="51">
        <v>3647</v>
      </c>
      <c r="Z12" s="51">
        <v>5398</v>
      </c>
      <c r="AA12" s="51">
        <v>21</v>
      </c>
      <c r="AB12" s="51">
        <v>23</v>
      </c>
      <c r="AC12" s="51">
        <v>22</v>
      </c>
      <c r="AD12" s="51">
        <v>23870</v>
      </c>
      <c r="AE12" s="51">
        <v>49729</v>
      </c>
      <c r="AF12" s="51">
        <v>73599</v>
      </c>
      <c r="AG12" s="51">
        <v>23</v>
      </c>
      <c r="AH12" s="51">
        <v>24</v>
      </c>
      <c r="AI12" s="51">
        <v>24</v>
      </c>
      <c r="AJ12" s="51">
        <v>32306</v>
      </c>
      <c r="AK12" s="51">
        <v>66886</v>
      </c>
      <c r="AL12" s="51">
        <v>99192</v>
      </c>
    </row>
    <row r="13" spans="1:38" x14ac:dyDescent="0.2">
      <c r="B13" s="51" t="s">
        <v>27</v>
      </c>
      <c r="C13" s="51">
        <v>29</v>
      </c>
      <c r="D13" s="51">
        <v>30</v>
      </c>
      <c r="E13" s="51">
        <v>29</v>
      </c>
      <c r="F13" s="51">
        <v>3221</v>
      </c>
      <c r="G13" s="51">
        <v>6161</v>
      </c>
      <c r="H13" s="51">
        <v>9382</v>
      </c>
      <c r="I13" s="51">
        <v>32</v>
      </c>
      <c r="J13" s="51">
        <v>32</v>
      </c>
      <c r="K13" s="51">
        <v>32</v>
      </c>
      <c r="L13" s="51">
        <v>2013</v>
      </c>
      <c r="M13" s="51">
        <v>4069</v>
      </c>
      <c r="N13" s="51">
        <v>6082</v>
      </c>
      <c r="O13" s="51" t="s">
        <v>78</v>
      </c>
      <c r="P13" s="51" t="s">
        <v>78</v>
      </c>
      <c r="Q13" s="51">
        <v>41</v>
      </c>
      <c r="R13" s="51">
        <v>100</v>
      </c>
      <c r="S13" s="51">
        <v>161</v>
      </c>
      <c r="T13" s="51">
        <v>261</v>
      </c>
      <c r="U13" s="51">
        <v>27</v>
      </c>
      <c r="V13" s="51">
        <v>26</v>
      </c>
      <c r="W13" s="51">
        <v>26</v>
      </c>
      <c r="X13" s="51">
        <v>1611</v>
      </c>
      <c r="Y13" s="51">
        <v>3272</v>
      </c>
      <c r="Z13" s="51">
        <v>4883</v>
      </c>
      <c r="AA13" s="51">
        <v>22</v>
      </c>
      <c r="AB13" s="51">
        <v>24</v>
      </c>
      <c r="AC13" s="51">
        <v>23</v>
      </c>
      <c r="AD13" s="51">
        <v>21974</v>
      </c>
      <c r="AE13" s="51">
        <v>45130</v>
      </c>
      <c r="AF13" s="51">
        <v>67104</v>
      </c>
      <c r="AG13" s="51">
        <v>24</v>
      </c>
      <c r="AH13" s="51">
        <v>25</v>
      </c>
      <c r="AI13" s="51">
        <v>25</v>
      </c>
      <c r="AJ13" s="51">
        <v>29639</v>
      </c>
      <c r="AK13" s="51">
        <v>60346</v>
      </c>
      <c r="AL13" s="51">
        <v>89985</v>
      </c>
    </row>
    <row r="14" spans="1:38" x14ac:dyDescent="0.2">
      <c r="B14" s="51" t="s">
        <v>103</v>
      </c>
      <c r="C14" s="51">
        <v>29</v>
      </c>
      <c r="D14" s="51">
        <v>31</v>
      </c>
      <c r="E14" s="51">
        <v>31</v>
      </c>
      <c r="F14" s="51">
        <v>2258</v>
      </c>
      <c r="G14" s="51">
        <v>4003</v>
      </c>
      <c r="H14" s="51">
        <v>6261</v>
      </c>
      <c r="I14" s="51">
        <v>33</v>
      </c>
      <c r="J14" s="51">
        <v>35</v>
      </c>
      <c r="K14" s="51">
        <v>34</v>
      </c>
      <c r="L14" s="51">
        <v>1327</v>
      </c>
      <c r="M14" s="51">
        <v>2270</v>
      </c>
      <c r="N14" s="51">
        <v>3597</v>
      </c>
      <c r="O14" s="51">
        <v>40</v>
      </c>
      <c r="P14" s="51">
        <v>38</v>
      </c>
      <c r="Q14" s="51">
        <v>39</v>
      </c>
      <c r="R14" s="51">
        <v>73</v>
      </c>
      <c r="S14" s="51">
        <v>103</v>
      </c>
      <c r="T14" s="51">
        <v>176</v>
      </c>
      <c r="U14" s="51">
        <v>26</v>
      </c>
      <c r="V14" s="51">
        <v>27</v>
      </c>
      <c r="W14" s="51">
        <v>27</v>
      </c>
      <c r="X14" s="51">
        <v>1106</v>
      </c>
      <c r="Y14" s="51">
        <v>1984</v>
      </c>
      <c r="Z14" s="51">
        <v>3090</v>
      </c>
      <c r="AA14" s="51">
        <v>21</v>
      </c>
      <c r="AB14" s="51">
        <v>24</v>
      </c>
      <c r="AC14" s="51">
        <v>23</v>
      </c>
      <c r="AD14" s="51">
        <v>14609</v>
      </c>
      <c r="AE14" s="51">
        <v>27253</v>
      </c>
      <c r="AF14" s="51">
        <v>41862</v>
      </c>
      <c r="AG14" s="51">
        <v>24</v>
      </c>
      <c r="AH14" s="51">
        <v>26</v>
      </c>
      <c r="AI14" s="51">
        <v>25</v>
      </c>
      <c r="AJ14" s="51">
        <v>19884</v>
      </c>
      <c r="AK14" s="51">
        <v>36555</v>
      </c>
      <c r="AL14" s="51">
        <v>56439</v>
      </c>
    </row>
    <row r="15" spans="1:38" x14ac:dyDescent="0.2">
      <c r="B15" s="51" t="s">
        <v>104</v>
      </c>
      <c r="C15" s="51">
        <v>27</v>
      </c>
      <c r="D15" s="51">
        <v>27</v>
      </c>
      <c r="E15" s="51">
        <v>27</v>
      </c>
      <c r="F15" s="51">
        <v>963</v>
      </c>
      <c r="G15" s="51">
        <v>2158</v>
      </c>
      <c r="H15" s="51">
        <v>3121</v>
      </c>
      <c r="I15" s="51">
        <v>32</v>
      </c>
      <c r="J15" s="51">
        <v>29</v>
      </c>
      <c r="K15" s="51">
        <v>30</v>
      </c>
      <c r="L15" s="51">
        <v>686</v>
      </c>
      <c r="M15" s="51">
        <v>1799</v>
      </c>
      <c r="N15" s="51">
        <v>2485</v>
      </c>
      <c r="O15" s="51" t="s">
        <v>78</v>
      </c>
      <c r="P15" s="51" t="s">
        <v>78</v>
      </c>
      <c r="Q15" s="51">
        <v>45</v>
      </c>
      <c r="R15" s="51">
        <v>27</v>
      </c>
      <c r="S15" s="51">
        <v>58</v>
      </c>
      <c r="T15" s="51">
        <v>85</v>
      </c>
      <c r="U15" s="51">
        <v>28</v>
      </c>
      <c r="V15" s="51">
        <v>25</v>
      </c>
      <c r="W15" s="51">
        <v>26</v>
      </c>
      <c r="X15" s="51">
        <v>505</v>
      </c>
      <c r="Y15" s="51">
        <v>1288</v>
      </c>
      <c r="Z15" s="51">
        <v>1793</v>
      </c>
      <c r="AA15" s="51">
        <v>23</v>
      </c>
      <c r="AB15" s="51">
        <v>24</v>
      </c>
      <c r="AC15" s="51">
        <v>24</v>
      </c>
      <c r="AD15" s="51">
        <v>7365</v>
      </c>
      <c r="AE15" s="51">
        <v>17877</v>
      </c>
      <c r="AF15" s="51">
        <v>25242</v>
      </c>
      <c r="AG15" s="51">
        <v>25</v>
      </c>
      <c r="AH15" s="51">
        <v>25</v>
      </c>
      <c r="AI15" s="51">
        <v>25</v>
      </c>
      <c r="AJ15" s="51">
        <v>9755</v>
      </c>
      <c r="AK15" s="51">
        <v>23791</v>
      </c>
      <c r="AL15" s="51">
        <v>33546</v>
      </c>
    </row>
    <row r="16" spans="1:38" x14ac:dyDescent="0.2">
      <c r="B16" s="51" t="s">
        <v>30</v>
      </c>
      <c r="C16" s="51">
        <v>7</v>
      </c>
      <c r="D16" s="51">
        <v>14</v>
      </c>
      <c r="E16" s="51">
        <v>12</v>
      </c>
      <c r="F16" s="51">
        <v>351</v>
      </c>
      <c r="G16" s="51">
        <v>761</v>
      </c>
      <c r="H16" s="51">
        <v>1112</v>
      </c>
      <c r="I16" s="51">
        <v>10</v>
      </c>
      <c r="J16" s="51">
        <v>9</v>
      </c>
      <c r="K16" s="51">
        <v>9</v>
      </c>
      <c r="L16" s="51">
        <v>189</v>
      </c>
      <c r="M16" s="51">
        <v>575</v>
      </c>
      <c r="N16" s="51">
        <v>764</v>
      </c>
      <c r="O16" s="51" t="s">
        <v>78</v>
      </c>
      <c r="P16" s="51" t="s">
        <v>78</v>
      </c>
      <c r="Q16" s="51">
        <v>22</v>
      </c>
      <c r="R16" s="51">
        <v>5</v>
      </c>
      <c r="S16" s="51">
        <v>31</v>
      </c>
      <c r="T16" s="51">
        <v>36</v>
      </c>
      <c r="U16" s="51">
        <v>13</v>
      </c>
      <c r="V16" s="51">
        <v>13</v>
      </c>
      <c r="W16" s="51">
        <v>13</v>
      </c>
      <c r="X16" s="51">
        <v>140</v>
      </c>
      <c r="Y16" s="51">
        <v>375</v>
      </c>
      <c r="Z16" s="51">
        <v>515</v>
      </c>
      <c r="AA16" s="51">
        <v>11</v>
      </c>
      <c r="AB16" s="51">
        <v>12</v>
      </c>
      <c r="AC16" s="51">
        <v>12</v>
      </c>
      <c r="AD16" s="51">
        <v>1896</v>
      </c>
      <c r="AE16" s="51">
        <v>4599</v>
      </c>
      <c r="AF16" s="51">
        <v>6495</v>
      </c>
      <c r="AG16" s="51">
        <v>10</v>
      </c>
      <c r="AH16" s="51">
        <v>12</v>
      </c>
      <c r="AI16" s="51">
        <v>12</v>
      </c>
      <c r="AJ16" s="51">
        <v>2667</v>
      </c>
      <c r="AK16" s="51">
        <v>6540</v>
      </c>
      <c r="AL16" s="51">
        <v>9207</v>
      </c>
    </row>
    <row r="18" spans="2:38" x14ac:dyDescent="0.2">
      <c r="B18" s="53" t="s">
        <v>427</v>
      </c>
      <c r="C18" s="51">
        <v>66</v>
      </c>
      <c r="D18" s="51">
        <v>58</v>
      </c>
      <c r="E18" s="51">
        <v>62</v>
      </c>
      <c r="F18" s="51">
        <v>30088</v>
      </c>
      <c r="G18" s="51">
        <v>31671</v>
      </c>
      <c r="H18" s="51">
        <v>61759</v>
      </c>
      <c r="I18" s="51">
        <v>64</v>
      </c>
      <c r="J18" s="51">
        <v>55</v>
      </c>
      <c r="K18" s="51">
        <v>60</v>
      </c>
      <c r="L18" s="51">
        <v>16304</v>
      </c>
      <c r="M18" s="51">
        <v>16704</v>
      </c>
      <c r="N18" s="51">
        <v>33008</v>
      </c>
      <c r="O18" s="51">
        <v>71</v>
      </c>
      <c r="P18" s="51">
        <v>66</v>
      </c>
      <c r="Q18" s="51">
        <v>69</v>
      </c>
      <c r="R18" s="51">
        <v>1087</v>
      </c>
      <c r="S18" s="51">
        <v>1091</v>
      </c>
      <c r="T18" s="51">
        <v>2178</v>
      </c>
      <c r="U18" s="51">
        <v>64</v>
      </c>
      <c r="V18" s="51">
        <v>56</v>
      </c>
      <c r="W18" s="51">
        <v>60</v>
      </c>
      <c r="X18" s="51">
        <v>15558</v>
      </c>
      <c r="Y18" s="51">
        <v>16079</v>
      </c>
      <c r="Z18" s="51">
        <v>31637</v>
      </c>
      <c r="AA18" s="51">
        <v>61</v>
      </c>
      <c r="AB18" s="51">
        <v>54</v>
      </c>
      <c r="AC18" s="51">
        <v>57</v>
      </c>
      <c r="AD18" s="51">
        <v>218266</v>
      </c>
      <c r="AE18" s="51">
        <v>229110</v>
      </c>
      <c r="AF18" s="51">
        <v>447376</v>
      </c>
      <c r="AG18" s="51">
        <v>62</v>
      </c>
      <c r="AH18" s="51">
        <v>54</v>
      </c>
      <c r="AI18" s="51">
        <v>58</v>
      </c>
      <c r="AJ18" s="51">
        <v>289629</v>
      </c>
      <c r="AK18" s="51">
        <v>303870</v>
      </c>
      <c r="AL18" s="51">
        <v>593499</v>
      </c>
    </row>
    <row r="21" spans="2:38" x14ac:dyDescent="0.2">
      <c r="C21" s="51">
        <v>2</v>
      </c>
      <c r="D21" s="51">
        <v>3</v>
      </c>
      <c r="E21" s="51">
        <v>4</v>
      </c>
      <c r="F21" s="51">
        <v>5</v>
      </c>
      <c r="G21" s="51">
        <v>6</v>
      </c>
      <c r="H21" s="51">
        <v>7</v>
      </c>
      <c r="I21" s="51">
        <v>8</v>
      </c>
      <c r="J21" s="51">
        <v>9</v>
      </c>
      <c r="K21" s="51">
        <v>10</v>
      </c>
      <c r="L21" s="51">
        <v>11</v>
      </c>
      <c r="M21" s="51">
        <v>12</v>
      </c>
      <c r="N21" s="51">
        <v>13</v>
      </c>
      <c r="O21" s="51">
        <v>14</v>
      </c>
      <c r="P21" s="51">
        <v>15</v>
      </c>
      <c r="Q21" s="51">
        <v>16</v>
      </c>
      <c r="R21" s="51">
        <v>17</v>
      </c>
      <c r="S21" s="51">
        <v>18</v>
      </c>
      <c r="T21" s="51">
        <v>19</v>
      </c>
      <c r="U21" s="51">
        <v>20</v>
      </c>
      <c r="V21" s="51">
        <v>21</v>
      </c>
      <c r="W21" s="51">
        <v>22</v>
      </c>
      <c r="X21" s="51">
        <v>23</v>
      </c>
      <c r="Y21" s="51">
        <v>24</v>
      </c>
      <c r="Z21" s="51">
        <v>25</v>
      </c>
      <c r="AA21" s="51">
        <v>26</v>
      </c>
      <c r="AB21" s="51">
        <v>27</v>
      </c>
      <c r="AC21" s="51">
        <v>28</v>
      </c>
      <c r="AD21" s="51">
        <v>29</v>
      </c>
      <c r="AE21" s="51">
        <v>30</v>
      </c>
      <c r="AF21" s="51">
        <v>31</v>
      </c>
      <c r="AG21" s="51">
        <v>32</v>
      </c>
      <c r="AH21" s="51">
        <v>33</v>
      </c>
      <c r="AI21" s="51">
        <v>34</v>
      </c>
      <c r="AJ21" s="51">
        <v>35</v>
      </c>
      <c r="AK21" s="51">
        <v>36</v>
      </c>
      <c r="AL21" s="51">
        <v>37</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L21"/>
  <sheetViews>
    <sheetView workbookViewId="0">
      <selection sqref="A1:N1"/>
    </sheetView>
  </sheetViews>
  <sheetFormatPr defaultRowHeight="12.75" x14ac:dyDescent="0.2"/>
  <cols>
    <col min="1" max="16384" width="9.140625" style="51"/>
  </cols>
  <sheetData>
    <row r="1" spans="1:38" ht="15" x14ac:dyDescent="0.2">
      <c r="A1" s="50" t="s">
        <v>150</v>
      </c>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row>
    <row r="2" spans="1:38" x14ac:dyDescent="0.2">
      <c r="C2" s="51" t="s">
        <v>132</v>
      </c>
    </row>
    <row r="3" spans="1:38" x14ac:dyDescent="0.2">
      <c r="C3" s="51" t="s">
        <v>19</v>
      </c>
      <c r="I3" s="51" t="s">
        <v>20</v>
      </c>
      <c r="O3" s="51" t="s">
        <v>21</v>
      </c>
      <c r="U3" s="51" t="s">
        <v>18</v>
      </c>
      <c r="AA3" s="51" t="s">
        <v>17</v>
      </c>
      <c r="AG3" s="51" t="s">
        <v>55</v>
      </c>
    </row>
    <row r="4" spans="1:38" x14ac:dyDescent="0.2">
      <c r="C4" s="51" t="s">
        <v>423</v>
      </c>
      <c r="I4" s="51" t="s">
        <v>423</v>
      </c>
      <c r="O4" s="51" t="s">
        <v>423</v>
      </c>
      <c r="U4" s="51" t="s">
        <v>423</v>
      </c>
      <c r="AA4" s="51" t="s">
        <v>423</v>
      </c>
      <c r="AG4" s="51" t="s">
        <v>423</v>
      </c>
    </row>
    <row r="5" spans="1:38" x14ac:dyDescent="0.2">
      <c r="C5" s="51">
        <v>1</v>
      </c>
      <c r="I5" s="51">
        <v>1</v>
      </c>
      <c r="O5" s="51">
        <v>1</v>
      </c>
      <c r="U5" s="51">
        <v>1</v>
      </c>
      <c r="AA5" s="51">
        <v>1</v>
      </c>
      <c r="AG5" s="51">
        <v>1</v>
      </c>
    </row>
    <row r="6" spans="1:38" x14ac:dyDescent="0.2">
      <c r="C6" s="51" t="s">
        <v>424</v>
      </c>
      <c r="I6" s="51" t="s">
        <v>424</v>
      </c>
      <c r="O6" s="51" t="s">
        <v>424</v>
      </c>
      <c r="U6" s="51" t="s">
        <v>424</v>
      </c>
      <c r="AA6" s="51" t="s">
        <v>424</v>
      </c>
      <c r="AG6" s="51" t="s">
        <v>424</v>
      </c>
    </row>
    <row r="7" spans="1:38" x14ac:dyDescent="0.2">
      <c r="C7" s="51">
        <v>1</v>
      </c>
      <c r="F7" s="51" t="s">
        <v>55</v>
      </c>
      <c r="I7" s="51">
        <v>1</v>
      </c>
      <c r="L7" s="51" t="s">
        <v>55</v>
      </c>
      <c r="O7" s="51">
        <v>1</v>
      </c>
      <c r="R7" s="51" t="s">
        <v>55</v>
      </c>
      <c r="U7" s="51">
        <v>1</v>
      </c>
      <c r="X7" s="51" t="s">
        <v>55</v>
      </c>
      <c r="AA7" s="51">
        <v>1</v>
      </c>
      <c r="AD7" s="51" t="s">
        <v>55</v>
      </c>
      <c r="AG7" s="51">
        <v>1</v>
      </c>
      <c r="AJ7" s="51" t="s">
        <v>55</v>
      </c>
    </row>
    <row r="8" spans="1:38" x14ac:dyDescent="0.2">
      <c r="C8" s="51" t="s">
        <v>151</v>
      </c>
      <c r="F8" s="51" t="s">
        <v>151</v>
      </c>
      <c r="I8" s="51" t="s">
        <v>151</v>
      </c>
      <c r="L8" s="51" t="s">
        <v>151</v>
      </c>
      <c r="O8" s="51" t="s">
        <v>151</v>
      </c>
      <c r="R8" s="51" t="s">
        <v>151</v>
      </c>
      <c r="U8" s="51" t="s">
        <v>151</v>
      </c>
      <c r="X8" s="51" t="s">
        <v>151</v>
      </c>
      <c r="AA8" s="51" t="s">
        <v>151</v>
      </c>
      <c r="AD8" s="51" t="s">
        <v>151</v>
      </c>
      <c r="AG8" s="51" t="s">
        <v>151</v>
      </c>
      <c r="AJ8" s="51" t="s">
        <v>151</v>
      </c>
    </row>
    <row r="9" spans="1:38"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row>
    <row r="10" spans="1:38"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row>
    <row r="11" spans="1:38" x14ac:dyDescent="0.2">
      <c r="A11" s="51" t="s">
        <v>102</v>
      </c>
      <c r="B11" s="51" t="s">
        <v>25</v>
      </c>
      <c r="C11" s="51">
        <v>81</v>
      </c>
      <c r="D11" s="51">
        <v>78</v>
      </c>
      <c r="E11" s="51">
        <v>80</v>
      </c>
      <c r="F11" s="51">
        <v>28018</v>
      </c>
      <c r="G11" s="51">
        <v>26433</v>
      </c>
      <c r="H11" s="51">
        <v>54451</v>
      </c>
      <c r="I11" s="51">
        <v>81</v>
      </c>
      <c r="J11" s="51">
        <v>77</v>
      </c>
      <c r="K11" s="51">
        <v>79</v>
      </c>
      <c r="L11" s="51">
        <v>14993</v>
      </c>
      <c r="M11" s="51">
        <v>12834</v>
      </c>
      <c r="N11" s="51">
        <v>27827</v>
      </c>
      <c r="O11" s="51">
        <v>84</v>
      </c>
      <c r="P11" s="51">
        <v>80</v>
      </c>
      <c r="Q11" s="51">
        <v>82</v>
      </c>
      <c r="R11" s="51">
        <v>1105</v>
      </c>
      <c r="S11" s="51">
        <v>1027</v>
      </c>
      <c r="T11" s="51">
        <v>2132</v>
      </c>
      <c r="U11" s="51">
        <v>79</v>
      </c>
      <c r="V11" s="51">
        <v>76</v>
      </c>
      <c r="W11" s="51">
        <v>78</v>
      </c>
      <c r="X11" s="51">
        <v>14895</v>
      </c>
      <c r="Y11" s="51">
        <v>13574</v>
      </c>
      <c r="Z11" s="51">
        <v>28469</v>
      </c>
      <c r="AA11" s="51">
        <v>78</v>
      </c>
      <c r="AB11" s="51">
        <v>74</v>
      </c>
      <c r="AC11" s="51">
        <v>76</v>
      </c>
      <c r="AD11" s="51">
        <v>200339</v>
      </c>
      <c r="AE11" s="51">
        <v>186724</v>
      </c>
      <c r="AF11" s="51">
        <v>387063</v>
      </c>
      <c r="AG11" s="51">
        <v>78</v>
      </c>
      <c r="AH11" s="51">
        <v>74</v>
      </c>
      <c r="AI11" s="51">
        <v>76</v>
      </c>
      <c r="AJ11" s="51">
        <v>265752</v>
      </c>
      <c r="AK11" s="51">
        <v>246684</v>
      </c>
      <c r="AL11" s="51">
        <v>512436</v>
      </c>
    </row>
    <row r="12" spans="1:38" x14ac:dyDescent="0.2">
      <c r="B12" s="51" t="s">
        <v>26</v>
      </c>
      <c r="C12" s="51">
        <v>36</v>
      </c>
      <c r="D12" s="51">
        <v>36</v>
      </c>
      <c r="E12" s="51">
        <v>36</v>
      </c>
      <c r="F12" s="51">
        <v>3465</v>
      </c>
      <c r="G12" s="51">
        <v>6778</v>
      </c>
      <c r="H12" s="51">
        <v>10243</v>
      </c>
      <c r="I12" s="51">
        <v>38</v>
      </c>
      <c r="J12" s="51">
        <v>40</v>
      </c>
      <c r="K12" s="51">
        <v>39</v>
      </c>
      <c r="L12" s="51">
        <v>2111</v>
      </c>
      <c r="M12" s="51">
        <v>4581</v>
      </c>
      <c r="N12" s="51">
        <v>6692</v>
      </c>
      <c r="O12" s="51">
        <v>44</v>
      </c>
      <c r="P12" s="51">
        <v>46</v>
      </c>
      <c r="Q12" s="51">
        <v>45</v>
      </c>
      <c r="R12" s="51">
        <v>112</v>
      </c>
      <c r="S12" s="51">
        <v>229</v>
      </c>
      <c r="T12" s="51">
        <v>341</v>
      </c>
      <c r="U12" s="51">
        <v>35</v>
      </c>
      <c r="V12" s="51">
        <v>34</v>
      </c>
      <c r="W12" s="51">
        <v>34</v>
      </c>
      <c r="X12" s="51">
        <v>1753</v>
      </c>
      <c r="Y12" s="51">
        <v>3729</v>
      </c>
      <c r="Z12" s="51">
        <v>5482</v>
      </c>
      <c r="AA12" s="51">
        <v>30</v>
      </c>
      <c r="AB12" s="51">
        <v>31</v>
      </c>
      <c r="AC12" s="51">
        <v>30</v>
      </c>
      <c r="AD12" s="51">
        <v>22740</v>
      </c>
      <c r="AE12" s="51">
        <v>48233</v>
      </c>
      <c r="AF12" s="51">
        <v>70973</v>
      </c>
      <c r="AG12" s="51">
        <v>32</v>
      </c>
      <c r="AH12" s="51">
        <v>32</v>
      </c>
      <c r="AI12" s="51">
        <v>32</v>
      </c>
      <c r="AJ12" s="51">
        <v>30992</v>
      </c>
      <c r="AK12" s="51">
        <v>65257</v>
      </c>
      <c r="AL12" s="51">
        <v>96249</v>
      </c>
    </row>
    <row r="13" spans="1:38" x14ac:dyDescent="0.2">
      <c r="B13" s="51" t="s">
        <v>27</v>
      </c>
      <c r="C13" s="51">
        <v>40</v>
      </c>
      <c r="D13" s="51">
        <v>39</v>
      </c>
      <c r="E13" s="51">
        <v>39</v>
      </c>
      <c r="F13" s="51">
        <v>3098</v>
      </c>
      <c r="G13" s="51">
        <v>5979</v>
      </c>
      <c r="H13" s="51">
        <v>9077</v>
      </c>
      <c r="I13" s="51">
        <v>42</v>
      </c>
      <c r="J13" s="51">
        <v>44</v>
      </c>
      <c r="K13" s="51">
        <v>43</v>
      </c>
      <c r="L13" s="51">
        <v>1896</v>
      </c>
      <c r="M13" s="51">
        <v>3984</v>
      </c>
      <c r="N13" s="51">
        <v>5880</v>
      </c>
      <c r="O13" s="51" t="s">
        <v>78</v>
      </c>
      <c r="P13" s="51" t="s">
        <v>78</v>
      </c>
      <c r="Q13" s="51">
        <v>48</v>
      </c>
      <c r="R13" s="51">
        <v>105</v>
      </c>
      <c r="S13" s="51">
        <v>204</v>
      </c>
      <c r="T13" s="51">
        <v>309</v>
      </c>
      <c r="U13" s="51">
        <v>37</v>
      </c>
      <c r="V13" s="51">
        <v>37</v>
      </c>
      <c r="W13" s="51">
        <v>37</v>
      </c>
      <c r="X13" s="51">
        <v>1589</v>
      </c>
      <c r="Y13" s="51">
        <v>3311</v>
      </c>
      <c r="Z13" s="51">
        <v>4900</v>
      </c>
      <c r="AA13" s="51">
        <v>31</v>
      </c>
      <c r="AB13" s="51">
        <v>32</v>
      </c>
      <c r="AC13" s="51">
        <v>32</v>
      </c>
      <c r="AD13" s="51">
        <v>20829</v>
      </c>
      <c r="AE13" s="51">
        <v>43320</v>
      </c>
      <c r="AF13" s="51">
        <v>64149</v>
      </c>
      <c r="AG13" s="51">
        <v>34</v>
      </c>
      <c r="AH13" s="51">
        <v>34</v>
      </c>
      <c r="AI13" s="51">
        <v>34</v>
      </c>
      <c r="AJ13" s="51">
        <v>28250</v>
      </c>
      <c r="AK13" s="51">
        <v>58312</v>
      </c>
      <c r="AL13" s="51">
        <v>86562</v>
      </c>
    </row>
    <row r="14" spans="1:38" x14ac:dyDescent="0.2">
      <c r="B14" s="51" t="s">
        <v>103</v>
      </c>
      <c r="C14" s="51">
        <v>42</v>
      </c>
      <c r="D14" s="51">
        <v>42</v>
      </c>
      <c r="E14" s="51">
        <v>42</v>
      </c>
      <c r="F14" s="51">
        <v>2091</v>
      </c>
      <c r="G14" s="51">
        <v>3589</v>
      </c>
      <c r="H14" s="51">
        <v>5680</v>
      </c>
      <c r="I14" s="51">
        <v>44</v>
      </c>
      <c r="J14" s="51">
        <v>46</v>
      </c>
      <c r="K14" s="51">
        <v>45</v>
      </c>
      <c r="L14" s="51">
        <v>1205</v>
      </c>
      <c r="M14" s="51">
        <v>2196</v>
      </c>
      <c r="N14" s="51">
        <v>3401</v>
      </c>
      <c r="O14" s="51">
        <v>43</v>
      </c>
      <c r="P14" s="51">
        <v>50</v>
      </c>
      <c r="Q14" s="51">
        <v>47</v>
      </c>
      <c r="R14" s="51">
        <v>72</v>
      </c>
      <c r="S14" s="51">
        <v>121</v>
      </c>
      <c r="T14" s="51">
        <v>193</v>
      </c>
      <c r="U14" s="51">
        <v>35</v>
      </c>
      <c r="V14" s="51">
        <v>38</v>
      </c>
      <c r="W14" s="51">
        <v>37</v>
      </c>
      <c r="X14" s="51">
        <v>1020</v>
      </c>
      <c r="Y14" s="51">
        <v>1922</v>
      </c>
      <c r="Z14" s="51">
        <v>2942</v>
      </c>
      <c r="AA14" s="51">
        <v>31</v>
      </c>
      <c r="AB14" s="51">
        <v>32</v>
      </c>
      <c r="AC14" s="51">
        <v>32</v>
      </c>
      <c r="AD14" s="51">
        <v>13363</v>
      </c>
      <c r="AE14" s="51">
        <v>25186</v>
      </c>
      <c r="AF14" s="51">
        <v>38549</v>
      </c>
      <c r="AG14" s="51">
        <v>34</v>
      </c>
      <c r="AH14" s="51">
        <v>35</v>
      </c>
      <c r="AI14" s="51">
        <v>34</v>
      </c>
      <c r="AJ14" s="51">
        <v>18236</v>
      </c>
      <c r="AK14" s="51">
        <v>33918</v>
      </c>
      <c r="AL14" s="51">
        <v>52154</v>
      </c>
    </row>
    <row r="15" spans="1:38" x14ac:dyDescent="0.2">
      <c r="B15" s="51" t="s">
        <v>104</v>
      </c>
      <c r="C15" s="51">
        <v>34</v>
      </c>
      <c r="D15" s="51">
        <v>36</v>
      </c>
      <c r="E15" s="51">
        <v>35</v>
      </c>
      <c r="F15" s="51">
        <v>1007</v>
      </c>
      <c r="G15" s="51">
        <v>2390</v>
      </c>
      <c r="H15" s="51">
        <v>3397</v>
      </c>
      <c r="I15" s="51">
        <v>37</v>
      </c>
      <c r="J15" s="51">
        <v>41</v>
      </c>
      <c r="K15" s="51">
        <v>40</v>
      </c>
      <c r="L15" s="51">
        <v>691</v>
      </c>
      <c r="M15" s="51">
        <v>1788</v>
      </c>
      <c r="N15" s="51">
        <v>2479</v>
      </c>
      <c r="O15" s="51" t="s">
        <v>78</v>
      </c>
      <c r="P15" s="51" t="s">
        <v>78</v>
      </c>
      <c r="Q15" s="51">
        <v>50</v>
      </c>
      <c r="R15" s="51">
        <v>33</v>
      </c>
      <c r="S15" s="51">
        <v>83</v>
      </c>
      <c r="T15" s="51">
        <v>116</v>
      </c>
      <c r="U15" s="51">
        <v>40</v>
      </c>
      <c r="V15" s="51">
        <v>34</v>
      </c>
      <c r="W15" s="51">
        <v>36</v>
      </c>
      <c r="X15" s="51">
        <v>569</v>
      </c>
      <c r="Y15" s="51">
        <v>1389</v>
      </c>
      <c r="Z15" s="51">
        <v>1958</v>
      </c>
      <c r="AA15" s="51">
        <v>33</v>
      </c>
      <c r="AB15" s="51">
        <v>32</v>
      </c>
      <c r="AC15" s="51">
        <v>32</v>
      </c>
      <c r="AD15" s="51">
        <v>7466</v>
      </c>
      <c r="AE15" s="51">
        <v>18134</v>
      </c>
      <c r="AF15" s="51">
        <v>25600</v>
      </c>
      <c r="AG15" s="51">
        <v>34</v>
      </c>
      <c r="AH15" s="51">
        <v>33</v>
      </c>
      <c r="AI15" s="51">
        <v>33</v>
      </c>
      <c r="AJ15" s="51">
        <v>10014</v>
      </c>
      <c r="AK15" s="51">
        <v>24394</v>
      </c>
      <c r="AL15" s="51">
        <v>34408</v>
      </c>
    </row>
    <row r="16" spans="1:38" x14ac:dyDescent="0.2">
      <c r="B16" s="51" t="s">
        <v>30</v>
      </c>
      <c r="C16" s="51">
        <v>10</v>
      </c>
      <c r="D16" s="51">
        <v>14</v>
      </c>
      <c r="E16" s="51">
        <v>13</v>
      </c>
      <c r="F16" s="51">
        <v>367</v>
      </c>
      <c r="G16" s="51">
        <v>799</v>
      </c>
      <c r="H16" s="51">
        <v>1166</v>
      </c>
      <c r="I16" s="51">
        <v>9</v>
      </c>
      <c r="J16" s="51">
        <v>14</v>
      </c>
      <c r="K16" s="51">
        <v>13</v>
      </c>
      <c r="L16" s="51">
        <v>215</v>
      </c>
      <c r="M16" s="51">
        <v>597</v>
      </c>
      <c r="N16" s="51">
        <v>812</v>
      </c>
      <c r="O16" s="51" t="s">
        <v>78</v>
      </c>
      <c r="P16" s="51" t="s">
        <v>78</v>
      </c>
      <c r="Q16" s="51">
        <v>19</v>
      </c>
      <c r="R16" s="51">
        <v>7</v>
      </c>
      <c r="S16" s="51">
        <v>25</v>
      </c>
      <c r="T16" s="51">
        <v>32</v>
      </c>
      <c r="U16" s="51">
        <v>16</v>
      </c>
      <c r="V16" s="51">
        <v>16</v>
      </c>
      <c r="W16" s="51">
        <v>16</v>
      </c>
      <c r="X16" s="51">
        <v>164</v>
      </c>
      <c r="Y16" s="51">
        <v>418</v>
      </c>
      <c r="Z16" s="51">
        <v>582</v>
      </c>
      <c r="AA16" s="51">
        <v>12</v>
      </c>
      <c r="AB16" s="51">
        <v>16</v>
      </c>
      <c r="AC16" s="51">
        <v>15</v>
      </c>
      <c r="AD16" s="51">
        <v>1911</v>
      </c>
      <c r="AE16" s="51">
        <v>4913</v>
      </c>
      <c r="AF16" s="51">
        <v>6824</v>
      </c>
      <c r="AG16" s="51">
        <v>12</v>
      </c>
      <c r="AH16" s="51">
        <v>15</v>
      </c>
      <c r="AI16" s="51">
        <v>14</v>
      </c>
      <c r="AJ16" s="51">
        <v>2742</v>
      </c>
      <c r="AK16" s="51">
        <v>6945</v>
      </c>
      <c r="AL16" s="51">
        <v>9687</v>
      </c>
    </row>
    <row r="18" spans="2:38" x14ac:dyDescent="0.2">
      <c r="B18" s="53" t="s">
        <v>427</v>
      </c>
      <c r="C18" s="51">
        <v>76</v>
      </c>
      <c r="D18" s="51">
        <v>69</v>
      </c>
      <c r="E18" s="51">
        <v>73</v>
      </c>
      <c r="F18" s="51">
        <v>31554</v>
      </c>
      <c r="G18" s="51">
        <v>33276</v>
      </c>
      <c r="H18" s="51">
        <v>64830</v>
      </c>
      <c r="I18" s="51">
        <v>75</v>
      </c>
      <c r="J18" s="51">
        <v>67</v>
      </c>
      <c r="K18" s="51">
        <v>71</v>
      </c>
      <c r="L18" s="51">
        <v>17141</v>
      </c>
      <c r="M18" s="51">
        <v>17453</v>
      </c>
      <c r="N18" s="51">
        <v>34594</v>
      </c>
      <c r="O18" s="51">
        <v>80</v>
      </c>
      <c r="P18" s="51">
        <v>74</v>
      </c>
      <c r="Q18" s="51">
        <v>77</v>
      </c>
      <c r="R18" s="51">
        <v>1223</v>
      </c>
      <c r="S18" s="51">
        <v>1258</v>
      </c>
      <c r="T18" s="51">
        <v>2481</v>
      </c>
      <c r="U18" s="51">
        <v>75</v>
      </c>
      <c r="V18" s="51">
        <v>67</v>
      </c>
      <c r="W18" s="51">
        <v>71</v>
      </c>
      <c r="X18" s="51">
        <v>16679</v>
      </c>
      <c r="Y18" s="51">
        <v>17330</v>
      </c>
      <c r="Z18" s="51">
        <v>34009</v>
      </c>
      <c r="AA18" s="51">
        <v>73</v>
      </c>
      <c r="AB18" s="51">
        <v>65</v>
      </c>
      <c r="AC18" s="51">
        <v>69</v>
      </c>
      <c r="AD18" s="51">
        <v>223227</v>
      </c>
      <c r="AE18" s="51">
        <v>235146</v>
      </c>
      <c r="AF18" s="51">
        <v>458373</v>
      </c>
      <c r="AG18" s="51">
        <v>73</v>
      </c>
      <c r="AH18" s="51">
        <v>65</v>
      </c>
      <c r="AI18" s="51">
        <v>69</v>
      </c>
      <c r="AJ18" s="51">
        <v>298678</v>
      </c>
      <c r="AK18" s="51">
        <v>313982</v>
      </c>
      <c r="AL18" s="51">
        <v>612660</v>
      </c>
    </row>
    <row r="21" spans="2:38" x14ac:dyDescent="0.2">
      <c r="C21" s="51">
        <v>2</v>
      </c>
      <c r="D21" s="51">
        <v>3</v>
      </c>
      <c r="E21" s="51">
        <v>4</v>
      </c>
      <c r="F21" s="51">
        <v>5</v>
      </c>
      <c r="G21" s="51">
        <v>6</v>
      </c>
      <c r="H21" s="51">
        <v>7</v>
      </c>
      <c r="I21" s="51">
        <v>8</v>
      </c>
      <c r="J21" s="51">
        <v>9</v>
      </c>
      <c r="K21" s="51">
        <v>10</v>
      </c>
      <c r="L21" s="51">
        <v>11</v>
      </c>
      <c r="M21" s="51">
        <v>12</v>
      </c>
      <c r="N21" s="51">
        <v>13</v>
      </c>
      <c r="O21" s="51">
        <v>14</v>
      </c>
      <c r="P21" s="51">
        <v>15</v>
      </c>
      <c r="Q21" s="51">
        <v>16</v>
      </c>
      <c r="R21" s="51">
        <v>17</v>
      </c>
      <c r="S21" s="51">
        <v>18</v>
      </c>
      <c r="T21" s="51">
        <v>19</v>
      </c>
      <c r="U21" s="51">
        <v>20</v>
      </c>
      <c r="V21" s="51">
        <v>21</v>
      </c>
      <c r="W21" s="51">
        <v>22</v>
      </c>
      <c r="X21" s="51">
        <v>23</v>
      </c>
      <c r="Y21" s="51">
        <v>24</v>
      </c>
      <c r="Z21" s="51">
        <v>25</v>
      </c>
      <c r="AA21" s="51">
        <v>26</v>
      </c>
      <c r="AB21" s="51">
        <v>27</v>
      </c>
      <c r="AC21" s="51">
        <v>28</v>
      </c>
      <c r="AD21" s="51">
        <v>29</v>
      </c>
      <c r="AE21" s="51">
        <v>30</v>
      </c>
      <c r="AF21" s="51">
        <v>31</v>
      </c>
      <c r="AG21" s="51">
        <v>32</v>
      </c>
      <c r="AH21" s="51">
        <v>33</v>
      </c>
      <c r="AI21" s="51">
        <v>34</v>
      </c>
      <c r="AJ21" s="51">
        <v>35</v>
      </c>
      <c r="AK21" s="51">
        <v>36</v>
      </c>
      <c r="AL21" s="51">
        <v>37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FI88"/>
  <sheetViews>
    <sheetView showGridLines="0" zoomScaleNormal="100" workbookViewId="0">
      <pane ySplit="9" topLeftCell="A10" activePane="bottomLeft" state="frozen"/>
      <selection pane="bottomLeft" activeCell="J4" sqref="J4:L4"/>
    </sheetView>
  </sheetViews>
  <sheetFormatPr defaultRowHeight="11.25" x14ac:dyDescent="0.2"/>
  <cols>
    <col min="1" max="1" width="2.28515625" style="6" customWidth="1"/>
    <col min="2" max="2" width="34.42578125" style="6" customWidth="1"/>
    <col min="3" max="3" width="11.140625" style="6" customWidth="1"/>
    <col min="4" max="5" width="9.140625" style="6"/>
    <col min="6" max="6" width="11.5703125" style="6" customWidth="1"/>
    <col min="7" max="7" width="9" style="6" customWidth="1"/>
    <col min="8" max="8" width="9.140625" style="6"/>
    <col min="9" max="9" width="8.85546875" style="6" customWidth="1"/>
    <col min="10" max="12" width="9.140625" style="6"/>
    <col min="13" max="13" width="10.42578125" style="6" customWidth="1"/>
    <col min="14" max="14" width="9.85546875" style="6" customWidth="1"/>
    <col min="15" max="15" width="9.140625" style="10" hidden="1" customWidth="1"/>
    <col min="16" max="16" width="9.140625" style="6" hidden="1" customWidth="1"/>
    <col min="17" max="27" width="9.140625" style="6" customWidth="1"/>
    <col min="28" max="33" width="9.140625" style="10" hidden="1" customWidth="1"/>
    <col min="34" max="34" width="9.140625" style="6" hidden="1" customWidth="1"/>
    <col min="35" max="35" width="9.140625" style="6" customWidth="1"/>
    <col min="36" max="16384" width="9.140625" style="6"/>
  </cols>
  <sheetData>
    <row r="1" spans="1:165" s="2" customFormat="1" ht="12.75" x14ac:dyDescent="0.2">
      <c r="A1" s="728" t="s">
        <v>473</v>
      </c>
      <c r="B1" s="728"/>
      <c r="C1" s="728"/>
      <c r="D1" s="728"/>
      <c r="E1" s="728"/>
      <c r="F1" s="728"/>
      <c r="G1" s="728"/>
      <c r="H1" s="728"/>
      <c r="I1" s="728"/>
      <c r="J1" s="728"/>
      <c r="K1" s="728"/>
      <c r="L1" s="728"/>
      <c r="M1" s="728"/>
      <c r="N1" s="728"/>
      <c r="O1" s="1"/>
      <c r="AB1" s="1">
        <f>IF($J$4="Reading",37,IF($J$4="Writing",76,IF($J$4="Mathematics",115,IF($J$4="Science",154))))</f>
        <v>37</v>
      </c>
      <c r="AC1" s="1"/>
      <c r="AD1" s="1"/>
      <c r="AE1" s="1"/>
      <c r="AF1" s="1"/>
      <c r="AG1" s="1" t="str">
        <f>"Table14_EAL_"&amp;$J$6</f>
        <v>Table14_EAL_2013</v>
      </c>
    </row>
    <row r="2" spans="1:165" s="2" customFormat="1" ht="15" thickBot="1" x14ac:dyDescent="0.25">
      <c r="A2" s="3" t="s">
        <v>0</v>
      </c>
      <c r="B2" s="3"/>
      <c r="H2" s="4"/>
      <c r="I2" s="4"/>
      <c r="J2" s="4"/>
      <c r="K2" s="4"/>
      <c r="L2" s="4"/>
      <c r="M2" s="4"/>
      <c r="O2" s="1" t="s">
        <v>1</v>
      </c>
      <c r="AB2" s="1">
        <f>IF($J$5="All",0,IF($J$5="Boys",13,IF($J$5="Girls",26)))</f>
        <v>0</v>
      </c>
      <c r="AC2" s="1"/>
      <c r="AD2" s="1"/>
      <c r="AE2" s="1"/>
      <c r="AF2" s="1"/>
      <c r="AG2" s="1" t="str">
        <f>"Table14_ETH_"&amp;$J$6</f>
        <v>Table14_ETH_2013</v>
      </c>
    </row>
    <row r="3" spans="1:165" s="2" customFormat="1" ht="13.5" thickBot="1" x14ac:dyDescent="0.25">
      <c r="A3" s="3" t="s">
        <v>2</v>
      </c>
      <c r="B3" s="3"/>
      <c r="H3" s="4"/>
      <c r="I3" s="729" t="s">
        <v>3</v>
      </c>
      <c r="J3" s="730"/>
      <c r="K3" s="730"/>
      <c r="L3" s="731"/>
      <c r="M3" s="5"/>
      <c r="O3" s="1" t="s">
        <v>4</v>
      </c>
      <c r="AB3" s="1"/>
      <c r="AC3" s="1"/>
      <c r="AD3" s="1"/>
      <c r="AE3" s="1"/>
      <c r="AF3" s="1"/>
      <c r="AG3" s="1" t="str">
        <f>"Table14_ETHG_"&amp;$J$6</f>
        <v>Table14_ETHG_2013</v>
      </c>
    </row>
    <row r="4" spans="1:165" ht="12.75" x14ac:dyDescent="0.2">
      <c r="A4" s="2" t="s">
        <v>5</v>
      </c>
      <c r="H4" s="7"/>
      <c r="I4" s="8" t="s">
        <v>6</v>
      </c>
      <c r="J4" s="732" t="s">
        <v>1</v>
      </c>
      <c r="K4" s="732"/>
      <c r="L4" s="733"/>
      <c r="M4" s="9"/>
      <c r="O4" s="10" t="s">
        <v>7</v>
      </c>
      <c r="W4" s="2"/>
      <c r="AB4" s="11"/>
      <c r="AG4" s="10" t="str">
        <f>"Table14_EAL_"&amp;$J$6</f>
        <v>Table14_EAL_2013</v>
      </c>
    </row>
    <row r="5" spans="1:165" ht="12.75" x14ac:dyDescent="0.2">
      <c r="H5" s="7"/>
      <c r="I5" s="12" t="s">
        <v>8</v>
      </c>
      <c r="J5" s="655" t="s">
        <v>9</v>
      </c>
      <c r="K5" s="655"/>
      <c r="L5" s="656"/>
      <c r="M5" s="13"/>
      <c r="O5" s="10" t="s">
        <v>10</v>
      </c>
      <c r="W5" s="2"/>
      <c r="AG5" s="10" t="str">
        <f>"Table14_FSM_"&amp;$J$6</f>
        <v>Table14_FSM_2013</v>
      </c>
    </row>
    <row r="6" spans="1:165" ht="13.5" thickBot="1" x14ac:dyDescent="0.25">
      <c r="H6" s="7"/>
      <c r="I6" s="14" t="s">
        <v>11</v>
      </c>
      <c r="J6" s="659">
        <v>2013</v>
      </c>
      <c r="K6" s="659"/>
      <c r="L6" s="660"/>
      <c r="M6" s="13"/>
      <c r="O6" s="10" t="s">
        <v>12</v>
      </c>
      <c r="W6" s="2"/>
      <c r="AG6" s="10" t="str">
        <f>"Table14_SEN_"&amp;$J$6</f>
        <v>Table14_SEN_2013</v>
      </c>
    </row>
    <row r="7" spans="1:165" ht="12.75" x14ac:dyDescent="0.2">
      <c r="H7" s="7"/>
      <c r="I7" s="7"/>
      <c r="J7" s="7"/>
      <c r="K7" s="7"/>
      <c r="L7" s="7"/>
      <c r="M7" s="7"/>
      <c r="O7" s="10" t="s">
        <v>13</v>
      </c>
      <c r="W7" s="2"/>
      <c r="AG7" s="10" t="str">
        <f>"Table14_MONTH_"&amp;$J$6</f>
        <v>Table14_MONTH_2013</v>
      </c>
    </row>
    <row r="8" spans="1:165" x14ac:dyDescent="0.2">
      <c r="A8" s="734" t="str">
        <f>"Key Stage 1 "&amp;J4</f>
        <v>Key Stage 1 Reading</v>
      </c>
      <c r="B8" s="734"/>
      <c r="C8" s="736" t="s">
        <v>14</v>
      </c>
      <c r="D8" s="738" t="s">
        <v>15</v>
      </c>
      <c r="E8" s="739"/>
      <c r="F8" s="739"/>
      <c r="G8" s="739"/>
      <c r="H8" s="739"/>
      <c r="I8" s="739"/>
      <c r="J8" s="739"/>
      <c r="K8" s="739"/>
      <c r="L8" s="739"/>
      <c r="M8" s="739"/>
      <c r="O8" s="10" t="s">
        <v>9</v>
      </c>
      <c r="AG8" s="10" t="str">
        <f>"Table14_PRIMARY_"&amp;J6</f>
        <v>Table14_PRIMARY_2013</v>
      </c>
    </row>
    <row r="9" spans="1:165" ht="33.75" x14ac:dyDescent="0.2">
      <c r="A9" s="735"/>
      <c r="B9" s="735"/>
      <c r="C9" s="737"/>
      <c r="D9" s="15" t="str">
        <f>IF($J$4="Science","Unable","Absent")</f>
        <v>Absent</v>
      </c>
      <c r="E9" s="15" t="str">
        <f>IF($J$4="Science","Working towards Level 1","Disapplied")</f>
        <v>Disapplied</v>
      </c>
      <c r="F9" s="15" t="str">
        <f>IF($J$4="Science","1","Working towards Level 1")</f>
        <v>Working towards Level 1</v>
      </c>
      <c r="G9" s="15" t="str">
        <f>IF($J$4="Science","2","1")</f>
        <v>1</v>
      </c>
      <c r="H9" s="15" t="str">
        <f>IF(J4="Science","3","2C")</f>
        <v>2C</v>
      </c>
      <c r="I9" s="15" t="str">
        <f>IF(J4="Science","4","2B")</f>
        <v>2B</v>
      </c>
      <c r="J9" s="15" t="str">
        <f>IF(J4="Science","Achieving level 2 or above","2A")</f>
        <v>2A</v>
      </c>
      <c r="K9" s="16" t="str">
        <f>IF(J4="Science","","3")</f>
        <v>3</v>
      </c>
      <c r="L9" s="16" t="str">
        <f>IF(J4="Science","","4")</f>
        <v>4</v>
      </c>
      <c r="M9" s="16" t="str">
        <f>IF(J4="Science","","Achieving level 2 or above")</f>
        <v>Achieving level 2 or above</v>
      </c>
      <c r="AG9" s="10" t="str">
        <f>"Table14_FSM2_"&amp;$J$6</f>
        <v>Table14_FSM2_2013</v>
      </c>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row>
    <row r="10" spans="1:165" ht="12.75" customHeight="1" x14ac:dyDescent="0.2">
      <c r="A10" s="35" t="s">
        <v>24</v>
      </c>
      <c r="B10" s="36"/>
      <c r="C10" s="30"/>
      <c r="D10" s="31"/>
      <c r="E10" s="31"/>
      <c r="F10" s="31"/>
      <c r="G10" s="31"/>
      <c r="H10" s="31"/>
      <c r="I10" s="31"/>
      <c r="J10" s="31"/>
      <c r="K10" s="31"/>
      <c r="L10" s="31"/>
      <c r="M10" s="31"/>
      <c r="O10" s="20">
        <v>2006</v>
      </c>
      <c r="AG10" s="10" t="str">
        <f>"Table14_Disadvantaged_"&amp;$J$6</f>
        <v>Table14_Disadvantaged_2013</v>
      </c>
      <c r="AI10" s="17"/>
    </row>
    <row r="11" spans="1:165" s="25" customFormat="1" ht="12.75" customHeight="1" x14ac:dyDescent="0.2">
      <c r="A11" s="18"/>
      <c r="B11" s="34" t="s">
        <v>25</v>
      </c>
      <c r="C11" s="23">
        <f t="shared" ref="C11:C15" ca="1" si="0">VLOOKUP(TRIM($B11),INDIRECT($AG$6),$AB$1-$AB$2,FALSE)</f>
        <v>477870</v>
      </c>
      <c r="D11" s="24">
        <f ca="1">VLOOKUP(TRIM($B11),INDIRECT($AG$6),$AB$1-$AB$2-3,FALSE)</f>
        <v>0</v>
      </c>
      <c r="E11" s="24">
        <f t="shared" ref="E11:E18" ca="1" si="1">VLOOKUP(TRIM($B11),INDIRECT($AG$6),$AB$1-$AB$2-2,FALSE)</f>
        <v>0</v>
      </c>
      <c r="F11" s="24">
        <f t="shared" ref="F11:F18" ca="1" si="2">VLOOKUP(TRIM($B11),INDIRECT($AG$6),$AB$1-$AB$2-1,FALSE)</f>
        <v>0</v>
      </c>
      <c r="G11" s="24">
        <f ca="1">VLOOKUP(TRIM($B11),INDIRECT($AG$6),$AB$1-$AB$2-9,FALSE)</f>
        <v>4</v>
      </c>
      <c r="H11" s="24">
        <f t="shared" ref="H11:H18" ca="1" si="3">VLOOKUP(TRIM($B11),INDIRECT($AG$6),$AB$1-$AB$2-6,FALSE)</f>
        <v>7</v>
      </c>
      <c r="I11" s="24">
        <f t="shared" ref="I11:I18" ca="1" si="4">VLOOKUP(TRIM($B11),INDIRECT($AG$6),$AB$1-$AB$2-7,FALSE)</f>
        <v>24</v>
      </c>
      <c r="J11" s="24">
        <f t="shared" ref="J11:J18" ca="1" si="5">VLOOKUP(TRIM($B11),INDIRECT($AG$6),$AB$1-$AB$2-8,FALSE)</f>
        <v>30</v>
      </c>
      <c r="K11" s="24">
        <f t="shared" ref="K11:K18" ca="1" si="6">IF($J$4="Science","",VLOOKUP(TRIM($B11),INDIRECT($AG$6),$AB$1-$AB$2-5,FALSE))</f>
        <v>35</v>
      </c>
      <c r="L11" s="24">
        <f t="shared" ref="L11:L18" ca="1" si="7">IF($J$4="Science","",VLOOKUP(TRIM($B11),INDIRECT($AG$6),$AB$1-$AB$2-4,FALSE))</f>
        <v>0</v>
      </c>
      <c r="M11" s="24">
        <f t="shared" ref="M11:M18" ca="1" si="8">IF($J$4="Science","",VLOOKUP(TRIM($B11),INDIRECT($AG$6),$AB$1-$AB$2+2,FALSE))</f>
        <v>96</v>
      </c>
      <c r="O11" s="26">
        <v>2007</v>
      </c>
      <c r="AB11" s="27"/>
      <c r="AC11" s="27"/>
      <c r="AD11" s="27"/>
      <c r="AE11" s="27"/>
      <c r="AF11" s="27"/>
      <c r="AG11" s="27"/>
      <c r="AI11" s="28"/>
    </row>
    <row r="12" spans="1:165" ht="12.75" customHeight="1" x14ac:dyDescent="0.2">
      <c r="A12" s="18"/>
      <c r="B12" s="34" t="s">
        <v>26</v>
      </c>
      <c r="C12" s="23">
        <f t="shared" ca="1" si="0"/>
        <v>114233</v>
      </c>
      <c r="D12" s="24">
        <f t="shared" ref="D12:D18" ca="1" si="9">VLOOKUP(TRIM($B12),INDIRECT($AG$6),$AB$1-$AB$2-3,FALSE)</f>
        <v>0</v>
      </c>
      <c r="E12" s="24">
        <f t="shared" ca="1" si="1"/>
        <v>0</v>
      </c>
      <c r="F12" s="24">
        <f t="shared" ca="1" si="2"/>
        <v>9</v>
      </c>
      <c r="G12" s="24">
        <f t="shared" ref="G12:G18" ca="1" si="10">VLOOKUP(TRIM($B12),INDIRECT($AG$6),$AB$1-$AB$2-9,FALSE)</f>
        <v>32</v>
      </c>
      <c r="H12" s="24">
        <f t="shared" ca="1" si="3"/>
        <v>21</v>
      </c>
      <c r="I12" s="24">
        <f t="shared" ca="1" si="4"/>
        <v>23</v>
      </c>
      <c r="J12" s="24">
        <f t="shared" ca="1" si="5"/>
        <v>10</v>
      </c>
      <c r="K12" s="24">
        <f t="shared" ca="1" si="6"/>
        <v>5</v>
      </c>
      <c r="L12" s="24">
        <f t="shared" ca="1" si="7"/>
        <v>0</v>
      </c>
      <c r="M12" s="24">
        <f t="shared" ca="1" si="8"/>
        <v>58</v>
      </c>
      <c r="O12" s="32">
        <v>2008</v>
      </c>
      <c r="AI12" s="17"/>
    </row>
    <row r="13" spans="1:165" ht="12.75" customHeight="1" x14ac:dyDescent="0.2">
      <c r="A13" s="18"/>
      <c r="B13" s="37" t="s">
        <v>27</v>
      </c>
      <c r="C13" s="30">
        <f t="shared" ca="1" si="0"/>
        <v>103110</v>
      </c>
      <c r="D13" s="31">
        <f t="shared" ca="1" si="9"/>
        <v>0</v>
      </c>
      <c r="E13" s="31">
        <f t="shared" ca="1" si="1"/>
        <v>0</v>
      </c>
      <c r="F13" s="31">
        <f t="shared" ca="1" si="2"/>
        <v>5</v>
      </c>
      <c r="G13" s="31">
        <f t="shared" ca="1" si="10"/>
        <v>33</v>
      </c>
      <c r="H13" s="31">
        <f t="shared" ca="1" si="3"/>
        <v>22</v>
      </c>
      <c r="I13" s="31">
        <f t="shared" ca="1" si="4"/>
        <v>24</v>
      </c>
      <c r="J13" s="31">
        <f t="shared" ca="1" si="5"/>
        <v>11</v>
      </c>
      <c r="K13" s="31">
        <f t="shared" ca="1" si="6"/>
        <v>5</v>
      </c>
      <c r="L13" s="31" t="str">
        <f t="shared" ca="1" si="7"/>
        <v>x</v>
      </c>
      <c r="M13" s="31">
        <f t="shared" ca="1" si="8"/>
        <v>62</v>
      </c>
      <c r="O13" s="32">
        <v>2009</v>
      </c>
    </row>
    <row r="14" spans="1:165" ht="12.75" customHeight="1" x14ac:dyDescent="0.2">
      <c r="A14" s="18"/>
      <c r="B14" s="38" t="s">
        <v>28</v>
      </c>
      <c r="C14" s="30">
        <f t="shared" ca="1" si="0"/>
        <v>64855</v>
      </c>
      <c r="D14" s="31">
        <f t="shared" ca="1" si="9"/>
        <v>0</v>
      </c>
      <c r="E14" s="31">
        <f t="shared" ca="1" si="1"/>
        <v>0</v>
      </c>
      <c r="F14" s="31">
        <f t="shared" ca="1" si="2"/>
        <v>2</v>
      </c>
      <c r="G14" s="31">
        <f t="shared" ca="1" si="10"/>
        <v>31</v>
      </c>
      <c r="H14" s="31">
        <f t="shared" ca="1" si="3"/>
        <v>25</v>
      </c>
      <c r="I14" s="31">
        <f t="shared" ca="1" si="4"/>
        <v>27</v>
      </c>
      <c r="J14" s="31">
        <f t="shared" ca="1" si="5"/>
        <v>11</v>
      </c>
      <c r="K14" s="31">
        <f t="shared" ca="1" si="6"/>
        <v>4</v>
      </c>
      <c r="L14" s="31" t="str">
        <f t="shared" ca="1" si="7"/>
        <v>x</v>
      </c>
      <c r="M14" s="31">
        <f t="shared" ca="1" si="8"/>
        <v>67</v>
      </c>
      <c r="O14" s="10">
        <v>2010</v>
      </c>
    </row>
    <row r="15" spans="1:165" ht="12.75" customHeight="1" x14ac:dyDescent="0.2">
      <c r="A15" s="18"/>
      <c r="B15" s="38" t="s">
        <v>29</v>
      </c>
      <c r="C15" s="30">
        <f t="shared" ca="1" si="0"/>
        <v>38255</v>
      </c>
      <c r="D15" s="31">
        <f t="shared" ca="1" si="9"/>
        <v>0</v>
      </c>
      <c r="E15" s="31">
        <f t="shared" ca="1" si="1"/>
        <v>0</v>
      </c>
      <c r="F15" s="31">
        <f t="shared" ca="1" si="2"/>
        <v>9</v>
      </c>
      <c r="G15" s="31">
        <f t="shared" ca="1" si="10"/>
        <v>37</v>
      </c>
      <c r="H15" s="31">
        <f t="shared" ca="1" si="3"/>
        <v>17</v>
      </c>
      <c r="I15" s="31">
        <f t="shared" ca="1" si="4"/>
        <v>19</v>
      </c>
      <c r="J15" s="31">
        <f t="shared" ca="1" si="5"/>
        <v>11</v>
      </c>
      <c r="K15" s="31">
        <f t="shared" ca="1" si="6"/>
        <v>6</v>
      </c>
      <c r="L15" s="31">
        <f t="shared" ca="1" si="7"/>
        <v>0</v>
      </c>
      <c r="M15" s="31">
        <f t="shared" ca="1" si="8"/>
        <v>54</v>
      </c>
      <c r="O15" s="10">
        <v>2011</v>
      </c>
    </row>
    <row r="16" spans="1:165" ht="12.75" customHeight="1" x14ac:dyDescent="0.2">
      <c r="A16" s="18"/>
      <c r="B16" s="37" t="s">
        <v>30</v>
      </c>
      <c r="C16" s="30">
        <f ca="1">VLOOKUP(TRIM($B16),INDIRECT($AG$6),$AB$1-$AB$2,FALSE)</f>
        <v>11123</v>
      </c>
      <c r="D16" s="31">
        <f t="shared" ca="1" si="9"/>
        <v>0</v>
      </c>
      <c r="E16" s="31">
        <f t="shared" ca="1" si="1"/>
        <v>2</v>
      </c>
      <c r="F16" s="31">
        <f t="shared" ca="1" si="2"/>
        <v>50</v>
      </c>
      <c r="G16" s="31">
        <f t="shared" ca="1" si="10"/>
        <v>23</v>
      </c>
      <c r="H16" s="31">
        <f t="shared" ca="1" si="3"/>
        <v>7</v>
      </c>
      <c r="I16" s="31">
        <f t="shared" ca="1" si="4"/>
        <v>9</v>
      </c>
      <c r="J16" s="31">
        <f t="shared" ca="1" si="5"/>
        <v>5</v>
      </c>
      <c r="K16" s="31">
        <f t="shared" ca="1" si="6"/>
        <v>3</v>
      </c>
      <c r="L16" s="31" t="str">
        <f t="shared" ca="1" si="7"/>
        <v>x</v>
      </c>
      <c r="M16" s="31">
        <f t="shared" ca="1" si="8"/>
        <v>24</v>
      </c>
      <c r="O16" s="10">
        <v>2012</v>
      </c>
    </row>
    <row r="17" spans="1:33" s="25" customFormat="1" ht="12.75" customHeight="1" x14ac:dyDescent="0.2">
      <c r="A17" s="18"/>
      <c r="B17" s="29" t="s">
        <v>498</v>
      </c>
      <c r="C17" s="30">
        <f ca="1">VLOOKUP(TRIM($B17),INDIRECT($AG$6),$AB$1-$AB$2,FALSE)</f>
        <v>2915</v>
      </c>
      <c r="D17" s="31">
        <f t="shared" ca="1" si="9"/>
        <v>5</v>
      </c>
      <c r="E17" s="31">
        <f t="shared" ca="1" si="1"/>
        <v>4</v>
      </c>
      <c r="F17" s="31">
        <f t="shared" ca="1" si="2"/>
        <v>25</v>
      </c>
      <c r="G17" s="31">
        <f t="shared" ca="1" si="10"/>
        <v>19</v>
      </c>
      <c r="H17" s="31">
        <f t="shared" ca="1" si="3"/>
        <v>9</v>
      </c>
      <c r="I17" s="31">
        <f t="shared" ca="1" si="4"/>
        <v>14</v>
      </c>
      <c r="J17" s="31">
        <f t="shared" ca="1" si="5"/>
        <v>13</v>
      </c>
      <c r="K17" s="31">
        <f t="shared" ca="1" si="6"/>
        <v>11</v>
      </c>
      <c r="L17" s="31" t="str">
        <f t="shared" ca="1" si="7"/>
        <v>x</v>
      </c>
      <c r="M17" s="31">
        <f t="shared" ca="1" si="8"/>
        <v>47</v>
      </c>
      <c r="O17" s="27">
        <v>2013</v>
      </c>
      <c r="AB17" s="27"/>
      <c r="AC17" s="27"/>
      <c r="AD17" s="27"/>
      <c r="AE17" s="27"/>
      <c r="AF17" s="27"/>
      <c r="AG17" s="27"/>
    </row>
    <row r="18" spans="1:33" ht="12.75" customHeight="1" x14ac:dyDescent="0.2">
      <c r="A18" s="21"/>
      <c r="B18" s="22" t="s">
        <v>22</v>
      </c>
      <c r="C18" s="23">
        <f ca="1">VLOOKUP(TRIM($B18),INDIRECT($AG$6),$AB$1-$AB$2,FALSE)</f>
        <v>595018</v>
      </c>
      <c r="D18" s="24">
        <f t="shared" ca="1" si="9"/>
        <v>0</v>
      </c>
      <c r="E18" s="24">
        <f t="shared" ca="1" si="1"/>
        <v>0</v>
      </c>
      <c r="F18" s="24">
        <f t="shared" ca="1" si="2"/>
        <v>2</v>
      </c>
      <c r="G18" s="24">
        <f t="shared" ca="1" si="10"/>
        <v>9</v>
      </c>
      <c r="H18" s="24">
        <f t="shared" ca="1" si="3"/>
        <v>10</v>
      </c>
      <c r="I18" s="24">
        <f t="shared" ca="1" si="4"/>
        <v>23</v>
      </c>
      <c r="J18" s="24">
        <f t="shared" ca="1" si="5"/>
        <v>26</v>
      </c>
      <c r="K18" s="24">
        <f t="shared" ca="1" si="6"/>
        <v>29</v>
      </c>
      <c r="L18" s="24">
        <f t="shared" ca="1" si="7"/>
        <v>0</v>
      </c>
      <c r="M18" s="24">
        <f t="shared" ca="1" si="8"/>
        <v>89</v>
      </c>
    </row>
    <row r="19" spans="1:33" ht="12.75" customHeight="1" x14ac:dyDescent="0.2">
      <c r="A19" s="21"/>
      <c r="B19" s="39"/>
      <c r="C19" s="40"/>
      <c r="D19" s="41"/>
      <c r="E19" s="41"/>
      <c r="F19" s="41"/>
      <c r="G19" s="41"/>
      <c r="H19" s="41"/>
      <c r="I19" s="41"/>
      <c r="J19" s="41"/>
      <c r="K19" s="31"/>
      <c r="L19" s="31"/>
      <c r="M19" s="31"/>
    </row>
    <row r="20" spans="1:33" ht="12.75" customHeight="1" x14ac:dyDescent="0.2">
      <c r="A20" s="42" t="s">
        <v>502</v>
      </c>
      <c r="B20" s="39"/>
      <c r="C20" s="40"/>
      <c r="D20" s="41"/>
      <c r="E20" s="41"/>
      <c r="F20" s="41"/>
      <c r="G20" s="41"/>
      <c r="H20" s="41"/>
      <c r="I20" s="41"/>
      <c r="J20" s="41"/>
      <c r="K20" s="31"/>
      <c r="L20" s="31"/>
      <c r="M20" s="31"/>
    </row>
    <row r="21" spans="1:33" ht="12.75" customHeight="1" x14ac:dyDescent="0.2">
      <c r="A21" s="21"/>
      <c r="B21" s="43" t="s">
        <v>31</v>
      </c>
      <c r="C21" s="40">
        <f t="shared" ref="C21:C33" ca="1" si="11">VLOOKUP(TRIM($B21),INDIRECT($AG$8),$AB$1-$AB$2,FALSE)</f>
        <v>2744</v>
      </c>
      <c r="D21" s="41" t="str">
        <f t="shared" ref="D21:D33" ca="1" si="12">VLOOKUP(TRIM($B21),INDIRECT($AG$8),$AB$1-$AB$2-3,FALSE)</f>
        <v>x</v>
      </c>
      <c r="E21" s="41">
        <f t="shared" ref="E21:E33" ca="1" si="13">VLOOKUP(TRIM($B21),INDIRECT($AG$8),$AB$1-$AB$2-2,FALSE)</f>
        <v>0</v>
      </c>
      <c r="F21" s="41">
        <f t="shared" ref="F21:F33" ca="1" si="14">VLOOKUP(TRIM($B21),INDIRECT($AG$8),$AB$1-$AB$2-1,FALSE)</f>
        <v>12</v>
      </c>
      <c r="G21" s="41">
        <f t="shared" ref="G21:G33" ca="1" si="15">VLOOKUP(TRIM($B21),INDIRECT($AG$8),$AB$1-$AB$2-9,FALSE)</f>
        <v>46</v>
      </c>
      <c r="H21" s="41">
        <f t="shared" ref="H21:H33" ca="1" si="16">VLOOKUP(TRIM($B21),INDIRECT($AG$8),$AB$1-$AB$2-6,FALSE)</f>
        <v>18</v>
      </c>
      <c r="I21" s="41">
        <f t="shared" ref="I21:I33" ca="1" si="17">VLOOKUP(TRIM($B21),INDIRECT($AG$8),$AB$1-$AB$2-7,FALSE)</f>
        <v>16</v>
      </c>
      <c r="J21" s="41">
        <f t="shared" ref="J21:J33" ca="1" si="18">VLOOKUP(TRIM($B21),INDIRECT($AG$8),$AB$1-$AB$2-8,FALSE)</f>
        <v>6</v>
      </c>
      <c r="K21" s="31">
        <f t="shared" ref="K21:K33" ca="1" si="19">IF($J$4="Science","",VLOOKUP(TRIM($B21),INDIRECT($AG$8),$AB$1-$AB$2-5,FALSE))</f>
        <v>3</v>
      </c>
      <c r="L21" s="31">
        <f t="shared" ref="L21:L33" ca="1" si="20">IF($J$4="Science","",VLOOKUP(TRIM($B21),INDIRECT($AG$8),$AB$1-$AB$2-4,FALSE))</f>
        <v>0</v>
      </c>
      <c r="M21" s="31">
        <f t="shared" ref="M21:M33" ca="1" si="21">IF($J$4="Science","",VLOOKUP(TRIM($B21),INDIRECT($AG$8),$AB$1-$AB$2+2,FALSE))</f>
        <v>42</v>
      </c>
    </row>
    <row r="22" spans="1:33" s="25" customFormat="1" ht="12.75" customHeight="1" x14ac:dyDescent="0.2">
      <c r="A22" s="21"/>
      <c r="B22" s="43" t="s">
        <v>32</v>
      </c>
      <c r="C22" s="40">
        <f ca="1">VLOOKUP(TRIM($B22),INDIRECT($AG$8),$AB$1-$AB$2,FALSE)</f>
        <v>8486</v>
      </c>
      <c r="D22" s="41">
        <f t="shared" ca="1" si="12"/>
        <v>0</v>
      </c>
      <c r="E22" s="41">
        <f t="shared" ca="1" si="13"/>
        <v>0</v>
      </c>
      <c r="F22" s="41">
        <f t="shared" ca="1" si="14"/>
        <v>17</v>
      </c>
      <c r="G22" s="41">
        <f t="shared" ca="1" si="15"/>
        <v>49</v>
      </c>
      <c r="H22" s="41">
        <f t="shared" ca="1" si="16"/>
        <v>16</v>
      </c>
      <c r="I22" s="41">
        <f t="shared" ca="1" si="17"/>
        <v>12</v>
      </c>
      <c r="J22" s="41">
        <f t="shared" ca="1" si="18"/>
        <v>4</v>
      </c>
      <c r="K22" s="31">
        <f t="shared" ca="1" si="19"/>
        <v>1</v>
      </c>
      <c r="L22" s="31">
        <f t="shared" ca="1" si="20"/>
        <v>0</v>
      </c>
      <c r="M22" s="31">
        <f t="shared" ca="1" si="21"/>
        <v>33</v>
      </c>
      <c r="O22" s="27"/>
      <c r="AB22" s="27"/>
      <c r="AC22" s="27"/>
      <c r="AD22" s="27"/>
      <c r="AE22" s="27"/>
      <c r="AF22" s="27"/>
      <c r="AG22" s="27"/>
    </row>
    <row r="23" spans="1:33" ht="12.75" customHeight="1" x14ac:dyDescent="0.2">
      <c r="A23" s="21"/>
      <c r="B23" s="43" t="s">
        <v>33</v>
      </c>
      <c r="C23" s="40">
        <f t="shared" ca="1" si="11"/>
        <v>1788</v>
      </c>
      <c r="D23" s="41" t="str">
        <f t="shared" ca="1" si="12"/>
        <v>x</v>
      </c>
      <c r="E23" s="41">
        <f t="shared" ca="1" si="13"/>
        <v>1</v>
      </c>
      <c r="F23" s="41">
        <f t="shared" ca="1" si="14"/>
        <v>82</v>
      </c>
      <c r="G23" s="41">
        <f t="shared" ca="1" si="15"/>
        <v>12</v>
      </c>
      <c r="H23" s="41">
        <f t="shared" ca="1" si="16"/>
        <v>3</v>
      </c>
      <c r="I23" s="41">
        <f t="shared" ca="1" si="17"/>
        <v>1</v>
      </c>
      <c r="J23" s="41">
        <f t="shared" ca="1" si="18"/>
        <v>0</v>
      </c>
      <c r="K23" s="31">
        <f t="shared" ca="1" si="19"/>
        <v>0</v>
      </c>
      <c r="L23" s="31">
        <f t="shared" ca="1" si="20"/>
        <v>0</v>
      </c>
      <c r="M23" s="31">
        <f t="shared" ca="1" si="21"/>
        <v>5</v>
      </c>
    </row>
    <row r="24" spans="1:33" ht="12.75" customHeight="1" x14ac:dyDescent="0.2">
      <c r="A24" s="21"/>
      <c r="B24" s="43" t="s">
        <v>34</v>
      </c>
      <c r="C24" s="40">
        <f t="shared" ca="1" si="11"/>
        <v>807</v>
      </c>
      <c r="D24" s="41">
        <f t="shared" ca="1" si="12"/>
        <v>0</v>
      </c>
      <c r="E24" s="41">
        <f t="shared" ca="1" si="13"/>
        <v>4</v>
      </c>
      <c r="F24" s="41">
        <f t="shared" ca="1" si="14"/>
        <v>84</v>
      </c>
      <c r="G24" s="41">
        <f t="shared" ca="1" si="15"/>
        <v>7</v>
      </c>
      <c r="H24" s="41">
        <f t="shared" ca="1" si="16"/>
        <v>2</v>
      </c>
      <c r="I24" s="41">
        <f t="shared" ca="1" si="17"/>
        <v>2</v>
      </c>
      <c r="J24" s="41">
        <f t="shared" ca="1" si="18"/>
        <v>0</v>
      </c>
      <c r="K24" s="31">
        <f t="shared" ca="1" si="19"/>
        <v>0</v>
      </c>
      <c r="L24" s="31">
        <f t="shared" ca="1" si="20"/>
        <v>0</v>
      </c>
      <c r="M24" s="31">
        <f t="shared" ca="1" si="21"/>
        <v>5</v>
      </c>
    </row>
    <row r="25" spans="1:33" ht="12.75" customHeight="1" x14ac:dyDescent="0.2">
      <c r="A25" s="21"/>
      <c r="B25" s="43" t="s">
        <v>35</v>
      </c>
      <c r="C25" s="40">
        <f t="shared" ca="1" si="11"/>
        <v>8561</v>
      </c>
      <c r="D25" s="41">
        <f t="shared" ca="1" si="12"/>
        <v>0</v>
      </c>
      <c r="E25" s="41">
        <f t="shared" ca="1" si="13"/>
        <v>0</v>
      </c>
      <c r="F25" s="41">
        <f t="shared" ca="1" si="14"/>
        <v>8</v>
      </c>
      <c r="G25" s="41">
        <f t="shared" ca="1" si="15"/>
        <v>29</v>
      </c>
      <c r="H25" s="41">
        <f t="shared" ca="1" si="16"/>
        <v>16</v>
      </c>
      <c r="I25" s="41">
        <f t="shared" ca="1" si="17"/>
        <v>22</v>
      </c>
      <c r="J25" s="41">
        <f t="shared" ca="1" si="18"/>
        <v>15</v>
      </c>
      <c r="K25" s="31">
        <f t="shared" ca="1" si="19"/>
        <v>10</v>
      </c>
      <c r="L25" s="31" t="str">
        <f t="shared" ca="1" si="20"/>
        <v>x</v>
      </c>
      <c r="M25" s="31">
        <f t="shared" ca="1" si="21"/>
        <v>62</v>
      </c>
    </row>
    <row r="26" spans="1:33" ht="12.75" customHeight="1" x14ac:dyDescent="0.2">
      <c r="A26" s="21"/>
      <c r="B26" s="43" t="s">
        <v>36</v>
      </c>
      <c r="C26" s="40">
        <f t="shared" ca="1" si="11"/>
        <v>16613</v>
      </c>
      <c r="D26" s="41">
        <f t="shared" ca="1" si="12"/>
        <v>0</v>
      </c>
      <c r="E26" s="41">
        <f t="shared" ca="1" si="13"/>
        <v>0</v>
      </c>
      <c r="F26" s="41">
        <f t="shared" ca="1" si="14"/>
        <v>12</v>
      </c>
      <c r="G26" s="41">
        <f t="shared" ca="1" si="15"/>
        <v>36</v>
      </c>
      <c r="H26" s="41">
        <f t="shared" ca="1" si="16"/>
        <v>17</v>
      </c>
      <c r="I26" s="41">
        <f t="shared" ca="1" si="17"/>
        <v>20</v>
      </c>
      <c r="J26" s="41">
        <f t="shared" ca="1" si="18"/>
        <v>10</v>
      </c>
      <c r="K26" s="31">
        <f t="shared" ca="1" si="19"/>
        <v>5</v>
      </c>
      <c r="L26" s="31" t="str">
        <f t="shared" ca="1" si="20"/>
        <v>x</v>
      </c>
      <c r="M26" s="31">
        <f t="shared" ca="1" si="21"/>
        <v>51</v>
      </c>
    </row>
    <row r="27" spans="1:33" s="25" customFormat="1" ht="12.75" customHeight="1" x14ac:dyDescent="0.2">
      <c r="A27" s="21"/>
      <c r="B27" s="43" t="s">
        <v>37</v>
      </c>
      <c r="C27" s="40">
        <f t="shared" ca="1" si="11"/>
        <v>1064</v>
      </c>
      <c r="D27" s="41">
        <f t="shared" ca="1" si="12"/>
        <v>0</v>
      </c>
      <c r="E27" s="41">
        <f t="shared" ca="1" si="13"/>
        <v>0</v>
      </c>
      <c r="F27" s="41">
        <f t="shared" ca="1" si="14"/>
        <v>9</v>
      </c>
      <c r="G27" s="41">
        <f t="shared" ca="1" si="15"/>
        <v>25</v>
      </c>
      <c r="H27" s="41">
        <f t="shared" ca="1" si="16"/>
        <v>14</v>
      </c>
      <c r="I27" s="41">
        <f t="shared" ca="1" si="17"/>
        <v>22</v>
      </c>
      <c r="J27" s="41">
        <f t="shared" ca="1" si="18"/>
        <v>18</v>
      </c>
      <c r="K27" s="31">
        <f t="shared" ca="1" si="19"/>
        <v>12</v>
      </c>
      <c r="L27" s="31">
        <f t="shared" ca="1" si="20"/>
        <v>0</v>
      </c>
      <c r="M27" s="31">
        <f t="shared" ca="1" si="21"/>
        <v>66</v>
      </c>
      <c r="O27" s="27"/>
      <c r="AB27" s="27"/>
      <c r="AC27" s="27"/>
      <c r="AD27" s="27"/>
      <c r="AE27" s="27"/>
      <c r="AF27" s="27"/>
      <c r="AG27" s="27"/>
    </row>
    <row r="28" spans="1:33" ht="12.75" customHeight="1" x14ac:dyDescent="0.2">
      <c r="A28" s="21"/>
      <c r="B28" s="43" t="s">
        <v>38</v>
      </c>
      <c r="C28" s="40">
        <f t="shared" ca="1" si="11"/>
        <v>688</v>
      </c>
      <c r="D28" s="41" t="str">
        <f t="shared" ca="1" si="12"/>
        <v>x</v>
      </c>
      <c r="E28" s="41" t="str">
        <f t="shared" ca="1" si="13"/>
        <v>x</v>
      </c>
      <c r="F28" s="41">
        <f t="shared" ca="1" si="14"/>
        <v>11</v>
      </c>
      <c r="G28" s="41">
        <f t="shared" ca="1" si="15"/>
        <v>21</v>
      </c>
      <c r="H28" s="41">
        <f t="shared" ca="1" si="16"/>
        <v>14</v>
      </c>
      <c r="I28" s="41">
        <f t="shared" ca="1" si="17"/>
        <v>21</v>
      </c>
      <c r="J28" s="41">
        <f t="shared" ca="1" si="18"/>
        <v>17</v>
      </c>
      <c r="K28" s="31">
        <f t="shared" ca="1" si="19"/>
        <v>15</v>
      </c>
      <c r="L28" s="31">
        <f t="shared" ca="1" si="20"/>
        <v>0</v>
      </c>
      <c r="M28" s="31">
        <f t="shared" ca="1" si="21"/>
        <v>67</v>
      </c>
    </row>
    <row r="29" spans="1:33" ht="12.75" customHeight="1" x14ac:dyDescent="0.2">
      <c r="A29" s="21"/>
      <c r="B29" s="43" t="s">
        <v>39</v>
      </c>
      <c r="C29" s="40">
        <f t="shared" ca="1" si="11"/>
        <v>106</v>
      </c>
      <c r="D29" s="41">
        <f t="shared" ca="1" si="12"/>
        <v>0</v>
      </c>
      <c r="E29" s="41" t="str">
        <f t="shared" ca="1" si="13"/>
        <v>x</v>
      </c>
      <c r="F29" s="41">
        <f t="shared" ca="1" si="14"/>
        <v>24</v>
      </c>
      <c r="G29" s="41">
        <f t="shared" ca="1" si="15"/>
        <v>28</v>
      </c>
      <c r="H29" s="41">
        <f t="shared" ca="1" si="16"/>
        <v>10</v>
      </c>
      <c r="I29" s="41">
        <f t="shared" ca="1" si="17"/>
        <v>11</v>
      </c>
      <c r="J29" s="41">
        <f t="shared" ca="1" si="18"/>
        <v>13</v>
      </c>
      <c r="K29" s="31">
        <f t="shared" ca="1" si="19"/>
        <v>11</v>
      </c>
      <c r="L29" s="31">
        <f t="shared" ca="1" si="20"/>
        <v>0</v>
      </c>
      <c r="M29" s="31">
        <f t="shared" ca="1" si="21"/>
        <v>46</v>
      </c>
    </row>
    <row r="30" spans="1:33" ht="12.75" customHeight="1" x14ac:dyDescent="0.2">
      <c r="A30" s="21"/>
      <c r="B30" s="43" t="s">
        <v>40</v>
      </c>
      <c r="C30" s="40">
        <f t="shared" ca="1" si="11"/>
        <v>2060</v>
      </c>
      <c r="D30" s="41">
        <f t="shared" ca="1" si="12"/>
        <v>0</v>
      </c>
      <c r="E30" s="41">
        <f t="shared" ca="1" si="13"/>
        <v>1</v>
      </c>
      <c r="F30" s="41">
        <f t="shared" ca="1" si="14"/>
        <v>18</v>
      </c>
      <c r="G30" s="41">
        <f t="shared" ca="1" si="15"/>
        <v>24</v>
      </c>
      <c r="H30" s="41">
        <f t="shared" ca="1" si="16"/>
        <v>12</v>
      </c>
      <c r="I30" s="41">
        <f t="shared" ca="1" si="17"/>
        <v>17</v>
      </c>
      <c r="J30" s="41">
        <f t="shared" ca="1" si="18"/>
        <v>16</v>
      </c>
      <c r="K30" s="31">
        <f t="shared" ca="1" si="19"/>
        <v>11</v>
      </c>
      <c r="L30" s="31">
        <f t="shared" ca="1" si="20"/>
        <v>0</v>
      </c>
      <c r="M30" s="31">
        <f t="shared" ca="1" si="21"/>
        <v>56</v>
      </c>
    </row>
    <row r="31" spans="1:33" s="25" customFormat="1" ht="12.75" customHeight="1" x14ac:dyDescent="0.2">
      <c r="A31" s="21"/>
      <c r="B31" s="43" t="s">
        <v>41</v>
      </c>
      <c r="C31" s="40">
        <f t="shared" ca="1" si="11"/>
        <v>4424</v>
      </c>
      <c r="D31" s="41">
        <f t="shared" ca="1" si="12"/>
        <v>0</v>
      </c>
      <c r="E31" s="41">
        <f t="shared" ca="1" si="13"/>
        <v>1</v>
      </c>
      <c r="F31" s="41">
        <f t="shared" ca="1" si="14"/>
        <v>36</v>
      </c>
      <c r="G31" s="41">
        <f t="shared" ca="1" si="15"/>
        <v>22</v>
      </c>
      <c r="H31" s="41">
        <f t="shared" ca="1" si="16"/>
        <v>8</v>
      </c>
      <c r="I31" s="41">
        <f t="shared" ca="1" si="17"/>
        <v>15</v>
      </c>
      <c r="J31" s="41">
        <f t="shared" ca="1" si="18"/>
        <v>9</v>
      </c>
      <c r="K31" s="31">
        <f t="shared" ca="1" si="19"/>
        <v>8</v>
      </c>
      <c r="L31" s="31" t="str">
        <f t="shared" ca="1" si="20"/>
        <v>x</v>
      </c>
      <c r="M31" s="31">
        <f t="shared" ca="1" si="21"/>
        <v>40</v>
      </c>
      <c r="O31" s="27"/>
      <c r="AB31" s="27"/>
      <c r="AC31" s="27"/>
      <c r="AD31" s="27"/>
      <c r="AE31" s="27"/>
      <c r="AF31" s="27"/>
      <c r="AG31" s="27"/>
    </row>
    <row r="32" spans="1:33" ht="12.75" customHeight="1" x14ac:dyDescent="0.2">
      <c r="A32" s="21"/>
      <c r="B32" s="43" t="s">
        <v>42</v>
      </c>
      <c r="C32" s="40">
        <f t="shared" ca="1" si="11"/>
        <v>2037</v>
      </c>
      <c r="D32" s="41">
        <f t="shared" ca="1" si="12"/>
        <v>0</v>
      </c>
      <c r="E32" s="41">
        <f t="shared" ca="1" si="13"/>
        <v>1</v>
      </c>
      <c r="F32" s="41">
        <f t="shared" ca="1" si="14"/>
        <v>15</v>
      </c>
      <c r="G32" s="41">
        <f t="shared" ca="1" si="15"/>
        <v>30</v>
      </c>
      <c r="H32" s="41">
        <f t="shared" ca="1" si="16"/>
        <v>14</v>
      </c>
      <c r="I32" s="41">
        <f t="shared" ca="1" si="17"/>
        <v>18</v>
      </c>
      <c r="J32" s="41">
        <f t="shared" ca="1" si="18"/>
        <v>13</v>
      </c>
      <c r="K32" s="31">
        <f t="shared" ca="1" si="19"/>
        <v>9</v>
      </c>
      <c r="L32" s="31">
        <f t="shared" ca="1" si="20"/>
        <v>0</v>
      </c>
      <c r="M32" s="31">
        <f t="shared" ca="1" si="21"/>
        <v>54</v>
      </c>
    </row>
    <row r="33" spans="1:33" ht="12.75" customHeight="1" x14ac:dyDescent="0.2">
      <c r="A33" s="44"/>
      <c r="B33" s="45" t="s">
        <v>500</v>
      </c>
      <c r="C33" s="46">
        <f t="shared" ca="1" si="11"/>
        <v>49378</v>
      </c>
      <c r="D33" s="47">
        <f t="shared" ca="1" si="12"/>
        <v>0</v>
      </c>
      <c r="E33" s="47">
        <f t="shared" ca="1" si="13"/>
        <v>1</v>
      </c>
      <c r="F33" s="47">
        <f t="shared" ca="1" si="14"/>
        <v>19</v>
      </c>
      <c r="G33" s="47">
        <f t="shared" ca="1" si="15"/>
        <v>34</v>
      </c>
      <c r="H33" s="47">
        <f t="shared" ca="1" si="16"/>
        <v>15</v>
      </c>
      <c r="I33" s="47">
        <f t="shared" ca="1" si="17"/>
        <v>17</v>
      </c>
      <c r="J33" s="47">
        <f t="shared" ca="1" si="18"/>
        <v>9</v>
      </c>
      <c r="K33" s="47">
        <f t="shared" ca="1" si="19"/>
        <v>6</v>
      </c>
      <c r="L33" s="47">
        <f t="shared" ca="1" si="20"/>
        <v>0</v>
      </c>
      <c r="M33" s="47">
        <f t="shared" ca="1" si="21"/>
        <v>47</v>
      </c>
    </row>
    <row r="34" spans="1:33" s="25" customFormat="1" ht="12.75" customHeight="1" x14ac:dyDescent="0.2">
      <c r="A34" s="6"/>
      <c r="B34" s="6"/>
      <c r="C34" s="6"/>
      <c r="D34" s="6"/>
      <c r="E34" s="6"/>
      <c r="F34" s="6"/>
      <c r="G34" s="6"/>
      <c r="H34" s="6"/>
      <c r="I34" s="6"/>
      <c r="J34" s="6"/>
      <c r="K34" s="6"/>
      <c r="L34" s="6"/>
      <c r="M34" s="48" t="s">
        <v>43</v>
      </c>
      <c r="O34" s="27"/>
      <c r="AB34" s="27"/>
      <c r="AC34" s="27"/>
      <c r="AD34" s="27"/>
      <c r="AE34" s="27"/>
      <c r="AF34" s="27"/>
      <c r="AG34" s="27"/>
    </row>
    <row r="35" spans="1:33" ht="12.75" customHeight="1" x14ac:dyDescent="0.2">
      <c r="M35" s="48"/>
    </row>
    <row r="36" spans="1:33" ht="12.75" customHeight="1" x14ac:dyDescent="0.2">
      <c r="A36" s="49" t="s">
        <v>44</v>
      </c>
      <c r="B36" s="49"/>
      <c r="C36" s="49"/>
      <c r="D36" s="49"/>
      <c r="E36" s="49"/>
      <c r="F36" s="49"/>
      <c r="G36" s="49"/>
      <c r="H36" s="49"/>
      <c r="I36" s="49"/>
      <c r="J36" s="49"/>
      <c r="K36" s="49"/>
      <c r="L36" s="49"/>
      <c r="M36" s="49"/>
    </row>
    <row r="37" spans="1:33" ht="12.75" customHeight="1" x14ac:dyDescent="0.2">
      <c r="A37" s="49" t="s">
        <v>45</v>
      </c>
      <c r="B37" s="36"/>
      <c r="C37" s="36"/>
      <c r="D37" s="36"/>
      <c r="E37" s="36"/>
      <c r="F37" s="36"/>
      <c r="G37" s="36"/>
      <c r="H37" s="36"/>
      <c r="I37" s="36"/>
      <c r="J37" s="49"/>
      <c r="K37" s="49"/>
      <c r="L37" s="49"/>
      <c r="M37" s="49"/>
    </row>
    <row r="38" spans="1:33" x14ac:dyDescent="0.2">
      <c r="A38" s="727" t="s">
        <v>46</v>
      </c>
      <c r="B38" s="727"/>
      <c r="C38" s="727"/>
      <c r="D38" s="727"/>
      <c r="E38" s="727"/>
      <c r="F38" s="727"/>
      <c r="G38" s="727"/>
      <c r="H38" s="727"/>
      <c r="I38" s="727"/>
      <c r="J38" s="727"/>
      <c r="K38" s="727"/>
      <c r="L38" s="727"/>
      <c r="M38" s="727"/>
    </row>
    <row r="39" spans="1:33" x14ac:dyDescent="0.2">
      <c r="A39" s="49" t="s">
        <v>497</v>
      </c>
      <c r="B39" s="49"/>
      <c r="C39" s="49"/>
      <c r="D39" s="49"/>
      <c r="E39" s="49"/>
      <c r="F39" s="49"/>
      <c r="G39" s="49"/>
      <c r="H39" s="49"/>
      <c r="I39" s="49"/>
      <c r="J39" s="49"/>
      <c r="K39" s="49"/>
      <c r="L39" s="49"/>
      <c r="M39" s="49"/>
    </row>
    <row r="40" spans="1:33" s="25" customFormat="1" ht="12.75" customHeight="1" x14ac:dyDescent="0.2">
      <c r="A40" s="49" t="s">
        <v>499</v>
      </c>
      <c r="B40" s="49"/>
      <c r="C40" s="49"/>
      <c r="D40" s="49"/>
      <c r="E40" s="49"/>
      <c r="F40" s="49"/>
      <c r="G40" s="49"/>
      <c r="H40" s="49"/>
      <c r="I40" s="49"/>
      <c r="J40" s="49"/>
      <c r="K40" s="49"/>
      <c r="L40" s="49"/>
      <c r="M40" s="49"/>
      <c r="O40" s="27"/>
      <c r="AB40" s="27"/>
      <c r="AC40" s="27"/>
      <c r="AD40" s="27"/>
      <c r="AE40" s="27"/>
      <c r="AF40" s="27"/>
      <c r="AG40" s="27"/>
    </row>
    <row r="41" spans="1:33" ht="12.75" customHeight="1" x14ac:dyDescent="0.2">
      <c r="A41" s="49" t="s">
        <v>504</v>
      </c>
      <c r="B41" s="49"/>
      <c r="C41" s="49"/>
      <c r="D41" s="49"/>
      <c r="E41" s="49"/>
      <c r="F41" s="49"/>
      <c r="G41" s="49"/>
      <c r="H41" s="49"/>
      <c r="I41" s="49"/>
      <c r="J41" s="49"/>
      <c r="K41" s="49"/>
      <c r="L41" s="49"/>
      <c r="M41" s="49"/>
    </row>
    <row r="42" spans="1:33" ht="12.75" customHeight="1" x14ac:dyDescent="0.2">
      <c r="B42" s="49"/>
      <c r="C42" s="49"/>
      <c r="D42" s="49"/>
      <c r="E42" s="49"/>
      <c r="F42" s="49"/>
      <c r="G42" s="49"/>
      <c r="H42" s="49"/>
      <c r="I42" s="49"/>
      <c r="J42" s="49"/>
      <c r="K42" s="49"/>
      <c r="L42" s="49"/>
      <c r="M42" s="49"/>
    </row>
    <row r="43" spans="1:33" ht="12.75" customHeight="1" x14ac:dyDescent="0.2">
      <c r="A43" s="36" t="s">
        <v>47</v>
      </c>
      <c r="B43" s="49"/>
      <c r="C43" s="49"/>
      <c r="D43" s="49"/>
      <c r="E43" s="49"/>
      <c r="F43" s="49"/>
      <c r="G43" s="49"/>
      <c r="H43" s="49"/>
      <c r="I43" s="49"/>
      <c r="J43" s="49"/>
      <c r="K43" s="49"/>
      <c r="L43" s="49"/>
      <c r="M43" s="49"/>
    </row>
    <row r="44" spans="1:33" ht="12.75" customHeight="1" x14ac:dyDescent="0.2">
      <c r="A44" s="49" t="s">
        <v>415</v>
      </c>
      <c r="B44" s="49"/>
    </row>
    <row r="45" spans="1:33" ht="12.75" customHeight="1" x14ac:dyDescent="0.2">
      <c r="A45" s="6" t="s">
        <v>48</v>
      </c>
    </row>
    <row r="46" spans="1:33" ht="12.75" customHeight="1" x14ac:dyDescent="0.2"/>
    <row r="47" spans="1:33" ht="12.75" customHeight="1" x14ac:dyDescent="0.2"/>
    <row r="48" spans="1:33" ht="12.75" customHeight="1" x14ac:dyDescent="0.2"/>
    <row r="49" spans="1:33" ht="12.75" customHeight="1" x14ac:dyDescent="0.2"/>
    <row r="50" spans="1:33" s="25" customFormat="1" ht="12.75" customHeight="1" x14ac:dyDescent="0.2">
      <c r="A50" s="6"/>
      <c r="B50" s="6"/>
      <c r="C50" s="6"/>
      <c r="D50" s="6"/>
      <c r="E50" s="6"/>
      <c r="F50" s="6"/>
      <c r="G50" s="6"/>
      <c r="H50" s="6"/>
      <c r="I50" s="6"/>
      <c r="J50" s="6"/>
      <c r="K50" s="6"/>
      <c r="L50" s="6"/>
      <c r="M50" s="6"/>
      <c r="O50" s="27"/>
      <c r="AB50" s="27"/>
      <c r="AC50" s="27"/>
      <c r="AD50" s="27"/>
      <c r="AE50" s="27"/>
      <c r="AF50" s="27"/>
      <c r="AG50" s="27"/>
    </row>
    <row r="51" spans="1:33" s="25" customFormat="1" ht="12.75" customHeight="1" x14ac:dyDescent="0.2">
      <c r="A51" s="6"/>
      <c r="B51" s="6"/>
      <c r="C51" s="6"/>
      <c r="D51" s="6"/>
      <c r="E51" s="6"/>
      <c r="F51" s="6"/>
      <c r="G51" s="6"/>
      <c r="H51" s="6"/>
      <c r="I51" s="6"/>
      <c r="J51" s="6"/>
      <c r="K51" s="6"/>
      <c r="L51" s="6"/>
      <c r="M51" s="6"/>
      <c r="O51" s="27"/>
      <c r="AB51" s="27"/>
      <c r="AC51" s="27"/>
      <c r="AD51" s="27"/>
      <c r="AE51" s="27"/>
      <c r="AF51" s="27"/>
      <c r="AG51" s="27"/>
    </row>
    <row r="52" spans="1:33" ht="12.75" customHeight="1" x14ac:dyDescent="0.2"/>
    <row r="53" spans="1:33" ht="12.75" customHeight="1" x14ac:dyDescent="0.2"/>
    <row r="54" spans="1:33" ht="12.75" customHeight="1" x14ac:dyDescent="0.2"/>
    <row r="55" spans="1:33" ht="12.75" customHeight="1" x14ac:dyDescent="0.2"/>
    <row r="56" spans="1:33" ht="12.75" customHeight="1" x14ac:dyDescent="0.2"/>
    <row r="57" spans="1:33" s="25" customFormat="1" ht="12.75" customHeight="1" x14ac:dyDescent="0.2">
      <c r="A57" s="6"/>
      <c r="B57" s="6"/>
      <c r="C57" s="6"/>
      <c r="D57" s="6"/>
      <c r="E57" s="6"/>
      <c r="F57" s="6"/>
      <c r="G57" s="6"/>
      <c r="H57" s="6"/>
      <c r="I57" s="6"/>
      <c r="J57" s="6"/>
      <c r="K57" s="6"/>
      <c r="L57" s="6"/>
      <c r="M57" s="6"/>
      <c r="O57" s="27"/>
      <c r="AB57" s="27"/>
      <c r="AC57" s="27"/>
      <c r="AD57" s="27"/>
      <c r="AE57" s="27"/>
      <c r="AF57" s="27"/>
      <c r="AG57" s="27"/>
    </row>
    <row r="58" spans="1:33" ht="12.75" customHeight="1" x14ac:dyDescent="0.2"/>
    <row r="59" spans="1:33" ht="12.75" customHeight="1" x14ac:dyDescent="0.2"/>
    <row r="60" spans="1:33" ht="12.75" customHeight="1" x14ac:dyDescent="0.2"/>
    <row r="61" spans="1:33" ht="12.75" customHeight="1" x14ac:dyDescent="0.2"/>
    <row r="62" spans="1:33" ht="12.75" customHeight="1" x14ac:dyDescent="0.2"/>
    <row r="63" spans="1:33" ht="12.75" customHeight="1" x14ac:dyDescent="0.2"/>
    <row r="64" spans="1:33" ht="12.75" customHeight="1" x14ac:dyDescent="0.2"/>
    <row r="65" spans="1:33" ht="12.75" customHeight="1" x14ac:dyDescent="0.2"/>
    <row r="66" spans="1:33" ht="12.75" customHeight="1" x14ac:dyDescent="0.2"/>
    <row r="67" spans="1:33" ht="12.75" customHeight="1" x14ac:dyDescent="0.2"/>
    <row r="68" spans="1:33" ht="12.75" customHeight="1" x14ac:dyDescent="0.2"/>
    <row r="69" spans="1:33" ht="12.75" customHeight="1" x14ac:dyDescent="0.2"/>
    <row r="70" spans="1:33" ht="12.75" customHeight="1" x14ac:dyDescent="0.2"/>
    <row r="71" spans="1:33" ht="12.75" customHeight="1" x14ac:dyDescent="0.2"/>
    <row r="72" spans="1:33" s="25" customFormat="1" ht="12.75" customHeight="1" x14ac:dyDescent="0.2">
      <c r="A72" s="6"/>
      <c r="B72" s="6"/>
      <c r="C72" s="6"/>
      <c r="D72" s="6"/>
      <c r="E72" s="6"/>
      <c r="F72" s="6"/>
      <c r="G72" s="6"/>
      <c r="H72" s="6"/>
      <c r="I72" s="6"/>
      <c r="J72" s="6"/>
      <c r="K72" s="6"/>
      <c r="L72" s="6"/>
      <c r="M72" s="6"/>
      <c r="O72" s="27"/>
      <c r="AB72" s="27"/>
      <c r="AC72" s="27"/>
      <c r="AD72" s="27"/>
      <c r="AE72" s="27"/>
      <c r="AF72" s="27"/>
      <c r="AG72" s="27"/>
    </row>
    <row r="73" spans="1:33" ht="12.75" customHeight="1" x14ac:dyDescent="0.2"/>
    <row r="74" spans="1:33" ht="12.75" customHeight="1" x14ac:dyDescent="0.2"/>
    <row r="75" spans="1:33" ht="12.75" customHeight="1" x14ac:dyDescent="0.2"/>
    <row r="76" spans="1:33" ht="12.75" customHeight="1" x14ac:dyDescent="0.2"/>
    <row r="77" spans="1:33" ht="23.25" customHeight="1" x14ac:dyDescent="0.2"/>
    <row r="78" spans="1:33" ht="12.75" customHeight="1" x14ac:dyDescent="0.2"/>
    <row r="79" spans="1:33" ht="12.75" customHeight="1" x14ac:dyDescent="0.2"/>
    <row r="80" spans="1:33" ht="12.75" customHeight="1" x14ac:dyDescent="0.2"/>
    <row r="81" ht="12.75" customHeight="1" x14ac:dyDescent="0.2"/>
    <row r="82" ht="24"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sheetData>
  <sheetProtection sheet="1" objects="1" scenarios="1"/>
  <mergeCells count="9">
    <mergeCell ref="A38:M38"/>
    <mergeCell ref="A1:N1"/>
    <mergeCell ref="I3:L3"/>
    <mergeCell ref="J4:L4"/>
    <mergeCell ref="J5:L5"/>
    <mergeCell ref="J6:L6"/>
    <mergeCell ref="A8:B9"/>
    <mergeCell ref="C8:C9"/>
    <mergeCell ref="D8:M8"/>
  </mergeCells>
  <dataValidations count="3">
    <dataValidation type="list" allowBlank="1" showInputMessage="1" showErrorMessage="1" sqref="J6:L6">
      <formula1>$O$13:$O$17</formula1>
    </dataValidation>
    <dataValidation type="list" allowBlank="1" showInputMessage="1" showErrorMessage="1" sqref="J5:L5">
      <formula1>$O$6:$O$8</formula1>
    </dataValidation>
    <dataValidation type="list" allowBlank="1" showInputMessage="1" showErrorMessage="1" sqref="J4">
      <formula1>$O$2:$O$5</formula1>
    </dataValidation>
  </dataValidations>
  <pageMargins left="0.74803149606299213" right="0.74803149606299213" top="0.98425196850393704" bottom="0.98425196850393704" header="0.51181102362204722" footer="0.51181102362204722"/>
  <pageSetup paperSize="9" scale="6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FA73"/>
  <sheetViews>
    <sheetView workbookViewId="0">
      <pane xSplit="2" ySplit="7" topLeftCell="C35" activePane="bottomRight" state="frozen"/>
      <selection activeCell="Q4" sqref="Q4:T4"/>
      <selection pane="topRight" activeCell="Q4" sqref="Q4:T4"/>
      <selection pane="bottomLeft" activeCell="Q4" sqref="Q4:T4"/>
      <selection pane="bottomRight" activeCell="Q4" sqref="Q4:T4"/>
    </sheetView>
  </sheetViews>
  <sheetFormatPr defaultRowHeight="12.75" x14ac:dyDescent="0.2"/>
  <cols>
    <col min="2" max="2" width="20.140625" customWidth="1"/>
  </cols>
  <sheetData>
    <row r="1" spans="1:157" ht="15.75" x14ac:dyDescent="0.25">
      <c r="A1" s="50" t="s">
        <v>49</v>
      </c>
      <c r="B1" s="51"/>
      <c r="C1" s="51"/>
      <c r="D1" s="51"/>
      <c r="E1" s="51"/>
      <c r="F1" s="51"/>
      <c r="G1" s="51"/>
      <c r="H1" s="51"/>
      <c r="I1" s="51"/>
      <c r="J1" s="51"/>
      <c r="K1" s="51"/>
      <c r="L1" s="51"/>
      <c r="M1" s="51"/>
      <c r="N1" s="51"/>
      <c r="O1" s="51"/>
      <c r="P1" s="51">
        <v>15</v>
      </c>
      <c r="Q1" s="51">
        <v>16</v>
      </c>
      <c r="R1" s="51">
        <v>17</v>
      </c>
      <c r="S1" s="51">
        <v>18</v>
      </c>
      <c r="T1" s="51">
        <v>19</v>
      </c>
      <c r="U1" s="51">
        <v>20</v>
      </c>
      <c r="V1" s="51">
        <v>22</v>
      </c>
      <c r="W1" s="51">
        <v>23</v>
      </c>
      <c r="X1" s="51">
        <v>24</v>
      </c>
      <c r="Y1" s="51">
        <v>25</v>
      </c>
      <c r="Z1" s="51">
        <v>26</v>
      </c>
      <c r="AA1" s="51">
        <v>27</v>
      </c>
      <c r="AB1" s="51"/>
      <c r="AC1" s="51">
        <v>28</v>
      </c>
      <c r="AD1" s="51">
        <v>29</v>
      </c>
      <c r="AE1" s="51">
        <v>30</v>
      </c>
      <c r="AF1" s="51">
        <v>31</v>
      </c>
      <c r="AG1" s="51">
        <v>32</v>
      </c>
      <c r="AH1" s="51">
        <v>33</v>
      </c>
      <c r="AI1" s="51">
        <v>35</v>
      </c>
      <c r="AJ1" s="51">
        <v>36</v>
      </c>
      <c r="AK1" s="51">
        <v>37</v>
      </c>
      <c r="AL1" s="51">
        <v>38</v>
      </c>
      <c r="AM1" s="51">
        <v>39</v>
      </c>
      <c r="AN1" s="51">
        <v>40</v>
      </c>
      <c r="AO1" s="51"/>
      <c r="AP1" s="51" t="s">
        <v>50</v>
      </c>
      <c r="AQ1" s="51">
        <v>42</v>
      </c>
      <c r="AR1" s="51">
        <v>43</v>
      </c>
      <c r="AS1" s="51">
        <v>44</v>
      </c>
      <c r="AT1" s="51">
        <v>45</v>
      </c>
      <c r="AU1" s="51">
        <v>46</v>
      </c>
      <c r="AV1" s="51">
        <v>48</v>
      </c>
      <c r="AW1" s="51">
        <v>49</v>
      </c>
      <c r="AX1" s="51">
        <v>50</v>
      </c>
      <c r="AY1" s="51">
        <v>51</v>
      </c>
      <c r="AZ1" s="51">
        <v>52</v>
      </c>
      <c r="BA1" s="51">
        <v>53</v>
      </c>
      <c r="BB1" s="51"/>
      <c r="BC1" s="51">
        <v>54</v>
      </c>
      <c r="BD1" s="51">
        <v>55</v>
      </c>
      <c r="BE1" s="51">
        <v>56</v>
      </c>
      <c r="BF1" s="51">
        <v>57</v>
      </c>
      <c r="BG1" s="51">
        <v>58</v>
      </c>
      <c r="BH1" s="51">
        <v>59</v>
      </c>
      <c r="BI1" s="51">
        <v>61</v>
      </c>
      <c r="BJ1" s="51">
        <v>62</v>
      </c>
      <c r="BK1" s="51">
        <v>63</v>
      </c>
      <c r="BL1" s="51">
        <v>64</v>
      </c>
      <c r="BM1" s="51">
        <v>65</v>
      </c>
      <c r="BN1" s="51">
        <v>66</v>
      </c>
      <c r="BO1" s="51"/>
      <c r="BP1" s="51">
        <v>67</v>
      </c>
      <c r="BQ1" s="51">
        <v>68</v>
      </c>
      <c r="BR1" s="51">
        <v>69</v>
      </c>
      <c r="BS1" s="51">
        <v>70</v>
      </c>
      <c r="BT1" s="51">
        <v>71</v>
      </c>
      <c r="BU1" s="51">
        <v>72</v>
      </c>
      <c r="BV1" s="51">
        <v>74</v>
      </c>
      <c r="BW1" s="51">
        <v>75</v>
      </c>
      <c r="BX1" s="51">
        <v>76</v>
      </c>
      <c r="BY1" s="51">
        <v>77</v>
      </c>
      <c r="BZ1" s="51">
        <v>78</v>
      </c>
      <c r="CA1" s="51">
        <v>79</v>
      </c>
      <c r="CB1" s="51"/>
      <c r="CC1" s="51" t="s">
        <v>51</v>
      </c>
      <c r="CD1" s="51">
        <v>81</v>
      </c>
      <c r="CE1" s="51">
        <v>82</v>
      </c>
      <c r="CF1" s="51">
        <v>83</v>
      </c>
      <c r="CG1" s="51">
        <v>84</v>
      </c>
      <c r="CH1" s="51">
        <v>85</v>
      </c>
      <c r="CI1" s="51">
        <v>87</v>
      </c>
      <c r="CJ1" s="51">
        <v>88</v>
      </c>
      <c r="CK1" s="51">
        <v>89</v>
      </c>
      <c r="CL1" s="51">
        <v>90</v>
      </c>
      <c r="CM1" s="51">
        <v>91</v>
      </c>
      <c r="CN1" s="51">
        <v>92</v>
      </c>
      <c r="CO1" s="51"/>
      <c r="CP1" s="51">
        <v>93</v>
      </c>
      <c r="CQ1" s="51">
        <v>94</v>
      </c>
      <c r="CR1" s="51">
        <v>95</v>
      </c>
      <c r="CS1" s="51">
        <v>96</v>
      </c>
      <c r="CT1" s="51">
        <v>97</v>
      </c>
      <c r="CU1" s="51">
        <v>98</v>
      </c>
      <c r="CV1" s="51">
        <v>100</v>
      </c>
      <c r="CW1" s="51">
        <v>101</v>
      </c>
      <c r="CX1" s="51">
        <v>102</v>
      </c>
      <c r="CY1" s="51">
        <v>103</v>
      </c>
      <c r="CZ1" s="51">
        <v>104</v>
      </c>
      <c r="DA1" s="51">
        <v>105</v>
      </c>
      <c r="DB1" s="51"/>
      <c r="DC1" s="51">
        <v>106</v>
      </c>
      <c r="DD1" s="51">
        <v>107</v>
      </c>
      <c r="DE1" s="51">
        <v>108</v>
      </c>
      <c r="DF1" s="51">
        <v>109</v>
      </c>
      <c r="DG1" s="51">
        <v>110</v>
      </c>
      <c r="DH1" s="51">
        <v>111</v>
      </c>
      <c r="DI1" s="51">
        <v>113</v>
      </c>
      <c r="DJ1" s="51">
        <v>114</v>
      </c>
      <c r="DK1" s="51">
        <v>115</v>
      </c>
      <c r="DL1" s="51">
        <v>116</v>
      </c>
      <c r="DM1" s="51">
        <v>117</v>
      </c>
      <c r="DN1" s="51">
        <v>118</v>
      </c>
      <c r="DO1" s="51"/>
      <c r="DP1" s="51" t="s">
        <v>52</v>
      </c>
      <c r="DQ1" s="51">
        <v>120</v>
      </c>
      <c r="DR1" s="51">
        <v>121</v>
      </c>
      <c r="DS1" s="51">
        <v>122</v>
      </c>
      <c r="DT1" s="51">
        <v>123</v>
      </c>
      <c r="DU1" s="51"/>
      <c r="DV1" s="51">
        <v>125</v>
      </c>
      <c r="DW1" s="51">
        <v>126</v>
      </c>
      <c r="DX1" s="51">
        <v>127</v>
      </c>
      <c r="DY1" s="51">
        <v>128</v>
      </c>
      <c r="DZ1" s="51">
        <v>129</v>
      </c>
      <c r="EA1" s="51">
        <v>130</v>
      </c>
      <c r="EB1" s="51"/>
      <c r="EC1" s="51">
        <v>131</v>
      </c>
      <c r="ED1" s="51">
        <v>132</v>
      </c>
      <c r="EE1" s="51">
        <v>133</v>
      </c>
      <c r="EF1" s="51">
        <v>134</v>
      </c>
      <c r="EG1" s="51">
        <v>135</v>
      </c>
      <c r="EH1" s="51"/>
      <c r="EI1" s="51">
        <v>137</v>
      </c>
      <c r="EJ1" s="51">
        <v>138</v>
      </c>
      <c r="EK1" s="51">
        <v>139</v>
      </c>
      <c r="EL1" s="51">
        <v>140</v>
      </c>
      <c r="EM1" s="51">
        <v>141</v>
      </c>
      <c r="EN1" s="51">
        <v>142</v>
      </c>
      <c r="EO1" s="51"/>
      <c r="EP1" s="51">
        <v>143</v>
      </c>
      <c r="EQ1" s="51">
        <v>144</v>
      </c>
      <c r="ER1" s="51">
        <v>145</v>
      </c>
      <c r="ES1" s="51">
        <v>146</v>
      </c>
      <c r="ET1" s="51">
        <v>147</v>
      </c>
      <c r="EU1" s="51"/>
      <c r="EV1" s="51">
        <v>149</v>
      </c>
      <c r="EW1" s="51">
        <v>150</v>
      </c>
      <c r="EX1" s="51">
        <v>151</v>
      </c>
      <c r="EY1" s="51">
        <v>152</v>
      </c>
      <c r="EZ1" s="51">
        <v>153</v>
      </c>
      <c r="FA1" s="51">
        <v>154</v>
      </c>
    </row>
    <row r="2" spans="1:157" x14ac:dyDescent="0.2">
      <c r="A2" s="51"/>
      <c r="B2" s="51"/>
      <c r="C2" s="51">
        <v>1</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v>1</v>
      </c>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v>1</v>
      </c>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v>1</v>
      </c>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x14ac:dyDescent="0.2">
      <c r="A3" s="51"/>
      <c r="B3" s="51"/>
      <c r="C3" s="52">
        <v>2</v>
      </c>
      <c r="D3" s="52">
        <v>3</v>
      </c>
      <c r="E3" s="52">
        <v>4</v>
      </c>
      <c r="F3" s="52">
        <v>5</v>
      </c>
      <c r="G3" s="52">
        <v>6</v>
      </c>
      <c r="H3" s="52">
        <v>7</v>
      </c>
      <c r="I3" s="52">
        <v>8</v>
      </c>
      <c r="J3" s="52">
        <v>9</v>
      </c>
      <c r="K3" s="52">
        <v>10</v>
      </c>
      <c r="L3" s="52">
        <v>11</v>
      </c>
      <c r="M3" s="52">
        <v>12</v>
      </c>
      <c r="N3" s="52">
        <v>13</v>
      </c>
      <c r="O3" s="52">
        <v>14</v>
      </c>
      <c r="P3" s="52">
        <v>15</v>
      </c>
      <c r="Q3" s="52">
        <v>16</v>
      </c>
      <c r="R3" s="52">
        <v>17</v>
      </c>
      <c r="S3" s="52">
        <v>18</v>
      </c>
      <c r="T3" s="52">
        <v>19</v>
      </c>
      <c r="U3" s="52">
        <v>20</v>
      </c>
      <c r="V3" s="52">
        <v>21</v>
      </c>
      <c r="W3" s="52">
        <v>22</v>
      </c>
      <c r="X3" s="52">
        <v>23</v>
      </c>
      <c r="Y3" s="52">
        <v>24</v>
      </c>
      <c r="Z3" s="52">
        <v>25</v>
      </c>
      <c r="AA3" s="52">
        <v>26</v>
      </c>
      <c r="AB3" s="52">
        <v>27</v>
      </c>
      <c r="AC3" s="52">
        <v>28</v>
      </c>
      <c r="AD3" s="52">
        <v>29</v>
      </c>
      <c r="AE3" s="52">
        <v>30</v>
      </c>
      <c r="AF3" s="52">
        <v>31</v>
      </c>
      <c r="AG3" s="52">
        <v>32</v>
      </c>
      <c r="AH3" s="52">
        <v>33</v>
      </c>
      <c r="AI3" s="52">
        <v>34</v>
      </c>
      <c r="AJ3" s="52">
        <v>35</v>
      </c>
      <c r="AK3" s="52">
        <v>36</v>
      </c>
      <c r="AL3" s="52">
        <v>37</v>
      </c>
      <c r="AM3" s="52">
        <v>38</v>
      </c>
      <c r="AN3" s="52">
        <v>39</v>
      </c>
      <c r="AO3" s="52">
        <v>40</v>
      </c>
      <c r="AP3" s="52">
        <v>41</v>
      </c>
      <c r="AQ3" s="52">
        <v>42</v>
      </c>
      <c r="AR3" s="52">
        <v>43</v>
      </c>
      <c r="AS3" s="52">
        <v>44</v>
      </c>
      <c r="AT3" s="52">
        <v>45</v>
      </c>
      <c r="AU3" s="52">
        <v>46</v>
      </c>
      <c r="AV3" s="52">
        <v>47</v>
      </c>
      <c r="AW3" s="52">
        <v>48</v>
      </c>
      <c r="AX3" s="52">
        <v>49</v>
      </c>
      <c r="AY3" s="52">
        <v>50</v>
      </c>
      <c r="AZ3" s="52">
        <v>51</v>
      </c>
      <c r="BA3" s="52">
        <v>52</v>
      </c>
      <c r="BB3" s="52">
        <v>53</v>
      </c>
      <c r="BC3" s="52">
        <v>54</v>
      </c>
      <c r="BD3" s="52">
        <v>55</v>
      </c>
      <c r="BE3" s="52">
        <v>56</v>
      </c>
      <c r="BF3" s="52">
        <v>57</v>
      </c>
      <c r="BG3" s="52">
        <v>58</v>
      </c>
      <c r="BH3" s="52">
        <v>59</v>
      </c>
      <c r="BI3" s="52">
        <v>60</v>
      </c>
      <c r="BJ3" s="52">
        <v>61</v>
      </c>
      <c r="BK3" s="52">
        <v>62</v>
      </c>
      <c r="BL3" s="52">
        <v>63</v>
      </c>
      <c r="BM3" s="52">
        <v>64</v>
      </c>
      <c r="BN3" s="52">
        <v>65</v>
      </c>
      <c r="BO3" s="52">
        <v>66</v>
      </c>
      <c r="BP3" s="52">
        <v>67</v>
      </c>
      <c r="BQ3" s="52">
        <v>68</v>
      </c>
      <c r="BR3" s="52">
        <v>69</v>
      </c>
      <c r="BS3" s="52">
        <v>70</v>
      </c>
      <c r="BT3" s="52">
        <v>71</v>
      </c>
      <c r="BU3" s="52">
        <v>72</v>
      </c>
      <c r="BV3" s="52">
        <v>73</v>
      </c>
      <c r="BW3" s="52">
        <v>74</v>
      </c>
      <c r="BX3" s="52">
        <v>75</v>
      </c>
      <c r="BY3" s="52">
        <v>76</v>
      </c>
      <c r="BZ3" s="52">
        <v>77</v>
      </c>
      <c r="CA3" s="52">
        <v>78</v>
      </c>
      <c r="CB3" s="52">
        <v>79</v>
      </c>
      <c r="CC3" s="52">
        <v>80</v>
      </c>
      <c r="CD3" s="52">
        <v>81</v>
      </c>
      <c r="CE3" s="52">
        <v>82</v>
      </c>
      <c r="CF3" s="52">
        <v>83</v>
      </c>
      <c r="CG3" s="52">
        <v>84</v>
      </c>
      <c r="CH3" s="52">
        <v>85</v>
      </c>
      <c r="CI3" s="52">
        <v>86</v>
      </c>
      <c r="CJ3" s="52">
        <v>87</v>
      </c>
      <c r="CK3" s="52">
        <v>88</v>
      </c>
      <c r="CL3" s="52">
        <v>89</v>
      </c>
      <c r="CM3" s="52">
        <v>90</v>
      </c>
      <c r="CN3" s="52">
        <v>91</v>
      </c>
      <c r="CO3" s="52">
        <v>92</v>
      </c>
      <c r="CP3" s="52">
        <v>93</v>
      </c>
      <c r="CQ3" s="52">
        <v>94</v>
      </c>
      <c r="CR3" s="52">
        <v>95</v>
      </c>
      <c r="CS3" s="52">
        <v>96</v>
      </c>
      <c r="CT3" s="52">
        <v>97</v>
      </c>
      <c r="CU3" s="52">
        <v>98</v>
      </c>
      <c r="CV3" s="52">
        <v>99</v>
      </c>
      <c r="CW3" s="52">
        <v>100</v>
      </c>
      <c r="CX3" s="52">
        <v>101</v>
      </c>
      <c r="CY3" s="52">
        <v>102</v>
      </c>
      <c r="CZ3" s="52">
        <v>103</v>
      </c>
      <c r="DA3" s="52">
        <v>104</v>
      </c>
      <c r="DB3" s="52">
        <v>105</v>
      </c>
      <c r="DC3" s="52">
        <v>106</v>
      </c>
      <c r="DD3" s="52">
        <v>107</v>
      </c>
      <c r="DE3" s="52">
        <v>108</v>
      </c>
      <c r="DF3" s="52">
        <v>109</v>
      </c>
      <c r="DG3" s="52">
        <v>110</v>
      </c>
      <c r="DH3" s="52">
        <v>111</v>
      </c>
      <c r="DI3" s="52">
        <v>112</v>
      </c>
      <c r="DJ3" s="52">
        <v>113</v>
      </c>
      <c r="DK3" s="52">
        <v>114</v>
      </c>
      <c r="DL3" s="52">
        <v>115</v>
      </c>
      <c r="DM3" s="52">
        <v>116</v>
      </c>
      <c r="DN3" s="52">
        <v>117</v>
      </c>
      <c r="DO3" s="52">
        <v>118</v>
      </c>
      <c r="DP3" s="52">
        <v>119</v>
      </c>
      <c r="DQ3" s="52">
        <v>120</v>
      </c>
      <c r="DR3" s="52">
        <v>121</v>
      </c>
      <c r="DS3" s="52">
        <v>122</v>
      </c>
      <c r="DT3" s="52">
        <v>123</v>
      </c>
      <c r="DU3" s="52">
        <v>124</v>
      </c>
      <c r="DV3" s="52">
        <v>125</v>
      </c>
      <c r="DW3" s="52">
        <v>126</v>
      </c>
      <c r="DX3" s="52">
        <v>127</v>
      </c>
      <c r="DY3" s="52">
        <v>128</v>
      </c>
      <c r="DZ3" s="52">
        <v>129</v>
      </c>
      <c r="EA3" s="52">
        <v>130</v>
      </c>
      <c r="EB3" s="52">
        <v>131</v>
      </c>
      <c r="EC3" s="52">
        <v>132</v>
      </c>
      <c r="ED3" s="52">
        <v>133</v>
      </c>
      <c r="EE3" s="52">
        <v>134</v>
      </c>
      <c r="EF3" s="52">
        <v>135</v>
      </c>
      <c r="EG3" s="52">
        <v>136</v>
      </c>
      <c r="EH3" s="52">
        <v>137</v>
      </c>
      <c r="EI3" s="52">
        <v>138</v>
      </c>
      <c r="EJ3" s="52">
        <v>139</v>
      </c>
      <c r="EK3" s="52">
        <v>140</v>
      </c>
      <c r="EL3" s="52">
        <v>141</v>
      </c>
      <c r="EM3" s="52">
        <v>142</v>
      </c>
      <c r="EN3" s="52">
        <v>143</v>
      </c>
      <c r="EO3" s="52">
        <v>144</v>
      </c>
      <c r="EP3" s="52">
        <v>145</v>
      </c>
      <c r="EQ3" s="52">
        <v>146</v>
      </c>
      <c r="ER3" s="52">
        <v>147</v>
      </c>
      <c r="ES3" s="52">
        <v>148</v>
      </c>
      <c r="ET3" s="52">
        <v>149</v>
      </c>
      <c r="EU3" s="52">
        <v>150</v>
      </c>
      <c r="EV3" s="52">
        <v>151</v>
      </c>
      <c r="EW3" s="52">
        <v>152</v>
      </c>
      <c r="EX3" s="52">
        <v>153</v>
      </c>
      <c r="EY3" s="52">
        <v>154</v>
      </c>
      <c r="EZ3" s="52">
        <v>155</v>
      </c>
      <c r="FA3" s="52">
        <v>156</v>
      </c>
    </row>
    <row r="4" spans="1:157" x14ac:dyDescent="0.2">
      <c r="A4" s="51"/>
      <c r="B4" s="51"/>
      <c r="C4" s="51" t="s">
        <v>53</v>
      </c>
      <c r="D4" s="51"/>
      <c r="E4" s="51"/>
      <c r="F4" s="51"/>
      <c r="G4" s="51"/>
      <c r="H4" s="51"/>
      <c r="I4" s="51"/>
      <c r="J4" s="51"/>
      <c r="K4" s="51"/>
      <c r="L4" s="51"/>
      <c r="M4" s="51"/>
      <c r="N4" s="51"/>
      <c r="O4" s="51"/>
      <c r="P4" s="51" t="s">
        <v>54</v>
      </c>
      <c r="Q4" s="51"/>
      <c r="R4" s="51"/>
      <c r="S4" s="51"/>
      <c r="T4" s="51"/>
      <c r="U4" s="51"/>
      <c r="V4" s="51"/>
      <c r="W4" s="51"/>
      <c r="X4" s="51"/>
      <c r="Y4" s="51"/>
      <c r="Z4" s="51"/>
      <c r="AA4" s="51"/>
      <c r="AB4" s="51"/>
      <c r="AC4" s="51" t="s">
        <v>55</v>
      </c>
      <c r="AD4" s="51"/>
      <c r="AE4" s="51"/>
      <c r="AF4" s="51"/>
      <c r="AG4" s="51"/>
      <c r="AH4" s="51"/>
      <c r="AI4" s="51"/>
      <c r="AJ4" s="51"/>
      <c r="AK4" s="51"/>
      <c r="AL4" s="51"/>
      <c r="AM4" s="51"/>
      <c r="AN4" s="51"/>
      <c r="AO4" s="51"/>
      <c r="AP4" s="51" t="s">
        <v>53</v>
      </c>
      <c r="AQ4" s="51"/>
      <c r="AR4" s="51"/>
      <c r="AS4" s="51"/>
      <c r="AT4" s="51"/>
      <c r="AU4" s="51"/>
      <c r="AV4" s="51"/>
      <c r="AW4" s="51"/>
      <c r="AX4" s="51"/>
      <c r="AY4" s="51"/>
      <c r="AZ4" s="51"/>
      <c r="BA4" s="51"/>
      <c r="BB4" s="51"/>
      <c r="BC4" s="51" t="s">
        <v>54</v>
      </c>
      <c r="BD4" s="51"/>
      <c r="BE4" s="51"/>
      <c r="BF4" s="51"/>
      <c r="BG4" s="51"/>
      <c r="BH4" s="51"/>
      <c r="BI4" s="51"/>
      <c r="BJ4" s="51"/>
      <c r="BK4" s="51"/>
      <c r="BL4" s="51"/>
      <c r="BM4" s="51"/>
      <c r="BN4" s="51"/>
      <c r="BO4" s="51"/>
      <c r="BP4" s="51" t="s">
        <v>55</v>
      </c>
      <c r="BQ4" s="51"/>
      <c r="BR4" s="51"/>
      <c r="BS4" s="51"/>
      <c r="BT4" s="51"/>
      <c r="BU4" s="51"/>
      <c r="BV4" s="51"/>
      <c r="BW4" s="51"/>
      <c r="BX4" s="51"/>
      <c r="BY4" s="51"/>
      <c r="BZ4" s="51"/>
      <c r="CA4" s="51"/>
      <c r="CB4" s="51"/>
      <c r="CC4" s="51" t="s">
        <v>53</v>
      </c>
      <c r="CD4" s="51"/>
      <c r="CE4" s="51"/>
      <c r="CF4" s="51"/>
      <c r="CG4" s="51"/>
      <c r="CH4" s="51"/>
      <c r="CI4" s="51"/>
      <c r="CJ4" s="51"/>
      <c r="CK4" s="51"/>
      <c r="CL4" s="51"/>
      <c r="CM4" s="51"/>
      <c r="CN4" s="51"/>
      <c r="CO4" s="51"/>
      <c r="CP4" s="51" t="s">
        <v>54</v>
      </c>
      <c r="CQ4" s="51"/>
      <c r="CR4" s="51"/>
      <c r="CS4" s="51"/>
      <c r="CT4" s="51"/>
      <c r="CU4" s="51"/>
      <c r="CV4" s="51"/>
      <c r="CW4" s="51"/>
      <c r="CX4" s="51"/>
      <c r="CY4" s="51"/>
      <c r="CZ4" s="51"/>
      <c r="DA4" s="51"/>
      <c r="DB4" s="51"/>
      <c r="DC4" s="51" t="s">
        <v>55</v>
      </c>
      <c r="DD4" s="51"/>
      <c r="DE4" s="51"/>
      <c r="DF4" s="51"/>
      <c r="DG4" s="51"/>
      <c r="DH4" s="51"/>
      <c r="DI4" s="51"/>
      <c r="DJ4" s="51"/>
      <c r="DK4" s="51"/>
      <c r="DL4" s="51"/>
      <c r="DM4" s="51"/>
      <c r="DN4" s="51"/>
      <c r="DO4" s="51"/>
      <c r="DP4" s="51" t="s">
        <v>53</v>
      </c>
      <c r="DQ4" s="51"/>
      <c r="DR4" s="51"/>
      <c r="DS4" s="51"/>
      <c r="DT4" s="51"/>
      <c r="DU4" s="51"/>
      <c r="DV4" s="51"/>
      <c r="DW4" s="51"/>
      <c r="DX4" s="51"/>
      <c r="DY4" s="51"/>
      <c r="DZ4" s="51"/>
      <c r="EA4" s="51"/>
      <c r="EB4" s="51"/>
      <c r="EC4" s="51" t="s">
        <v>54</v>
      </c>
      <c r="ED4" s="51"/>
      <c r="EE4" s="51"/>
      <c r="EF4" s="51"/>
      <c r="EG4" s="51"/>
      <c r="EH4" s="51"/>
      <c r="EI4" s="51"/>
      <c r="EJ4" s="51"/>
      <c r="EK4" s="51"/>
      <c r="EL4" s="51"/>
      <c r="EM4" s="51"/>
      <c r="EN4" s="51"/>
      <c r="EO4" s="51"/>
      <c r="EP4" s="51" t="s">
        <v>55</v>
      </c>
      <c r="EQ4" s="51"/>
      <c r="ER4" s="51"/>
      <c r="ES4" s="51"/>
      <c r="ET4" s="51"/>
      <c r="EU4" s="51"/>
      <c r="EV4" s="51"/>
      <c r="EW4" s="51"/>
      <c r="EX4" s="51"/>
      <c r="EY4" s="51"/>
      <c r="EZ4" s="51"/>
      <c r="FA4" s="51"/>
    </row>
    <row r="5" spans="1:157" x14ac:dyDescent="0.2">
      <c r="A5" s="51"/>
      <c r="B5" s="51"/>
      <c r="C5" s="51" t="s">
        <v>56</v>
      </c>
      <c r="D5" s="51"/>
      <c r="E5" s="51"/>
      <c r="F5" s="51"/>
      <c r="G5" s="51"/>
      <c r="H5" s="51"/>
      <c r="I5" s="51"/>
      <c r="J5" s="51"/>
      <c r="K5" s="51"/>
      <c r="L5" s="51"/>
      <c r="M5" s="51" t="s">
        <v>57</v>
      </c>
      <c r="N5" s="51"/>
      <c r="O5" s="51"/>
      <c r="P5" s="51" t="s">
        <v>56</v>
      </c>
      <c r="Q5" s="51"/>
      <c r="R5" s="51"/>
      <c r="S5" s="51"/>
      <c r="T5" s="51"/>
      <c r="U5" s="51"/>
      <c r="V5" s="51"/>
      <c r="W5" s="51"/>
      <c r="X5" s="51"/>
      <c r="Y5" s="51"/>
      <c r="Z5" s="51" t="s">
        <v>57</v>
      </c>
      <c r="AA5" s="51"/>
      <c r="AB5" s="51"/>
      <c r="AC5" s="51" t="s">
        <v>56</v>
      </c>
      <c r="AD5" s="51"/>
      <c r="AE5" s="51"/>
      <c r="AF5" s="51"/>
      <c r="AG5" s="51"/>
      <c r="AH5" s="51"/>
      <c r="AI5" s="51"/>
      <c r="AJ5" s="51"/>
      <c r="AK5" s="51"/>
      <c r="AL5" s="51"/>
      <c r="AM5" s="51" t="s">
        <v>57</v>
      </c>
      <c r="AN5" s="51"/>
      <c r="AO5" s="51"/>
      <c r="AP5" s="51" t="s">
        <v>58</v>
      </c>
      <c r="AQ5" s="51"/>
      <c r="AR5" s="51"/>
      <c r="AS5" s="51"/>
      <c r="AT5" s="51"/>
      <c r="AU5" s="51"/>
      <c r="AV5" s="51"/>
      <c r="AW5" s="51"/>
      <c r="AX5" s="51"/>
      <c r="AY5" s="51"/>
      <c r="AZ5" s="51" t="s">
        <v>59</v>
      </c>
      <c r="BA5" s="51"/>
      <c r="BB5" s="51"/>
      <c r="BC5" s="51" t="s">
        <v>58</v>
      </c>
      <c r="BD5" s="51"/>
      <c r="BE5" s="51"/>
      <c r="BF5" s="51"/>
      <c r="BG5" s="51"/>
      <c r="BH5" s="51"/>
      <c r="BI5" s="51"/>
      <c r="BJ5" s="51"/>
      <c r="BK5" s="51"/>
      <c r="BL5" s="51"/>
      <c r="BM5" s="51" t="s">
        <v>59</v>
      </c>
      <c r="BN5" s="51"/>
      <c r="BO5" s="51"/>
      <c r="BP5" s="51" t="s">
        <v>58</v>
      </c>
      <c r="BQ5" s="51"/>
      <c r="BR5" s="51"/>
      <c r="BS5" s="51"/>
      <c r="BT5" s="51"/>
      <c r="BU5" s="51"/>
      <c r="BV5" s="51"/>
      <c r="BW5" s="51"/>
      <c r="BX5" s="51"/>
      <c r="BY5" s="51"/>
      <c r="BZ5" s="51" t="s">
        <v>59</v>
      </c>
      <c r="CA5" s="51"/>
      <c r="CB5" s="51"/>
      <c r="CC5" s="51" t="s">
        <v>60</v>
      </c>
      <c r="CD5" s="51"/>
      <c r="CE5" s="51"/>
      <c r="CF5" s="51"/>
      <c r="CG5" s="51"/>
      <c r="CH5" s="51"/>
      <c r="CI5" s="51"/>
      <c r="CJ5" s="51"/>
      <c r="CK5" s="51"/>
      <c r="CL5" s="51"/>
      <c r="CM5" s="51" t="s">
        <v>61</v>
      </c>
      <c r="CN5" s="51"/>
      <c r="CO5" s="51"/>
      <c r="CP5" s="51" t="s">
        <v>60</v>
      </c>
      <c r="CQ5" s="51"/>
      <c r="CR5" s="51"/>
      <c r="CS5" s="51"/>
      <c r="CT5" s="51"/>
      <c r="CU5" s="51"/>
      <c r="CV5" s="51"/>
      <c r="CW5" s="51"/>
      <c r="CX5" s="51"/>
      <c r="CY5" s="51"/>
      <c r="CZ5" s="51" t="s">
        <v>61</v>
      </c>
      <c r="DA5" s="51"/>
      <c r="DB5" s="51"/>
      <c r="DC5" s="51" t="s">
        <v>60</v>
      </c>
      <c r="DD5" s="51"/>
      <c r="DE5" s="51"/>
      <c r="DF5" s="51"/>
      <c r="DG5" s="51"/>
      <c r="DH5" s="51"/>
      <c r="DI5" s="51"/>
      <c r="DJ5" s="51"/>
      <c r="DK5" s="51"/>
      <c r="DL5" s="51"/>
      <c r="DM5" s="51" t="s">
        <v>61</v>
      </c>
      <c r="DN5" s="51"/>
      <c r="DO5" s="51"/>
      <c r="DP5" s="51" t="s">
        <v>62</v>
      </c>
      <c r="DQ5" s="51"/>
      <c r="DR5" s="51"/>
      <c r="DS5" s="51"/>
      <c r="DT5" s="51"/>
      <c r="DU5" s="51"/>
      <c r="DV5" s="51"/>
      <c r="DW5" s="51"/>
      <c r="DX5" s="51"/>
      <c r="DY5" s="51"/>
      <c r="DZ5" s="51" t="s">
        <v>63</v>
      </c>
      <c r="EA5" s="51"/>
      <c r="EB5" s="51"/>
      <c r="EC5" s="51" t="s">
        <v>62</v>
      </c>
      <c r="ED5" s="51"/>
      <c r="EE5" s="51"/>
      <c r="EF5" s="51"/>
      <c r="EG5" s="51"/>
      <c r="EH5" s="51"/>
      <c r="EI5" s="51"/>
      <c r="EJ5" s="51"/>
      <c r="EK5" s="51"/>
      <c r="EL5" s="51"/>
      <c r="EM5" s="51" t="s">
        <v>63</v>
      </c>
      <c r="EN5" s="51"/>
      <c r="EO5" s="51"/>
      <c r="EP5" s="51" t="s">
        <v>62</v>
      </c>
      <c r="EQ5" s="51"/>
      <c r="ER5" s="51"/>
      <c r="ES5" s="51"/>
      <c r="ET5" s="51"/>
      <c r="EU5" s="51"/>
      <c r="EV5" s="51"/>
      <c r="EW5" s="51"/>
      <c r="EX5" s="51"/>
      <c r="EY5" s="51"/>
      <c r="EZ5" s="51" t="s">
        <v>63</v>
      </c>
      <c r="FA5" s="51"/>
    </row>
    <row r="6" spans="1:157" x14ac:dyDescent="0.2">
      <c r="A6" s="51"/>
      <c r="B6" s="51"/>
      <c r="C6" s="51" t="s">
        <v>64</v>
      </c>
      <c r="D6" s="51" t="s">
        <v>65</v>
      </c>
      <c r="E6" s="51" t="s">
        <v>66</v>
      </c>
      <c r="F6" s="51" t="s">
        <v>67</v>
      </c>
      <c r="G6" s="51" t="s">
        <v>68</v>
      </c>
      <c r="H6" s="51" t="s">
        <v>69</v>
      </c>
      <c r="I6" s="51" t="s">
        <v>70</v>
      </c>
      <c r="J6" s="51" t="s">
        <v>71</v>
      </c>
      <c r="K6" s="51" t="s">
        <v>72</v>
      </c>
      <c r="L6" s="51" t="s">
        <v>55</v>
      </c>
      <c r="M6" s="51">
        <v>0</v>
      </c>
      <c r="N6" s="51">
        <v>1</v>
      </c>
      <c r="O6" s="51"/>
      <c r="P6" s="51" t="s">
        <v>64</v>
      </c>
      <c r="Q6" s="51" t="s">
        <v>65</v>
      </c>
      <c r="R6" s="51" t="s">
        <v>66</v>
      </c>
      <c r="S6" s="51" t="s">
        <v>67</v>
      </c>
      <c r="T6" s="51" t="s">
        <v>68</v>
      </c>
      <c r="U6" s="51" t="s">
        <v>69</v>
      </c>
      <c r="V6" s="51" t="s">
        <v>70</v>
      </c>
      <c r="W6" s="51" t="s">
        <v>71</v>
      </c>
      <c r="X6" s="51" t="s">
        <v>72</v>
      </c>
      <c r="Y6" s="51" t="s">
        <v>55</v>
      </c>
      <c r="Z6" s="51">
        <v>0</v>
      </c>
      <c r="AA6" s="51">
        <v>1</v>
      </c>
      <c r="AB6" s="51"/>
      <c r="AC6" s="51" t="s">
        <v>64</v>
      </c>
      <c r="AD6" s="51" t="s">
        <v>65</v>
      </c>
      <c r="AE6" s="51" t="s">
        <v>66</v>
      </c>
      <c r="AF6" s="51" t="s">
        <v>67</v>
      </c>
      <c r="AG6" s="51" t="s">
        <v>68</v>
      </c>
      <c r="AH6" s="51" t="s">
        <v>69</v>
      </c>
      <c r="AI6" s="51" t="s">
        <v>70</v>
      </c>
      <c r="AJ6" s="51" t="s">
        <v>71</v>
      </c>
      <c r="AK6" s="51" t="s">
        <v>72</v>
      </c>
      <c r="AL6" s="51" t="s">
        <v>55</v>
      </c>
      <c r="AM6" s="51">
        <v>0</v>
      </c>
      <c r="AN6" s="51">
        <v>1</v>
      </c>
      <c r="AO6" s="51"/>
      <c r="AP6" s="51" t="s">
        <v>64</v>
      </c>
      <c r="AQ6" s="51" t="s">
        <v>65</v>
      </c>
      <c r="AR6" s="51" t="s">
        <v>66</v>
      </c>
      <c r="AS6" s="51" t="s">
        <v>67</v>
      </c>
      <c r="AT6" s="51" t="s">
        <v>68</v>
      </c>
      <c r="AU6" s="51" t="s">
        <v>69</v>
      </c>
      <c r="AV6" s="51" t="s">
        <v>70</v>
      </c>
      <c r="AW6" s="51" t="s">
        <v>71</v>
      </c>
      <c r="AX6" s="51" t="s">
        <v>72</v>
      </c>
      <c r="AY6" s="51" t="s">
        <v>55</v>
      </c>
      <c r="AZ6" s="51">
        <v>0</v>
      </c>
      <c r="BA6" s="51">
        <v>1</v>
      </c>
      <c r="BB6" s="51"/>
      <c r="BC6" s="51" t="s">
        <v>64</v>
      </c>
      <c r="BD6" s="51" t="s">
        <v>65</v>
      </c>
      <c r="BE6" s="51" t="s">
        <v>66</v>
      </c>
      <c r="BF6" s="51" t="s">
        <v>67</v>
      </c>
      <c r="BG6" s="51" t="s">
        <v>68</v>
      </c>
      <c r="BH6" s="51" t="s">
        <v>69</v>
      </c>
      <c r="BI6" s="51" t="s">
        <v>70</v>
      </c>
      <c r="BJ6" s="51" t="s">
        <v>71</v>
      </c>
      <c r="BK6" s="51" t="s">
        <v>72</v>
      </c>
      <c r="BL6" s="51" t="s">
        <v>55</v>
      </c>
      <c r="BM6" s="51">
        <v>0</v>
      </c>
      <c r="BN6" s="51">
        <v>1</v>
      </c>
      <c r="BO6" s="51"/>
      <c r="BP6" s="51" t="s">
        <v>64</v>
      </c>
      <c r="BQ6" s="51" t="s">
        <v>65</v>
      </c>
      <c r="BR6" s="51" t="s">
        <v>66</v>
      </c>
      <c r="BS6" s="51" t="s">
        <v>67</v>
      </c>
      <c r="BT6" s="51" t="s">
        <v>68</v>
      </c>
      <c r="BU6" s="51" t="s">
        <v>69</v>
      </c>
      <c r="BV6" s="51" t="s">
        <v>70</v>
      </c>
      <c r="BW6" s="51" t="s">
        <v>71</v>
      </c>
      <c r="BX6" s="51" t="s">
        <v>72</v>
      </c>
      <c r="BY6" s="51" t="s">
        <v>55</v>
      </c>
      <c r="BZ6" s="51">
        <v>0</v>
      </c>
      <c r="CA6" s="51">
        <v>1</v>
      </c>
      <c r="CB6" s="51"/>
      <c r="CC6" s="51" t="s">
        <v>64</v>
      </c>
      <c r="CD6" s="51" t="s">
        <v>65</v>
      </c>
      <c r="CE6" s="51" t="s">
        <v>66</v>
      </c>
      <c r="CF6" s="51" t="s">
        <v>67</v>
      </c>
      <c r="CG6" s="51" t="s">
        <v>68</v>
      </c>
      <c r="CH6" s="51" t="s">
        <v>69</v>
      </c>
      <c r="CI6" s="51" t="s">
        <v>70</v>
      </c>
      <c r="CJ6" s="51" t="s">
        <v>71</v>
      </c>
      <c r="CK6" s="51" t="s">
        <v>72</v>
      </c>
      <c r="CL6" s="51" t="s">
        <v>55</v>
      </c>
      <c r="CM6" s="51">
        <v>0</v>
      </c>
      <c r="CN6" s="51">
        <v>1</v>
      </c>
      <c r="CO6" s="51"/>
      <c r="CP6" s="51" t="s">
        <v>64</v>
      </c>
      <c r="CQ6" s="51" t="s">
        <v>65</v>
      </c>
      <c r="CR6" s="51" t="s">
        <v>66</v>
      </c>
      <c r="CS6" s="51" t="s">
        <v>67</v>
      </c>
      <c r="CT6" s="51" t="s">
        <v>68</v>
      </c>
      <c r="CU6" s="51" t="s">
        <v>69</v>
      </c>
      <c r="CV6" s="51" t="s">
        <v>70</v>
      </c>
      <c r="CW6" s="51" t="s">
        <v>71</v>
      </c>
      <c r="CX6" s="51" t="s">
        <v>72</v>
      </c>
      <c r="CY6" s="51" t="s">
        <v>55</v>
      </c>
      <c r="CZ6" s="51">
        <v>0</v>
      </c>
      <c r="DA6" s="51">
        <v>1</v>
      </c>
      <c r="DB6" s="51"/>
      <c r="DC6" s="51" t="s">
        <v>64</v>
      </c>
      <c r="DD6" s="51" t="s">
        <v>65</v>
      </c>
      <c r="DE6" s="51" t="s">
        <v>66</v>
      </c>
      <c r="DF6" s="51" t="s">
        <v>67</v>
      </c>
      <c r="DG6" s="51" t="s">
        <v>68</v>
      </c>
      <c r="DH6" s="51" t="s">
        <v>69</v>
      </c>
      <c r="DI6" s="51" t="s">
        <v>70</v>
      </c>
      <c r="DJ6" s="51" t="s">
        <v>71</v>
      </c>
      <c r="DK6" s="51" t="s">
        <v>72</v>
      </c>
      <c r="DL6" s="51" t="s">
        <v>55</v>
      </c>
      <c r="DM6" s="51">
        <v>0</v>
      </c>
      <c r="DN6" s="51">
        <v>1</v>
      </c>
      <c r="DO6" s="51"/>
      <c r="DP6" s="51" t="s">
        <v>73</v>
      </c>
      <c r="DQ6" s="51" t="s">
        <v>74</v>
      </c>
      <c r="DR6" s="51" t="s">
        <v>69</v>
      </c>
      <c r="DS6" s="51" t="s">
        <v>68</v>
      </c>
      <c r="DT6" s="51"/>
      <c r="DU6" s="51"/>
      <c r="DV6" s="51" t="s">
        <v>75</v>
      </c>
      <c r="DW6" s="51" t="s">
        <v>72</v>
      </c>
      <c r="DX6" s="51" t="s">
        <v>64</v>
      </c>
      <c r="DY6" s="51" t="s">
        <v>55</v>
      </c>
      <c r="DZ6" s="51">
        <v>0</v>
      </c>
      <c r="EA6" s="51"/>
      <c r="EB6" s="51"/>
      <c r="EC6" s="51" t="s">
        <v>73</v>
      </c>
      <c r="ED6" s="51" t="s">
        <v>74</v>
      </c>
      <c r="EE6" s="51" t="s">
        <v>69</v>
      </c>
      <c r="EF6" s="51" t="s">
        <v>68</v>
      </c>
      <c r="EG6" s="51"/>
      <c r="EH6" s="51"/>
      <c r="EI6" s="51" t="s">
        <v>75</v>
      </c>
      <c r="EJ6" s="51" t="s">
        <v>72</v>
      </c>
      <c r="EK6" s="51" t="s">
        <v>64</v>
      </c>
      <c r="EL6" s="51" t="s">
        <v>55</v>
      </c>
      <c r="EM6" s="51">
        <v>0</v>
      </c>
      <c r="EN6" s="51"/>
      <c r="EO6" s="51"/>
      <c r="EP6" s="51" t="s">
        <v>73</v>
      </c>
      <c r="EQ6" s="51" t="s">
        <v>74</v>
      </c>
      <c r="ER6" s="51" t="s">
        <v>69</v>
      </c>
      <c r="ES6" s="51" t="s">
        <v>68</v>
      </c>
      <c r="ET6" s="51"/>
      <c r="EU6" s="51"/>
      <c r="EV6" s="51" t="s">
        <v>75</v>
      </c>
      <c r="EW6" s="51" t="s">
        <v>72</v>
      </c>
      <c r="EX6" s="51" t="s">
        <v>64</v>
      </c>
      <c r="EY6" s="51" t="s">
        <v>55</v>
      </c>
      <c r="EZ6" s="51">
        <v>0</v>
      </c>
      <c r="FA6" s="51"/>
    </row>
    <row r="7" spans="1:157" x14ac:dyDescent="0.2">
      <c r="A7" s="51"/>
      <c r="B7" s="51"/>
      <c r="C7" s="51" t="s">
        <v>76</v>
      </c>
      <c r="D7" s="51" t="s">
        <v>76</v>
      </c>
      <c r="E7" s="51" t="s">
        <v>76</v>
      </c>
      <c r="F7" s="51" t="s">
        <v>76</v>
      </c>
      <c r="G7" s="51" t="s">
        <v>76</v>
      </c>
      <c r="H7" s="51" t="s">
        <v>76</v>
      </c>
      <c r="I7" s="51" t="s">
        <v>76</v>
      </c>
      <c r="J7" s="51" t="s">
        <v>76</v>
      </c>
      <c r="K7" s="51" t="s">
        <v>76</v>
      </c>
      <c r="L7" s="51" t="s">
        <v>76</v>
      </c>
      <c r="M7" s="51" t="s">
        <v>76</v>
      </c>
      <c r="N7" s="51" t="s">
        <v>76</v>
      </c>
      <c r="O7" s="51"/>
      <c r="P7" s="51" t="s">
        <v>76</v>
      </c>
      <c r="Q7" s="51" t="s">
        <v>76</v>
      </c>
      <c r="R7" s="51" t="s">
        <v>76</v>
      </c>
      <c r="S7" s="51" t="s">
        <v>76</v>
      </c>
      <c r="T7" s="51" t="s">
        <v>76</v>
      </c>
      <c r="U7" s="51" t="s">
        <v>76</v>
      </c>
      <c r="V7" s="51" t="s">
        <v>76</v>
      </c>
      <c r="W7" s="51" t="s">
        <v>76</v>
      </c>
      <c r="X7" s="51" t="s">
        <v>76</v>
      </c>
      <c r="Y7" s="51" t="s">
        <v>76</v>
      </c>
      <c r="Z7" s="51" t="s">
        <v>76</v>
      </c>
      <c r="AA7" s="51" t="s">
        <v>76</v>
      </c>
      <c r="AB7" s="51"/>
      <c r="AC7" s="51" t="s">
        <v>76</v>
      </c>
      <c r="AD7" s="51" t="s">
        <v>76</v>
      </c>
      <c r="AE7" s="51" t="s">
        <v>76</v>
      </c>
      <c r="AF7" s="51" t="s">
        <v>76</v>
      </c>
      <c r="AG7" s="51" t="s">
        <v>76</v>
      </c>
      <c r="AH7" s="51" t="s">
        <v>76</v>
      </c>
      <c r="AI7" s="51" t="s">
        <v>76</v>
      </c>
      <c r="AJ7" s="51" t="s">
        <v>76</v>
      </c>
      <c r="AK7" s="51" t="s">
        <v>76</v>
      </c>
      <c r="AL7" s="51" t="s">
        <v>76</v>
      </c>
      <c r="AM7" s="51" t="s">
        <v>76</v>
      </c>
      <c r="AN7" s="51" t="s">
        <v>76</v>
      </c>
      <c r="AO7" s="51"/>
      <c r="AP7" s="51" t="s">
        <v>76</v>
      </c>
      <c r="AQ7" s="51" t="s">
        <v>76</v>
      </c>
      <c r="AR7" s="51" t="s">
        <v>76</v>
      </c>
      <c r="AS7" s="51" t="s">
        <v>76</v>
      </c>
      <c r="AT7" s="51" t="s">
        <v>76</v>
      </c>
      <c r="AU7" s="51" t="s">
        <v>76</v>
      </c>
      <c r="AV7" s="51" t="s">
        <v>76</v>
      </c>
      <c r="AW7" s="51" t="s">
        <v>76</v>
      </c>
      <c r="AX7" s="51" t="s">
        <v>76</v>
      </c>
      <c r="AY7" s="51" t="s">
        <v>76</v>
      </c>
      <c r="AZ7" s="51" t="s">
        <v>76</v>
      </c>
      <c r="BA7" s="51" t="s">
        <v>76</v>
      </c>
      <c r="BB7" s="51"/>
      <c r="BC7" s="51" t="s">
        <v>76</v>
      </c>
      <c r="BD7" s="51" t="s">
        <v>76</v>
      </c>
      <c r="BE7" s="51" t="s">
        <v>76</v>
      </c>
      <c r="BF7" s="51" t="s">
        <v>76</v>
      </c>
      <c r="BG7" s="51" t="s">
        <v>76</v>
      </c>
      <c r="BH7" s="51" t="s">
        <v>76</v>
      </c>
      <c r="BI7" s="51" t="s">
        <v>76</v>
      </c>
      <c r="BJ7" s="51" t="s">
        <v>76</v>
      </c>
      <c r="BK7" s="51" t="s">
        <v>76</v>
      </c>
      <c r="BL7" s="51" t="s">
        <v>76</v>
      </c>
      <c r="BM7" s="51" t="s">
        <v>76</v>
      </c>
      <c r="BN7" s="51" t="s">
        <v>76</v>
      </c>
      <c r="BO7" s="51"/>
      <c r="BP7" s="51" t="s">
        <v>76</v>
      </c>
      <c r="BQ7" s="51" t="s">
        <v>76</v>
      </c>
      <c r="BR7" s="51" t="s">
        <v>76</v>
      </c>
      <c r="BS7" s="51" t="s">
        <v>76</v>
      </c>
      <c r="BT7" s="51" t="s">
        <v>76</v>
      </c>
      <c r="BU7" s="51" t="s">
        <v>76</v>
      </c>
      <c r="BV7" s="51" t="s">
        <v>76</v>
      </c>
      <c r="BW7" s="51" t="s">
        <v>76</v>
      </c>
      <c r="BX7" s="51" t="s">
        <v>76</v>
      </c>
      <c r="BY7" s="51" t="s">
        <v>76</v>
      </c>
      <c r="BZ7" s="51" t="s">
        <v>76</v>
      </c>
      <c r="CA7" s="51" t="s">
        <v>76</v>
      </c>
      <c r="CB7" s="51"/>
      <c r="CC7" s="51" t="s">
        <v>76</v>
      </c>
      <c r="CD7" s="51" t="s">
        <v>76</v>
      </c>
      <c r="CE7" s="51" t="s">
        <v>76</v>
      </c>
      <c r="CF7" s="51" t="s">
        <v>76</v>
      </c>
      <c r="CG7" s="51" t="s">
        <v>76</v>
      </c>
      <c r="CH7" s="51" t="s">
        <v>76</v>
      </c>
      <c r="CI7" s="51" t="s">
        <v>76</v>
      </c>
      <c r="CJ7" s="51" t="s">
        <v>76</v>
      </c>
      <c r="CK7" s="51" t="s">
        <v>76</v>
      </c>
      <c r="CL7" s="51" t="s">
        <v>76</v>
      </c>
      <c r="CM7" s="51" t="s">
        <v>76</v>
      </c>
      <c r="CN7" s="51" t="s">
        <v>76</v>
      </c>
      <c r="CO7" s="51"/>
      <c r="CP7" s="51" t="s">
        <v>76</v>
      </c>
      <c r="CQ7" s="51" t="s">
        <v>76</v>
      </c>
      <c r="CR7" s="51" t="s">
        <v>76</v>
      </c>
      <c r="CS7" s="51" t="s">
        <v>76</v>
      </c>
      <c r="CT7" s="51" t="s">
        <v>76</v>
      </c>
      <c r="CU7" s="51" t="s">
        <v>76</v>
      </c>
      <c r="CV7" s="51" t="s">
        <v>76</v>
      </c>
      <c r="CW7" s="51" t="s">
        <v>76</v>
      </c>
      <c r="CX7" s="51" t="s">
        <v>76</v>
      </c>
      <c r="CY7" s="51" t="s">
        <v>76</v>
      </c>
      <c r="CZ7" s="51" t="s">
        <v>76</v>
      </c>
      <c r="DA7" s="51" t="s">
        <v>76</v>
      </c>
      <c r="DB7" s="51"/>
      <c r="DC7" s="51" t="s">
        <v>76</v>
      </c>
      <c r="DD7" s="51" t="s">
        <v>76</v>
      </c>
      <c r="DE7" s="51" t="s">
        <v>76</v>
      </c>
      <c r="DF7" s="51" t="s">
        <v>76</v>
      </c>
      <c r="DG7" s="51" t="s">
        <v>76</v>
      </c>
      <c r="DH7" s="51" t="s">
        <v>76</v>
      </c>
      <c r="DI7" s="51" t="s">
        <v>76</v>
      </c>
      <c r="DJ7" s="51" t="s">
        <v>76</v>
      </c>
      <c r="DK7" s="51" t="s">
        <v>76</v>
      </c>
      <c r="DL7" s="51" t="s">
        <v>76</v>
      </c>
      <c r="DM7" s="51" t="s">
        <v>76</v>
      </c>
      <c r="DN7" s="51" t="s">
        <v>76</v>
      </c>
      <c r="DO7" s="51"/>
      <c r="DP7" s="51" t="s">
        <v>76</v>
      </c>
      <c r="DQ7" s="51" t="s">
        <v>76</v>
      </c>
      <c r="DR7" s="51" t="s">
        <v>76</v>
      </c>
      <c r="DS7" s="51" t="s">
        <v>76</v>
      </c>
      <c r="DT7" s="51"/>
      <c r="DU7" s="51"/>
      <c r="DV7" s="51" t="s">
        <v>76</v>
      </c>
      <c r="DW7" s="51" t="s">
        <v>76</v>
      </c>
      <c r="DX7" s="51" t="s">
        <v>76</v>
      </c>
      <c r="DY7" s="51" t="s">
        <v>76</v>
      </c>
      <c r="DZ7" s="51" t="s">
        <v>76</v>
      </c>
      <c r="EA7" s="51"/>
      <c r="EB7" s="51"/>
      <c r="EC7" s="51" t="s">
        <v>76</v>
      </c>
      <c r="ED7" s="51" t="s">
        <v>76</v>
      </c>
      <c r="EE7" s="51" t="s">
        <v>76</v>
      </c>
      <c r="EF7" s="51" t="s">
        <v>76</v>
      </c>
      <c r="EG7" s="51"/>
      <c r="EH7" s="51"/>
      <c r="EI7" s="51" t="s">
        <v>76</v>
      </c>
      <c r="EJ7" s="51" t="s">
        <v>76</v>
      </c>
      <c r="EK7" s="51" t="s">
        <v>76</v>
      </c>
      <c r="EL7" s="51" t="s">
        <v>76</v>
      </c>
      <c r="EM7" s="51" t="s">
        <v>76</v>
      </c>
      <c r="EN7" s="51"/>
      <c r="EO7" s="51"/>
      <c r="EP7" s="51" t="s">
        <v>76</v>
      </c>
      <c r="EQ7" s="51" t="s">
        <v>76</v>
      </c>
      <c r="ER7" s="51" t="s">
        <v>76</v>
      </c>
      <c r="ES7" s="51" t="s">
        <v>76</v>
      </c>
      <c r="ET7" s="51"/>
      <c r="EU7" s="51"/>
      <c r="EV7" s="51" t="s">
        <v>76</v>
      </c>
      <c r="EW7" s="51" t="s">
        <v>76</v>
      </c>
      <c r="EX7" s="51" t="s">
        <v>76</v>
      </c>
      <c r="EY7" s="51" t="s">
        <v>76</v>
      </c>
      <c r="EZ7" s="51" t="s">
        <v>76</v>
      </c>
      <c r="FA7" s="51"/>
    </row>
    <row r="8" spans="1:157" x14ac:dyDescent="0.2">
      <c r="A8" s="51" t="s">
        <v>77</v>
      </c>
      <c r="B8" s="51" t="s">
        <v>22</v>
      </c>
      <c r="C8" s="51">
        <v>7</v>
      </c>
      <c r="D8" s="51">
        <v>28</v>
      </c>
      <c r="E8" s="51">
        <v>22</v>
      </c>
      <c r="F8" s="51">
        <v>8</v>
      </c>
      <c r="G8" s="51">
        <v>33</v>
      </c>
      <c r="H8" s="51">
        <v>0</v>
      </c>
      <c r="I8" s="51">
        <v>0</v>
      </c>
      <c r="J8" s="51">
        <v>0</v>
      </c>
      <c r="K8" s="51">
        <v>1</v>
      </c>
      <c r="L8" s="51">
        <v>290311</v>
      </c>
      <c r="M8" s="51">
        <v>0</v>
      </c>
      <c r="N8" s="51">
        <v>92</v>
      </c>
      <c r="O8" s="51"/>
      <c r="P8" s="51">
        <v>11</v>
      </c>
      <c r="Q8" s="51">
        <v>25</v>
      </c>
      <c r="R8" s="51">
        <v>25</v>
      </c>
      <c r="S8" s="51">
        <v>11</v>
      </c>
      <c r="T8" s="51">
        <v>25</v>
      </c>
      <c r="U8" s="51">
        <v>0</v>
      </c>
      <c r="V8" s="51">
        <v>0</v>
      </c>
      <c r="W8" s="51">
        <v>0</v>
      </c>
      <c r="X8" s="51">
        <v>3</v>
      </c>
      <c r="Y8" s="51">
        <v>304707</v>
      </c>
      <c r="Z8" s="51">
        <v>0</v>
      </c>
      <c r="AA8" s="51">
        <v>86</v>
      </c>
      <c r="AB8" s="51"/>
      <c r="AC8" s="51">
        <v>9</v>
      </c>
      <c r="AD8" s="51">
        <v>26</v>
      </c>
      <c r="AE8" s="51">
        <v>23</v>
      </c>
      <c r="AF8" s="51">
        <v>10</v>
      </c>
      <c r="AG8" s="51">
        <v>29</v>
      </c>
      <c r="AH8" s="51">
        <v>0</v>
      </c>
      <c r="AI8" s="51">
        <v>0</v>
      </c>
      <c r="AJ8" s="51">
        <v>0</v>
      </c>
      <c r="AK8" s="51">
        <v>2</v>
      </c>
      <c r="AL8" s="51">
        <v>595018</v>
      </c>
      <c r="AM8" s="51">
        <v>0</v>
      </c>
      <c r="AN8" s="51">
        <v>89</v>
      </c>
      <c r="AO8" s="51"/>
      <c r="AP8" s="51">
        <v>8</v>
      </c>
      <c r="AQ8" s="51">
        <v>26</v>
      </c>
      <c r="AR8" s="51">
        <v>30</v>
      </c>
      <c r="AS8" s="51">
        <v>15</v>
      </c>
      <c r="AT8" s="51">
        <v>19</v>
      </c>
      <c r="AU8" s="51">
        <v>0</v>
      </c>
      <c r="AV8" s="51">
        <v>0</v>
      </c>
      <c r="AW8" s="51">
        <v>0</v>
      </c>
      <c r="AX8" s="51">
        <v>2</v>
      </c>
      <c r="AY8" s="51">
        <v>290311</v>
      </c>
      <c r="AZ8" s="51">
        <v>0</v>
      </c>
      <c r="BA8" s="51">
        <v>90</v>
      </c>
      <c r="BB8" s="51"/>
      <c r="BC8" s="51">
        <v>16</v>
      </c>
      <c r="BD8" s="51">
        <v>19</v>
      </c>
      <c r="BE8" s="51">
        <v>30</v>
      </c>
      <c r="BF8" s="51">
        <v>21</v>
      </c>
      <c r="BG8" s="51">
        <v>10</v>
      </c>
      <c r="BH8" s="51">
        <v>0</v>
      </c>
      <c r="BI8" s="51">
        <v>0</v>
      </c>
      <c r="BJ8" s="51">
        <v>0</v>
      </c>
      <c r="BK8" s="51">
        <v>4</v>
      </c>
      <c r="BL8" s="51">
        <v>304707</v>
      </c>
      <c r="BM8" s="51">
        <v>0</v>
      </c>
      <c r="BN8" s="51">
        <v>80</v>
      </c>
      <c r="BO8" s="51"/>
      <c r="BP8" s="51">
        <v>12</v>
      </c>
      <c r="BQ8" s="51">
        <v>22</v>
      </c>
      <c r="BR8" s="51">
        <v>30</v>
      </c>
      <c r="BS8" s="51">
        <v>18</v>
      </c>
      <c r="BT8" s="51">
        <v>15</v>
      </c>
      <c r="BU8" s="51">
        <v>0</v>
      </c>
      <c r="BV8" s="51">
        <v>0</v>
      </c>
      <c r="BW8" s="51">
        <v>0</v>
      </c>
      <c r="BX8" s="51">
        <v>3</v>
      </c>
      <c r="BY8" s="51">
        <v>595018</v>
      </c>
      <c r="BZ8" s="51">
        <v>0</v>
      </c>
      <c r="CA8" s="51">
        <v>85</v>
      </c>
      <c r="CB8" s="51"/>
      <c r="CC8" s="51">
        <v>6</v>
      </c>
      <c r="CD8" s="51">
        <v>31</v>
      </c>
      <c r="CE8" s="51">
        <v>28</v>
      </c>
      <c r="CF8" s="51">
        <v>13</v>
      </c>
      <c r="CG8" s="51">
        <v>21</v>
      </c>
      <c r="CH8" s="51">
        <v>0</v>
      </c>
      <c r="CI8" s="51">
        <v>0</v>
      </c>
      <c r="CJ8" s="51">
        <v>0</v>
      </c>
      <c r="CK8" s="51">
        <v>1</v>
      </c>
      <c r="CL8" s="51">
        <v>290310</v>
      </c>
      <c r="CM8" s="51">
        <v>0</v>
      </c>
      <c r="CN8" s="51">
        <v>93</v>
      </c>
      <c r="CO8" s="51"/>
      <c r="CP8" s="51">
        <v>8</v>
      </c>
      <c r="CQ8" s="51">
        <v>26</v>
      </c>
      <c r="CR8" s="51">
        <v>26</v>
      </c>
      <c r="CS8" s="51">
        <v>13</v>
      </c>
      <c r="CT8" s="51">
        <v>25</v>
      </c>
      <c r="CU8" s="51">
        <v>0</v>
      </c>
      <c r="CV8" s="51">
        <v>0</v>
      </c>
      <c r="CW8" s="51">
        <v>0</v>
      </c>
      <c r="CX8" s="51">
        <v>2</v>
      </c>
      <c r="CY8" s="51">
        <v>304707</v>
      </c>
      <c r="CZ8" s="51">
        <v>0</v>
      </c>
      <c r="DA8" s="51">
        <v>90</v>
      </c>
      <c r="DB8" s="51"/>
      <c r="DC8" s="51">
        <v>7</v>
      </c>
      <c r="DD8" s="51">
        <v>28</v>
      </c>
      <c r="DE8" s="51">
        <v>27</v>
      </c>
      <c r="DF8" s="51">
        <v>13</v>
      </c>
      <c r="DG8" s="51">
        <v>23</v>
      </c>
      <c r="DH8" s="51">
        <v>0</v>
      </c>
      <c r="DI8" s="51">
        <v>0</v>
      </c>
      <c r="DJ8" s="51">
        <v>0</v>
      </c>
      <c r="DK8" s="51">
        <v>2</v>
      </c>
      <c r="DL8" s="51">
        <v>595017</v>
      </c>
      <c r="DM8" s="51">
        <v>0</v>
      </c>
      <c r="DN8" s="51">
        <v>91</v>
      </c>
      <c r="DO8" s="51"/>
      <c r="DP8" s="51">
        <v>71</v>
      </c>
      <c r="DQ8" s="51">
        <v>92</v>
      </c>
      <c r="DR8" s="51">
        <v>0</v>
      </c>
      <c r="DS8" s="51">
        <v>21</v>
      </c>
      <c r="DT8" s="51"/>
      <c r="DU8" s="51"/>
      <c r="DV8" s="51">
        <v>0</v>
      </c>
      <c r="DW8" s="51">
        <v>1</v>
      </c>
      <c r="DX8" s="51">
        <v>7</v>
      </c>
      <c r="DY8" s="51">
        <v>290312</v>
      </c>
      <c r="DZ8" s="51">
        <v>0</v>
      </c>
      <c r="EA8" s="51">
        <v>92</v>
      </c>
      <c r="EB8" s="51"/>
      <c r="EC8" s="51">
        <v>66</v>
      </c>
      <c r="ED8" s="51">
        <v>88</v>
      </c>
      <c r="EE8" s="51">
        <v>0</v>
      </c>
      <c r="EF8" s="51">
        <v>23</v>
      </c>
      <c r="EG8" s="51"/>
      <c r="EH8" s="51"/>
      <c r="EI8" s="51">
        <v>0</v>
      </c>
      <c r="EJ8" s="51">
        <v>2</v>
      </c>
      <c r="EK8" s="51">
        <v>9</v>
      </c>
      <c r="EL8" s="51">
        <v>304708</v>
      </c>
      <c r="EM8" s="51">
        <v>0</v>
      </c>
      <c r="EN8" s="51">
        <v>88</v>
      </c>
      <c r="EO8" s="51"/>
      <c r="EP8" s="51">
        <v>68</v>
      </c>
      <c r="EQ8" s="51">
        <v>90</v>
      </c>
      <c r="ER8" s="51">
        <v>0</v>
      </c>
      <c r="ES8" s="51">
        <v>22</v>
      </c>
      <c r="ET8" s="51"/>
      <c r="EU8" s="51"/>
      <c r="EV8" s="51">
        <v>0</v>
      </c>
      <c r="EW8" s="51">
        <v>2</v>
      </c>
      <c r="EX8" s="51">
        <v>8</v>
      </c>
      <c r="EY8" s="51">
        <v>595020</v>
      </c>
      <c r="EZ8" s="51">
        <v>0</v>
      </c>
      <c r="FA8" s="51">
        <v>90</v>
      </c>
    </row>
    <row r="9" spans="1:157" x14ac:dyDescent="0.2">
      <c r="A9" s="51"/>
      <c r="B9" s="51" t="s">
        <v>17</v>
      </c>
      <c r="C9" s="51">
        <v>7</v>
      </c>
      <c r="D9" s="51">
        <v>28</v>
      </c>
      <c r="E9" s="51">
        <v>21</v>
      </c>
      <c r="F9" s="51">
        <v>8</v>
      </c>
      <c r="G9" s="51">
        <v>34</v>
      </c>
      <c r="H9" s="51">
        <v>0</v>
      </c>
      <c r="I9" s="51">
        <v>0</v>
      </c>
      <c r="J9" s="51">
        <v>0</v>
      </c>
      <c r="K9" s="51">
        <v>1</v>
      </c>
      <c r="L9" s="51">
        <v>218786</v>
      </c>
      <c r="M9" s="51">
        <v>0</v>
      </c>
      <c r="N9" s="51">
        <v>92</v>
      </c>
      <c r="O9" s="51"/>
      <c r="P9" s="51">
        <v>12</v>
      </c>
      <c r="Q9" s="51">
        <v>25</v>
      </c>
      <c r="R9" s="51">
        <v>24</v>
      </c>
      <c r="S9" s="51">
        <v>11</v>
      </c>
      <c r="T9" s="51">
        <v>25</v>
      </c>
      <c r="U9" s="51">
        <v>0</v>
      </c>
      <c r="V9" s="51">
        <v>0</v>
      </c>
      <c r="W9" s="51">
        <v>0</v>
      </c>
      <c r="X9" s="51">
        <v>3</v>
      </c>
      <c r="Y9" s="51">
        <v>229784</v>
      </c>
      <c r="Z9" s="51">
        <v>0</v>
      </c>
      <c r="AA9" s="51">
        <v>86</v>
      </c>
      <c r="AB9" s="51"/>
      <c r="AC9" s="51">
        <v>9</v>
      </c>
      <c r="AD9" s="51">
        <v>26</v>
      </c>
      <c r="AE9" s="51">
        <v>23</v>
      </c>
      <c r="AF9" s="51">
        <v>10</v>
      </c>
      <c r="AG9" s="51">
        <v>30</v>
      </c>
      <c r="AH9" s="51">
        <v>0</v>
      </c>
      <c r="AI9" s="51">
        <v>0</v>
      </c>
      <c r="AJ9" s="51">
        <v>0</v>
      </c>
      <c r="AK9" s="51">
        <v>2</v>
      </c>
      <c r="AL9" s="51">
        <v>448570</v>
      </c>
      <c r="AM9" s="51">
        <v>0</v>
      </c>
      <c r="AN9" s="51">
        <v>89</v>
      </c>
      <c r="AO9" s="51"/>
      <c r="AP9" s="51">
        <v>8</v>
      </c>
      <c r="AQ9" s="51">
        <v>26</v>
      </c>
      <c r="AR9" s="51">
        <v>29</v>
      </c>
      <c r="AS9" s="51">
        <v>15</v>
      </c>
      <c r="AT9" s="51">
        <v>20</v>
      </c>
      <c r="AU9" s="51">
        <v>0</v>
      </c>
      <c r="AV9" s="51">
        <v>0</v>
      </c>
      <c r="AW9" s="51">
        <v>0</v>
      </c>
      <c r="AX9" s="51">
        <v>2</v>
      </c>
      <c r="AY9" s="51">
        <v>218786</v>
      </c>
      <c r="AZ9" s="51">
        <v>0</v>
      </c>
      <c r="BA9" s="51">
        <v>90</v>
      </c>
      <c r="BB9" s="51"/>
      <c r="BC9" s="51">
        <v>16</v>
      </c>
      <c r="BD9" s="51">
        <v>19</v>
      </c>
      <c r="BE9" s="51">
        <v>30</v>
      </c>
      <c r="BF9" s="51">
        <v>21</v>
      </c>
      <c r="BG9" s="51">
        <v>11</v>
      </c>
      <c r="BH9" s="51">
        <v>0</v>
      </c>
      <c r="BI9" s="51">
        <v>0</v>
      </c>
      <c r="BJ9" s="51">
        <v>0</v>
      </c>
      <c r="BK9" s="51">
        <v>3</v>
      </c>
      <c r="BL9" s="51">
        <v>229784</v>
      </c>
      <c r="BM9" s="51">
        <v>0</v>
      </c>
      <c r="BN9" s="51">
        <v>80</v>
      </c>
      <c r="BO9" s="51"/>
      <c r="BP9" s="51">
        <v>12</v>
      </c>
      <c r="BQ9" s="51">
        <v>22</v>
      </c>
      <c r="BR9" s="51">
        <v>30</v>
      </c>
      <c r="BS9" s="51">
        <v>18</v>
      </c>
      <c r="BT9" s="51">
        <v>15</v>
      </c>
      <c r="BU9" s="51">
        <v>0</v>
      </c>
      <c r="BV9" s="51">
        <v>0</v>
      </c>
      <c r="BW9" s="51">
        <v>0</v>
      </c>
      <c r="BX9" s="51">
        <v>3</v>
      </c>
      <c r="BY9" s="51">
        <v>448570</v>
      </c>
      <c r="BZ9" s="51">
        <v>0</v>
      </c>
      <c r="CA9" s="51">
        <v>85</v>
      </c>
      <c r="CB9" s="51"/>
      <c r="CC9" s="51">
        <v>6</v>
      </c>
      <c r="CD9" s="51">
        <v>31</v>
      </c>
      <c r="CE9" s="51">
        <v>28</v>
      </c>
      <c r="CF9" s="51">
        <v>13</v>
      </c>
      <c r="CG9" s="51">
        <v>21</v>
      </c>
      <c r="CH9" s="51">
        <v>0</v>
      </c>
      <c r="CI9" s="51">
        <v>0</v>
      </c>
      <c r="CJ9" s="51">
        <v>0</v>
      </c>
      <c r="CK9" s="51">
        <v>1</v>
      </c>
      <c r="CL9" s="51">
        <v>218785</v>
      </c>
      <c r="CM9" s="51">
        <v>0</v>
      </c>
      <c r="CN9" s="51">
        <v>93</v>
      </c>
      <c r="CO9" s="51"/>
      <c r="CP9" s="51">
        <v>8</v>
      </c>
      <c r="CQ9" s="51">
        <v>26</v>
      </c>
      <c r="CR9" s="51">
        <v>25</v>
      </c>
      <c r="CS9" s="51">
        <v>13</v>
      </c>
      <c r="CT9" s="51">
        <v>26</v>
      </c>
      <c r="CU9" s="51">
        <v>0</v>
      </c>
      <c r="CV9" s="51">
        <v>0</v>
      </c>
      <c r="CW9" s="51">
        <v>0</v>
      </c>
      <c r="CX9" s="51">
        <v>2</v>
      </c>
      <c r="CY9" s="51">
        <v>229784</v>
      </c>
      <c r="CZ9" s="51">
        <v>0</v>
      </c>
      <c r="DA9" s="51">
        <v>90</v>
      </c>
      <c r="DB9" s="51"/>
      <c r="DC9" s="51">
        <v>7</v>
      </c>
      <c r="DD9" s="51">
        <v>29</v>
      </c>
      <c r="DE9" s="51">
        <v>27</v>
      </c>
      <c r="DF9" s="51">
        <v>13</v>
      </c>
      <c r="DG9" s="51">
        <v>23</v>
      </c>
      <c r="DH9" s="51">
        <v>0</v>
      </c>
      <c r="DI9" s="51">
        <v>0</v>
      </c>
      <c r="DJ9" s="51">
        <v>0</v>
      </c>
      <c r="DK9" s="51">
        <v>1</v>
      </c>
      <c r="DL9" s="51">
        <v>448569</v>
      </c>
      <c r="DM9" s="51">
        <v>0</v>
      </c>
      <c r="DN9" s="51">
        <v>92</v>
      </c>
      <c r="DO9" s="51"/>
      <c r="DP9" s="51">
        <v>71</v>
      </c>
      <c r="DQ9" s="51">
        <v>92</v>
      </c>
      <c r="DR9" s="51">
        <v>0</v>
      </c>
      <c r="DS9" s="51">
        <v>22</v>
      </c>
      <c r="DT9" s="51"/>
      <c r="DU9" s="51"/>
      <c r="DV9" s="51">
        <v>0</v>
      </c>
      <c r="DW9" s="51">
        <v>1</v>
      </c>
      <c r="DX9" s="51">
        <v>7</v>
      </c>
      <c r="DY9" s="51">
        <v>218787</v>
      </c>
      <c r="DZ9" s="51">
        <v>0</v>
      </c>
      <c r="EA9" s="51">
        <v>92</v>
      </c>
      <c r="EB9" s="51"/>
      <c r="EC9" s="51">
        <v>65</v>
      </c>
      <c r="ED9" s="51">
        <v>89</v>
      </c>
      <c r="EE9" s="51">
        <v>0</v>
      </c>
      <c r="EF9" s="51">
        <v>24</v>
      </c>
      <c r="EG9" s="51"/>
      <c r="EH9" s="51"/>
      <c r="EI9" s="51">
        <v>0</v>
      </c>
      <c r="EJ9" s="51">
        <v>2</v>
      </c>
      <c r="EK9" s="51">
        <v>9</v>
      </c>
      <c r="EL9" s="51">
        <v>229785</v>
      </c>
      <c r="EM9" s="51">
        <v>0</v>
      </c>
      <c r="EN9" s="51">
        <v>89</v>
      </c>
      <c r="EO9" s="51"/>
      <c r="EP9" s="51">
        <v>68</v>
      </c>
      <c r="EQ9" s="51">
        <v>91</v>
      </c>
      <c r="ER9" s="51">
        <v>0</v>
      </c>
      <c r="ES9" s="51">
        <v>23</v>
      </c>
      <c r="ET9" s="51"/>
      <c r="EU9" s="51"/>
      <c r="EV9" s="51">
        <v>0</v>
      </c>
      <c r="EW9" s="51">
        <v>1</v>
      </c>
      <c r="EX9" s="51">
        <v>8</v>
      </c>
      <c r="EY9" s="51">
        <v>448572</v>
      </c>
      <c r="EZ9" s="51">
        <v>0</v>
      </c>
      <c r="FA9" s="51">
        <v>91</v>
      </c>
    </row>
    <row r="10" spans="1:157" x14ac:dyDescent="0.2">
      <c r="A10" s="51"/>
      <c r="B10" s="51" t="s">
        <v>18</v>
      </c>
      <c r="C10" s="51">
        <v>6</v>
      </c>
      <c r="D10" s="51">
        <v>28</v>
      </c>
      <c r="E10" s="51">
        <v>22</v>
      </c>
      <c r="F10" s="51">
        <v>8</v>
      </c>
      <c r="G10" s="51">
        <v>35</v>
      </c>
      <c r="H10" s="51">
        <v>0</v>
      </c>
      <c r="I10" s="51" t="s">
        <v>78</v>
      </c>
      <c r="J10" s="51" t="s">
        <v>78</v>
      </c>
      <c r="K10" s="51">
        <v>1</v>
      </c>
      <c r="L10" s="51">
        <v>15703</v>
      </c>
      <c r="M10" s="51">
        <v>0</v>
      </c>
      <c r="N10" s="51">
        <v>93</v>
      </c>
      <c r="O10" s="51"/>
      <c r="P10" s="51">
        <v>10</v>
      </c>
      <c r="Q10" s="51">
        <v>26</v>
      </c>
      <c r="R10" s="51">
        <v>25</v>
      </c>
      <c r="S10" s="51">
        <v>11</v>
      </c>
      <c r="T10" s="51">
        <v>25</v>
      </c>
      <c r="U10" s="51">
        <v>0</v>
      </c>
      <c r="V10" s="51">
        <v>0</v>
      </c>
      <c r="W10" s="51" t="s">
        <v>78</v>
      </c>
      <c r="X10" s="51">
        <v>3</v>
      </c>
      <c r="Y10" s="51">
        <v>16201</v>
      </c>
      <c r="Z10" s="51">
        <v>0</v>
      </c>
      <c r="AA10" s="51">
        <v>87</v>
      </c>
      <c r="AB10" s="51"/>
      <c r="AC10" s="51">
        <v>8</v>
      </c>
      <c r="AD10" s="51">
        <v>27</v>
      </c>
      <c r="AE10" s="51">
        <v>23</v>
      </c>
      <c r="AF10" s="51">
        <v>9</v>
      </c>
      <c r="AG10" s="51">
        <v>30</v>
      </c>
      <c r="AH10" s="51">
        <v>0</v>
      </c>
      <c r="AI10" s="51" t="s">
        <v>78</v>
      </c>
      <c r="AJ10" s="51">
        <v>0</v>
      </c>
      <c r="AK10" s="51">
        <v>2</v>
      </c>
      <c r="AL10" s="51">
        <v>31904</v>
      </c>
      <c r="AM10" s="51">
        <v>0</v>
      </c>
      <c r="AN10" s="51">
        <v>90</v>
      </c>
      <c r="AO10" s="51"/>
      <c r="AP10" s="51">
        <v>8</v>
      </c>
      <c r="AQ10" s="51">
        <v>26</v>
      </c>
      <c r="AR10" s="51">
        <v>30</v>
      </c>
      <c r="AS10" s="51">
        <v>14</v>
      </c>
      <c r="AT10" s="51">
        <v>21</v>
      </c>
      <c r="AU10" s="51" t="s">
        <v>78</v>
      </c>
      <c r="AV10" s="51" t="s">
        <v>78</v>
      </c>
      <c r="AW10" s="51" t="s">
        <v>78</v>
      </c>
      <c r="AX10" s="51">
        <v>1</v>
      </c>
      <c r="AY10" s="51">
        <v>15703</v>
      </c>
      <c r="AZ10" s="51">
        <v>0</v>
      </c>
      <c r="BA10" s="51">
        <v>91</v>
      </c>
      <c r="BB10" s="51"/>
      <c r="BC10" s="51">
        <v>15</v>
      </c>
      <c r="BD10" s="51">
        <v>19</v>
      </c>
      <c r="BE10" s="51">
        <v>31</v>
      </c>
      <c r="BF10" s="51">
        <v>20</v>
      </c>
      <c r="BG10" s="51">
        <v>11</v>
      </c>
      <c r="BH10" s="51" t="s">
        <v>78</v>
      </c>
      <c r="BI10" s="51">
        <v>0</v>
      </c>
      <c r="BJ10" s="51" t="s">
        <v>78</v>
      </c>
      <c r="BK10" s="51">
        <v>3</v>
      </c>
      <c r="BL10" s="51">
        <v>16201</v>
      </c>
      <c r="BM10" s="51">
        <v>0</v>
      </c>
      <c r="BN10" s="51">
        <v>81</v>
      </c>
      <c r="BO10" s="51"/>
      <c r="BP10" s="51">
        <v>11</v>
      </c>
      <c r="BQ10" s="51">
        <v>22</v>
      </c>
      <c r="BR10" s="51">
        <v>30</v>
      </c>
      <c r="BS10" s="51">
        <v>17</v>
      </c>
      <c r="BT10" s="51">
        <v>16</v>
      </c>
      <c r="BU10" s="51">
        <v>0</v>
      </c>
      <c r="BV10" s="51" t="s">
        <v>78</v>
      </c>
      <c r="BW10" s="51">
        <v>0</v>
      </c>
      <c r="BX10" s="51">
        <v>2</v>
      </c>
      <c r="BY10" s="51">
        <v>31904</v>
      </c>
      <c r="BZ10" s="51">
        <v>0</v>
      </c>
      <c r="CA10" s="51">
        <v>86</v>
      </c>
      <c r="CB10" s="51"/>
      <c r="CC10" s="51">
        <v>6</v>
      </c>
      <c r="CD10" s="51">
        <v>31</v>
      </c>
      <c r="CE10" s="51">
        <v>28</v>
      </c>
      <c r="CF10" s="51">
        <v>13</v>
      </c>
      <c r="CG10" s="51">
        <v>21</v>
      </c>
      <c r="CH10" s="51">
        <v>0</v>
      </c>
      <c r="CI10" s="51" t="s">
        <v>78</v>
      </c>
      <c r="CJ10" s="51" t="s">
        <v>78</v>
      </c>
      <c r="CK10" s="51">
        <v>1</v>
      </c>
      <c r="CL10" s="51">
        <v>15703</v>
      </c>
      <c r="CM10" s="51">
        <v>0</v>
      </c>
      <c r="CN10" s="51">
        <v>93</v>
      </c>
      <c r="CO10" s="51"/>
      <c r="CP10" s="51">
        <v>8</v>
      </c>
      <c r="CQ10" s="51">
        <v>26</v>
      </c>
      <c r="CR10" s="51">
        <v>26</v>
      </c>
      <c r="CS10" s="51">
        <v>14</v>
      </c>
      <c r="CT10" s="51">
        <v>25</v>
      </c>
      <c r="CU10" s="51">
        <v>0</v>
      </c>
      <c r="CV10" s="51">
        <v>0</v>
      </c>
      <c r="CW10" s="51" t="s">
        <v>78</v>
      </c>
      <c r="CX10" s="51">
        <v>2</v>
      </c>
      <c r="CY10" s="51">
        <v>16201</v>
      </c>
      <c r="CZ10" s="51">
        <v>0</v>
      </c>
      <c r="DA10" s="51">
        <v>90</v>
      </c>
      <c r="DB10" s="51"/>
      <c r="DC10" s="51">
        <v>7</v>
      </c>
      <c r="DD10" s="51">
        <v>28</v>
      </c>
      <c r="DE10" s="51">
        <v>27</v>
      </c>
      <c r="DF10" s="51">
        <v>13</v>
      </c>
      <c r="DG10" s="51">
        <v>23</v>
      </c>
      <c r="DH10" s="51">
        <v>0</v>
      </c>
      <c r="DI10" s="51" t="s">
        <v>78</v>
      </c>
      <c r="DJ10" s="51">
        <v>0</v>
      </c>
      <c r="DK10" s="51">
        <v>1</v>
      </c>
      <c r="DL10" s="51">
        <v>31904</v>
      </c>
      <c r="DM10" s="51">
        <v>0</v>
      </c>
      <c r="DN10" s="51">
        <v>92</v>
      </c>
      <c r="DO10" s="51"/>
      <c r="DP10" s="51">
        <v>72</v>
      </c>
      <c r="DQ10" s="51">
        <v>93</v>
      </c>
      <c r="DR10" s="51">
        <v>0</v>
      </c>
      <c r="DS10" s="51">
        <v>21</v>
      </c>
      <c r="DT10" s="51"/>
      <c r="DU10" s="51"/>
      <c r="DV10" s="51">
        <v>0</v>
      </c>
      <c r="DW10" s="51">
        <v>1</v>
      </c>
      <c r="DX10" s="51">
        <v>6</v>
      </c>
      <c r="DY10" s="51">
        <v>15703</v>
      </c>
      <c r="DZ10" s="51">
        <v>0</v>
      </c>
      <c r="EA10" s="51">
        <v>93</v>
      </c>
      <c r="EB10" s="51"/>
      <c r="EC10" s="51">
        <v>66</v>
      </c>
      <c r="ED10" s="51">
        <v>89</v>
      </c>
      <c r="EE10" s="51" t="s">
        <v>78</v>
      </c>
      <c r="EF10" s="51">
        <v>23</v>
      </c>
      <c r="EG10" s="51"/>
      <c r="EH10" s="51"/>
      <c r="EI10" s="51">
        <v>0</v>
      </c>
      <c r="EJ10" s="51">
        <v>2</v>
      </c>
      <c r="EK10" s="51">
        <v>9</v>
      </c>
      <c r="EL10" s="51">
        <v>16201</v>
      </c>
      <c r="EM10" s="51">
        <v>0</v>
      </c>
      <c r="EN10" s="51">
        <v>89</v>
      </c>
      <c r="EO10" s="51"/>
      <c r="EP10" s="51">
        <v>69</v>
      </c>
      <c r="EQ10" s="51">
        <v>91</v>
      </c>
      <c r="ER10" s="51" t="s">
        <v>78</v>
      </c>
      <c r="ES10" s="51">
        <v>22</v>
      </c>
      <c r="ET10" s="51"/>
      <c r="EU10" s="51"/>
      <c r="EV10" s="51">
        <v>0</v>
      </c>
      <c r="EW10" s="51">
        <v>1</v>
      </c>
      <c r="EX10" s="51">
        <v>8</v>
      </c>
      <c r="EY10" s="51">
        <v>31904</v>
      </c>
      <c r="EZ10" s="51">
        <v>0</v>
      </c>
      <c r="FA10" s="51">
        <v>91</v>
      </c>
    </row>
    <row r="11" spans="1:157" x14ac:dyDescent="0.2">
      <c r="A11" s="51"/>
      <c r="B11" s="51" t="s">
        <v>19</v>
      </c>
      <c r="C11" s="51">
        <v>6</v>
      </c>
      <c r="D11" s="51">
        <v>29</v>
      </c>
      <c r="E11" s="51">
        <v>25</v>
      </c>
      <c r="F11" s="51">
        <v>9</v>
      </c>
      <c r="G11" s="51">
        <v>30</v>
      </c>
      <c r="H11" s="51">
        <v>0</v>
      </c>
      <c r="I11" s="51">
        <v>0</v>
      </c>
      <c r="J11" s="51">
        <v>0</v>
      </c>
      <c r="K11" s="51">
        <v>1</v>
      </c>
      <c r="L11" s="51">
        <v>30239</v>
      </c>
      <c r="M11" s="51">
        <v>0</v>
      </c>
      <c r="N11" s="51">
        <v>92</v>
      </c>
      <c r="O11" s="51"/>
      <c r="P11" s="51">
        <v>10</v>
      </c>
      <c r="Q11" s="51">
        <v>26</v>
      </c>
      <c r="R11" s="51">
        <v>28</v>
      </c>
      <c r="S11" s="51">
        <v>11</v>
      </c>
      <c r="T11" s="51">
        <v>22</v>
      </c>
      <c r="U11" s="51">
        <v>0</v>
      </c>
      <c r="V11" s="51">
        <v>0</v>
      </c>
      <c r="W11" s="51">
        <v>0</v>
      </c>
      <c r="X11" s="51">
        <v>3</v>
      </c>
      <c r="Y11" s="51">
        <v>31872</v>
      </c>
      <c r="Z11" s="51">
        <v>0</v>
      </c>
      <c r="AA11" s="51">
        <v>87</v>
      </c>
      <c r="AB11" s="51"/>
      <c r="AC11" s="51">
        <v>8</v>
      </c>
      <c r="AD11" s="51">
        <v>27</v>
      </c>
      <c r="AE11" s="51">
        <v>26</v>
      </c>
      <c r="AF11" s="51">
        <v>10</v>
      </c>
      <c r="AG11" s="51">
        <v>26</v>
      </c>
      <c r="AH11" s="51">
        <v>0</v>
      </c>
      <c r="AI11" s="51">
        <v>0</v>
      </c>
      <c r="AJ11" s="51">
        <v>0</v>
      </c>
      <c r="AK11" s="51">
        <v>2</v>
      </c>
      <c r="AL11" s="51">
        <v>62111</v>
      </c>
      <c r="AM11" s="51">
        <v>0</v>
      </c>
      <c r="AN11" s="51">
        <v>90</v>
      </c>
      <c r="AO11" s="51"/>
      <c r="AP11" s="51">
        <v>8</v>
      </c>
      <c r="AQ11" s="51">
        <v>27</v>
      </c>
      <c r="AR11" s="51">
        <v>30</v>
      </c>
      <c r="AS11" s="51">
        <v>14</v>
      </c>
      <c r="AT11" s="51">
        <v>19</v>
      </c>
      <c r="AU11" s="51" t="s">
        <v>78</v>
      </c>
      <c r="AV11" s="51">
        <v>0</v>
      </c>
      <c r="AW11" s="51">
        <v>0</v>
      </c>
      <c r="AX11" s="51">
        <v>2</v>
      </c>
      <c r="AY11" s="51">
        <v>30239</v>
      </c>
      <c r="AZ11" s="51">
        <v>0</v>
      </c>
      <c r="BA11" s="51">
        <v>90</v>
      </c>
      <c r="BB11" s="51"/>
      <c r="BC11" s="51">
        <v>14</v>
      </c>
      <c r="BD11" s="51">
        <v>20</v>
      </c>
      <c r="BE11" s="51">
        <v>31</v>
      </c>
      <c r="BF11" s="51">
        <v>20</v>
      </c>
      <c r="BG11" s="51">
        <v>11</v>
      </c>
      <c r="BH11" s="51">
        <v>0</v>
      </c>
      <c r="BI11" s="51">
        <v>0</v>
      </c>
      <c r="BJ11" s="51">
        <v>0</v>
      </c>
      <c r="BK11" s="51">
        <v>3</v>
      </c>
      <c r="BL11" s="51">
        <v>31872</v>
      </c>
      <c r="BM11" s="51">
        <v>0</v>
      </c>
      <c r="BN11" s="51">
        <v>83</v>
      </c>
      <c r="BO11" s="51"/>
      <c r="BP11" s="51">
        <v>11</v>
      </c>
      <c r="BQ11" s="51">
        <v>23</v>
      </c>
      <c r="BR11" s="51">
        <v>31</v>
      </c>
      <c r="BS11" s="51">
        <v>17</v>
      </c>
      <c r="BT11" s="51">
        <v>15</v>
      </c>
      <c r="BU11" s="51" t="s">
        <v>78</v>
      </c>
      <c r="BV11" s="51">
        <v>0</v>
      </c>
      <c r="BW11" s="51">
        <v>0</v>
      </c>
      <c r="BX11" s="51">
        <v>3</v>
      </c>
      <c r="BY11" s="51">
        <v>62111</v>
      </c>
      <c r="BZ11" s="51">
        <v>0</v>
      </c>
      <c r="CA11" s="51">
        <v>86</v>
      </c>
      <c r="CB11" s="51"/>
      <c r="CC11" s="51">
        <v>6</v>
      </c>
      <c r="CD11" s="51">
        <v>29</v>
      </c>
      <c r="CE11" s="51">
        <v>29</v>
      </c>
      <c r="CF11" s="51">
        <v>14</v>
      </c>
      <c r="CG11" s="51">
        <v>21</v>
      </c>
      <c r="CH11" s="51" t="s">
        <v>78</v>
      </c>
      <c r="CI11" s="51">
        <v>0</v>
      </c>
      <c r="CJ11" s="51">
        <v>0</v>
      </c>
      <c r="CK11" s="51">
        <v>1</v>
      </c>
      <c r="CL11" s="51">
        <v>30239</v>
      </c>
      <c r="CM11" s="51">
        <v>0</v>
      </c>
      <c r="CN11" s="51">
        <v>93</v>
      </c>
      <c r="CO11" s="51"/>
      <c r="CP11" s="51">
        <v>8</v>
      </c>
      <c r="CQ11" s="51">
        <v>25</v>
      </c>
      <c r="CR11" s="51">
        <v>26</v>
      </c>
      <c r="CS11" s="51">
        <v>14</v>
      </c>
      <c r="CT11" s="51">
        <v>24</v>
      </c>
      <c r="CU11" s="51" t="s">
        <v>78</v>
      </c>
      <c r="CV11" s="51">
        <v>0</v>
      </c>
      <c r="CW11" s="51">
        <v>0</v>
      </c>
      <c r="CX11" s="51">
        <v>2</v>
      </c>
      <c r="CY11" s="51">
        <v>31872</v>
      </c>
      <c r="CZ11" s="51">
        <v>0</v>
      </c>
      <c r="DA11" s="51">
        <v>89</v>
      </c>
      <c r="DB11" s="51"/>
      <c r="DC11" s="51">
        <v>7</v>
      </c>
      <c r="DD11" s="51">
        <v>27</v>
      </c>
      <c r="DE11" s="51">
        <v>28</v>
      </c>
      <c r="DF11" s="51">
        <v>14</v>
      </c>
      <c r="DG11" s="51">
        <v>23</v>
      </c>
      <c r="DH11" s="51">
        <v>0</v>
      </c>
      <c r="DI11" s="51">
        <v>0</v>
      </c>
      <c r="DJ11" s="51">
        <v>0</v>
      </c>
      <c r="DK11" s="51">
        <v>2</v>
      </c>
      <c r="DL11" s="51">
        <v>62111</v>
      </c>
      <c r="DM11" s="51">
        <v>0</v>
      </c>
      <c r="DN11" s="51">
        <v>91</v>
      </c>
      <c r="DO11" s="51"/>
      <c r="DP11" s="51">
        <v>72</v>
      </c>
      <c r="DQ11" s="51">
        <v>90</v>
      </c>
      <c r="DR11" s="51">
        <v>0</v>
      </c>
      <c r="DS11" s="51">
        <v>18</v>
      </c>
      <c r="DT11" s="51"/>
      <c r="DU11" s="51"/>
      <c r="DV11" s="51">
        <v>0</v>
      </c>
      <c r="DW11" s="51">
        <v>1</v>
      </c>
      <c r="DX11" s="51">
        <v>9</v>
      </c>
      <c r="DY11" s="51">
        <v>30239</v>
      </c>
      <c r="DZ11" s="51">
        <v>0</v>
      </c>
      <c r="EA11" s="51">
        <v>90</v>
      </c>
      <c r="EB11" s="51"/>
      <c r="EC11" s="51">
        <v>67</v>
      </c>
      <c r="ED11" s="51">
        <v>86</v>
      </c>
      <c r="EE11" s="51">
        <v>0</v>
      </c>
      <c r="EF11" s="51">
        <v>19</v>
      </c>
      <c r="EG11" s="51"/>
      <c r="EH11" s="51"/>
      <c r="EI11" s="51">
        <v>0</v>
      </c>
      <c r="EJ11" s="51">
        <v>3</v>
      </c>
      <c r="EK11" s="51">
        <v>12</v>
      </c>
      <c r="EL11" s="51">
        <v>31872</v>
      </c>
      <c r="EM11" s="51">
        <v>0</v>
      </c>
      <c r="EN11" s="51">
        <v>86</v>
      </c>
      <c r="EO11" s="51"/>
      <c r="EP11" s="51">
        <v>69</v>
      </c>
      <c r="EQ11" s="51">
        <v>88</v>
      </c>
      <c r="ER11" s="51">
        <v>0</v>
      </c>
      <c r="ES11" s="51">
        <v>19</v>
      </c>
      <c r="ET11" s="51"/>
      <c r="EU11" s="51"/>
      <c r="EV11" s="51">
        <v>0</v>
      </c>
      <c r="EW11" s="51">
        <v>2</v>
      </c>
      <c r="EX11" s="51">
        <v>10</v>
      </c>
      <c r="EY11" s="51">
        <v>62111</v>
      </c>
      <c r="EZ11" s="51">
        <v>0</v>
      </c>
      <c r="FA11" s="51">
        <v>88</v>
      </c>
    </row>
    <row r="12" spans="1:157" x14ac:dyDescent="0.2">
      <c r="A12" s="51"/>
      <c r="B12" s="51" t="s">
        <v>20</v>
      </c>
      <c r="C12" s="51">
        <v>6</v>
      </c>
      <c r="D12" s="51">
        <v>31</v>
      </c>
      <c r="E12" s="51">
        <v>25</v>
      </c>
      <c r="F12" s="51">
        <v>8</v>
      </c>
      <c r="G12" s="51">
        <v>28</v>
      </c>
      <c r="H12" s="51" t="s">
        <v>78</v>
      </c>
      <c r="I12" s="51">
        <v>0</v>
      </c>
      <c r="J12" s="51">
        <v>0</v>
      </c>
      <c r="K12" s="51">
        <v>1</v>
      </c>
      <c r="L12" s="51">
        <v>16563</v>
      </c>
      <c r="M12" s="51">
        <v>0</v>
      </c>
      <c r="N12" s="51">
        <v>92</v>
      </c>
      <c r="O12" s="51"/>
      <c r="P12" s="51">
        <v>10</v>
      </c>
      <c r="Q12" s="51">
        <v>26</v>
      </c>
      <c r="R12" s="51">
        <v>29</v>
      </c>
      <c r="S12" s="51">
        <v>12</v>
      </c>
      <c r="T12" s="51">
        <v>19</v>
      </c>
      <c r="U12" s="51" t="s">
        <v>78</v>
      </c>
      <c r="V12" s="51">
        <v>0</v>
      </c>
      <c r="W12" s="51">
        <v>0</v>
      </c>
      <c r="X12" s="51">
        <v>4</v>
      </c>
      <c r="Y12" s="51">
        <v>16949</v>
      </c>
      <c r="Z12" s="51">
        <v>0</v>
      </c>
      <c r="AA12" s="51">
        <v>86</v>
      </c>
      <c r="AB12" s="51"/>
      <c r="AC12" s="51">
        <v>8</v>
      </c>
      <c r="AD12" s="51">
        <v>28</v>
      </c>
      <c r="AE12" s="51">
        <v>27</v>
      </c>
      <c r="AF12" s="51">
        <v>10</v>
      </c>
      <c r="AG12" s="51">
        <v>23</v>
      </c>
      <c r="AH12" s="51">
        <v>0</v>
      </c>
      <c r="AI12" s="51">
        <v>0</v>
      </c>
      <c r="AJ12" s="51">
        <v>0</v>
      </c>
      <c r="AK12" s="51">
        <v>3</v>
      </c>
      <c r="AL12" s="51">
        <v>33512</v>
      </c>
      <c r="AM12" s="51">
        <v>0</v>
      </c>
      <c r="AN12" s="51">
        <v>89</v>
      </c>
      <c r="AO12" s="51"/>
      <c r="AP12" s="51">
        <v>8</v>
      </c>
      <c r="AQ12" s="51">
        <v>26</v>
      </c>
      <c r="AR12" s="51">
        <v>33</v>
      </c>
      <c r="AS12" s="51">
        <v>15</v>
      </c>
      <c r="AT12" s="51">
        <v>16</v>
      </c>
      <c r="AU12" s="51" t="s">
        <v>78</v>
      </c>
      <c r="AV12" s="51">
        <v>0</v>
      </c>
      <c r="AW12" s="51">
        <v>0</v>
      </c>
      <c r="AX12" s="51">
        <v>2</v>
      </c>
      <c r="AY12" s="51">
        <v>16563</v>
      </c>
      <c r="AZ12" s="51">
        <v>0</v>
      </c>
      <c r="BA12" s="51">
        <v>90</v>
      </c>
      <c r="BB12" s="51"/>
      <c r="BC12" s="51">
        <v>15</v>
      </c>
      <c r="BD12" s="51">
        <v>17</v>
      </c>
      <c r="BE12" s="51">
        <v>33</v>
      </c>
      <c r="BF12" s="51">
        <v>21</v>
      </c>
      <c r="BG12" s="51">
        <v>9</v>
      </c>
      <c r="BH12" s="51" t="s">
        <v>78</v>
      </c>
      <c r="BI12" s="51">
        <v>0</v>
      </c>
      <c r="BJ12" s="51">
        <v>0</v>
      </c>
      <c r="BK12" s="51">
        <v>4</v>
      </c>
      <c r="BL12" s="51">
        <v>16949</v>
      </c>
      <c r="BM12" s="51">
        <v>0</v>
      </c>
      <c r="BN12" s="51">
        <v>80</v>
      </c>
      <c r="BO12" s="51"/>
      <c r="BP12" s="51">
        <v>12</v>
      </c>
      <c r="BQ12" s="51">
        <v>21</v>
      </c>
      <c r="BR12" s="51">
        <v>33</v>
      </c>
      <c r="BS12" s="51">
        <v>18</v>
      </c>
      <c r="BT12" s="51">
        <v>12</v>
      </c>
      <c r="BU12" s="51" t="s">
        <v>78</v>
      </c>
      <c r="BV12" s="51">
        <v>0</v>
      </c>
      <c r="BW12" s="51">
        <v>0</v>
      </c>
      <c r="BX12" s="51">
        <v>3</v>
      </c>
      <c r="BY12" s="51">
        <v>33512</v>
      </c>
      <c r="BZ12" s="51">
        <v>0</v>
      </c>
      <c r="CA12" s="51">
        <v>85</v>
      </c>
      <c r="CB12" s="51"/>
      <c r="CC12" s="51">
        <v>7</v>
      </c>
      <c r="CD12" s="51">
        <v>28</v>
      </c>
      <c r="CE12" s="51">
        <v>33</v>
      </c>
      <c r="CF12" s="51">
        <v>15</v>
      </c>
      <c r="CG12" s="51">
        <v>16</v>
      </c>
      <c r="CH12" s="51" t="s">
        <v>78</v>
      </c>
      <c r="CI12" s="51">
        <v>0</v>
      </c>
      <c r="CJ12" s="51">
        <v>0</v>
      </c>
      <c r="CK12" s="51">
        <v>1</v>
      </c>
      <c r="CL12" s="51">
        <v>16563</v>
      </c>
      <c r="CM12" s="51">
        <v>0</v>
      </c>
      <c r="CN12" s="51">
        <v>92</v>
      </c>
      <c r="CO12" s="51"/>
      <c r="CP12" s="51">
        <v>9</v>
      </c>
      <c r="CQ12" s="51">
        <v>23</v>
      </c>
      <c r="CR12" s="51">
        <v>30</v>
      </c>
      <c r="CS12" s="51">
        <v>16</v>
      </c>
      <c r="CT12" s="51">
        <v>17</v>
      </c>
      <c r="CU12" s="51" t="s">
        <v>78</v>
      </c>
      <c r="CV12" s="51">
        <v>0</v>
      </c>
      <c r="CW12" s="51">
        <v>0</v>
      </c>
      <c r="CX12" s="51">
        <v>3</v>
      </c>
      <c r="CY12" s="51">
        <v>16949</v>
      </c>
      <c r="CZ12" s="51">
        <v>0</v>
      </c>
      <c r="DA12" s="51">
        <v>87</v>
      </c>
      <c r="DB12" s="51"/>
      <c r="DC12" s="51">
        <v>8</v>
      </c>
      <c r="DD12" s="51">
        <v>26</v>
      </c>
      <c r="DE12" s="51">
        <v>31</v>
      </c>
      <c r="DF12" s="51">
        <v>16</v>
      </c>
      <c r="DG12" s="51">
        <v>17</v>
      </c>
      <c r="DH12" s="51" t="s">
        <v>78</v>
      </c>
      <c r="DI12" s="51">
        <v>0</v>
      </c>
      <c r="DJ12" s="51">
        <v>0</v>
      </c>
      <c r="DK12" s="51">
        <v>2</v>
      </c>
      <c r="DL12" s="51">
        <v>33512</v>
      </c>
      <c r="DM12" s="51">
        <v>0</v>
      </c>
      <c r="DN12" s="51">
        <v>90</v>
      </c>
      <c r="DO12" s="51"/>
      <c r="DP12" s="51">
        <v>75</v>
      </c>
      <c r="DQ12" s="51">
        <v>91</v>
      </c>
      <c r="DR12" s="51">
        <v>0</v>
      </c>
      <c r="DS12" s="51">
        <v>16</v>
      </c>
      <c r="DT12" s="51"/>
      <c r="DU12" s="51"/>
      <c r="DV12" s="51" t="s">
        <v>78</v>
      </c>
      <c r="DW12" s="51">
        <v>1</v>
      </c>
      <c r="DX12" s="51">
        <v>8</v>
      </c>
      <c r="DY12" s="51">
        <v>16563</v>
      </c>
      <c r="DZ12" s="51">
        <v>0</v>
      </c>
      <c r="EA12" s="51">
        <v>91</v>
      </c>
      <c r="EB12" s="51"/>
      <c r="EC12" s="51">
        <v>70</v>
      </c>
      <c r="ED12" s="51">
        <v>85</v>
      </c>
      <c r="EE12" s="51" t="s">
        <v>78</v>
      </c>
      <c r="EF12" s="51">
        <v>15</v>
      </c>
      <c r="EG12" s="51"/>
      <c r="EH12" s="51"/>
      <c r="EI12" s="51" t="s">
        <v>78</v>
      </c>
      <c r="EJ12" s="51">
        <v>3</v>
      </c>
      <c r="EK12" s="51">
        <v>12</v>
      </c>
      <c r="EL12" s="51">
        <v>16949</v>
      </c>
      <c r="EM12" s="51">
        <v>0</v>
      </c>
      <c r="EN12" s="51">
        <v>85</v>
      </c>
      <c r="EO12" s="51"/>
      <c r="EP12" s="51">
        <v>72</v>
      </c>
      <c r="EQ12" s="51">
        <v>88</v>
      </c>
      <c r="ER12" s="51" t="s">
        <v>78</v>
      </c>
      <c r="ES12" s="51">
        <v>15</v>
      </c>
      <c r="ET12" s="51"/>
      <c r="EU12" s="51"/>
      <c r="EV12" s="51">
        <v>0</v>
      </c>
      <c r="EW12" s="51">
        <v>2</v>
      </c>
      <c r="EX12" s="51">
        <v>10</v>
      </c>
      <c r="EY12" s="51">
        <v>33512</v>
      </c>
      <c r="EZ12" s="51">
        <v>0</v>
      </c>
      <c r="FA12" s="51">
        <v>88</v>
      </c>
    </row>
    <row r="13" spans="1:157" x14ac:dyDescent="0.2">
      <c r="A13" s="51"/>
      <c r="B13" s="51" t="s">
        <v>21</v>
      </c>
      <c r="C13" s="51">
        <v>5</v>
      </c>
      <c r="D13" s="51">
        <v>25</v>
      </c>
      <c r="E13" s="51">
        <v>19</v>
      </c>
      <c r="F13" s="51">
        <v>7</v>
      </c>
      <c r="G13" s="51">
        <v>43</v>
      </c>
      <c r="H13" s="51">
        <v>0</v>
      </c>
      <c r="I13" s="51" t="s">
        <v>78</v>
      </c>
      <c r="J13" s="51">
        <v>0</v>
      </c>
      <c r="K13" s="51">
        <v>1</v>
      </c>
      <c r="L13" s="51">
        <v>1074</v>
      </c>
      <c r="M13" s="51">
        <v>0</v>
      </c>
      <c r="N13" s="51">
        <v>94</v>
      </c>
      <c r="O13" s="51"/>
      <c r="P13" s="51">
        <v>9</v>
      </c>
      <c r="Q13" s="51">
        <v>24</v>
      </c>
      <c r="R13" s="51">
        <v>21</v>
      </c>
      <c r="S13" s="51">
        <v>10</v>
      </c>
      <c r="T13" s="51">
        <v>32</v>
      </c>
      <c r="U13" s="51">
        <v>0</v>
      </c>
      <c r="V13" s="51">
        <v>0</v>
      </c>
      <c r="W13" s="51">
        <v>0</v>
      </c>
      <c r="X13" s="51">
        <v>4</v>
      </c>
      <c r="Y13" s="51">
        <v>1123</v>
      </c>
      <c r="Z13" s="51">
        <v>0</v>
      </c>
      <c r="AA13" s="51">
        <v>87</v>
      </c>
      <c r="AB13" s="51"/>
      <c r="AC13" s="51">
        <v>7</v>
      </c>
      <c r="AD13" s="51">
        <v>25</v>
      </c>
      <c r="AE13" s="51">
        <v>20</v>
      </c>
      <c r="AF13" s="51">
        <v>8</v>
      </c>
      <c r="AG13" s="51">
        <v>37</v>
      </c>
      <c r="AH13" s="51">
        <v>0</v>
      </c>
      <c r="AI13" s="51" t="s">
        <v>78</v>
      </c>
      <c r="AJ13" s="51">
        <v>0</v>
      </c>
      <c r="AK13" s="51">
        <v>3</v>
      </c>
      <c r="AL13" s="51">
        <v>2197</v>
      </c>
      <c r="AM13" s="51">
        <v>0</v>
      </c>
      <c r="AN13" s="51">
        <v>90</v>
      </c>
      <c r="AO13" s="51"/>
      <c r="AP13" s="51">
        <v>7</v>
      </c>
      <c r="AQ13" s="51">
        <v>25</v>
      </c>
      <c r="AR13" s="51">
        <v>25</v>
      </c>
      <c r="AS13" s="51">
        <v>10</v>
      </c>
      <c r="AT13" s="51">
        <v>32</v>
      </c>
      <c r="AU13" s="51">
        <v>0</v>
      </c>
      <c r="AV13" s="51" t="s">
        <v>78</v>
      </c>
      <c r="AW13" s="51">
        <v>0</v>
      </c>
      <c r="AX13" s="51">
        <v>1</v>
      </c>
      <c r="AY13" s="51">
        <v>1074</v>
      </c>
      <c r="AZ13" s="51">
        <v>0</v>
      </c>
      <c r="BA13" s="51">
        <v>92</v>
      </c>
      <c r="BB13" s="51"/>
      <c r="BC13" s="51">
        <v>12</v>
      </c>
      <c r="BD13" s="51">
        <v>24</v>
      </c>
      <c r="BE13" s="51">
        <v>26</v>
      </c>
      <c r="BF13" s="51">
        <v>15</v>
      </c>
      <c r="BG13" s="51">
        <v>18</v>
      </c>
      <c r="BH13" s="51" t="s">
        <v>78</v>
      </c>
      <c r="BI13" s="51">
        <v>0</v>
      </c>
      <c r="BJ13" s="51">
        <v>0</v>
      </c>
      <c r="BK13" s="51">
        <v>4</v>
      </c>
      <c r="BL13" s="51">
        <v>1123</v>
      </c>
      <c r="BM13" s="51">
        <v>0</v>
      </c>
      <c r="BN13" s="51">
        <v>84</v>
      </c>
      <c r="BO13" s="51"/>
      <c r="BP13" s="51">
        <v>9</v>
      </c>
      <c r="BQ13" s="51">
        <v>25</v>
      </c>
      <c r="BR13" s="51">
        <v>25</v>
      </c>
      <c r="BS13" s="51">
        <v>13</v>
      </c>
      <c r="BT13" s="51">
        <v>25</v>
      </c>
      <c r="BU13" s="51" t="s">
        <v>78</v>
      </c>
      <c r="BV13" s="51" t="s">
        <v>78</v>
      </c>
      <c r="BW13" s="51">
        <v>0</v>
      </c>
      <c r="BX13" s="51">
        <v>3</v>
      </c>
      <c r="BY13" s="51">
        <v>2197</v>
      </c>
      <c r="BZ13" s="51">
        <v>0</v>
      </c>
      <c r="CA13" s="51">
        <v>88</v>
      </c>
      <c r="CB13" s="51"/>
      <c r="CC13" s="51">
        <v>2</v>
      </c>
      <c r="CD13" s="51">
        <v>30</v>
      </c>
      <c r="CE13" s="51">
        <v>20</v>
      </c>
      <c r="CF13" s="51">
        <v>7</v>
      </c>
      <c r="CG13" s="51">
        <v>41</v>
      </c>
      <c r="CH13" s="51">
        <v>0</v>
      </c>
      <c r="CI13" s="51" t="s">
        <v>78</v>
      </c>
      <c r="CJ13" s="51">
        <v>0</v>
      </c>
      <c r="CK13" s="51">
        <v>1</v>
      </c>
      <c r="CL13" s="51">
        <v>1074</v>
      </c>
      <c r="CM13" s="51">
        <v>0</v>
      </c>
      <c r="CN13" s="51">
        <v>97</v>
      </c>
      <c r="CO13" s="51"/>
      <c r="CP13" s="51">
        <v>4</v>
      </c>
      <c r="CQ13" s="51">
        <v>21</v>
      </c>
      <c r="CR13" s="51">
        <v>18</v>
      </c>
      <c r="CS13" s="51">
        <v>8</v>
      </c>
      <c r="CT13" s="51">
        <v>45</v>
      </c>
      <c r="CU13" s="51">
        <v>1</v>
      </c>
      <c r="CV13" s="51">
        <v>0</v>
      </c>
      <c r="CW13" s="51">
        <v>0</v>
      </c>
      <c r="CX13" s="51">
        <v>2</v>
      </c>
      <c r="CY13" s="51">
        <v>1123</v>
      </c>
      <c r="CZ13" s="51">
        <v>0</v>
      </c>
      <c r="DA13" s="51">
        <v>94</v>
      </c>
      <c r="DB13" s="51"/>
      <c r="DC13" s="51">
        <v>3</v>
      </c>
      <c r="DD13" s="51">
        <v>26</v>
      </c>
      <c r="DE13" s="51">
        <v>19</v>
      </c>
      <c r="DF13" s="51">
        <v>7</v>
      </c>
      <c r="DG13" s="51">
        <v>43</v>
      </c>
      <c r="DH13" s="51">
        <v>0</v>
      </c>
      <c r="DI13" s="51" t="s">
        <v>78</v>
      </c>
      <c r="DJ13" s="51">
        <v>0</v>
      </c>
      <c r="DK13" s="51">
        <v>2</v>
      </c>
      <c r="DL13" s="51">
        <v>2197</v>
      </c>
      <c r="DM13" s="51">
        <v>0</v>
      </c>
      <c r="DN13" s="51">
        <v>95</v>
      </c>
      <c r="DO13" s="51"/>
      <c r="DP13" s="51">
        <v>64</v>
      </c>
      <c r="DQ13" s="51">
        <v>93</v>
      </c>
      <c r="DR13" s="51">
        <v>0</v>
      </c>
      <c r="DS13" s="51">
        <v>30</v>
      </c>
      <c r="DT13" s="51"/>
      <c r="DU13" s="51"/>
      <c r="DV13" s="51" t="s">
        <v>78</v>
      </c>
      <c r="DW13" s="51">
        <v>1</v>
      </c>
      <c r="DX13" s="51">
        <v>5</v>
      </c>
      <c r="DY13" s="51">
        <v>1074</v>
      </c>
      <c r="DZ13" s="51">
        <v>0</v>
      </c>
      <c r="EA13" s="51">
        <v>93</v>
      </c>
      <c r="EB13" s="51"/>
      <c r="EC13" s="51">
        <v>61</v>
      </c>
      <c r="ED13" s="51">
        <v>89</v>
      </c>
      <c r="EE13" s="51">
        <v>0</v>
      </c>
      <c r="EF13" s="51">
        <v>28</v>
      </c>
      <c r="EG13" s="51"/>
      <c r="EH13" s="51"/>
      <c r="EI13" s="51" t="s">
        <v>78</v>
      </c>
      <c r="EJ13" s="51">
        <v>3</v>
      </c>
      <c r="EK13" s="51">
        <v>9</v>
      </c>
      <c r="EL13" s="51">
        <v>1123</v>
      </c>
      <c r="EM13" s="51">
        <v>0</v>
      </c>
      <c r="EN13" s="51">
        <v>89</v>
      </c>
      <c r="EO13" s="51"/>
      <c r="EP13" s="51">
        <v>62</v>
      </c>
      <c r="EQ13" s="51">
        <v>91</v>
      </c>
      <c r="ER13" s="51">
        <v>0</v>
      </c>
      <c r="ES13" s="51">
        <v>29</v>
      </c>
      <c r="ET13" s="51"/>
      <c r="EU13" s="51"/>
      <c r="EV13" s="51">
        <v>0</v>
      </c>
      <c r="EW13" s="51">
        <v>2</v>
      </c>
      <c r="EX13" s="51">
        <v>7</v>
      </c>
      <c r="EY13" s="51">
        <v>2197</v>
      </c>
      <c r="EZ13" s="51">
        <v>0</v>
      </c>
      <c r="FA13" s="51">
        <v>91</v>
      </c>
    </row>
    <row r="14" spans="1:157" x14ac:dyDescent="0.2">
      <c r="A14" s="51"/>
      <c r="B14" s="51" t="s">
        <v>79</v>
      </c>
      <c r="C14" s="51">
        <v>6</v>
      </c>
      <c r="D14" s="51">
        <v>28</v>
      </c>
      <c r="E14" s="51">
        <v>21</v>
      </c>
      <c r="F14" s="51">
        <v>8</v>
      </c>
      <c r="G14" s="51">
        <v>35</v>
      </c>
      <c r="H14" s="51">
        <v>0</v>
      </c>
      <c r="I14" s="51">
        <v>0</v>
      </c>
      <c r="J14" s="51">
        <v>0</v>
      </c>
      <c r="K14" s="51">
        <v>1</v>
      </c>
      <c r="L14" s="51">
        <v>202759</v>
      </c>
      <c r="M14" s="51">
        <v>0</v>
      </c>
      <c r="N14" s="51">
        <v>93</v>
      </c>
      <c r="O14" s="51"/>
      <c r="P14" s="51">
        <v>11</v>
      </c>
      <c r="Q14" s="51">
        <v>25</v>
      </c>
      <c r="R14" s="51">
        <v>24</v>
      </c>
      <c r="S14" s="51">
        <v>11</v>
      </c>
      <c r="T14" s="51">
        <v>26</v>
      </c>
      <c r="U14" s="51">
        <v>0</v>
      </c>
      <c r="V14" s="51">
        <v>0</v>
      </c>
      <c r="W14" s="51">
        <v>0</v>
      </c>
      <c r="X14" s="51">
        <v>2</v>
      </c>
      <c r="Y14" s="51">
        <v>212837</v>
      </c>
      <c r="Z14" s="51">
        <v>0</v>
      </c>
      <c r="AA14" s="51">
        <v>87</v>
      </c>
      <c r="AB14" s="51"/>
      <c r="AC14" s="51">
        <v>9</v>
      </c>
      <c r="AD14" s="51">
        <v>27</v>
      </c>
      <c r="AE14" s="51">
        <v>23</v>
      </c>
      <c r="AF14" s="51">
        <v>10</v>
      </c>
      <c r="AG14" s="51">
        <v>30</v>
      </c>
      <c r="AH14" s="51">
        <v>0</v>
      </c>
      <c r="AI14" s="51">
        <v>0</v>
      </c>
      <c r="AJ14" s="51">
        <v>0</v>
      </c>
      <c r="AK14" s="51">
        <v>2</v>
      </c>
      <c r="AL14" s="51">
        <v>415596</v>
      </c>
      <c r="AM14" s="51">
        <v>0</v>
      </c>
      <c r="AN14" s="51">
        <v>89</v>
      </c>
      <c r="AO14" s="51"/>
      <c r="AP14" s="51">
        <v>8</v>
      </c>
      <c r="AQ14" s="51">
        <v>27</v>
      </c>
      <c r="AR14" s="51">
        <v>29</v>
      </c>
      <c r="AS14" s="51">
        <v>14</v>
      </c>
      <c r="AT14" s="51">
        <v>20</v>
      </c>
      <c r="AU14" s="51" t="s">
        <v>78</v>
      </c>
      <c r="AV14" s="51">
        <v>0</v>
      </c>
      <c r="AW14" s="51">
        <v>0</v>
      </c>
      <c r="AX14" s="51">
        <v>1</v>
      </c>
      <c r="AY14" s="51">
        <v>202759</v>
      </c>
      <c r="AZ14" s="51">
        <v>0</v>
      </c>
      <c r="BA14" s="51">
        <v>91</v>
      </c>
      <c r="BB14" s="51"/>
      <c r="BC14" s="51">
        <v>16</v>
      </c>
      <c r="BD14" s="51">
        <v>19</v>
      </c>
      <c r="BE14" s="51">
        <v>31</v>
      </c>
      <c r="BF14" s="51">
        <v>21</v>
      </c>
      <c r="BG14" s="51">
        <v>11</v>
      </c>
      <c r="BH14" s="51">
        <v>0</v>
      </c>
      <c r="BI14" s="51">
        <v>0</v>
      </c>
      <c r="BJ14" s="51">
        <v>0</v>
      </c>
      <c r="BK14" s="51">
        <v>3</v>
      </c>
      <c r="BL14" s="51">
        <v>212837</v>
      </c>
      <c r="BM14" s="51">
        <v>0</v>
      </c>
      <c r="BN14" s="51">
        <v>81</v>
      </c>
      <c r="BO14" s="51"/>
      <c r="BP14" s="51">
        <v>12</v>
      </c>
      <c r="BQ14" s="51">
        <v>23</v>
      </c>
      <c r="BR14" s="51">
        <v>30</v>
      </c>
      <c r="BS14" s="51">
        <v>18</v>
      </c>
      <c r="BT14" s="51">
        <v>15</v>
      </c>
      <c r="BU14" s="51" t="s">
        <v>78</v>
      </c>
      <c r="BV14" s="51">
        <v>0</v>
      </c>
      <c r="BW14" s="51">
        <v>0</v>
      </c>
      <c r="BX14" s="51">
        <v>2</v>
      </c>
      <c r="BY14" s="51">
        <v>415596</v>
      </c>
      <c r="BZ14" s="51">
        <v>0</v>
      </c>
      <c r="CA14" s="51">
        <v>86</v>
      </c>
      <c r="CB14" s="51"/>
      <c r="CC14" s="51">
        <v>6</v>
      </c>
      <c r="CD14" s="51">
        <v>32</v>
      </c>
      <c r="CE14" s="51">
        <v>28</v>
      </c>
      <c r="CF14" s="51">
        <v>13</v>
      </c>
      <c r="CG14" s="51">
        <v>21</v>
      </c>
      <c r="CH14" s="51">
        <v>0</v>
      </c>
      <c r="CI14" s="51">
        <v>0</v>
      </c>
      <c r="CJ14" s="51">
        <v>0</v>
      </c>
      <c r="CK14" s="51">
        <v>1</v>
      </c>
      <c r="CL14" s="51">
        <v>202759</v>
      </c>
      <c r="CM14" s="51">
        <v>0</v>
      </c>
      <c r="CN14" s="51">
        <v>94</v>
      </c>
      <c r="CO14" s="51"/>
      <c r="CP14" s="51">
        <v>7</v>
      </c>
      <c r="CQ14" s="51">
        <v>26</v>
      </c>
      <c r="CR14" s="51">
        <v>25</v>
      </c>
      <c r="CS14" s="51">
        <v>13</v>
      </c>
      <c r="CT14" s="51">
        <v>26</v>
      </c>
      <c r="CU14" s="51">
        <v>0</v>
      </c>
      <c r="CV14" s="51">
        <v>0</v>
      </c>
      <c r="CW14" s="51">
        <v>0</v>
      </c>
      <c r="CX14" s="51">
        <v>2</v>
      </c>
      <c r="CY14" s="51">
        <v>212837</v>
      </c>
      <c r="CZ14" s="51">
        <v>0</v>
      </c>
      <c r="DA14" s="51">
        <v>91</v>
      </c>
      <c r="DB14" s="51"/>
      <c r="DC14" s="51">
        <v>6</v>
      </c>
      <c r="DD14" s="51">
        <v>29</v>
      </c>
      <c r="DE14" s="51">
        <v>27</v>
      </c>
      <c r="DF14" s="51">
        <v>13</v>
      </c>
      <c r="DG14" s="51">
        <v>24</v>
      </c>
      <c r="DH14" s="51">
        <v>0</v>
      </c>
      <c r="DI14" s="51">
        <v>0</v>
      </c>
      <c r="DJ14" s="51">
        <v>0</v>
      </c>
      <c r="DK14" s="51">
        <v>1</v>
      </c>
      <c r="DL14" s="51">
        <v>415596</v>
      </c>
      <c r="DM14" s="51">
        <v>0</v>
      </c>
      <c r="DN14" s="51">
        <v>92</v>
      </c>
      <c r="DO14" s="51"/>
      <c r="DP14" s="51">
        <v>71</v>
      </c>
      <c r="DQ14" s="51">
        <v>93</v>
      </c>
      <c r="DR14" s="51">
        <v>0</v>
      </c>
      <c r="DS14" s="51">
        <v>22</v>
      </c>
      <c r="DT14" s="51"/>
      <c r="DU14" s="51"/>
      <c r="DV14" s="51">
        <v>0</v>
      </c>
      <c r="DW14" s="51">
        <v>1</v>
      </c>
      <c r="DX14" s="51">
        <v>6</v>
      </c>
      <c r="DY14" s="51">
        <v>202760</v>
      </c>
      <c r="DZ14" s="51">
        <v>0</v>
      </c>
      <c r="EA14" s="51">
        <v>93</v>
      </c>
      <c r="EB14" s="51"/>
      <c r="EC14" s="51">
        <v>66</v>
      </c>
      <c r="ED14" s="51">
        <v>90</v>
      </c>
      <c r="EE14" s="51">
        <v>0</v>
      </c>
      <c r="EF14" s="51">
        <v>25</v>
      </c>
      <c r="EG14" s="51"/>
      <c r="EH14" s="51"/>
      <c r="EI14" s="51">
        <v>0</v>
      </c>
      <c r="EJ14" s="51">
        <v>2</v>
      </c>
      <c r="EK14" s="51">
        <v>8</v>
      </c>
      <c r="EL14" s="51">
        <v>212838</v>
      </c>
      <c r="EM14" s="51">
        <v>0</v>
      </c>
      <c r="EN14" s="51">
        <v>90</v>
      </c>
      <c r="EO14" s="51"/>
      <c r="EP14" s="51">
        <v>68</v>
      </c>
      <c r="EQ14" s="51">
        <v>92</v>
      </c>
      <c r="ER14" s="51">
        <v>0</v>
      </c>
      <c r="ES14" s="51">
        <v>23</v>
      </c>
      <c r="ET14" s="51"/>
      <c r="EU14" s="51"/>
      <c r="EV14" s="51">
        <v>0</v>
      </c>
      <c r="EW14" s="51">
        <v>1</v>
      </c>
      <c r="EX14" s="51">
        <v>7</v>
      </c>
      <c r="EY14" s="51">
        <v>415598</v>
      </c>
      <c r="EZ14" s="51">
        <v>0</v>
      </c>
      <c r="FA14" s="51">
        <v>92</v>
      </c>
    </row>
    <row r="15" spans="1:157" x14ac:dyDescent="0.2">
      <c r="A15" s="51"/>
      <c r="B15" s="51" t="s">
        <v>80</v>
      </c>
      <c r="C15" s="51">
        <v>6</v>
      </c>
      <c r="D15" s="51">
        <v>27</v>
      </c>
      <c r="E15" s="51">
        <v>18</v>
      </c>
      <c r="F15" s="51">
        <v>7</v>
      </c>
      <c r="G15" s="51">
        <v>40</v>
      </c>
      <c r="H15" s="51">
        <v>0</v>
      </c>
      <c r="I15" s="51">
        <v>0</v>
      </c>
      <c r="J15" s="51">
        <v>0</v>
      </c>
      <c r="K15" s="51">
        <v>2</v>
      </c>
      <c r="L15" s="51">
        <v>774</v>
      </c>
      <c r="M15" s="51">
        <v>0</v>
      </c>
      <c r="N15" s="51">
        <v>92</v>
      </c>
      <c r="O15" s="51"/>
      <c r="P15" s="51">
        <v>10</v>
      </c>
      <c r="Q15" s="51">
        <v>25</v>
      </c>
      <c r="R15" s="51">
        <v>19</v>
      </c>
      <c r="S15" s="51">
        <v>9</v>
      </c>
      <c r="T15" s="51">
        <v>34</v>
      </c>
      <c r="U15" s="51">
        <v>0</v>
      </c>
      <c r="V15" s="51">
        <v>0</v>
      </c>
      <c r="W15" s="51">
        <v>0</v>
      </c>
      <c r="X15" s="51">
        <v>3</v>
      </c>
      <c r="Y15" s="51">
        <v>834</v>
      </c>
      <c r="Z15" s="51">
        <v>0</v>
      </c>
      <c r="AA15" s="51">
        <v>87</v>
      </c>
      <c r="AB15" s="51"/>
      <c r="AC15" s="51">
        <v>8</v>
      </c>
      <c r="AD15" s="51">
        <v>26</v>
      </c>
      <c r="AE15" s="51">
        <v>19</v>
      </c>
      <c r="AF15" s="51">
        <v>8</v>
      </c>
      <c r="AG15" s="51">
        <v>37</v>
      </c>
      <c r="AH15" s="51">
        <v>0</v>
      </c>
      <c r="AI15" s="51">
        <v>0</v>
      </c>
      <c r="AJ15" s="51">
        <v>0</v>
      </c>
      <c r="AK15" s="51">
        <v>2</v>
      </c>
      <c r="AL15" s="51">
        <v>1608</v>
      </c>
      <c r="AM15" s="51">
        <v>0</v>
      </c>
      <c r="AN15" s="51">
        <v>89</v>
      </c>
      <c r="AO15" s="51"/>
      <c r="AP15" s="51">
        <v>9</v>
      </c>
      <c r="AQ15" s="51">
        <v>27</v>
      </c>
      <c r="AR15" s="51">
        <v>28</v>
      </c>
      <c r="AS15" s="51">
        <v>12</v>
      </c>
      <c r="AT15" s="51">
        <v>23</v>
      </c>
      <c r="AU15" s="51">
        <v>0</v>
      </c>
      <c r="AV15" s="51">
        <v>0</v>
      </c>
      <c r="AW15" s="51">
        <v>0</v>
      </c>
      <c r="AX15" s="51">
        <v>2</v>
      </c>
      <c r="AY15" s="51">
        <v>774</v>
      </c>
      <c r="AZ15" s="51">
        <v>0</v>
      </c>
      <c r="BA15" s="51">
        <v>90</v>
      </c>
      <c r="BB15" s="51"/>
      <c r="BC15" s="51">
        <v>15</v>
      </c>
      <c r="BD15" s="51">
        <v>22</v>
      </c>
      <c r="BE15" s="51">
        <v>29</v>
      </c>
      <c r="BF15" s="51">
        <v>16</v>
      </c>
      <c r="BG15" s="51">
        <v>14</v>
      </c>
      <c r="BH15" s="51">
        <v>0</v>
      </c>
      <c r="BI15" s="51">
        <v>0</v>
      </c>
      <c r="BJ15" s="51">
        <v>0</v>
      </c>
      <c r="BK15" s="51">
        <v>3</v>
      </c>
      <c r="BL15" s="51">
        <v>834</v>
      </c>
      <c r="BM15" s="51">
        <v>0</v>
      </c>
      <c r="BN15" s="51">
        <v>81</v>
      </c>
      <c r="BO15" s="51"/>
      <c r="BP15" s="51">
        <v>12</v>
      </c>
      <c r="BQ15" s="51">
        <v>24</v>
      </c>
      <c r="BR15" s="51">
        <v>28</v>
      </c>
      <c r="BS15" s="51">
        <v>14</v>
      </c>
      <c r="BT15" s="51">
        <v>18</v>
      </c>
      <c r="BU15" s="51">
        <v>0</v>
      </c>
      <c r="BV15" s="51">
        <v>0</v>
      </c>
      <c r="BW15" s="51">
        <v>0</v>
      </c>
      <c r="BX15" s="51">
        <v>2</v>
      </c>
      <c r="BY15" s="51">
        <v>1608</v>
      </c>
      <c r="BZ15" s="51">
        <v>0</v>
      </c>
      <c r="CA15" s="51">
        <v>85</v>
      </c>
      <c r="CB15" s="51"/>
      <c r="CC15" s="51">
        <v>6</v>
      </c>
      <c r="CD15" s="51">
        <v>34</v>
      </c>
      <c r="CE15" s="51">
        <v>24</v>
      </c>
      <c r="CF15" s="51">
        <v>11</v>
      </c>
      <c r="CG15" s="51">
        <v>23</v>
      </c>
      <c r="CH15" s="51">
        <v>0</v>
      </c>
      <c r="CI15" s="51" t="s">
        <v>78</v>
      </c>
      <c r="CJ15" s="51">
        <v>0</v>
      </c>
      <c r="CK15" s="51">
        <v>1</v>
      </c>
      <c r="CL15" s="51">
        <v>774</v>
      </c>
      <c r="CM15" s="51">
        <v>0</v>
      </c>
      <c r="CN15" s="51">
        <v>93</v>
      </c>
      <c r="CO15" s="51"/>
      <c r="CP15" s="51">
        <v>6</v>
      </c>
      <c r="CQ15" s="51">
        <v>25</v>
      </c>
      <c r="CR15" s="51">
        <v>24</v>
      </c>
      <c r="CS15" s="51">
        <v>11</v>
      </c>
      <c r="CT15" s="51">
        <v>32</v>
      </c>
      <c r="CU15" s="51" t="s">
        <v>78</v>
      </c>
      <c r="CV15" s="51" t="s">
        <v>78</v>
      </c>
      <c r="CW15" s="51">
        <v>0</v>
      </c>
      <c r="CX15" s="51">
        <v>2</v>
      </c>
      <c r="CY15" s="51">
        <v>834</v>
      </c>
      <c r="CZ15" s="51">
        <v>0</v>
      </c>
      <c r="DA15" s="51">
        <v>92</v>
      </c>
      <c r="DB15" s="51"/>
      <c r="DC15" s="51">
        <v>6</v>
      </c>
      <c r="DD15" s="51">
        <v>29</v>
      </c>
      <c r="DE15" s="51">
        <v>24</v>
      </c>
      <c r="DF15" s="51">
        <v>11</v>
      </c>
      <c r="DG15" s="51">
        <v>27</v>
      </c>
      <c r="DH15" s="51" t="s">
        <v>78</v>
      </c>
      <c r="DI15" s="51">
        <v>0</v>
      </c>
      <c r="DJ15" s="51">
        <v>0</v>
      </c>
      <c r="DK15" s="51">
        <v>1</v>
      </c>
      <c r="DL15" s="51">
        <v>1608</v>
      </c>
      <c r="DM15" s="51">
        <v>0</v>
      </c>
      <c r="DN15" s="51">
        <v>92</v>
      </c>
      <c r="DO15" s="51"/>
      <c r="DP15" s="51">
        <v>68</v>
      </c>
      <c r="DQ15" s="51">
        <v>93</v>
      </c>
      <c r="DR15" s="51">
        <v>0</v>
      </c>
      <c r="DS15" s="51">
        <v>25</v>
      </c>
      <c r="DT15" s="51"/>
      <c r="DU15" s="51"/>
      <c r="DV15" s="51">
        <v>0</v>
      </c>
      <c r="DW15" s="51">
        <v>1</v>
      </c>
      <c r="DX15" s="51">
        <v>6</v>
      </c>
      <c r="DY15" s="51">
        <v>774</v>
      </c>
      <c r="DZ15" s="51">
        <v>0</v>
      </c>
      <c r="EA15" s="51">
        <v>93</v>
      </c>
      <c r="EB15" s="51"/>
      <c r="EC15" s="51">
        <v>61</v>
      </c>
      <c r="ED15" s="51">
        <v>91</v>
      </c>
      <c r="EE15" s="51">
        <v>0</v>
      </c>
      <c r="EF15" s="51">
        <v>30</v>
      </c>
      <c r="EG15" s="51"/>
      <c r="EH15" s="51"/>
      <c r="EI15" s="51">
        <v>1</v>
      </c>
      <c r="EJ15" s="51">
        <v>1</v>
      </c>
      <c r="EK15" s="51">
        <v>7</v>
      </c>
      <c r="EL15" s="51">
        <v>834</v>
      </c>
      <c r="EM15" s="51">
        <v>0</v>
      </c>
      <c r="EN15" s="51">
        <v>91</v>
      </c>
      <c r="EO15" s="51"/>
      <c r="EP15" s="51">
        <v>64</v>
      </c>
      <c r="EQ15" s="51">
        <v>92</v>
      </c>
      <c r="ER15" s="51">
        <v>0</v>
      </c>
      <c r="ES15" s="51">
        <v>28</v>
      </c>
      <c r="ET15" s="51"/>
      <c r="EU15" s="51"/>
      <c r="EV15" s="51">
        <v>0</v>
      </c>
      <c r="EW15" s="51">
        <v>1</v>
      </c>
      <c r="EX15" s="51">
        <v>6</v>
      </c>
      <c r="EY15" s="51">
        <v>1608</v>
      </c>
      <c r="EZ15" s="51">
        <v>0</v>
      </c>
      <c r="FA15" s="51">
        <v>92</v>
      </c>
    </row>
    <row r="16" spans="1:157" x14ac:dyDescent="0.2">
      <c r="A16" s="51"/>
      <c r="B16" s="51" t="s">
        <v>81</v>
      </c>
      <c r="C16" s="51">
        <v>37</v>
      </c>
      <c r="D16" s="51">
        <v>11</v>
      </c>
      <c r="E16" s="51">
        <v>22</v>
      </c>
      <c r="F16" s="51">
        <v>11</v>
      </c>
      <c r="G16" s="51">
        <v>5</v>
      </c>
      <c r="H16" s="51">
        <v>0</v>
      </c>
      <c r="I16" s="51">
        <v>3</v>
      </c>
      <c r="J16" s="51" t="s">
        <v>78</v>
      </c>
      <c r="K16" s="51">
        <v>11</v>
      </c>
      <c r="L16" s="51">
        <v>238</v>
      </c>
      <c r="M16" s="51">
        <v>0</v>
      </c>
      <c r="N16" s="51">
        <v>49</v>
      </c>
      <c r="O16" s="51"/>
      <c r="P16" s="51">
        <v>40</v>
      </c>
      <c r="Q16" s="51">
        <v>5</v>
      </c>
      <c r="R16" s="51">
        <v>17</v>
      </c>
      <c r="S16" s="51">
        <v>10</v>
      </c>
      <c r="T16" s="51">
        <v>3</v>
      </c>
      <c r="U16" s="51">
        <v>0</v>
      </c>
      <c r="V16" s="51">
        <v>4</v>
      </c>
      <c r="W16" s="51">
        <v>0</v>
      </c>
      <c r="X16" s="51">
        <v>20</v>
      </c>
      <c r="Y16" s="51">
        <v>261</v>
      </c>
      <c r="Z16" s="51">
        <v>0</v>
      </c>
      <c r="AA16" s="51">
        <v>36</v>
      </c>
      <c r="AB16" s="51"/>
      <c r="AC16" s="51">
        <v>39</v>
      </c>
      <c r="AD16" s="51">
        <v>8</v>
      </c>
      <c r="AE16" s="51">
        <v>19</v>
      </c>
      <c r="AF16" s="51">
        <v>10</v>
      </c>
      <c r="AG16" s="51">
        <v>4</v>
      </c>
      <c r="AH16" s="51">
        <v>0</v>
      </c>
      <c r="AI16" s="51">
        <v>3</v>
      </c>
      <c r="AJ16" s="51" t="s">
        <v>78</v>
      </c>
      <c r="AK16" s="51">
        <v>15</v>
      </c>
      <c r="AL16" s="51">
        <v>499</v>
      </c>
      <c r="AM16" s="51">
        <v>0</v>
      </c>
      <c r="AN16" s="51">
        <v>42</v>
      </c>
      <c r="AO16" s="51"/>
      <c r="AP16" s="51">
        <v>37</v>
      </c>
      <c r="AQ16" s="51">
        <v>7</v>
      </c>
      <c r="AR16" s="51">
        <v>18</v>
      </c>
      <c r="AS16" s="51">
        <v>22</v>
      </c>
      <c r="AT16" s="51">
        <v>1</v>
      </c>
      <c r="AU16" s="51">
        <v>0</v>
      </c>
      <c r="AV16" s="51">
        <v>3</v>
      </c>
      <c r="AW16" s="51" t="s">
        <v>78</v>
      </c>
      <c r="AX16" s="51">
        <v>12</v>
      </c>
      <c r="AY16" s="51">
        <v>238</v>
      </c>
      <c r="AZ16" s="51">
        <v>0</v>
      </c>
      <c r="BA16" s="51">
        <v>48</v>
      </c>
      <c r="BB16" s="51"/>
      <c r="BC16" s="51">
        <v>42</v>
      </c>
      <c r="BD16" s="51">
        <v>3</v>
      </c>
      <c r="BE16" s="51">
        <v>11</v>
      </c>
      <c r="BF16" s="51">
        <v>16</v>
      </c>
      <c r="BG16" s="51">
        <v>0</v>
      </c>
      <c r="BH16" s="51">
        <v>0</v>
      </c>
      <c r="BI16" s="51">
        <v>4</v>
      </c>
      <c r="BJ16" s="51">
        <v>0</v>
      </c>
      <c r="BK16" s="51">
        <v>24</v>
      </c>
      <c r="BL16" s="51">
        <v>261</v>
      </c>
      <c r="BM16" s="51">
        <v>0</v>
      </c>
      <c r="BN16" s="51">
        <v>31</v>
      </c>
      <c r="BO16" s="51"/>
      <c r="BP16" s="51">
        <v>39</v>
      </c>
      <c r="BQ16" s="51">
        <v>5</v>
      </c>
      <c r="BR16" s="51">
        <v>15</v>
      </c>
      <c r="BS16" s="51">
        <v>19</v>
      </c>
      <c r="BT16" s="51">
        <v>1</v>
      </c>
      <c r="BU16" s="51">
        <v>0</v>
      </c>
      <c r="BV16" s="51">
        <v>3</v>
      </c>
      <c r="BW16" s="51" t="s">
        <v>78</v>
      </c>
      <c r="BX16" s="51">
        <v>18</v>
      </c>
      <c r="BY16" s="51">
        <v>499</v>
      </c>
      <c r="BZ16" s="51">
        <v>0</v>
      </c>
      <c r="CA16" s="51">
        <v>39</v>
      </c>
      <c r="CB16" s="51"/>
      <c r="CC16" s="51">
        <v>30</v>
      </c>
      <c r="CD16" s="51">
        <v>11</v>
      </c>
      <c r="CE16" s="51">
        <v>21</v>
      </c>
      <c r="CF16" s="51">
        <v>26</v>
      </c>
      <c r="CG16" s="51">
        <v>3</v>
      </c>
      <c r="CH16" s="51">
        <v>0</v>
      </c>
      <c r="CI16" s="51" t="s">
        <v>78</v>
      </c>
      <c r="CJ16" s="51" t="s">
        <v>78</v>
      </c>
      <c r="CK16" s="51">
        <v>5</v>
      </c>
      <c r="CL16" s="51">
        <v>238</v>
      </c>
      <c r="CM16" s="51">
        <v>0</v>
      </c>
      <c r="CN16" s="51">
        <v>62</v>
      </c>
      <c r="CO16" s="51"/>
      <c r="CP16" s="51">
        <v>33</v>
      </c>
      <c r="CQ16" s="51">
        <v>10</v>
      </c>
      <c r="CR16" s="51">
        <v>23</v>
      </c>
      <c r="CS16" s="51">
        <v>20</v>
      </c>
      <c r="CT16" s="51">
        <v>3</v>
      </c>
      <c r="CU16" s="51">
        <v>0</v>
      </c>
      <c r="CV16" s="51" t="s">
        <v>78</v>
      </c>
      <c r="CW16" s="51">
        <v>0</v>
      </c>
      <c r="CX16" s="51">
        <v>9</v>
      </c>
      <c r="CY16" s="51">
        <v>261</v>
      </c>
      <c r="CZ16" s="51">
        <v>0</v>
      </c>
      <c r="DA16" s="51">
        <v>55</v>
      </c>
      <c r="DB16" s="51"/>
      <c r="DC16" s="51">
        <v>31</v>
      </c>
      <c r="DD16" s="51">
        <v>10</v>
      </c>
      <c r="DE16" s="51">
        <v>22</v>
      </c>
      <c r="DF16" s="51">
        <v>22</v>
      </c>
      <c r="DG16" s="51">
        <v>3</v>
      </c>
      <c r="DH16" s="51">
        <v>0</v>
      </c>
      <c r="DI16" s="51">
        <v>3</v>
      </c>
      <c r="DJ16" s="51" t="s">
        <v>78</v>
      </c>
      <c r="DK16" s="51">
        <v>7</v>
      </c>
      <c r="DL16" s="51">
        <v>499</v>
      </c>
      <c r="DM16" s="51">
        <v>0</v>
      </c>
      <c r="DN16" s="51">
        <v>58</v>
      </c>
      <c r="DO16" s="51"/>
      <c r="DP16" s="51">
        <v>54</v>
      </c>
      <c r="DQ16" s="51">
        <v>56</v>
      </c>
      <c r="DR16" s="51">
        <v>0</v>
      </c>
      <c r="DS16" s="51">
        <v>2</v>
      </c>
      <c r="DT16" s="51"/>
      <c r="DU16" s="51"/>
      <c r="DV16" s="51">
        <v>3</v>
      </c>
      <c r="DW16" s="51">
        <v>4</v>
      </c>
      <c r="DX16" s="51">
        <v>37</v>
      </c>
      <c r="DY16" s="51">
        <v>238</v>
      </c>
      <c r="DZ16" s="51">
        <v>0</v>
      </c>
      <c r="EA16" s="51">
        <v>56</v>
      </c>
      <c r="EB16" s="51"/>
      <c r="EC16" s="51">
        <v>52</v>
      </c>
      <c r="ED16" s="51">
        <v>56</v>
      </c>
      <c r="EE16" s="51">
        <v>0</v>
      </c>
      <c r="EF16" s="51">
        <v>3</v>
      </c>
      <c r="EG16" s="51"/>
      <c r="EH16" s="51"/>
      <c r="EI16" s="51">
        <v>3</v>
      </c>
      <c r="EJ16" s="51">
        <v>9</v>
      </c>
      <c r="EK16" s="51">
        <v>33</v>
      </c>
      <c r="EL16" s="51">
        <v>261</v>
      </c>
      <c r="EM16" s="51">
        <v>0</v>
      </c>
      <c r="EN16" s="51">
        <v>56</v>
      </c>
      <c r="EO16" s="51"/>
      <c r="EP16" s="51">
        <v>53</v>
      </c>
      <c r="EQ16" s="51">
        <v>56</v>
      </c>
      <c r="ER16" s="51">
        <v>0</v>
      </c>
      <c r="ES16" s="51">
        <v>3</v>
      </c>
      <c r="ET16" s="51"/>
      <c r="EU16" s="51"/>
      <c r="EV16" s="51">
        <v>3</v>
      </c>
      <c r="EW16" s="51">
        <v>7</v>
      </c>
      <c r="EX16" s="51">
        <v>34</v>
      </c>
      <c r="EY16" s="51">
        <v>499</v>
      </c>
      <c r="EZ16" s="51">
        <v>0</v>
      </c>
      <c r="FA16" s="51">
        <v>56</v>
      </c>
    </row>
    <row r="17" spans="1:157" x14ac:dyDescent="0.2">
      <c r="A17" s="51"/>
      <c r="B17" s="53" t="s">
        <v>82</v>
      </c>
      <c r="C17" s="51">
        <v>32</v>
      </c>
      <c r="D17" s="51">
        <v>10</v>
      </c>
      <c r="E17" s="51">
        <v>19</v>
      </c>
      <c r="F17" s="51">
        <v>17</v>
      </c>
      <c r="G17" s="51">
        <v>5</v>
      </c>
      <c r="H17" s="51">
        <v>0</v>
      </c>
      <c r="I17" s="51">
        <v>2</v>
      </c>
      <c r="J17" s="51" t="s">
        <v>78</v>
      </c>
      <c r="K17" s="51">
        <v>14</v>
      </c>
      <c r="L17" s="51">
        <v>915</v>
      </c>
      <c r="M17" s="51">
        <v>0</v>
      </c>
      <c r="N17" s="51">
        <v>51</v>
      </c>
      <c r="O17" s="51"/>
      <c r="P17" s="51">
        <v>44</v>
      </c>
      <c r="Q17" s="51">
        <v>6</v>
      </c>
      <c r="R17" s="51">
        <v>15</v>
      </c>
      <c r="S17" s="51">
        <v>15</v>
      </c>
      <c r="T17" s="51">
        <v>1</v>
      </c>
      <c r="U17" s="51">
        <v>0</v>
      </c>
      <c r="V17" s="51">
        <v>1</v>
      </c>
      <c r="W17" s="51">
        <v>1</v>
      </c>
      <c r="X17" s="51">
        <v>18</v>
      </c>
      <c r="Y17" s="51">
        <v>884</v>
      </c>
      <c r="Z17" s="51">
        <v>0</v>
      </c>
      <c r="AA17" s="51">
        <v>37</v>
      </c>
      <c r="AB17" s="51"/>
      <c r="AC17" s="51">
        <v>38</v>
      </c>
      <c r="AD17" s="51">
        <v>8</v>
      </c>
      <c r="AE17" s="51">
        <v>17</v>
      </c>
      <c r="AF17" s="51">
        <v>16</v>
      </c>
      <c r="AG17" s="51">
        <v>3</v>
      </c>
      <c r="AH17" s="51">
        <v>0</v>
      </c>
      <c r="AI17" s="51">
        <v>1</v>
      </c>
      <c r="AJ17" s="51" t="s">
        <v>78</v>
      </c>
      <c r="AK17" s="51">
        <v>16</v>
      </c>
      <c r="AL17" s="51">
        <v>1799</v>
      </c>
      <c r="AM17" s="51">
        <v>0</v>
      </c>
      <c r="AN17" s="51">
        <v>44</v>
      </c>
      <c r="AO17" s="51"/>
      <c r="AP17" s="51">
        <v>35</v>
      </c>
      <c r="AQ17" s="51">
        <v>8</v>
      </c>
      <c r="AR17" s="51">
        <v>16</v>
      </c>
      <c r="AS17" s="51">
        <v>21</v>
      </c>
      <c r="AT17" s="51">
        <v>2</v>
      </c>
      <c r="AU17" s="51">
        <v>0</v>
      </c>
      <c r="AV17" s="51">
        <v>2</v>
      </c>
      <c r="AW17" s="51" t="s">
        <v>78</v>
      </c>
      <c r="AX17" s="51">
        <v>16</v>
      </c>
      <c r="AY17" s="51">
        <v>915</v>
      </c>
      <c r="AZ17" s="51">
        <v>0</v>
      </c>
      <c r="BA17" s="51">
        <v>47</v>
      </c>
      <c r="BB17" s="51"/>
      <c r="BC17" s="51">
        <v>45</v>
      </c>
      <c r="BD17" s="51">
        <v>2</v>
      </c>
      <c r="BE17" s="51">
        <v>11</v>
      </c>
      <c r="BF17" s="51">
        <v>19</v>
      </c>
      <c r="BG17" s="51">
        <v>0</v>
      </c>
      <c r="BH17" s="51">
        <v>0</v>
      </c>
      <c r="BI17" s="51">
        <v>1</v>
      </c>
      <c r="BJ17" s="51">
        <v>1</v>
      </c>
      <c r="BK17" s="51">
        <v>22</v>
      </c>
      <c r="BL17" s="51">
        <v>884</v>
      </c>
      <c r="BM17" s="51">
        <v>0</v>
      </c>
      <c r="BN17" s="51">
        <v>31</v>
      </c>
      <c r="BO17" s="51"/>
      <c r="BP17" s="51">
        <v>40</v>
      </c>
      <c r="BQ17" s="51">
        <v>5</v>
      </c>
      <c r="BR17" s="51">
        <v>13</v>
      </c>
      <c r="BS17" s="51">
        <v>20</v>
      </c>
      <c r="BT17" s="51">
        <v>1</v>
      </c>
      <c r="BU17" s="51">
        <v>0</v>
      </c>
      <c r="BV17" s="51">
        <v>1</v>
      </c>
      <c r="BW17" s="51" t="s">
        <v>78</v>
      </c>
      <c r="BX17" s="51">
        <v>19</v>
      </c>
      <c r="BY17" s="51">
        <v>1799</v>
      </c>
      <c r="BZ17" s="51">
        <v>0</v>
      </c>
      <c r="CA17" s="51">
        <v>39</v>
      </c>
      <c r="CB17" s="51"/>
      <c r="CC17" s="51">
        <v>28</v>
      </c>
      <c r="CD17" s="51">
        <v>10</v>
      </c>
      <c r="CE17" s="51">
        <v>21</v>
      </c>
      <c r="CF17" s="51">
        <v>27</v>
      </c>
      <c r="CG17" s="51">
        <v>3</v>
      </c>
      <c r="CH17" s="51">
        <v>0</v>
      </c>
      <c r="CI17" s="51">
        <v>2</v>
      </c>
      <c r="CJ17" s="51" t="s">
        <v>78</v>
      </c>
      <c r="CK17" s="51">
        <v>9</v>
      </c>
      <c r="CL17" s="51">
        <v>914</v>
      </c>
      <c r="CM17" s="51">
        <v>0</v>
      </c>
      <c r="CN17" s="51">
        <v>61</v>
      </c>
      <c r="CO17" s="51"/>
      <c r="CP17" s="51">
        <v>34</v>
      </c>
      <c r="CQ17" s="51">
        <v>10</v>
      </c>
      <c r="CR17" s="51">
        <v>19</v>
      </c>
      <c r="CS17" s="51">
        <v>23</v>
      </c>
      <c r="CT17" s="51">
        <v>2</v>
      </c>
      <c r="CU17" s="51">
        <v>0</v>
      </c>
      <c r="CV17" s="51">
        <v>1</v>
      </c>
      <c r="CW17" s="51">
        <v>1</v>
      </c>
      <c r="CX17" s="51">
        <v>10</v>
      </c>
      <c r="CY17" s="51">
        <v>884</v>
      </c>
      <c r="CZ17" s="51">
        <v>0</v>
      </c>
      <c r="DA17" s="51">
        <v>54</v>
      </c>
      <c r="DB17" s="51"/>
      <c r="DC17" s="51">
        <v>31</v>
      </c>
      <c r="DD17" s="51">
        <v>10</v>
      </c>
      <c r="DE17" s="51">
        <v>20</v>
      </c>
      <c r="DF17" s="51">
        <v>25</v>
      </c>
      <c r="DG17" s="51">
        <v>3</v>
      </c>
      <c r="DH17" s="51">
        <v>0</v>
      </c>
      <c r="DI17" s="51">
        <v>1</v>
      </c>
      <c r="DJ17" s="51" t="s">
        <v>78</v>
      </c>
      <c r="DK17" s="51">
        <v>10</v>
      </c>
      <c r="DL17" s="51">
        <v>1798</v>
      </c>
      <c r="DM17" s="51">
        <v>0</v>
      </c>
      <c r="DN17" s="51">
        <v>57</v>
      </c>
      <c r="DO17" s="51"/>
      <c r="DP17" s="51">
        <v>53</v>
      </c>
      <c r="DQ17" s="51">
        <v>55</v>
      </c>
      <c r="DR17" s="51">
        <v>0</v>
      </c>
      <c r="DS17" s="51">
        <v>2</v>
      </c>
      <c r="DT17" s="51"/>
      <c r="DU17" s="51"/>
      <c r="DV17" s="51">
        <v>3</v>
      </c>
      <c r="DW17" s="51">
        <v>9</v>
      </c>
      <c r="DX17" s="51">
        <v>33</v>
      </c>
      <c r="DY17" s="51">
        <v>915</v>
      </c>
      <c r="DZ17" s="51">
        <v>0</v>
      </c>
      <c r="EA17" s="51">
        <v>55</v>
      </c>
      <c r="EB17" s="51"/>
      <c r="EC17" s="51">
        <v>48</v>
      </c>
      <c r="ED17" s="51">
        <v>50</v>
      </c>
      <c r="EE17" s="51">
        <v>0</v>
      </c>
      <c r="EF17" s="51">
        <v>2</v>
      </c>
      <c r="EG17" s="51"/>
      <c r="EH17" s="51"/>
      <c r="EI17" s="51">
        <v>2</v>
      </c>
      <c r="EJ17" s="51">
        <v>12</v>
      </c>
      <c r="EK17" s="51">
        <v>37</v>
      </c>
      <c r="EL17" s="51">
        <v>884</v>
      </c>
      <c r="EM17" s="51">
        <v>0</v>
      </c>
      <c r="EN17" s="51">
        <v>50</v>
      </c>
      <c r="EO17" s="51"/>
      <c r="EP17" s="51">
        <v>50</v>
      </c>
      <c r="EQ17" s="51">
        <v>53</v>
      </c>
      <c r="ER17" s="51">
        <v>0</v>
      </c>
      <c r="ES17" s="51">
        <v>2</v>
      </c>
      <c r="ET17" s="51"/>
      <c r="EU17" s="51"/>
      <c r="EV17" s="51">
        <v>2</v>
      </c>
      <c r="EW17" s="51">
        <v>10</v>
      </c>
      <c r="EX17" s="51">
        <v>35</v>
      </c>
      <c r="EY17" s="51">
        <v>1799</v>
      </c>
      <c r="EZ17" s="51">
        <v>0</v>
      </c>
      <c r="FA17" s="51">
        <v>53</v>
      </c>
    </row>
    <row r="18" spans="1:157" x14ac:dyDescent="0.2">
      <c r="A18" s="51"/>
      <c r="B18" s="51" t="s">
        <v>83</v>
      </c>
      <c r="C18" s="51">
        <v>12</v>
      </c>
      <c r="D18" s="51">
        <v>24</v>
      </c>
      <c r="E18" s="51">
        <v>24</v>
      </c>
      <c r="F18" s="51">
        <v>11</v>
      </c>
      <c r="G18" s="51">
        <v>25</v>
      </c>
      <c r="H18" s="51">
        <v>0</v>
      </c>
      <c r="I18" s="51">
        <v>0</v>
      </c>
      <c r="J18" s="51">
        <v>0</v>
      </c>
      <c r="K18" s="51">
        <v>3</v>
      </c>
      <c r="L18" s="51">
        <v>14100</v>
      </c>
      <c r="M18" s="51">
        <v>0</v>
      </c>
      <c r="N18" s="51">
        <v>85</v>
      </c>
      <c r="O18" s="51"/>
      <c r="P18" s="51">
        <v>17</v>
      </c>
      <c r="Q18" s="51">
        <v>21</v>
      </c>
      <c r="R18" s="51">
        <v>25</v>
      </c>
      <c r="S18" s="51">
        <v>12</v>
      </c>
      <c r="T18" s="51">
        <v>19</v>
      </c>
      <c r="U18" s="51">
        <v>0</v>
      </c>
      <c r="V18" s="51">
        <v>0</v>
      </c>
      <c r="W18" s="51">
        <v>0</v>
      </c>
      <c r="X18" s="51">
        <v>5</v>
      </c>
      <c r="Y18" s="51">
        <v>14968</v>
      </c>
      <c r="Z18" s="51">
        <v>0</v>
      </c>
      <c r="AA18" s="51">
        <v>78</v>
      </c>
      <c r="AB18" s="51"/>
      <c r="AC18" s="51">
        <v>14</v>
      </c>
      <c r="AD18" s="51">
        <v>23</v>
      </c>
      <c r="AE18" s="51">
        <v>25</v>
      </c>
      <c r="AF18" s="51">
        <v>12</v>
      </c>
      <c r="AG18" s="51">
        <v>22</v>
      </c>
      <c r="AH18" s="51">
        <v>0</v>
      </c>
      <c r="AI18" s="51">
        <v>0</v>
      </c>
      <c r="AJ18" s="51">
        <v>0</v>
      </c>
      <c r="AK18" s="51">
        <v>4</v>
      </c>
      <c r="AL18" s="51">
        <v>29068</v>
      </c>
      <c r="AM18" s="51">
        <v>0</v>
      </c>
      <c r="AN18" s="51">
        <v>81</v>
      </c>
      <c r="AO18" s="51"/>
      <c r="AP18" s="51">
        <v>13</v>
      </c>
      <c r="AQ18" s="51">
        <v>21</v>
      </c>
      <c r="AR18" s="51">
        <v>29</v>
      </c>
      <c r="AS18" s="51">
        <v>17</v>
      </c>
      <c r="AT18" s="51">
        <v>16</v>
      </c>
      <c r="AU18" s="51" t="s">
        <v>78</v>
      </c>
      <c r="AV18" s="51">
        <v>0</v>
      </c>
      <c r="AW18" s="51">
        <v>0</v>
      </c>
      <c r="AX18" s="51">
        <v>4</v>
      </c>
      <c r="AY18" s="51">
        <v>14100</v>
      </c>
      <c r="AZ18" s="51">
        <v>0</v>
      </c>
      <c r="BA18" s="51">
        <v>83</v>
      </c>
      <c r="BB18" s="51"/>
      <c r="BC18" s="51">
        <v>21</v>
      </c>
      <c r="BD18" s="51">
        <v>15</v>
      </c>
      <c r="BE18" s="51">
        <v>28</v>
      </c>
      <c r="BF18" s="51">
        <v>21</v>
      </c>
      <c r="BG18" s="51">
        <v>9</v>
      </c>
      <c r="BH18" s="51">
        <v>0</v>
      </c>
      <c r="BI18" s="51">
        <v>0</v>
      </c>
      <c r="BJ18" s="51">
        <v>0</v>
      </c>
      <c r="BK18" s="51">
        <v>6</v>
      </c>
      <c r="BL18" s="51">
        <v>14968</v>
      </c>
      <c r="BM18" s="51">
        <v>0</v>
      </c>
      <c r="BN18" s="51">
        <v>73</v>
      </c>
      <c r="BO18" s="51"/>
      <c r="BP18" s="51">
        <v>17</v>
      </c>
      <c r="BQ18" s="51">
        <v>18</v>
      </c>
      <c r="BR18" s="51">
        <v>28</v>
      </c>
      <c r="BS18" s="51">
        <v>19</v>
      </c>
      <c r="BT18" s="51">
        <v>12</v>
      </c>
      <c r="BU18" s="51" t="s">
        <v>78</v>
      </c>
      <c r="BV18" s="51">
        <v>0</v>
      </c>
      <c r="BW18" s="51">
        <v>0</v>
      </c>
      <c r="BX18" s="51">
        <v>5</v>
      </c>
      <c r="BY18" s="51">
        <v>29068</v>
      </c>
      <c r="BZ18" s="51">
        <v>0</v>
      </c>
      <c r="CA18" s="51">
        <v>78</v>
      </c>
      <c r="CB18" s="51"/>
      <c r="CC18" s="51">
        <v>9</v>
      </c>
      <c r="CD18" s="51">
        <v>28</v>
      </c>
      <c r="CE18" s="51">
        <v>29</v>
      </c>
      <c r="CF18" s="51">
        <v>15</v>
      </c>
      <c r="CG18" s="51">
        <v>18</v>
      </c>
      <c r="CH18" s="51">
        <v>0</v>
      </c>
      <c r="CI18" s="51">
        <v>0</v>
      </c>
      <c r="CJ18" s="51">
        <v>0</v>
      </c>
      <c r="CK18" s="51">
        <v>2</v>
      </c>
      <c r="CL18" s="51">
        <v>14100</v>
      </c>
      <c r="CM18" s="51">
        <v>0</v>
      </c>
      <c r="CN18" s="51">
        <v>89</v>
      </c>
      <c r="CO18" s="51"/>
      <c r="CP18" s="51">
        <v>10</v>
      </c>
      <c r="CQ18" s="51">
        <v>24</v>
      </c>
      <c r="CR18" s="51">
        <v>26</v>
      </c>
      <c r="CS18" s="51">
        <v>15</v>
      </c>
      <c r="CT18" s="51">
        <v>22</v>
      </c>
      <c r="CU18" s="51" t="s">
        <v>78</v>
      </c>
      <c r="CV18" s="51">
        <v>0</v>
      </c>
      <c r="CW18" s="51">
        <v>0</v>
      </c>
      <c r="CX18" s="51">
        <v>3</v>
      </c>
      <c r="CY18" s="51">
        <v>14968</v>
      </c>
      <c r="CZ18" s="51">
        <v>0</v>
      </c>
      <c r="DA18" s="51">
        <v>86</v>
      </c>
      <c r="DB18" s="51"/>
      <c r="DC18" s="51">
        <v>9</v>
      </c>
      <c r="DD18" s="51">
        <v>26</v>
      </c>
      <c r="DE18" s="51">
        <v>27</v>
      </c>
      <c r="DF18" s="51">
        <v>15</v>
      </c>
      <c r="DG18" s="51">
        <v>20</v>
      </c>
      <c r="DH18" s="51" t="s">
        <v>78</v>
      </c>
      <c r="DI18" s="51">
        <v>0</v>
      </c>
      <c r="DJ18" s="51">
        <v>0</v>
      </c>
      <c r="DK18" s="51">
        <v>2</v>
      </c>
      <c r="DL18" s="51">
        <v>29068</v>
      </c>
      <c r="DM18" s="51">
        <v>0</v>
      </c>
      <c r="DN18" s="51">
        <v>88</v>
      </c>
      <c r="DO18" s="51"/>
      <c r="DP18" s="51">
        <v>69</v>
      </c>
      <c r="DQ18" s="51">
        <v>85</v>
      </c>
      <c r="DR18" s="51">
        <v>0</v>
      </c>
      <c r="DS18" s="51">
        <v>16</v>
      </c>
      <c r="DT18" s="51"/>
      <c r="DU18" s="51"/>
      <c r="DV18" s="51">
        <v>0</v>
      </c>
      <c r="DW18" s="51">
        <v>2</v>
      </c>
      <c r="DX18" s="51">
        <v>12</v>
      </c>
      <c r="DY18" s="51">
        <v>14100</v>
      </c>
      <c r="DZ18" s="51">
        <v>0</v>
      </c>
      <c r="EA18" s="51">
        <v>85</v>
      </c>
      <c r="EB18" s="51"/>
      <c r="EC18" s="51">
        <v>63</v>
      </c>
      <c r="ED18" s="51">
        <v>81</v>
      </c>
      <c r="EE18" s="51">
        <v>0</v>
      </c>
      <c r="EF18" s="51">
        <v>18</v>
      </c>
      <c r="EG18" s="51"/>
      <c r="EH18" s="51"/>
      <c r="EI18" s="51">
        <v>0</v>
      </c>
      <c r="EJ18" s="51">
        <v>3</v>
      </c>
      <c r="EK18" s="51">
        <v>15</v>
      </c>
      <c r="EL18" s="51">
        <v>14968</v>
      </c>
      <c r="EM18" s="51">
        <v>0</v>
      </c>
      <c r="EN18" s="51">
        <v>81</v>
      </c>
      <c r="EO18" s="51"/>
      <c r="EP18" s="51">
        <v>66</v>
      </c>
      <c r="EQ18" s="51">
        <v>83</v>
      </c>
      <c r="ER18" s="51">
        <v>0</v>
      </c>
      <c r="ES18" s="51">
        <v>17</v>
      </c>
      <c r="ET18" s="51"/>
      <c r="EU18" s="51"/>
      <c r="EV18" s="51">
        <v>0</v>
      </c>
      <c r="EW18" s="51">
        <v>3</v>
      </c>
      <c r="EX18" s="51">
        <v>14</v>
      </c>
      <c r="EY18" s="51">
        <v>29068</v>
      </c>
      <c r="EZ18" s="51">
        <v>0</v>
      </c>
      <c r="FA18" s="51">
        <v>83</v>
      </c>
    </row>
    <row r="19" spans="1:157" x14ac:dyDescent="0.2">
      <c r="A19" s="51"/>
      <c r="B19" s="51" t="s">
        <v>84</v>
      </c>
      <c r="C19" s="51">
        <v>7</v>
      </c>
      <c r="D19" s="51">
        <v>29</v>
      </c>
      <c r="E19" s="51">
        <v>24</v>
      </c>
      <c r="F19" s="51">
        <v>8</v>
      </c>
      <c r="G19" s="51">
        <v>29</v>
      </c>
      <c r="H19" s="51" t="s">
        <v>78</v>
      </c>
      <c r="I19" s="51" t="s">
        <v>78</v>
      </c>
      <c r="J19" s="51">
        <v>0</v>
      </c>
      <c r="K19" s="51">
        <v>1</v>
      </c>
      <c r="L19" s="51">
        <v>4367</v>
      </c>
      <c r="M19" s="51">
        <v>0</v>
      </c>
      <c r="N19" s="51">
        <v>91</v>
      </c>
      <c r="O19" s="51"/>
      <c r="P19" s="51">
        <v>13</v>
      </c>
      <c r="Q19" s="51">
        <v>26</v>
      </c>
      <c r="R19" s="51">
        <v>26</v>
      </c>
      <c r="S19" s="51">
        <v>12</v>
      </c>
      <c r="T19" s="51">
        <v>19</v>
      </c>
      <c r="U19" s="51">
        <v>0</v>
      </c>
      <c r="V19" s="51" t="s">
        <v>78</v>
      </c>
      <c r="W19" s="51">
        <v>0</v>
      </c>
      <c r="X19" s="51">
        <v>3</v>
      </c>
      <c r="Y19" s="51">
        <v>4324</v>
      </c>
      <c r="Z19" s="51">
        <v>0</v>
      </c>
      <c r="AA19" s="51">
        <v>83</v>
      </c>
      <c r="AB19" s="51"/>
      <c r="AC19" s="51">
        <v>10</v>
      </c>
      <c r="AD19" s="51">
        <v>27</v>
      </c>
      <c r="AE19" s="51">
        <v>25</v>
      </c>
      <c r="AF19" s="51">
        <v>10</v>
      </c>
      <c r="AG19" s="51">
        <v>24</v>
      </c>
      <c r="AH19" s="51" t="s">
        <v>78</v>
      </c>
      <c r="AI19" s="51" t="s">
        <v>78</v>
      </c>
      <c r="AJ19" s="51">
        <v>0</v>
      </c>
      <c r="AK19" s="51">
        <v>2</v>
      </c>
      <c r="AL19" s="51">
        <v>8691</v>
      </c>
      <c r="AM19" s="51">
        <v>0</v>
      </c>
      <c r="AN19" s="51">
        <v>87</v>
      </c>
      <c r="AO19" s="51"/>
      <c r="AP19" s="51">
        <v>9</v>
      </c>
      <c r="AQ19" s="51">
        <v>23</v>
      </c>
      <c r="AR19" s="51">
        <v>33</v>
      </c>
      <c r="AS19" s="51">
        <v>17</v>
      </c>
      <c r="AT19" s="51">
        <v>16</v>
      </c>
      <c r="AU19" s="51" t="s">
        <v>78</v>
      </c>
      <c r="AV19" s="51" t="s">
        <v>78</v>
      </c>
      <c r="AW19" s="51">
        <v>0</v>
      </c>
      <c r="AX19" s="51">
        <v>1</v>
      </c>
      <c r="AY19" s="51">
        <v>4367</v>
      </c>
      <c r="AZ19" s="51">
        <v>0</v>
      </c>
      <c r="BA19" s="51">
        <v>89</v>
      </c>
      <c r="BB19" s="51"/>
      <c r="BC19" s="51">
        <v>19</v>
      </c>
      <c r="BD19" s="51">
        <v>16</v>
      </c>
      <c r="BE19" s="51">
        <v>31</v>
      </c>
      <c r="BF19" s="51">
        <v>22</v>
      </c>
      <c r="BG19" s="51">
        <v>8</v>
      </c>
      <c r="BH19" s="51">
        <v>0</v>
      </c>
      <c r="BI19" s="51" t="s">
        <v>78</v>
      </c>
      <c r="BJ19" s="51">
        <v>0</v>
      </c>
      <c r="BK19" s="51">
        <v>4</v>
      </c>
      <c r="BL19" s="51">
        <v>4324</v>
      </c>
      <c r="BM19" s="51">
        <v>0</v>
      </c>
      <c r="BN19" s="51">
        <v>77</v>
      </c>
      <c r="BO19" s="51"/>
      <c r="BP19" s="51">
        <v>14</v>
      </c>
      <c r="BQ19" s="51">
        <v>20</v>
      </c>
      <c r="BR19" s="51">
        <v>32</v>
      </c>
      <c r="BS19" s="51">
        <v>19</v>
      </c>
      <c r="BT19" s="51">
        <v>12</v>
      </c>
      <c r="BU19" s="51" t="s">
        <v>78</v>
      </c>
      <c r="BV19" s="51" t="s">
        <v>78</v>
      </c>
      <c r="BW19" s="51">
        <v>0</v>
      </c>
      <c r="BX19" s="51">
        <v>3</v>
      </c>
      <c r="BY19" s="51">
        <v>8691</v>
      </c>
      <c r="BZ19" s="51">
        <v>0</v>
      </c>
      <c r="CA19" s="51">
        <v>83</v>
      </c>
      <c r="CB19" s="51"/>
      <c r="CC19" s="51">
        <v>7</v>
      </c>
      <c r="CD19" s="51">
        <v>29</v>
      </c>
      <c r="CE19" s="51">
        <v>32</v>
      </c>
      <c r="CF19" s="51">
        <v>16</v>
      </c>
      <c r="CG19" s="51">
        <v>16</v>
      </c>
      <c r="CH19" s="51">
        <v>0</v>
      </c>
      <c r="CI19" s="51" t="s">
        <v>78</v>
      </c>
      <c r="CJ19" s="51">
        <v>0</v>
      </c>
      <c r="CK19" s="51">
        <v>1</v>
      </c>
      <c r="CL19" s="51">
        <v>4367</v>
      </c>
      <c r="CM19" s="51">
        <v>0</v>
      </c>
      <c r="CN19" s="51">
        <v>93</v>
      </c>
      <c r="CO19" s="51"/>
      <c r="CP19" s="51">
        <v>10</v>
      </c>
      <c r="CQ19" s="51">
        <v>26</v>
      </c>
      <c r="CR19" s="51">
        <v>28</v>
      </c>
      <c r="CS19" s="51">
        <v>15</v>
      </c>
      <c r="CT19" s="51">
        <v>19</v>
      </c>
      <c r="CU19" s="51" t="s">
        <v>78</v>
      </c>
      <c r="CV19" s="51" t="s">
        <v>78</v>
      </c>
      <c r="CW19" s="51">
        <v>0</v>
      </c>
      <c r="CX19" s="51">
        <v>2</v>
      </c>
      <c r="CY19" s="51">
        <v>4324</v>
      </c>
      <c r="CZ19" s="51">
        <v>0</v>
      </c>
      <c r="DA19" s="51">
        <v>88</v>
      </c>
      <c r="DB19" s="51"/>
      <c r="DC19" s="51">
        <v>8</v>
      </c>
      <c r="DD19" s="51">
        <v>28</v>
      </c>
      <c r="DE19" s="51">
        <v>30</v>
      </c>
      <c r="DF19" s="51">
        <v>15</v>
      </c>
      <c r="DG19" s="51">
        <v>17</v>
      </c>
      <c r="DH19" s="51" t="s">
        <v>78</v>
      </c>
      <c r="DI19" s="51" t="s">
        <v>78</v>
      </c>
      <c r="DJ19" s="51">
        <v>0</v>
      </c>
      <c r="DK19" s="51">
        <v>2</v>
      </c>
      <c r="DL19" s="51">
        <v>8691</v>
      </c>
      <c r="DM19" s="51">
        <v>0</v>
      </c>
      <c r="DN19" s="51">
        <v>90</v>
      </c>
      <c r="DO19" s="51"/>
      <c r="DP19" s="51">
        <v>75</v>
      </c>
      <c r="DQ19" s="51">
        <v>92</v>
      </c>
      <c r="DR19" s="51">
        <v>0</v>
      </c>
      <c r="DS19" s="51">
        <v>18</v>
      </c>
      <c r="DT19" s="51"/>
      <c r="DU19" s="51"/>
      <c r="DV19" s="51">
        <v>0</v>
      </c>
      <c r="DW19" s="51">
        <v>1</v>
      </c>
      <c r="DX19" s="51">
        <v>7</v>
      </c>
      <c r="DY19" s="51">
        <v>4367</v>
      </c>
      <c r="DZ19" s="51">
        <v>0</v>
      </c>
      <c r="EA19" s="51">
        <v>92</v>
      </c>
      <c r="EB19" s="51"/>
      <c r="EC19" s="51">
        <v>69</v>
      </c>
      <c r="ED19" s="51">
        <v>87</v>
      </c>
      <c r="EE19" s="51">
        <v>0</v>
      </c>
      <c r="EF19" s="51">
        <v>18</v>
      </c>
      <c r="EG19" s="51"/>
      <c r="EH19" s="51"/>
      <c r="EI19" s="51">
        <v>0</v>
      </c>
      <c r="EJ19" s="51">
        <v>2</v>
      </c>
      <c r="EK19" s="51">
        <v>10</v>
      </c>
      <c r="EL19" s="51">
        <v>4324</v>
      </c>
      <c r="EM19" s="51">
        <v>0</v>
      </c>
      <c r="EN19" s="51">
        <v>87</v>
      </c>
      <c r="EO19" s="51"/>
      <c r="EP19" s="51">
        <v>72</v>
      </c>
      <c r="EQ19" s="51">
        <v>90</v>
      </c>
      <c r="ER19" s="51">
        <v>0</v>
      </c>
      <c r="ES19" s="51">
        <v>18</v>
      </c>
      <c r="ET19" s="51"/>
      <c r="EU19" s="51"/>
      <c r="EV19" s="51">
        <v>0</v>
      </c>
      <c r="EW19" s="51">
        <v>1</v>
      </c>
      <c r="EX19" s="51">
        <v>9</v>
      </c>
      <c r="EY19" s="51">
        <v>8691</v>
      </c>
      <c r="EZ19" s="51">
        <v>0</v>
      </c>
      <c r="FA19" s="51">
        <v>90</v>
      </c>
    </row>
    <row r="20" spans="1:157" x14ac:dyDescent="0.2">
      <c r="A20" s="51"/>
      <c r="B20" s="51" t="s">
        <v>85</v>
      </c>
      <c r="C20" s="51">
        <v>7</v>
      </c>
      <c r="D20" s="51">
        <v>29</v>
      </c>
      <c r="E20" s="51">
        <v>21</v>
      </c>
      <c r="F20" s="51">
        <v>10</v>
      </c>
      <c r="G20" s="51">
        <v>32</v>
      </c>
      <c r="H20" s="51">
        <v>0</v>
      </c>
      <c r="I20" s="51">
        <v>0</v>
      </c>
      <c r="J20" s="51">
        <v>0</v>
      </c>
      <c r="K20" s="51">
        <v>1</v>
      </c>
      <c r="L20" s="51">
        <v>2106</v>
      </c>
      <c r="M20" s="51">
        <v>0</v>
      </c>
      <c r="N20" s="51">
        <v>92</v>
      </c>
      <c r="O20" s="51"/>
      <c r="P20" s="51">
        <v>10</v>
      </c>
      <c r="Q20" s="51">
        <v>27</v>
      </c>
      <c r="R20" s="51">
        <v>25</v>
      </c>
      <c r="S20" s="51">
        <v>12</v>
      </c>
      <c r="T20" s="51">
        <v>24</v>
      </c>
      <c r="U20" s="51" t="s">
        <v>78</v>
      </c>
      <c r="V20" s="51" t="s">
        <v>78</v>
      </c>
      <c r="W20" s="51">
        <v>0</v>
      </c>
      <c r="X20" s="51">
        <v>3</v>
      </c>
      <c r="Y20" s="51">
        <v>2019</v>
      </c>
      <c r="Z20" s="51">
        <v>0</v>
      </c>
      <c r="AA20" s="51">
        <v>87</v>
      </c>
      <c r="AB20" s="51"/>
      <c r="AC20" s="51">
        <v>8</v>
      </c>
      <c r="AD20" s="51">
        <v>28</v>
      </c>
      <c r="AE20" s="51">
        <v>23</v>
      </c>
      <c r="AF20" s="51">
        <v>11</v>
      </c>
      <c r="AG20" s="51">
        <v>28</v>
      </c>
      <c r="AH20" s="51" t="s">
        <v>78</v>
      </c>
      <c r="AI20" s="51" t="s">
        <v>78</v>
      </c>
      <c r="AJ20" s="51">
        <v>0</v>
      </c>
      <c r="AK20" s="51">
        <v>2</v>
      </c>
      <c r="AL20" s="51">
        <v>4125</v>
      </c>
      <c r="AM20" s="51">
        <v>0</v>
      </c>
      <c r="AN20" s="51">
        <v>90</v>
      </c>
      <c r="AO20" s="51"/>
      <c r="AP20" s="51">
        <v>9</v>
      </c>
      <c r="AQ20" s="51">
        <v>25</v>
      </c>
      <c r="AR20" s="51">
        <v>30</v>
      </c>
      <c r="AS20" s="51">
        <v>15</v>
      </c>
      <c r="AT20" s="51">
        <v>19</v>
      </c>
      <c r="AU20" s="51" t="s">
        <v>78</v>
      </c>
      <c r="AV20" s="51">
        <v>0</v>
      </c>
      <c r="AW20" s="51">
        <v>0</v>
      </c>
      <c r="AX20" s="51">
        <v>2</v>
      </c>
      <c r="AY20" s="51">
        <v>2106</v>
      </c>
      <c r="AZ20" s="51">
        <v>0</v>
      </c>
      <c r="BA20" s="51">
        <v>89</v>
      </c>
      <c r="BB20" s="51"/>
      <c r="BC20" s="51">
        <v>14</v>
      </c>
      <c r="BD20" s="51">
        <v>19</v>
      </c>
      <c r="BE20" s="51">
        <v>31</v>
      </c>
      <c r="BF20" s="51">
        <v>22</v>
      </c>
      <c r="BG20" s="51">
        <v>10</v>
      </c>
      <c r="BH20" s="51">
        <v>0</v>
      </c>
      <c r="BI20" s="51">
        <v>0</v>
      </c>
      <c r="BJ20" s="51">
        <v>0</v>
      </c>
      <c r="BK20" s="51">
        <v>4</v>
      </c>
      <c r="BL20" s="51">
        <v>2019</v>
      </c>
      <c r="BM20" s="51">
        <v>0</v>
      </c>
      <c r="BN20" s="51">
        <v>82</v>
      </c>
      <c r="BO20" s="51"/>
      <c r="BP20" s="51">
        <v>12</v>
      </c>
      <c r="BQ20" s="51">
        <v>23</v>
      </c>
      <c r="BR20" s="51">
        <v>30</v>
      </c>
      <c r="BS20" s="51">
        <v>18</v>
      </c>
      <c r="BT20" s="51">
        <v>14</v>
      </c>
      <c r="BU20" s="51" t="s">
        <v>78</v>
      </c>
      <c r="BV20" s="51">
        <v>0</v>
      </c>
      <c r="BW20" s="51">
        <v>0</v>
      </c>
      <c r="BX20" s="51">
        <v>3</v>
      </c>
      <c r="BY20" s="51">
        <v>4125</v>
      </c>
      <c r="BZ20" s="51">
        <v>0</v>
      </c>
      <c r="CA20" s="51">
        <v>86</v>
      </c>
      <c r="CB20" s="51"/>
      <c r="CC20" s="51">
        <v>7</v>
      </c>
      <c r="CD20" s="51">
        <v>30</v>
      </c>
      <c r="CE20" s="51">
        <v>29</v>
      </c>
      <c r="CF20" s="51">
        <v>15</v>
      </c>
      <c r="CG20" s="51">
        <v>18</v>
      </c>
      <c r="CH20" s="51">
        <v>0</v>
      </c>
      <c r="CI20" s="51">
        <v>0</v>
      </c>
      <c r="CJ20" s="51">
        <v>0</v>
      </c>
      <c r="CK20" s="51">
        <v>1</v>
      </c>
      <c r="CL20" s="51">
        <v>2106</v>
      </c>
      <c r="CM20" s="51">
        <v>0</v>
      </c>
      <c r="CN20" s="51">
        <v>92</v>
      </c>
      <c r="CO20" s="51"/>
      <c r="CP20" s="51">
        <v>7</v>
      </c>
      <c r="CQ20" s="51">
        <v>26</v>
      </c>
      <c r="CR20" s="51">
        <v>29</v>
      </c>
      <c r="CS20" s="51">
        <v>14</v>
      </c>
      <c r="CT20" s="51">
        <v>22</v>
      </c>
      <c r="CU20" s="51">
        <v>0</v>
      </c>
      <c r="CV20" s="51">
        <v>0</v>
      </c>
      <c r="CW20" s="51">
        <v>0</v>
      </c>
      <c r="CX20" s="51">
        <v>2</v>
      </c>
      <c r="CY20" s="51">
        <v>2019</v>
      </c>
      <c r="CZ20" s="51">
        <v>0</v>
      </c>
      <c r="DA20" s="51">
        <v>90</v>
      </c>
      <c r="DB20" s="51"/>
      <c r="DC20" s="51">
        <v>7</v>
      </c>
      <c r="DD20" s="51">
        <v>28</v>
      </c>
      <c r="DE20" s="51">
        <v>29</v>
      </c>
      <c r="DF20" s="51">
        <v>14</v>
      </c>
      <c r="DG20" s="51">
        <v>20</v>
      </c>
      <c r="DH20" s="51">
        <v>0</v>
      </c>
      <c r="DI20" s="51">
        <v>0</v>
      </c>
      <c r="DJ20" s="51">
        <v>0</v>
      </c>
      <c r="DK20" s="51">
        <v>2</v>
      </c>
      <c r="DL20" s="51">
        <v>4125</v>
      </c>
      <c r="DM20" s="51">
        <v>0</v>
      </c>
      <c r="DN20" s="51">
        <v>91</v>
      </c>
      <c r="DO20" s="51"/>
      <c r="DP20" s="51">
        <v>73</v>
      </c>
      <c r="DQ20" s="51">
        <v>92</v>
      </c>
      <c r="DR20" s="51">
        <v>0</v>
      </c>
      <c r="DS20" s="51">
        <v>19</v>
      </c>
      <c r="DT20" s="51"/>
      <c r="DU20" s="51"/>
      <c r="DV20" s="51">
        <v>0</v>
      </c>
      <c r="DW20" s="51">
        <v>1</v>
      </c>
      <c r="DX20" s="51">
        <v>7</v>
      </c>
      <c r="DY20" s="51">
        <v>2106</v>
      </c>
      <c r="DZ20" s="51">
        <v>0</v>
      </c>
      <c r="EA20" s="51">
        <v>92</v>
      </c>
      <c r="EB20" s="51"/>
      <c r="EC20" s="51">
        <v>70</v>
      </c>
      <c r="ED20" s="51">
        <v>90</v>
      </c>
      <c r="EE20" s="51">
        <v>0</v>
      </c>
      <c r="EF20" s="51">
        <v>20</v>
      </c>
      <c r="EG20" s="51"/>
      <c r="EH20" s="51"/>
      <c r="EI20" s="51">
        <v>0</v>
      </c>
      <c r="EJ20" s="51">
        <v>2</v>
      </c>
      <c r="EK20" s="51">
        <v>8</v>
      </c>
      <c r="EL20" s="51">
        <v>2019</v>
      </c>
      <c r="EM20" s="51">
        <v>0</v>
      </c>
      <c r="EN20" s="51">
        <v>90</v>
      </c>
      <c r="EO20" s="51"/>
      <c r="EP20" s="51">
        <v>72</v>
      </c>
      <c r="EQ20" s="51">
        <v>91</v>
      </c>
      <c r="ER20" s="51">
        <v>0</v>
      </c>
      <c r="ES20" s="51">
        <v>19</v>
      </c>
      <c r="ET20" s="51"/>
      <c r="EU20" s="51"/>
      <c r="EV20" s="51">
        <v>0</v>
      </c>
      <c r="EW20" s="51">
        <v>2</v>
      </c>
      <c r="EX20" s="51">
        <v>7</v>
      </c>
      <c r="EY20" s="51">
        <v>4125</v>
      </c>
      <c r="EZ20" s="51">
        <v>0</v>
      </c>
      <c r="FA20" s="51">
        <v>91</v>
      </c>
    </row>
    <row r="21" spans="1:157" x14ac:dyDescent="0.2">
      <c r="A21" s="51"/>
      <c r="B21" s="51" t="s">
        <v>86</v>
      </c>
      <c r="C21" s="51">
        <v>4</v>
      </c>
      <c r="D21" s="51">
        <v>28</v>
      </c>
      <c r="E21" s="51">
        <v>18</v>
      </c>
      <c r="F21" s="51">
        <v>6</v>
      </c>
      <c r="G21" s="51">
        <v>42</v>
      </c>
      <c r="H21" s="51" t="s">
        <v>78</v>
      </c>
      <c r="I21" s="51">
        <v>0</v>
      </c>
      <c r="J21" s="51">
        <v>0</v>
      </c>
      <c r="K21" s="51">
        <v>1</v>
      </c>
      <c r="L21" s="51">
        <v>3558</v>
      </c>
      <c r="M21" s="51">
        <v>0</v>
      </c>
      <c r="N21" s="51">
        <v>94</v>
      </c>
      <c r="O21" s="51"/>
      <c r="P21" s="51">
        <v>9</v>
      </c>
      <c r="Q21" s="51">
        <v>26</v>
      </c>
      <c r="R21" s="51">
        <v>22</v>
      </c>
      <c r="S21" s="51">
        <v>9</v>
      </c>
      <c r="T21" s="51">
        <v>31</v>
      </c>
      <c r="U21" s="51" t="s">
        <v>78</v>
      </c>
      <c r="V21" s="51">
        <v>0</v>
      </c>
      <c r="W21" s="51">
        <v>0</v>
      </c>
      <c r="X21" s="51">
        <v>2</v>
      </c>
      <c r="Y21" s="51">
        <v>3860</v>
      </c>
      <c r="Z21" s="51">
        <v>0</v>
      </c>
      <c r="AA21" s="51">
        <v>89</v>
      </c>
      <c r="AB21" s="51"/>
      <c r="AC21" s="51">
        <v>7</v>
      </c>
      <c r="AD21" s="51">
        <v>27</v>
      </c>
      <c r="AE21" s="51">
        <v>20</v>
      </c>
      <c r="AF21" s="51">
        <v>8</v>
      </c>
      <c r="AG21" s="51">
        <v>37</v>
      </c>
      <c r="AH21" s="51">
        <v>0</v>
      </c>
      <c r="AI21" s="51">
        <v>0</v>
      </c>
      <c r="AJ21" s="51">
        <v>0</v>
      </c>
      <c r="AK21" s="51">
        <v>2</v>
      </c>
      <c r="AL21" s="51">
        <v>7418</v>
      </c>
      <c r="AM21" s="51">
        <v>0</v>
      </c>
      <c r="AN21" s="51">
        <v>92</v>
      </c>
      <c r="AO21" s="51"/>
      <c r="AP21" s="51">
        <v>6</v>
      </c>
      <c r="AQ21" s="51">
        <v>28</v>
      </c>
      <c r="AR21" s="51">
        <v>27</v>
      </c>
      <c r="AS21" s="51">
        <v>11</v>
      </c>
      <c r="AT21" s="51">
        <v>27</v>
      </c>
      <c r="AU21" s="51" t="s">
        <v>78</v>
      </c>
      <c r="AV21" s="51">
        <v>0</v>
      </c>
      <c r="AW21" s="51">
        <v>0</v>
      </c>
      <c r="AX21" s="51">
        <v>1</v>
      </c>
      <c r="AY21" s="51">
        <v>3558</v>
      </c>
      <c r="AZ21" s="51">
        <v>0</v>
      </c>
      <c r="BA21" s="51">
        <v>93</v>
      </c>
      <c r="BB21" s="51"/>
      <c r="BC21" s="51">
        <v>13</v>
      </c>
      <c r="BD21" s="51">
        <v>23</v>
      </c>
      <c r="BE21" s="51">
        <v>29</v>
      </c>
      <c r="BF21" s="51">
        <v>18</v>
      </c>
      <c r="BG21" s="51">
        <v>14</v>
      </c>
      <c r="BH21" s="51">
        <v>0</v>
      </c>
      <c r="BI21" s="51">
        <v>0</v>
      </c>
      <c r="BJ21" s="51">
        <v>0</v>
      </c>
      <c r="BK21" s="51">
        <v>2</v>
      </c>
      <c r="BL21" s="51">
        <v>3860</v>
      </c>
      <c r="BM21" s="51">
        <v>0</v>
      </c>
      <c r="BN21" s="51">
        <v>85</v>
      </c>
      <c r="BO21" s="51"/>
      <c r="BP21" s="51">
        <v>9</v>
      </c>
      <c r="BQ21" s="51">
        <v>25</v>
      </c>
      <c r="BR21" s="51">
        <v>28</v>
      </c>
      <c r="BS21" s="51">
        <v>15</v>
      </c>
      <c r="BT21" s="51">
        <v>20</v>
      </c>
      <c r="BU21" s="51" t="s">
        <v>78</v>
      </c>
      <c r="BV21" s="51">
        <v>0</v>
      </c>
      <c r="BW21" s="51">
        <v>0</v>
      </c>
      <c r="BX21" s="51">
        <v>2</v>
      </c>
      <c r="BY21" s="51">
        <v>7418</v>
      </c>
      <c r="BZ21" s="51">
        <v>0</v>
      </c>
      <c r="CA21" s="51">
        <v>89</v>
      </c>
      <c r="CB21" s="51"/>
      <c r="CC21" s="51">
        <v>5</v>
      </c>
      <c r="CD21" s="51">
        <v>33</v>
      </c>
      <c r="CE21" s="51">
        <v>24</v>
      </c>
      <c r="CF21" s="51">
        <v>10</v>
      </c>
      <c r="CG21" s="51">
        <v>27</v>
      </c>
      <c r="CH21" s="51">
        <v>0</v>
      </c>
      <c r="CI21" s="51">
        <v>0</v>
      </c>
      <c r="CJ21" s="51">
        <v>0</v>
      </c>
      <c r="CK21" s="51">
        <v>1</v>
      </c>
      <c r="CL21" s="51">
        <v>3558</v>
      </c>
      <c r="CM21" s="51">
        <v>0</v>
      </c>
      <c r="CN21" s="51">
        <v>94</v>
      </c>
      <c r="CO21" s="51"/>
      <c r="CP21" s="51">
        <v>6</v>
      </c>
      <c r="CQ21" s="51">
        <v>25</v>
      </c>
      <c r="CR21" s="51">
        <v>23</v>
      </c>
      <c r="CS21" s="51">
        <v>12</v>
      </c>
      <c r="CT21" s="51">
        <v>32</v>
      </c>
      <c r="CU21" s="51">
        <v>0</v>
      </c>
      <c r="CV21" s="51">
        <v>0</v>
      </c>
      <c r="CW21" s="51">
        <v>0</v>
      </c>
      <c r="CX21" s="51">
        <v>2</v>
      </c>
      <c r="CY21" s="51">
        <v>3860</v>
      </c>
      <c r="CZ21" s="51">
        <v>0</v>
      </c>
      <c r="DA21" s="51">
        <v>92</v>
      </c>
      <c r="DB21" s="51"/>
      <c r="DC21" s="51">
        <v>6</v>
      </c>
      <c r="DD21" s="51">
        <v>29</v>
      </c>
      <c r="DE21" s="51">
        <v>24</v>
      </c>
      <c r="DF21" s="51">
        <v>11</v>
      </c>
      <c r="DG21" s="51">
        <v>30</v>
      </c>
      <c r="DH21" s="51">
        <v>0</v>
      </c>
      <c r="DI21" s="51">
        <v>0</v>
      </c>
      <c r="DJ21" s="51">
        <v>0</v>
      </c>
      <c r="DK21" s="51">
        <v>1</v>
      </c>
      <c r="DL21" s="51">
        <v>7418</v>
      </c>
      <c r="DM21" s="51">
        <v>0</v>
      </c>
      <c r="DN21" s="51">
        <v>93</v>
      </c>
      <c r="DO21" s="51"/>
      <c r="DP21" s="51">
        <v>67</v>
      </c>
      <c r="DQ21" s="51">
        <v>94</v>
      </c>
      <c r="DR21" s="51">
        <v>0</v>
      </c>
      <c r="DS21" s="51">
        <v>26</v>
      </c>
      <c r="DT21" s="51"/>
      <c r="DU21" s="51"/>
      <c r="DV21" s="51">
        <v>0</v>
      </c>
      <c r="DW21" s="51">
        <v>1</v>
      </c>
      <c r="DX21" s="51">
        <v>5</v>
      </c>
      <c r="DY21" s="51">
        <v>3558</v>
      </c>
      <c r="DZ21" s="51">
        <v>0</v>
      </c>
      <c r="EA21" s="51">
        <v>94</v>
      </c>
      <c r="EB21" s="51"/>
      <c r="EC21" s="51">
        <v>62</v>
      </c>
      <c r="ED21" s="51">
        <v>90</v>
      </c>
      <c r="EE21" s="51">
        <v>0</v>
      </c>
      <c r="EF21" s="51">
        <v>29</v>
      </c>
      <c r="EG21" s="51"/>
      <c r="EH21" s="51"/>
      <c r="EI21" s="51">
        <v>0</v>
      </c>
      <c r="EJ21" s="51">
        <v>2</v>
      </c>
      <c r="EK21" s="51">
        <v>8</v>
      </c>
      <c r="EL21" s="51">
        <v>3860</v>
      </c>
      <c r="EM21" s="51">
        <v>0</v>
      </c>
      <c r="EN21" s="51">
        <v>90</v>
      </c>
      <c r="EO21" s="51"/>
      <c r="EP21" s="51">
        <v>65</v>
      </c>
      <c r="EQ21" s="51">
        <v>92</v>
      </c>
      <c r="ER21" s="51">
        <v>0</v>
      </c>
      <c r="ES21" s="51">
        <v>28</v>
      </c>
      <c r="ET21" s="51"/>
      <c r="EU21" s="51"/>
      <c r="EV21" s="51">
        <v>0</v>
      </c>
      <c r="EW21" s="51">
        <v>1</v>
      </c>
      <c r="EX21" s="51">
        <v>6</v>
      </c>
      <c r="EY21" s="51">
        <v>7418</v>
      </c>
      <c r="EZ21" s="51">
        <v>0</v>
      </c>
      <c r="FA21" s="51">
        <v>92</v>
      </c>
    </row>
    <row r="22" spans="1:157" x14ac:dyDescent="0.2">
      <c r="A22" s="51"/>
      <c r="B22" s="51" t="s">
        <v>87</v>
      </c>
      <c r="C22" s="51">
        <v>6</v>
      </c>
      <c r="D22" s="51">
        <v>28</v>
      </c>
      <c r="E22" s="51">
        <v>22</v>
      </c>
      <c r="F22" s="51">
        <v>7</v>
      </c>
      <c r="G22" s="51">
        <v>36</v>
      </c>
      <c r="H22" s="51">
        <v>0</v>
      </c>
      <c r="I22" s="51">
        <v>0</v>
      </c>
      <c r="J22" s="51" t="s">
        <v>78</v>
      </c>
      <c r="K22" s="51">
        <v>1</v>
      </c>
      <c r="L22" s="51">
        <v>5672</v>
      </c>
      <c r="M22" s="51">
        <v>0</v>
      </c>
      <c r="N22" s="51">
        <v>93</v>
      </c>
      <c r="O22" s="51"/>
      <c r="P22" s="51">
        <v>9</v>
      </c>
      <c r="Q22" s="51">
        <v>25</v>
      </c>
      <c r="R22" s="51">
        <v>26</v>
      </c>
      <c r="S22" s="51">
        <v>11</v>
      </c>
      <c r="T22" s="51">
        <v>26</v>
      </c>
      <c r="U22" s="51">
        <v>0</v>
      </c>
      <c r="V22" s="51">
        <v>0</v>
      </c>
      <c r="W22" s="51" t="s">
        <v>78</v>
      </c>
      <c r="X22" s="51">
        <v>3</v>
      </c>
      <c r="Y22" s="51">
        <v>5998</v>
      </c>
      <c r="Z22" s="51">
        <v>0</v>
      </c>
      <c r="AA22" s="51">
        <v>88</v>
      </c>
      <c r="AB22" s="51"/>
      <c r="AC22" s="51">
        <v>7</v>
      </c>
      <c r="AD22" s="51">
        <v>27</v>
      </c>
      <c r="AE22" s="51">
        <v>24</v>
      </c>
      <c r="AF22" s="51">
        <v>9</v>
      </c>
      <c r="AG22" s="51">
        <v>31</v>
      </c>
      <c r="AH22" s="51">
        <v>0</v>
      </c>
      <c r="AI22" s="51">
        <v>0</v>
      </c>
      <c r="AJ22" s="51">
        <v>0</v>
      </c>
      <c r="AK22" s="51">
        <v>2</v>
      </c>
      <c r="AL22" s="51">
        <v>11670</v>
      </c>
      <c r="AM22" s="51">
        <v>0</v>
      </c>
      <c r="AN22" s="51">
        <v>90</v>
      </c>
      <c r="AO22" s="51"/>
      <c r="AP22" s="51">
        <v>7</v>
      </c>
      <c r="AQ22" s="51">
        <v>26</v>
      </c>
      <c r="AR22" s="51">
        <v>30</v>
      </c>
      <c r="AS22" s="51">
        <v>14</v>
      </c>
      <c r="AT22" s="51">
        <v>22</v>
      </c>
      <c r="AU22" s="51">
        <v>0</v>
      </c>
      <c r="AV22" s="51" t="s">
        <v>78</v>
      </c>
      <c r="AW22" s="51" t="s">
        <v>78</v>
      </c>
      <c r="AX22" s="51">
        <v>1</v>
      </c>
      <c r="AY22" s="51">
        <v>5672</v>
      </c>
      <c r="AZ22" s="51">
        <v>0</v>
      </c>
      <c r="BA22" s="51">
        <v>91</v>
      </c>
      <c r="BB22" s="51"/>
      <c r="BC22" s="51">
        <v>14</v>
      </c>
      <c r="BD22" s="51">
        <v>19</v>
      </c>
      <c r="BE22" s="51">
        <v>31</v>
      </c>
      <c r="BF22" s="51">
        <v>20</v>
      </c>
      <c r="BG22" s="51">
        <v>12</v>
      </c>
      <c r="BH22" s="51" t="s">
        <v>78</v>
      </c>
      <c r="BI22" s="51" t="s">
        <v>78</v>
      </c>
      <c r="BJ22" s="51" t="s">
        <v>78</v>
      </c>
      <c r="BK22" s="51">
        <v>3</v>
      </c>
      <c r="BL22" s="51">
        <v>5998</v>
      </c>
      <c r="BM22" s="51">
        <v>0</v>
      </c>
      <c r="BN22" s="51">
        <v>82</v>
      </c>
      <c r="BO22" s="51"/>
      <c r="BP22" s="51">
        <v>11</v>
      </c>
      <c r="BQ22" s="51">
        <v>22</v>
      </c>
      <c r="BR22" s="51">
        <v>30</v>
      </c>
      <c r="BS22" s="51">
        <v>17</v>
      </c>
      <c r="BT22" s="51">
        <v>17</v>
      </c>
      <c r="BU22" s="51" t="s">
        <v>78</v>
      </c>
      <c r="BV22" s="51">
        <v>0</v>
      </c>
      <c r="BW22" s="51">
        <v>0</v>
      </c>
      <c r="BX22" s="51">
        <v>2</v>
      </c>
      <c r="BY22" s="51">
        <v>11670</v>
      </c>
      <c r="BZ22" s="51">
        <v>0</v>
      </c>
      <c r="CA22" s="51">
        <v>87</v>
      </c>
      <c r="CB22" s="51"/>
      <c r="CC22" s="51">
        <v>5</v>
      </c>
      <c r="CD22" s="51">
        <v>31</v>
      </c>
      <c r="CE22" s="51">
        <v>28</v>
      </c>
      <c r="CF22" s="51">
        <v>14</v>
      </c>
      <c r="CG22" s="51">
        <v>21</v>
      </c>
      <c r="CH22" s="51">
        <v>0</v>
      </c>
      <c r="CI22" s="51" t="s">
        <v>78</v>
      </c>
      <c r="CJ22" s="51" t="s">
        <v>78</v>
      </c>
      <c r="CK22" s="51">
        <v>1</v>
      </c>
      <c r="CL22" s="51">
        <v>5672</v>
      </c>
      <c r="CM22" s="51">
        <v>0</v>
      </c>
      <c r="CN22" s="51">
        <v>94</v>
      </c>
      <c r="CO22" s="51"/>
      <c r="CP22" s="51">
        <v>7</v>
      </c>
      <c r="CQ22" s="51">
        <v>26</v>
      </c>
      <c r="CR22" s="51">
        <v>26</v>
      </c>
      <c r="CS22" s="51">
        <v>13</v>
      </c>
      <c r="CT22" s="51">
        <v>25</v>
      </c>
      <c r="CU22" s="51" t="s">
        <v>78</v>
      </c>
      <c r="CV22" s="51" t="s">
        <v>78</v>
      </c>
      <c r="CW22" s="51" t="s">
        <v>78</v>
      </c>
      <c r="CX22" s="51">
        <v>2</v>
      </c>
      <c r="CY22" s="51">
        <v>5998</v>
      </c>
      <c r="CZ22" s="51">
        <v>0</v>
      </c>
      <c r="DA22" s="51">
        <v>91</v>
      </c>
      <c r="DB22" s="51"/>
      <c r="DC22" s="51">
        <v>6</v>
      </c>
      <c r="DD22" s="51">
        <v>28</v>
      </c>
      <c r="DE22" s="51">
        <v>27</v>
      </c>
      <c r="DF22" s="51">
        <v>13</v>
      </c>
      <c r="DG22" s="51">
        <v>24</v>
      </c>
      <c r="DH22" s="51" t="s">
        <v>78</v>
      </c>
      <c r="DI22" s="51">
        <v>0</v>
      </c>
      <c r="DJ22" s="51">
        <v>0</v>
      </c>
      <c r="DK22" s="51">
        <v>1</v>
      </c>
      <c r="DL22" s="51">
        <v>11670</v>
      </c>
      <c r="DM22" s="51">
        <v>0</v>
      </c>
      <c r="DN22" s="51">
        <v>92</v>
      </c>
      <c r="DO22" s="51"/>
      <c r="DP22" s="51">
        <v>71</v>
      </c>
      <c r="DQ22" s="51">
        <v>93</v>
      </c>
      <c r="DR22" s="51">
        <v>0</v>
      </c>
      <c r="DS22" s="51">
        <v>22</v>
      </c>
      <c r="DT22" s="51"/>
      <c r="DU22" s="51"/>
      <c r="DV22" s="51">
        <v>0</v>
      </c>
      <c r="DW22" s="51">
        <v>1</v>
      </c>
      <c r="DX22" s="51">
        <v>6</v>
      </c>
      <c r="DY22" s="51">
        <v>5672</v>
      </c>
      <c r="DZ22" s="51">
        <v>0</v>
      </c>
      <c r="EA22" s="51">
        <v>93</v>
      </c>
      <c r="EB22" s="51"/>
      <c r="EC22" s="51">
        <v>66</v>
      </c>
      <c r="ED22" s="51">
        <v>89</v>
      </c>
      <c r="EE22" s="51" t="s">
        <v>78</v>
      </c>
      <c r="EF22" s="51">
        <v>23</v>
      </c>
      <c r="EG22" s="51"/>
      <c r="EH22" s="51"/>
      <c r="EI22" s="51">
        <v>0</v>
      </c>
      <c r="EJ22" s="51">
        <v>2</v>
      </c>
      <c r="EK22" s="51">
        <v>9</v>
      </c>
      <c r="EL22" s="51">
        <v>5998</v>
      </c>
      <c r="EM22" s="51">
        <v>0</v>
      </c>
      <c r="EN22" s="51">
        <v>89</v>
      </c>
      <c r="EO22" s="51"/>
      <c r="EP22" s="51">
        <v>68</v>
      </c>
      <c r="EQ22" s="51">
        <v>91</v>
      </c>
      <c r="ER22" s="51" t="s">
        <v>78</v>
      </c>
      <c r="ES22" s="51">
        <v>23</v>
      </c>
      <c r="ET22" s="51"/>
      <c r="EU22" s="51"/>
      <c r="EV22" s="51">
        <v>0</v>
      </c>
      <c r="EW22" s="51">
        <v>1</v>
      </c>
      <c r="EX22" s="51">
        <v>7</v>
      </c>
      <c r="EY22" s="51">
        <v>11670</v>
      </c>
      <c r="EZ22" s="51">
        <v>0</v>
      </c>
      <c r="FA22" s="51">
        <v>91</v>
      </c>
    </row>
    <row r="23" spans="1:157" x14ac:dyDescent="0.2">
      <c r="A23" s="51"/>
      <c r="B23" s="51" t="s">
        <v>88</v>
      </c>
      <c r="C23" s="51">
        <v>3</v>
      </c>
      <c r="D23" s="51">
        <v>29</v>
      </c>
      <c r="E23" s="51">
        <v>20</v>
      </c>
      <c r="F23" s="51">
        <v>6</v>
      </c>
      <c r="G23" s="51">
        <v>41</v>
      </c>
      <c r="H23" s="51" t="s">
        <v>78</v>
      </c>
      <c r="I23" s="51" t="s">
        <v>78</v>
      </c>
      <c r="J23" s="51" t="s">
        <v>78</v>
      </c>
      <c r="K23" s="51">
        <v>1</v>
      </c>
      <c r="L23" s="51">
        <v>7943</v>
      </c>
      <c r="M23" s="51">
        <v>0</v>
      </c>
      <c r="N23" s="51">
        <v>96</v>
      </c>
      <c r="O23" s="51"/>
      <c r="P23" s="51">
        <v>6</v>
      </c>
      <c r="Q23" s="51">
        <v>27</v>
      </c>
      <c r="R23" s="51">
        <v>25</v>
      </c>
      <c r="S23" s="51">
        <v>9</v>
      </c>
      <c r="T23" s="51">
        <v>32</v>
      </c>
      <c r="U23" s="51" t="s">
        <v>78</v>
      </c>
      <c r="V23" s="51" t="s">
        <v>78</v>
      </c>
      <c r="W23" s="51" t="s">
        <v>78</v>
      </c>
      <c r="X23" s="51">
        <v>2</v>
      </c>
      <c r="Y23" s="51">
        <v>8286</v>
      </c>
      <c r="Z23" s="51">
        <v>0</v>
      </c>
      <c r="AA23" s="51">
        <v>92</v>
      </c>
      <c r="AB23" s="51"/>
      <c r="AC23" s="51">
        <v>5</v>
      </c>
      <c r="AD23" s="51">
        <v>28</v>
      </c>
      <c r="AE23" s="51">
        <v>22</v>
      </c>
      <c r="AF23" s="51">
        <v>7</v>
      </c>
      <c r="AG23" s="51">
        <v>36</v>
      </c>
      <c r="AH23" s="51">
        <v>0</v>
      </c>
      <c r="AI23" s="51">
        <v>0</v>
      </c>
      <c r="AJ23" s="51">
        <v>0</v>
      </c>
      <c r="AK23" s="51">
        <v>1</v>
      </c>
      <c r="AL23" s="51">
        <v>16229</v>
      </c>
      <c r="AM23" s="51">
        <v>0</v>
      </c>
      <c r="AN23" s="51">
        <v>94</v>
      </c>
      <c r="AO23" s="51"/>
      <c r="AP23" s="51">
        <v>5</v>
      </c>
      <c r="AQ23" s="51">
        <v>30</v>
      </c>
      <c r="AR23" s="51">
        <v>27</v>
      </c>
      <c r="AS23" s="51">
        <v>10</v>
      </c>
      <c r="AT23" s="51">
        <v>27</v>
      </c>
      <c r="AU23" s="51" t="s">
        <v>78</v>
      </c>
      <c r="AV23" s="51" t="s">
        <v>78</v>
      </c>
      <c r="AW23" s="51" t="s">
        <v>78</v>
      </c>
      <c r="AX23" s="51">
        <v>1</v>
      </c>
      <c r="AY23" s="51">
        <v>7943</v>
      </c>
      <c r="AZ23" s="51">
        <v>0</v>
      </c>
      <c r="BA23" s="51">
        <v>94</v>
      </c>
      <c r="BB23" s="51"/>
      <c r="BC23" s="51">
        <v>9</v>
      </c>
      <c r="BD23" s="51">
        <v>25</v>
      </c>
      <c r="BE23" s="51">
        <v>31</v>
      </c>
      <c r="BF23" s="51">
        <v>16</v>
      </c>
      <c r="BG23" s="51">
        <v>17</v>
      </c>
      <c r="BH23" s="51">
        <v>0</v>
      </c>
      <c r="BI23" s="51" t="s">
        <v>78</v>
      </c>
      <c r="BJ23" s="51" t="s">
        <v>78</v>
      </c>
      <c r="BK23" s="51">
        <v>2</v>
      </c>
      <c r="BL23" s="51">
        <v>8286</v>
      </c>
      <c r="BM23" s="51">
        <v>0</v>
      </c>
      <c r="BN23" s="51">
        <v>89</v>
      </c>
      <c r="BO23" s="51"/>
      <c r="BP23" s="51">
        <v>7</v>
      </c>
      <c r="BQ23" s="51">
        <v>28</v>
      </c>
      <c r="BR23" s="51">
        <v>29</v>
      </c>
      <c r="BS23" s="51">
        <v>13</v>
      </c>
      <c r="BT23" s="51">
        <v>22</v>
      </c>
      <c r="BU23" s="51" t="s">
        <v>78</v>
      </c>
      <c r="BV23" s="51">
        <v>0</v>
      </c>
      <c r="BW23" s="51">
        <v>0</v>
      </c>
      <c r="BX23" s="51">
        <v>2</v>
      </c>
      <c r="BY23" s="51">
        <v>16229</v>
      </c>
      <c r="BZ23" s="51">
        <v>0</v>
      </c>
      <c r="CA23" s="51">
        <v>92</v>
      </c>
      <c r="CB23" s="51"/>
      <c r="CC23" s="51">
        <v>3</v>
      </c>
      <c r="CD23" s="51">
        <v>32</v>
      </c>
      <c r="CE23" s="51">
        <v>25</v>
      </c>
      <c r="CF23" s="51">
        <v>10</v>
      </c>
      <c r="CG23" s="51">
        <v>30</v>
      </c>
      <c r="CH23" s="51" t="s">
        <v>78</v>
      </c>
      <c r="CI23" s="51" t="s">
        <v>78</v>
      </c>
      <c r="CJ23" s="51">
        <v>0</v>
      </c>
      <c r="CK23" s="51">
        <v>1</v>
      </c>
      <c r="CL23" s="51">
        <v>7943</v>
      </c>
      <c r="CM23" s="51">
        <v>0</v>
      </c>
      <c r="CN23" s="51">
        <v>96</v>
      </c>
      <c r="CO23" s="51"/>
      <c r="CP23" s="51">
        <v>4</v>
      </c>
      <c r="CQ23" s="51">
        <v>26</v>
      </c>
      <c r="CR23" s="51">
        <v>24</v>
      </c>
      <c r="CS23" s="51">
        <v>11</v>
      </c>
      <c r="CT23" s="51">
        <v>33</v>
      </c>
      <c r="CU23" s="51" t="s">
        <v>78</v>
      </c>
      <c r="CV23" s="51" t="s">
        <v>78</v>
      </c>
      <c r="CW23" s="51">
        <v>0</v>
      </c>
      <c r="CX23" s="51">
        <v>2</v>
      </c>
      <c r="CY23" s="51">
        <v>8286</v>
      </c>
      <c r="CZ23" s="51">
        <v>0</v>
      </c>
      <c r="DA23" s="51">
        <v>94</v>
      </c>
      <c r="DB23" s="51"/>
      <c r="DC23" s="51">
        <v>4</v>
      </c>
      <c r="DD23" s="51">
        <v>29</v>
      </c>
      <c r="DE23" s="51">
        <v>24</v>
      </c>
      <c r="DF23" s="51">
        <v>10</v>
      </c>
      <c r="DG23" s="51">
        <v>32</v>
      </c>
      <c r="DH23" s="51">
        <v>0</v>
      </c>
      <c r="DI23" s="51">
        <v>0</v>
      </c>
      <c r="DJ23" s="51">
        <v>0</v>
      </c>
      <c r="DK23" s="51">
        <v>1</v>
      </c>
      <c r="DL23" s="51">
        <v>16229</v>
      </c>
      <c r="DM23" s="51">
        <v>0</v>
      </c>
      <c r="DN23" s="51">
        <v>95</v>
      </c>
      <c r="DO23" s="51"/>
      <c r="DP23" s="51">
        <v>68</v>
      </c>
      <c r="DQ23" s="51">
        <v>94</v>
      </c>
      <c r="DR23" s="51">
        <v>0</v>
      </c>
      <c r="DS23" s="51">
        <v>27</v>
      </c>
      <c r="DT23" s="51"/>
      <c r="DU23" s="51"/>
      <c r="DV23" s="51">
        <v>0</v>
      </c>
      <c r="DW23" s="51">
        <v>1</v>
      </c>
      <c r="DX23" s="51">
        <v>5</v>
      </c>
      <c r="DY23" s="51">
        <v>7943</v>
      </c>
      <c r="DZ23" s="51">
        <v>0</v>
      </c>
      <c r="EA23" s="51">
        <v>94</v>
      </c>
      <c r="EB23" s="51"/>
      <c r="EC23" s="51">
        <v>64</v>
      </c>
      <c r="ED23" s="51">
        <v>91</v>
      </c>
      <c r="EE23" s="51">
        <v>0</v>
      </c>
      <c r="EF23" s="51">
        <v>27</v>
      </c>
      <c r="EG23" s="51"/>
      <c r="EH23" s="51"/>
      <c r="EI23" s="51">
        <v>0</v>
      </c>
      <c r="EJ23" s="51">
        <v>2</v>
      </c>
      <c r="EK23" s="51">
        <v>7</v>
      </c>
      <c r="EL23" s="51">
        <v>8286</v>
      </c>
      <c r="EM23" s="51">
        <v>0</v>
      </c>
      <c r="EN23" s="51">
        <v>91</v>
      </c>
      <c r="EO23" s="51"/>
      <c r="EP23" s="51">
        <v>66</v>
      </c>
      <c r="EQ23" s="51">
        <v>93</v>
      </c>
      <c r="ER23" s="51">
        <v>0</v>
      </c>
      <c r="ES23" s="51">
        <v>27</v>
      </c>
      <c r="ET23" s="51"/>
      <c r="EU23" s="51"/>
      <c r="EV23" s="51">
        <v>0</v>
      </c>
      <c r="EW23" s="51">
        <v>1</v>
      </c>
      <c r="EX23" s="51">
        <v>6</v>
      </c>
      <c r="EY23" s="51">
        <v>16229</v>
      </c>
      <c r="EZ23" s="51">
        <v>0</v>
      </c>
      <c r="FA23" s="51">
        <v>93</v>
      </c>
    </row>
    <row r="24" spans="1:157" x14ac:dyDescent="0.2">
      <c r="A24" s="51"/>
      <c r="B24" s="51" t="s">
        <v>89</v>
      </c>
      <c r="C24" s="51">
        <v>8</v>
      </c>
      <c r="D24" s="51">
        <v>28</v>
      </c>
      <c r="E24" s="51">
        <v>28</v>
      </c>
      <c r="F24" s="51">
        <v>11</v>
      </c>
      <c r="G24" s="51">
        <v>23</v>
      </c>
      <c r="H24" s="51" t="s">
        <v>78</v>
      </c>
      <c r="I24" s="51">
        <v>0</v>
      </c>
      <c r="J24" s="51">
        <v>0</v>
      </c>
      <c r="K24" s="51">
        <v>2</v>
      </c>
      <c r="L24" s="51">
        <v>12533</v>
      </c>
      <c r="M24" s="51">
        <v>0</v>
      </c>
      <c r="N24" s="51">
        <v>90</v>
      </c>
      <c r="O24" s="51"/>
      <c r="P24" s="51">
        <v>13</v>
      </c>
      <c r="Q24" s="51">
        <v>25</v>
      </c>
      <c r="R24" s="51">
        <v>30</v>
      </c>
      <c r="S24" s="51">
        <v>14</v>
      </c>
      <c r="T24" s="51">
        <v>16</v>
      </c>
      <c r="U24" s="51">
        <v>0</v>
      </c>
      <c r="V24" s="51">
        <v>0</v>
      </c>
      <c r="W24" s="51">
        <v>0</v>
      </c>
      <c r="X24" s="51">
        <v>4</v>
      </c>
      <c r="Y24" s="51">
        <v>13193</v>
      </c>
      <c r="Z24" s="51">
        <v>0</v>
      </c>
      <c r="AA24" s="51">
        <v>84</v>
      </c>
      <c r="AB24" s="51"/>
      <c r="AC24" s="51">
        <v>10</v>
      </c>
      <c r="AD24" s="51">
        <v>26</v>
      </c>
      <c r="AE24" s="51">
        <v>29</v>
      </c>
      <c r="AF24" s="51">
        <v>12</v>
      </c>
      <c r="AG24" s="51">
        <v>19</v>
      </c>
      <c r="AH24" s="51" t="s">
        <v>78</v>
      </c>
      <c r="AI24" s="51">
        <v>0</v>
      </c>
      <c r="AJ24" s="51">
        <v>0</v>
      </c>
      <c r="AK24" s="51">
        <v>3</v>
      </c>
      <c r="AL24" s="51">
        <v>25726</v>
      </c>
      <c r="AM24" s="51">
        <v>0</v>
      </c>
      <c r="AN24" s="51">
        <v>87</v>
      </c>
      <c r="AO24" s="51"/>
      <c r="AP24" s="51">
        <v>10</v>
      </c>
      <c r="AQ24" s="51">
        <v>25</v>
      </c>
      <c r="AR24" s="51">
        <v>32</v>
      </c>
      <c r="AS24" s="51">
        <v>17</v>
      </c>
      <c r="AT24" s="51">
        <v>13</v>
      </c>
      <c r="AU24" s="51">
        <v>0</v>
      </c>
      <c r="AV24" s="51">
        <v>0</v>
      </c>
      <c r="AW24" s="51">
        <v>0</v>
      </c>
      <c r="AX24" s="51">
        <v>2</v>
      </c>
      <c r="AY24" s="51">
        <v>12533</v>
      </c>
      <c r="AZ24" s="51">
        <v>0</v>
      </c>
      <c r="BA24" s="51">
        <v>88</v>
      </c>
      <c r="BB24" s="51"/>
      <c r="BC24" s="51">
        <v>17</v>
      </c>
      <c r="BD24" s="51">
        <v>17</v>
      </c>
      <c r="BE24" s="51">
        <v>31</v>
      </c>
      <c r="BF24" s="51">
        <v>23</v>
      </c>
      <c r="BG24" s="51">
        <v>7</v>
      </c>
      <c r="BH24" s="51">
        <v>0</v>
      </c>
      <c r="BI24" s="51">
        <v>0</v>
      </c>
      <c r="BJ24" s="51">
        <v>0</v>
      </c>
      <c r="BK24" s="51">
        <v>4</v>
      </c>
      <c r="BL24" s="51">
        <v>13193</v>
      </c>
      <c r="BM24" s="51">
        <v>0</v>
      </c>
      <c r="BN24" s="51">
        <v>78</v>
      </c>
      <c r="BO24" s="51"/>
      <c r="BP24" s="51">
        <v>14</v>
      </c>
      <c r="BQ24" s="51">
        <v>21</v>
      </c>
      <c r="BR24" s="51">
        <v>31</v>
      </c>
      <c r="BS24" s="51">
        <v>20</v>
      </c>
      <c r="BT24" s="51">
        <v>10</v>
      </c>
      <c r="BU24" s="51">
        <v>0</v>
      </c>
      <c r="BV24" s="51">
        <v>0</v>
      </c>
      <c r="BW24" s="51">
        <v>0</v>
      </c>
      <c r="BX24" s="51">
        <v>3</v>
      </c>
      <c r="BY24" s="51">
        <v>25726</v>
      </c>
      <c r="BZ24" s="51">
        <v>0</v>
      </c>
      <c r="CA24" s="51">
        <v>83</v>
      </c>
      <c r="CB24" s="51"/>
      <c r="CC24" s="51">
        <v>8</v>
      </c>
      <c r="CD24" s="51">
        <v>27</v>
      </c>
      <c r="CE24" s="51">
        <v>32</v>
      </c>
      <c r="CF24" s="51">
        <v>17</v>
      </c>
      <c r="CG24" s="51">
        <v>15</v>
      </c>
      <c r="CH24" s="51">
        <v>0</v>
      </c>
      <c r="CI24" s="51">
        <v>0</v>
      </c>
      <c r="CJ24" s="51" t="s">
        <v>78</v>
      </c>
      <c r="CK24" s="51">
        <v>2</v>
      </c>
      <c r="CL24" s="51">
        <v>12533</v>
      </c>
      <c r="CM24" s="51">
        <v>0</v>
      </c>
      <c r="CN24" s="51">
        <v>90</v>
      </c>
      <c r="CO24" s="51"/>
      <c r="CP24" s="51">
        <v>11</v>
      </c>
      <c r="CQ24" s="51">
        <v>24</v>
      </c>
      <c r="CR24" s="51">
        <v>28</v>
      </c>
      <c r="CS24" s="51">
        <v>17</v>
      </c>
      <c r="CT24" s="51">
        <v>18</v>
      </c>
      <c r="CU24" s="51">
        <v>0</v>
      </c>
      <c r="CV24" s="51">
        <v>0</v>
      </c>
      <c r="CW24" s="51" t="s">
        <v>78</v>
      </c>
      <c r="CX24" s="51">
        <v>3</v>
      </c>
      <c r="CY24" s="51">
        <v>13193</v>
      </c>
      <c r="CZ24" s="51">
        <v>0</v>
      </c>
      <c r="DA24" s="51">
        <v>86</v>
      </c>
      <c r="DB24" s="51"/>
      <c r="DC24" s="51">
        <v>9</v>
      </c>
      <c r="DD24" s="51">
        <v>25</v>
      </c>
      <c r="DE24" s="51">
        <v>30</v>
      </c>
      <c r="DF24" s="51">
        <v>17</v>
      </c>
      <c r="DG24" s="51">
        <v>16</v>
      </c>
      <c r="DH24" s="51">
        <v>0</v>
      </c>
      <c r="DI24" s="51">
        <v>0</v>
      </c>
      <c r="DJ24" s="51">
        <v>0</v>
      </c>
      <c r="DK24" s="51">
        <v>2</v>
      </c>
      <c r="DL24" s="51">
        <v>25726</v>
      </c>
      <c r="DM24" s="51">
        <v>0</v>
      </c>
      <c r="DN24" s="51">
        <v>88</v>
      </c>
      <c r="DO24" s="51"/>
      <c r="DP24" s="51">
        <v>74</v>
      </c>
      <c r="DQ24" s="51">
        <v>87</v>
      </c>
      <c r="DR24" s="51">
        <v>0</v>
      </c>
      <c r="DS24" s="51">
        <v>13</v>
      </c>
      <c r="DT24" s="51"/>
      <c r="DU24" s="51"/>
      <c r="DV24" s="51">
        <v>0</v>
      </c>
      <c r="DW24" s="51">
        <v>2</v>
      </c>
      <c r="DX24" s="51">
        <v>11</v>
      </c>
      <c r="DY24" s="51">
        <v>12533</v>
      </c>
      <c r="DZ24" s="51">
        <v>0</v>
      </c>
      <c r="EA24" s="51">
        <v>87</v>
      </c>
      <c r="EB24" s="51"/>
      <c r="EC24" s="51">
        <v>69</v>
      </c>
      <c r="ED24" s="51">
        <v>82</v>
      </c>
      <c r="EE24" s="51">
        <v>0</v>
      </c>
      <c r="EF24" s="51">
        <v>14</v>
      </c>
      <c r="EG24" s="51"/>
      <c r="EH24" s="51"/>
      <c r="EI24" s="51">
        <v>0</v>
      </c>
      <c r="EJ24" s="51">
        <v>3</v>
      </c>
      <c r="EK24" s="51">
        <v>15</v>
      </c>
      <c r="EL24" s="51">
        <v>13193</v>
      </c>
      <c r="EM24" s="51">
        <v>0</v>
      </c>
      <c r="EN24" s="51">
        <v>82</v>
      </c>
      <c r="EO24" s="51"/>
      <c r="EP24" s="51">
        <v>71</v>
      </c>
      <c r="EQ24" s="51">
        <v>85</v>
      </c>
      <c r="ER24" s="51">
        <v>0</v>
      </c>
      <c r="ES24" s="51">
        <v>13</v>
      </c>
      <c r="ET24" s="51"/>
      <c r="EU24" s="51"/>
      <c r="EV24" s="51">
        <v>0</v>
      </c>
      <c r="EW24" s="51">
        <v>2</v>
      </c>
      <c r="EX24" s="51">
        <v>13</v>
      </c>
      <c r="EY24" s="51">
        <v>25726</v>
      </c>
      <c r="EZ24" s="51">
        <v>0</v>
      </c>
      <c r="FA24" s="51">
        <v>85</v>
      </c>
    </row>
    <row r="25" spans="1:157" x14ac:dyDescent="0.2">
      <c r="A25" s="51"/>
      <c r="B25" s="51" t="s">
        <v>90</v>
      </c>
      <c r="C25" s="51">
        <v>7</v>
      </c>
      <c r="D25" s="51">
        <v>30</v>
      </c>
      <c r="E25" s="51">
        <v>26</v>
      </c>
      <c r="F25" s="51">
        <v>10</v>
      </c>
      <c r="G25" s="51">
        <v>27</v>
      </c>
      <c r="H25" s="51">
        <v>0</v>
      </c>
      <c r="I25" s="51" t="s">
        <v>78</v>
      </c>
      <c r="J25" s="51" t="s">
        <v>78</v>
      </c>
      <c r="K25" s="51">
        <v>1</v>
      </c>
      <c r="L25" s="51">
        <v>4899</v>
      </c>
      <c r="M25" s="51">
        <v>0</v>
      </c>
      <c r="N25" s="51">
        <v>92</v>
      </c>
      <c r="O25" s="51"/>
      <c r="P25" s="51">
        <v>11</v>
      </c>
      <c r="Q25" s="51">
        <v>25</v>
      </c>
      <c r="R25" s="51">
        <v>30</v>
      </c>
      <c r="S25" s="51">
        <v>12</v>
      </c>
      <c r="T25" s="51">
        <v>19</v>
      </c>
      <c r="U25" s="51" t="s">
        <v>78</v>
      </c>
      <c r="V25" s="51" t="s">
        <v>78</v>
      </c>
      <c r="W25" s="51" t="s">
        <v>78</v>
      </c>
      <c r="X25" s="51">
        <v>3</v>
      </c>
      <c r="Y25" s="51">
        <v>5076</v>
      </c>
      <c r="Z25" s="51">
        <v>0</v>
      </c>
      <c r="AA25" s="51">
        <v>86</v>
      </c>
      <c r="AB25" s="51"/>
      <c r="AC25" s="51">
        <v>9</v>
      </c>
      <c r="AD25" s="51">
        <v>28</v>
      </c>
      <c r="AE25" s="51">
        <v>28</v>
      </c>
      <c r="AF25" s="51">
        <v>11</v>
      </c>
      <c r="AG25" s="51">
        <v>23</v>
      </c>
      <c r="AH25" s="51" t="s">
        <v>78</v>
      </c>
      <c r="AI25" s="51" t="s">
        <v>78</v>
      </c>
      <c r="AJ25" s="51" t="s">
        <v>78</v>
      </c>
      <c r="AK25" s="51">
        <v>2</v>
      </c>
      <c r="AL25" s="51">
        <v>9975</v>
      </c>
      <c r="AM25" s="51">
        <v>0</v>
      </c>
      <c r="AN25" s="51">
        <v>89</v>
      </c>
      <c r="AO25" s="51"/>
      <c r="AP25" s="51">
        <v>8</v>
      </c>
      <c r="AQ25" s="51">
        <v>27</v>
      </c>
      <c r="AR25" s="51">
        <v>32</v>
      </c>
      <c r="AS25" s="51">
        <v>15</v>
      </c>
      <c r="AT25" s="51">
        <v>16</v>
      </c>
      <c r="AU25" s="51">
        <v>0</v>
      </c>
      <c r="AV25" s="51" t="s">
        <v>78</v>
      </c>
      <c r="AW25" s="51" t="s">
        <v>78</v>
      </c>
      <c r="AX25" s="51">
        <v>2</v>
      </c>
      <c r="AY25" s="51">
        <v>4899</v>
      </c>
      <c r="AZ25" s="51">
        <v>0</v>
      </c>
      <c r="BA25" s="51">
        <v>90</v>
      </c>
      <c r="BB25" s="51"/>
      <c r="BC25" s="51">
        <v>14</v>
      </c>
      <c r="BD25" s="51">
        <v>19</v>
      </c>
      <c r="BE25" s="51">
        <v>33</v>
      </c>
      <c r="BF25" s="51">
        <v>22</v>
      </c>
      <c r="BG25" s="51">
        <v>9</v>
      </c>
      <c r="BH25" s="51">
        <v>0</v>
      </c>
      <c r="BI25" s="51">
        <v>0</v>
      </c>
      <c r="BJ25" s="51" t="s">
        <v>78</v>
      </c>
      <c r="BK25" s="51">
        <v>4</v>
      </c>
      <c r="BL25" s="51">
        <v>5076</v>
      </c>
      <c r="BM25" s="51">
        <v>0</v>
      </c>
      <c r="BN25" s="51">
        <v>82</v>
      </c>
      <c r="BO25" s="51"/>
      <c r="BP25" s="51">
        <v>11</v>
      </c>
      <c r="BQ25" s="51">
        <v>23</v>
      </c>
      <c r="BR25" s="51">
        <v>33</v>
      </c>
      <c r="BS25" s="51">
        <v>18</v>
      </c>
      <c r="BT25" s="51">
        <v>12</v>
      </c>
      <c r="BU25" s="51">
        <v>0</v>
      </c>
      <c r="BV25" s="51" t="s">
        <v>78</v>
      </c>
      <c r="BW25" s="51" t="s">
        <v>78</v>
      </c>
      <c r="BX25" s="51">
        <v>3</v>
      </c>
      <c r="BY25" s="51">
        <v>9975</v>
      </c>
      <c r="BZ25" s="51">
        <v>0</v>
      </c>
      <c r="CA25" s="51">
        <v>86</v>
      </c>
      <c r="CB25" s="51"/>
      <c r="CC25" s="51">
        <v>6</v>
      </c>
      <c r="CD25" s="51">
        <v>30</v>
      </c>
      <c r="CE25" s="51">
        <v>31</v>
      </c>
      <c r="CF25" s="51">
        <v>15</v>
      </c>
      <c r="CG25" s="51">
        <v>17</v>
      </c>
      <c r="CH25" s="51">
        <v>0</v>
      </c>
      <c r="CI25" s="51" t="s">
        <v>78</v>
      </c>
      <c r="CJ25" s="51" t="s">
        <v>78</v>
      </c>
      <c r="CK25" s="51">
        <v>1</v>
      </c>
      <c r="CL25" s="51">
        <v>4899</v>
      </c>
      <c r="CM25" s="51">
        <v>0</v>
      </c>
      <c r="CN25" s="51">
        <v>92</v>
      </c>
      <c r="CO25" s="51"/>
      <c r="CP25" s="51">
        <v>9</v>
      </c>
      <c r="CQ25" s="51">
        <v>25</v>
      </c>
      <c r="CR25" s="51">
        <v>28</v>
      </c>
      <c r="CS25" s="51">
        <v>16</v>
      </c>
      <c r="CT25" s="51">
        <v>20</v>
      </c>
      <c r="CU25" s="51">
        <v>0</v>
      </c>
      <c r="CV25" s="51">
        <v>0</v>
      </c>
      <c r="CW25" s="51" t="s">
        <v>78</v>
      </c>
      <c r="CX25" s="51">
        <v>3</v>
      </c>
      <c r="CY25" s="51">
        <v>5076</v>
      </c>
      <c r="CZ25" s="51">
        <v>0</v>
      </c>
      <c r="DA25" s="51">
        <v>88</v>
      </c>
      <c r="DB25" s="51"/>
      <c r="DC25" s="51">
        <v>8</v>
      </c>
      <c r="DD25" s="51">
        <v>27</v>
      </c>
      <c r="DE25" s="51">
        <v>29</v>
      </c>
      <c r="DF25" s="51">
        <v>15</v>
      </c>
      <c r="DG25" s="51">
        <v>19</v>
      </c>
      <c r="DH25" s="51">
        <v>0</v>
      </c>
      <c r="DI25" s="51" t="s">
        <v>78</v>
      </c>
      <c r="DJ25" s="51" t="s">
        <v>78</v>
      </c>
      <c r="DK25" s="51">
        <v>2</v>
      </c>
      <c r="DL25" s="51">
        <v>9975</v>
      </c>
      <c r="DM25" s="51">
        <v>0</v>
      </c>
      <c r="DN25" s="51">
        <v>90</v>
      </c>
      <c r="DO25" s="51"/>
      <c r="DP25" s="51">
        <v>74</v>
      </c>
      <c r="DQ25" s="51">
        <v>89</v>
      </c>
      <c r="DR25" s="51">
        <v>0</v>
      </c>
      <c r="DS25" s="51">
        <v>16</v>
      </c>
      <c r="DT25" s="51"/>
      <c r="DU25" s="51"/>
      <c r="DV25" s="51" t="s">
        <v>78</v>
      </c>
      <c r="DW25" s="51">
        <v>1</v>
      </c>
      <c r="DX25" s="51">
        <v>9</v>
      </c>
      <c r="DY25" s="51">
        <v>4899</v>
      </c>
      <c r="DZ25" s="51">
        <v>0</v>
      </c>
      <c r="EA25" s="51">
        <v>89</v>
      </c>
      <c r="EB25" s="51"/>
      <c r="EC25" s="51">
        <v>69</v>
      </c>
      <c r="ED25" s="51">
        <v>84</v>
      </c>
      <c r="EE25" s="51">
        <v>0</v>
      </c>
      <c r="EF25" s="51">
        <v>15</v>
      </c>
      <c r="EG25" s="51"/>
      <c r="EH25" s="51"/>
      <c r="EI25" s="51" t="s">
        <v>78</v>
      </c>
      <c r="EJ25" s="51">
        <v>3</v>
      </c>
      <c r="EK25" s="51">
        <v>13</v>
      </c>
      <c r="EL25" s="51">
        <v>5076</v>
      </c>
      <c r="EM25" s="51">
        <v>0</v>
      </c>
      <c r="EN25" s="51">
        <v>84</v>
      </c>
      <c r="EO25" s="51"/>
      <c r="EP25" s="51">
        <v>71</v>
      </c>
      <c r="EQ25" s="51">
        <v>87</v>
      </c>
      <c r="ER25" s="51">
        <v>0</v>
      </c>
      <c r="ES25" s="51">
        <v>15</v>
      </c>
      <c r="ET25" s="51"/>
      <c r="EU25" s="51"/>
      <c r="EV25" s="51">
        <v>0</v>
      </c>
      <c r="EW25" s="51">
        <v>2</v>
      </c>
      <c r="EX25" s="51">
        <v>11</v>
      </c>
      <c r="EY25" s="51">
        <v>9975</v>
      </c>
      <c r="EZ25" s="51">
        <v>0</v>
      </c>
      <c r="FA25" s="51">
        <v>87</v>
      </c>
    </row>
    <row r="26" spans="1:157" x14ac:dyDescent="0.2">
      <c r="A26" s="51"/>
      <c r="B26" s="51" t="s">
        <v>91</v>
      </c>
      <c r="C26" s="51">
        <v>6</v>
      </c>
      <c r="D26" s="51">
        <v>29</v>
      </c>
      <c r="E26" s="51">
        <v>22</v>
      </c>
      <c r="F26" s="51">
        <v>7</v>
      </c>
      <c r="G26" s="51">
        <v>35</v>
      </c>
      <c r="H26" s="51" t="s">
        <v>78</v>
      </c>
      <c r="I26" s="51" t="s">
        <v>78</v>
      </c>
      <c r="J26" s="51" t="s">
        <v>78</v>
      </c>
      <c r="K26" s="51">
        <v>1</v>
      </c>
      <c r="L26" s="51">
        <v>4864</v>
      </c>
      <c r="M26" s="51">
        <v>0</v>
      </c>
      <c r="N26" s="51">
        <v>93</v>
      </c>
      <c r="O26" s="51"/>
      <c r="P26" s="51">
        <v>9</v>
      </c>
      <c r="Q26" s="51">
        <v>27</v>
      </c>
      <c r="R26" s="51">
        <v>26</v>
      </c>
      <c r="S26" s="51">
        <v>10</v>
      </c>
      <c r="T26" s="51">
        <v>25</v>
      </c>
      <c r="U26" s="51">
        <v>0</v>
      </c>
      <c r="V26" s="51">
        <v>0</v>
      </c>
      <c r="W26" s="51">
        <v>0</v>
      </c>
      <c r="X26" s="51">
        <v>3</v>
      </c>
      <c r="Y26" s="51">
        <v>5317</v>
      </c>
      <c r="Z26" s="51">
        <v>0</v>
      </c>
      <c r="AA26" s="51">
        <v>88</v>
      </c>
      <c r="AB26" s="51"/>
      <c r="AC26" s="51">
        <v>7</v>
      </c>
      <c r="AD26" s="51">
        <v>28</v>
      </c>
      <c r="AE26" s="51">
        <v>24</v>
      </c>
      <c r="AF26" s="51">
        <v>9</v>
      </c>
      <c r="AG26" s="51">
        <v>30</v>
      </c>
      <c r="AH26" s="51" t="s">
        <v>78</v>
      </c>
      <c r="AI26" s="51" t="s">
        <v>78</v>
      </c>
      <c r="AJ26" s="51" t="s">
        <v>78</v>
      </c>
      <c r="AK26" s="51">
        <v>2</v>
      </c>
      <c r="AL26" s="51">
        <v>10181</v>
      </c>
      <c r="AM26" s="51">
        <v>0</v>
      </c>
      <c r="AN26" s="51">
        <v>90</v>
      </c>
      <c r="AO26" s="51"/>
      <c r="AP26" s="51">
        <v>7</v>
      </c>
      <c r="AQ26" s="51">
        <v>27</v>
      </c>
      <c r="AR26" s="51">
        <v>29</v>
      </c>
      <c r="AS26" s="51">
        <v>13</v>
      </c>
      <c r="AT26" s="51">
        <v>22</v>
      </c>
      <c r="AU26" s="51" t="s">
        <v>78</v>
      </c>
      <c r="AV26" s="51" t="s">
        <v>78</v>
      </c>
      <c r="AW26" s="51" t="s">
        <v>78</v>
      </c>
      <c r="AX26" s="51">
        <v>1</v>
      </c>
      <c r="AY26" s="51">
        <v>4864</v>
      </c>
      <c r="AZ26" s="51">
        <v>0</v>
      </c>
      <c r="BA26" s="51">
        <v>91</v>
      </c>
      <c r="BB26" s="51"/>
      <c r="BC26" s="51">
        <v>13</v>
      </c>
      <c r="BD26" s="51">
        <v>22</v>
      </c>
      <c r="BE26" s="51">
        <v>31</v>
      </c>
      <c r="BF26" s="51">
        <v>18</v>
      </c>
      <c r="BG26" s="51">
        <v>12</v>
      </c>
      <c r="BH26" s="51">
        <v>0</v>
      </c>
      <c r="BI26" s="51" t="s">
        <v>78</v>
      </c>
      <c r="BJ26" s="51">
        <v>0</v>
      </c>
      <c r="BK26" s="51">
        <v>4</v>
      </c>
      <c r="BL26" s="51">
        <v>5317</v>
      </c>
      <c r="BM26" s="51">
        <v>0</v>
      </c>
      <c r="BN26" s="51">
        <v>84</v>
      </c>
      <c r="BO26" s="51"/>
      <c r="BP26" s="51">
        <v>10</v>
      </c>
      <c r="BQ26" s="51">
        <v>25</v>
      </c>
      <c r="BR26" s="51">
        <v>30</v>
      </c>
      <c r="BS26" s="51">
        <v>15</v>
      </c>
      <c r="BT26" s="51">
        <v>17</v>
      </c>
      <c r="BU26" s="51" t="s">
        <v>78</v>
      </c>
      <c r="BV26" s="51" t="s">
        <v>78</v>
      </c>
      <c r="BW26" s="51" t="s">
        <v>78</v>
      </c>
      <c r="BX26" s="51">
        <v>3</v>
      </c>
      <c r="BY26" s="51">
        <v>10181</v>
      </c>
      <c r="BZ26" s="51">
        <v>0</v>
      </c>
      <c r="CA26" s="51">
        <v>87</v>
      </c>
      <c r="CB26" s="51"/>
      <c r="CC26" s="51">
        <v>5</v>
      </c>
      <c r="CD26" s="51">
        <v>30</v>
      </c>
      <c r="CE26" s="51">
        <v>27</v>
      </c>
      <c r="CF26" s="51">
        <v>11</v>
      </c>
      <c r="CG26" s="51">
        <v>26</v>
      </c>
      <c r="CH26" s="51" t="s">
        <v>78</v>
      </c>
      <c r="CI26" s="51" t="s">
        <v>78</v>
      </c>
      <c r="CJ26" s="51">
        <v>0</v>
      </c>
      <c r="CK26" s="51">
        <v>1</v>
      </c>
      <c r="CL26" s="51">
        <v>4864</v>
      </c>
      <c r="CM26" s="51">
        <v>0</v>
      </c>
      <c r="CN26" s="51">
        <v>94</v>
      </c>
      <c r="CO26" s="51"/>
      <c r="CP26" s="51">
        <v>7</v>
      </c>
      <c r="CQ26" s="51">
        <v>25</v>
      </c>
      <c r="CR26" s="51">
        <v>24</v>
      </c>
      <c r="CS26" s="51">
        <v>12</v>
      </c>
      <c r="CT26" s="51">
        <v>29</v>
      </c>
      <c r="CU26" s="51" t="s">
        <v>78</v>
      </c>
      <c r="CV26" s="51" t="s">
        <v>78</v>
      </c>
      <c r="CW26" s="51" t="s">
        <v>78</v>
      </c>
      <c r="CX26" s="51">
        <v>2</v>
      </c>
      <c r="CY26" s="51">
        <v>5317</v>
      </c>
      <c r="CZ26" s="51">
        <v>0</v>
      </c>
      <c r="DA26" s="51">
        <v>90</v>
      </c>
      <c r="DB26" s="51"/>
      <c r="DC26" s="51">
        <v>6</v>
      </c>
      <c r="DD26" s="51">
        <v>27</v>
      </c>
      <c r="DE26" s="51">
        <v>26</v>
      </c>
      <c r="DF26" s="51">
        <v>12</v>
      </c>
      <c r="DG26" s="51">
        <v>28</v>
      </c>
      <c r="DH26" s="51">
        <v>0</v>
      </c>
      <c r="DI26" s="51" t="s">
        <v>78</v>
      </c>
      <c r="DJ26" s="51" t="s">
        <v>78</v>
      </c>
      <c r="DK26" s="51">
        <v>2</v>
      </c>
      <c r="DL26" s="51">
        <v>10181</v>
      </c>
      <c r="DM26" s="51">
        <v>0</v>
      </c>
      <c r="DN26" s="51">
        <v>92</v>
      </c>
      <c r="DO26" s="51"/>
      <c r="DP26" s="51">
        <v>69</v>
      </c>
      <c r="DQ26" s="51">
        <v>91</v>
      </c>
      <c r="DR26" s="51">
        <v>0</v>
      </c>
      <c r="DS26" s="51">
        <v>22</v>
      </c>
      <c r="DT26" s="51"/>
      <c r="DU26" s="51"/>
      <c r="DV26" s="51" t="s">
        <v>78</v>
      </c>
      <c r="DW26" s="51">
        <v>1</v>
      </c>
      <c r="DX26" s="51">
        <v>8</v>
      </c>
      <c r="DY26" s="51">
        <v>4864</v>
      </c>
      <c r="DZ26" s="51">
        <v>0</v>
      </c>
      <c r="EA26" s="51">
        <v>91</v>
      </c>
      <c r="EB26" s="51"/>
      <c r="EC26" s="51">
        <v>65</v>
      </c>
      <c r="ED26" s="51">
        <v>87</v>
      </c>
      <c r="EE26" s="51">
        <v>0</v>
      </c>
      <c r="EF26" s="51">
        <v>22</v>
      </c>
      <c r="EG26" s="51"/>
      <c r="EH26" s="51"/>
      <c r="EI26" s="51" t="s">
        <v>78</v>
      </c>
      <c r="EJ26" s="51">
        <v>2</v>
      </c>
      <c r="EK26" s="51">
        <v>10</v>
      </c>
      <c r="EL26" s="51">
        <v>5317</v>
      </c>
      <c r="EM26" s="51">
        <v>0</v>
      </c>
      <c r="EN26" s="51">
        <v>87</v>
      </c>
      <c r="EO26" s="51"/>
      <c r="EP26" s="51">
        <v>67</v>
      </c>
      <c r="EQ26" s="51">
        <v>89</v>
      </c>
      <c r="ER26" s="51">
        <v>0</v>
      </c>
      <c r="ES26" s="51">
        <v>22</v>
      </c>
      <c r="ET26" s="51"/>
      <c r="EU26" s="51"/>
      <c r="EV26" s="51">
        <v>0</v>
      </c>
      <c r="EW26" s="51">
        <v>2</v>
      </c>
      <c r="EX26" s="51">
        <v>9</v>
      </c>
      <c r="EY26" s="51">
        <v>10181</v>
      </c>
      <c r="EZ26" s="51">
        <v>0</v>
      </c>
      <c r="FA26" s="51">
        <v>89</v>
      </c>
    </row>
    <row r="27" spans="1:157" x14ac:dyDescent="0.2">
      <c r="A27" s="51"/>
      <c r="B27" s="53" t="s">
        <v>92</v>
      </c>
      <c r="C27" s="51">
        <v>7</v>
      </c>
      <c r="D27" s="51">
        <v>31</v>
      </c>
      <c r="E27" s="51">
        <v>26</v>
      </c>
      <c r="F27" s="51">
        <v>10</v>
      </c>
      <c r="G27" s="51">
        <v>25</v>
      </c>
      <c r="H27" s="51" t="s">
        <v>78</v>
      </c>
      <c r="I27" s="51">
        <v>0</v>
      </c>
      <c r="J27" s="51" t="s">
        <v>78</v>
      </c>
      <c r="K27" s="51">
        <v>1</v>
      </c>
      <c r="L27" s="51">
        <v>3522</v>
      </c>
      <c r="M27" s="51">
        <v>0</v>
      </c>
      <c r="N27" s="51">
        <v>92</v>
      </c>
      <c r="O27" s="51"/>
      <c r="P27" s="51">
        <v>13</v>
      </c>
      <c r="Q27" s="51">
        <v>24</v>
      </c>
      <c r="R27" s="51">
        <v>30</v>
      </c>
      <c r="S27" s="51">
        <v>14</v>
      </c>
      <c r="T27" s="51">
        <v>16</v>
      </c>
      <c r="U27" s="51">
        <v>0</v>
      </c>
      <c r="V27" s="51">
        <v>0</v>
      </c>
      <c r="W27" s="51">
        <v>0</v>
      </c>
      <c r="X27" s="51">
        <v>3</v>
      </c>
      <c r="Y27" s="51">
        <v>3687</v>
      </c>
      <c r="Z27" s="51">
        <v>0</v>
      </c>
      <c r="AA27" s="51">
        <v>84</v>
      </c>
      <c r="AB27" s="51"/>
      <c r="AC27" s="51">
        <v>10</v>
      </c>
      <c r="AD27" s="51">
        <v>27</v>
      </c>
      <c r="AE27" s="51">
        <v>28</v>
      </c>
      <c r="AF27" s="51">
        <v>12</v>
      </c>
      <c r="AG27" s="51">
        <v>20</v>
      </c>
      <c r="AH27" s="51" t="s">
        <v>78</v>
      </c>
      <c r="AI27" s="51">
        <v>0</v>
      </c>
      <c r="AJ27" s="51" t="s">
        <v>78</v>
      </c>
      <c r="AK27" s="51">
        <v>2</v>
      </c>
      <c r="AL27" s="51">
        <v>7209</v>
      </c>
      <c r="AM27" s="51">
        <v>0</v>
      </c>
      <c r="AN27" s="51">
        <v>88</v>
      </c>
      <c r="AO27" s="51"/>
      <c r="AP27" s="51">
        <v>10</v>
      </c>
      <c r="AQ27" s="51">
        <v>24</v>
      </c>
      <c r="AR27" s="51">
        <v>33</v>
      </c>
      <c r="AS27" s="51">
        <v>18</v>
      </c>
      <c r="AT27" s="51">
        <v>14</v>
      </c>
      <c r="AU27" s="51">
        <v>0</v>
      </c>
      <c r="AV27" s="51">
        <v>0</v>
      </c>
      <c r="AW27" s="51" t="s">
        <v>78</v>
      </c>
      <c r="AX27" s="51">
        <v>1</v>
      </c>
      <c r="AY27" s="51">
        <v>3522</v>
      </c>
      <c r="AZ27" s="51">
        <v>0</v>
      </c>
      <c r="BA27" s="51">
        <v>89</v>
      </c>
      <c r="BB27" s="51"/>
      <c r="BC27" s="51">
        <v>19</v>
      </c>
      <c r="BD27" s="51">
        <v>15</v>
      </c>
      <c r="BE27" s="51">
        <v>31</v>
      </c>
      <c r="BF27" s="51">
        <v>24</v>
      </c>
      <c r="BG27" s="51">
        <v>7</v>
      </c>
      <c r="BH27" s="51">
        <v>0</v>
      </c>
      <c r="BI27" s="51" t="s">
        <v>78</v>
      </c>
      <c r="BJ27" s="51" t="s">
        <v>78</v>
      </c>
      <c r="BK27" s="51">
        <v>4</v>
      </c>
      <c r="BL27" s="51">
        <v>3687</v>
      </c>
      <c r="BM27" s="51">
        <v>0</v>
      </c>
      <c r="BN27" s="51">
        <v>77</v>
      </c>
      <c r="BO27" s="51"/>
      <c r="BP27" s="51">
        <v>15</v>
      </c>
      <c r="BQ27" s="51">
        <v>20</v>
      </c>
      <c r="BR27" s="51">
        <v>32</v>
      </c>
      <c r="BS27" s="51">
        <v>21</v>
      </c>
      <c r="BT27" s="51">
        <v>10</v>
      </c>
      <c r="BU27" s="51">
        <v>0</v>
      </c>
      <c r="BV27" s="51" t="s">
        <v>78</v>
      </c>
      <c r="BW27" s="51" t="s">
        <v>78</v>
      </c>
      <c r="BX27" s="51">
        <v>3</v>
      </c>
      <c r="BY27" s="51">
        <v>7209</v>
      </c>
      <c r="BZ27" s="51">
        <v>0</v>
      </c>
      <c r="CA27" s="51">
        <v>82</v>
      </c>
      <c r="CB27" s="51"/>
      <c r="CC27" s="51">
        <v>8</v>
      </c>
      <c r="CD27" s="51">
        <v>27</v>
      </c>
      <c r="CE27" s="51">
        <v>34</v>
      </c>
      <c r="CF27" s="51">
        <v>18</v>
      </c>
      <c r="CG27" s="51">
        <v>13</v>
      </c>
      <c r="CH27" s="51">
        <v>0</v>
      </c>
      <c r="CI27" s="51" t="s">
        <v>78</v>
      </c>
      <c r="CJ27" s="51" t="s">
        <v>78</v>
      </c>
      <c r="CK27" s="51">
        <v>1</v>
      </c>
      <c r="CL27" s="51">
        <v>3522</v>
      </c>
      <c r="CM27" s="51">
        <v>0</v>
      </c>
      <c r="CN27" s="51">
        <v>91</v>
      </c>
      <c r="CO27" s="51"/>
      <c r="CP27" s="51">
        <v>10</v>
      </c>
      <c r="CQ27" s="51">
        <v>22</v>
      </c>
      <c r="CR27" s="51">
        <v>31</v>
      </c>
      <c r="CS27" s="51">
        <v>19</v>
      </c>
      <c r="CT27" s="51">
        <v>14</v>
      </c>
      <c r="CU27" s="51">
        <v>0</v>
      </c>
      <c r="CV27" s="51" t="s">
        <v>78</v>
      </c>
      <c r="CW27" s="51" t="s">
        <v>78</v>
      </c>
      <c r="CX27" s="51">
        <v>3</v>
      </c>
      <c r="CY27" s="51">
        <v>3687</v>
      </c>
      <c r="CZ27" s="51">
        <v>0</v>
      </c>
      <c r="DA27" s="51">
        <v>87</v>
      </c>
      <c r="DB27" s="51"/>
      <c r="DC27" s="51">
        <v>9</v>
      </c>
      <c r="DD27" s="51">
        <v>24</v>
      </c>
      <c r="DE27" s="51">
        <v>33</v>
      </c>
      <c r="DF27" s="51">
        <v>18</v>
      </c>
      <c r="DG27" s="51">
        <v>13</v>
      </c>
      <c r="DH27" s="51">
        <v>0</v>
      </c>
      <c r="DI27" s="51">
        <v>0</v>
      </c>
      <c r="DJ27" s="51">
        <v>0</v>
      </c>
      <c r="DK27" s="51">
        <v>2</v>
      </c>
      <c r="DL27" s="51">
        <v>7209</v>
      </c>
      <c r="DM27" s="51">
        <v>0</v>
      </c>
      <c r="DN27" s="51">
        <v>89</v>
      </c>
      <c r="DO27" s="51"/>
      <c r="DP27" s="51">
        <v>76</v>
      </c>
      <c r="DQ27" s="51">
        <v>91</v>
      </c>
      <c r="DR27" s="51">
        <v>0</v>
      </c>
      <c r="DS27" s="51">
        <v>15</v>
      </c>
      <c r="DT27" s="51"/>
      <c r="DU27" s="51"/>
      <c r="DV27" s="51" t="s">
        <v>78</v>
      </c>
      <c r="DW27" s="51">
        <v>1</v>
      </c>
      <c r="DX27" s="51">
        <v>8</v>
      </c>
      <c r="DY27" s="51">
        <v>3522</v>
      </c>
      <c r="DZ27" s="51">
        <v>0</v>
      </c>
      <c r="EA27" s="51">
        <v>91</v>
      </c>
      <c r="EB27" s="51"/>
      <c r="EC27" s="51">
        <v>71</v>
      </c>
      <c r="ED27" s="51">
        <v>85</v>
      </c>
      <c r="EE27" s="51">
        <v>0</v>
      </c>
      <c r="EF27" s="51">
        <v>14</v>
      </c>
      <c r="EG27" s="51"/>
      <c r="EH27" s="51"/>
      <c r="EI27" s="51" t="s">
        <v>78</v>
      </c>
      <c r="EJ27" s="51">
        <v>3</v>
      </c>
      <c r="EK27" s="51">
        <v>12</v>
      </c>
      <c r="EL27" s="51">
        <v>3687</v>
      </c>
      <c r="EM27" s="51">
        <v>0</v>
      </c>
      <c r="EN27" s="51">
        <v>85</v>
      </c>
      <c r="EO27" s="51"/>
      <c r="EP27" s="51">
        <v>74</v>
      </c>
      <c r="EQ27" s="51">
        <v>88</v>
      </c>
      <c r="ER27" s="51">
        <v>0</v>
      </c>
      <c r="ES27" s="51">
        <v>14</v>
      </c>
      <c r="ET27" s="51"/>
      <c r="EU27" s="51"/>
      <c r="EV27" s="51">
        <v>0</v>
      </c>
      <c r="EW27" s="51">
        <v>2</v>
      </c>
      <c r="EX27" s="51">
        <v>10</v>
      </c>
      <c r="EY27" s="51">
        <v>7209</v>
      </c>
      <c r="EZ27" s="51">
        <v>0</v>
      </c>
      <c r="FA27" s="51">
        <v>88</v>
      </c>
    </row>
    <row r="28" spans="1:157" x14ac:dyDescent="0.2">
      <c r="A28" s="51"/>
      <c r="B28" s="53" t="s">
        <v>93</v>
      </c>
      <c r="C28" s="51">
        <v>5</v>
      </c>
      <c r="D28" s="51">
        <v>31</v>
      </c>
      <c r="E28" s="51">
        <v>25</v>
      </c>
      <c r="F28" s="51">
        <v>8</v>
      </c>
      <c r="G28" s="51">
        <v>29</v>
      </c>
      <c r="H28" s="51">
        <v>0</v>
      </c>
      <c r="I28" s="51" t="s">
        <v>78</v>
      </c>
      <c r="J28" s="51" t="s">
        <v>78</v>
      </c>
      <c r="K28" s="51">
        <v>1</v>
      </c>
      <c r="L28" s="51">
        <v>10938</v>
      </c>
      <c r="M28" s="51">
        <v>0</v>
      </c>
      <c r="N28" s="51">
        <v>93</v>
      </c>
      <c r="O28" s="51"/>
      <c r="P28" s="51">
        <v>9</v>
      </c>
      <c r="Q28" s="51">
        <v>27</v>
      </c>
      <c r="R28" s="51">
        <v>29</v>
      </c>
      <c r="S28" s="51">
        <v>11</v>
      </c>
      <c r="T28" s="51">
        <v>20</v>
      </c>
      <c r="U28" s="51">
        <v>0</v>
      </c>
      <c r="V28" s="51" t="s">
        <v>78</v>
      </c>
      <c r="W28" s="51" t="s">
        <v>78</v>
      </c>
      <c r="X28" s="51">
        <v>4</v>
      </c>
      <c r="Y28" s="51">
        <v>11005</v>
      </c>
      <c r="Z28" s="51">
        <v>0</v>
      </c>
      <c r="AA28" s="51">
        <v>87</v>
      </c>
      <c r="AB28" s="51"/>
      <c r="AC28" s="51">
        <v>7</v>
      </c>
      <c r="AD28" s="51">
        <v>29</v>
      </c>
      <c r="AE28" s="51">
        <v>27</v>
      </c>
      <c r="AF28" s="51">
        <v>9</v>
      </c>
      <c r="AG28" s="51">
        <v>25</v>
      </c>
      <c r="AH28" s="51">
        <v>0</v>
      </c>
      <c r="AI28" s="51">
        <v>0</v>
      </c>
      <c r="AJ28" s="51">
        <v>0</v>
      </c>
      <c r="AK28" s="51">
        <v>3</v>
      </c>
      <c r="AL28" s="51">
        <v>21943</v>
      </c>
      <c r="AM28" s="51">
        <v>0</v>
      </c>
      <c r="AN28" s="51">
        <v>90</v>
      </c>
      <c r="AO28" s="51"/>
      <c r="AP28" s="51">
        <v>8</v>
      </c>
      <c r="AQ28" s="51">
        <v>26</v>
      </c>
      <c r="AR28" s="51">
        <v>33</v>
      </c>
      <c r="AS28" s="51">
        <v>14</v>
      </c>
      <c r="AT28" s="51">
        <v>17</v>
      </c>
      <c r="AU28" s="51" t="s">
        <v>78</v>
      </c>
      <c r="AV28" s="51" t="s">
        <v>78</v>
      </c>
      <c r="AW28" s="51" t="s">
        <v>78</v>
      </c>
      <c r="AX28" s="51">
        <v>2</v>
      </c>
      <c r="AY28" s="51">
        <v>10938</v>
      </c>
      <c r="AZ28" s="51">
        <v>0</v>
      </c>
      <c r="BA28" s="51">
        <v>91</v>
      </c>
      <c r="BB28" s="51"/>
      <c r="BC28" s="51">
        <v>14</v>
      </c>
      <c r="BD28" s="51">
        <v>18</v>
      </c>
      <c r="BE28" s="51">
        <v>34</v>
      </c>
      <c r="BF28" s="51">
        <v>20</v>
      </c>
      <c r="BG28" s="51">
        <v>10</v>
      </c>
      <c r="BH28" s="51">
        <v>0</v>
      </c>
      <c r="BI28" s="51" t="s">
        <v>78</v>
      </c>
      <c r="BJ28" s="51" t="s">
        <v>78</v>
      </c>
      <c r="BK28" s="51">
        <v>4</v>
      </c>
      <c r="BL28" s="51">
        <v>11005</v>
      </c>
      <c r="BM28" s="51">
        <v>0</v>
      </c>
      <c r="BN28" s="51">
        <v>81</v>
      </c>
      <c r="BO28" s="51"/>
      <c r="BP28" s="51">
        <v>11</v>
      </c>
      <c r="BQ28" s="51">
        <v>22</v>
      </c>
      <c r="BR28" s="51">
        <v>33</v>
      </c>
      <c r="BS28" s="51">
        <v>17</v>
      </c>
      <c r="BT28" s="51">
        <v>13</v>
      </c>
      <c r="BU28" s="51" t="s">
        <v>78</v>
      </c>
      <c r="BV28" s="51">
        <v>0</v>
      </c>
      <c r="BW28" s="51">
        <v>0</v>
      </c>
      <c r="BX28" s="51">
        <v>3</v>
      </c>
      <c r="BY28" s="51">
        <v>21943</v>
      </c>
      <c r="BZ28" s="51">
        <v>0</v>
      </c>
      <c r="CA28" s="51">
        <v>86</v>
      </c>
      <c r="CB28" s="51"/>
      <c r="CC28" s="51">
        <v>6</v>
      </c>
      <c r="CD28" s="51">
        <v>29</v>
      </c>
      <c r="CE28" s="51">
        <v>32</v>
      </c>
      <c r="CF28" s="51">
        <v>14</v>
      </c>
      <c r="CG28" s="51">
        <v>17</v>
      </c>
      <c r="CH28" s="51" t="s">
        <v>78</v>
      </c>
      <c r="CI28" s="51" t="s">
        <v>78</v>
      </c>
      <c r="CJ28" s="51" t="s">
        <v>78</v>
      </c>
      <c r="CK28" s="51">
        <v>1</v>
      </c>
      <c r="CL28" s="51">
        <v>10938</v>
      </c>
      <c r="CM28" s="51">
        <v>0</v>
      </c>
      <c r="CN28" s="51">
        <v>92</v>
      </c>
      <c r="CO28" s="51"/>
      <c r="CP28" s="51">
        <v>9</v>
      </c>
      <c r="CQ28" s="51">
        <v>24</v>
      </c>
      <c r="CR28" s="51">
        <v>29</v>
      </c>
      <c r="CS28" s="51">
        <v>15</v>
      </c>
      <c r="CT28" s="51">
        <v>19</v>
      </c>
      <c r="CU28" s="51" t="s">
        <v>78</v>
      </c>
      <c r="CV28" s="51" t="s">
        <v>78</v>
      </c>
      <c r="CW28" s="51">
        <v>0</v>
      </c>
      <c r="CX28" s="51">
        <v>3</v>
      </c>
      <c r="CY28" s="51">
        <v>11005</v>
      </c>
      <c r="CZ28" s="51">
        <v>0</v>
      </c>
      <c r="DA28" s="51">
        <v>88</v>
      </c>
      <c r="DB28" s="51"/>
      <c r="DC28" s="51">
        <v>8</v>
      </c>
      <c r="DD28" s="51">
        <v>26</v>
      </c>
      <c r="DE28" s="51">
        <v>31</v>
      </c>
      <c r="DF28" s="51">
        <v>15</v>
      </c>
      <c r="DG28" s="51">
        <v>18</v>
      </c>
      <c r="DH28" s="51">
        <v>0</v>
      </c>
      <c r="DI28" s="51">
        <v>0</v>
      </c>
      <c r="DJ28" s="51" t="s">
        <v>78</v>
      </c>
      <c r="DK28" s="51">
        <v>2</v>
      </c>
      <c r="DL28" s="51">
        <v>21943</v>
      </c>
      <c r="DM28" s="51">
        <v>0</v>
      </c>
      <c r="DN28" s="51">
        <v>90</v>
      </c>
      <c r="DO28" s="51"/>
      <c r="DP28" s="51">
        <v>74</v>
      </c>
      <c r="DQ28" s="51">
        <v>90</v>
      </c>
      <c r="DR28" s="51">
        <v>0</v>
      </c>
      <c r="DS28" s="51">
        <v>16</v>
      </c>
      <c r="DT28" s="51"/>
      <c r="DU28" s="51"/>
      <c r="DV28" s="51">
        <v>0</v>
      </c>
      <c r="DW28" s="51">
        <v>1</v>
      </c>
      <c r="DX28" s="51">
        <v>8</v>
      </c>
      <c r="DY28" s="51">
        <v>10938</v>
      </c>
      <c r="DZ28" s="51">
        <v>0</v>
      </c>
      <c r="EA28" s="51">
        <v>90</v>
      </c>
      <c r="EB28" s="51"/>
      <c r="EC28" s="51">
        <v>69</v>
      </c>
      <c r="ED28" s="51">
        <v>85</v>
      </c>
      <c r="EE28" s="51" t="s">
        <v>78</v>
      </c>
      <c r="EF28" s="51">
        <v>16</v>
      </c>
      <c r="EG28" s="51"/>
      <c r="EH28" s="51"/>
      <c r="EI28" s="51">
        <v>0</v>
      </c>
      <c r="EJ28" s="51">
        <v>3</v>
      </c>
      <c r="EK28" s="51">
        <v>11</v>
      </c>
      <c r="EL28" s="51">
        <v>11005</v>
      </c>
      <c r="EM28" s="51">
        <v>0</v>
      </c>
      <c r="EN28" s="51">
        <v>85</v>
      </c>
      <c r="EO28" s="51"/>
      <c r="EP28" s="51">
        <v>72</v>
      </c>
      <c r="EQ28" s="51">
        <v>88</v>
      </c>
      <c r="ER28" s="51" t="s">
        <v>78</v>
      </c>
      <c r="ES28" s="51">
        <v>16</v>
      </c>
      <c r="ET28" s="51"/>
      <c r="EU28" s="51"/>
      <c r="EV28" s="51">
        <v>0</v>
      </c>
      <c r="EW28" s="51">
        <v>2</v>
      </c>
      <c r="EX28" s="51">
        <v>10</v>
      </c>
      <c r="EY28" s="51">
        <v>21943</v>
      </c>
      <c r="EZ28" s="51">
        <v>0</v>
      </c>
      <c r="FA28" s="51">
        <v>88</v>
      </c>
    </row>
    <row r="29" spans="1:157" x14ac:dyDescent="0.2">
      <c r="A29" s="51"/>
      <c r="B29" s="51" t="s">
        <v>94</v>
      </c>
      <c r="C29" s="51">
        <v>7</v>
      </c>
      <c r="D29" s="51">
        <v>31</v>
      </c>
      <c r="E29" s="51">
        <v>26</v>
      </c>
      <c r="F29" s="51">
        <v>8</v>
      </c>
      <c r="G29" s="51">
        <v>27</v>
      </c>
      <c r="H29" s="51">
        <v>0</v>
      </c>
      <c r="I29" s="51" t="s">
        <v>78</v>
      </c>
      <c r="J29" s="51">
        <v>0</v>
      </c>
      <c r="K29" s="51">
        <v>1</v>
      </c>
      <c r="L29" s="51">
        <v>2103</v>
      </c>
      <c r="M29" s="51">
        <v>0</v>
      </c>
      <c r="N29" s="51">
        <v>91</v>
      </c>
      <c r="O29" s="51"/>
      <c r="P29" s="51">
        <v>12</v>
      </c>
      <c r="Q29" s="51">
        <v>25</v>
      </c>
      <c r="R29" s="51">
        <v>30</v>
      </c>
      <c r="S29" s="51">
        <v>11</v>
      </c>
      <c r="T29" s="51">
        <v>17</v>
      </c>
      <c r="U29" s="51" t="s">
        <v>78</v>
      </c>
      <c r="V29" s="51" t="s">
        <v>78</v>
      </c>
      <c r="W29" s="51" t="s">
        <v>78</v>
      </c>
      <c r="X29" s="51">
        <v>5</v>
      </c>
      <c r="Y29" s="51">
        <v>2257</v>
      </c>
      <c r="Z29" s="51">
        <v>0</v>
      </c>
      <c r="AA29" s="51">
        <v>83</v>
      </c>
      <c r="AB29" s="51"/>
      <c r="AC29" s="51">
        <v>10</v>
      </c>
      <c r="AD29" s="51">
        <v>28</v>
      </c>
      <c r="AE29" s="51">
        <v>28</v>
      </c>
      <c r="AF29" s="51">
        <v>9</v>
      </c>
      <c r="AG29" s="51">
        <v>22</v>
      </c>
      <c r="AH29" s="51" t="s">
        <v>78</v>
      </c>
      <c r="AI29" s="51">
        <v>0</v>
      </c>
      <c r="AJ29" s="51" t="s">
        <v>78</v>
      </c>
      <c r="AK29" s="51">
        <v>3</v>
      </c>
      <c r="AL29" s="51">
        <v>4360</v>
      </c>
      <c r="AM29" s="51">
        <v>0</v>
      </c>
      <c r="AN29" s="51">
        <v>87</v>
      </c>
      <c r="AO29" s="51"/>
      <c r="AP29" s="51">
        <v>9</v>
      </c>
      <c r="AQ29" s="51">
        <v>26</v>
      </c>
      <c r="AR29" s="51">
        <v>32</v>
      </c>
      <c r="AS29" s="51">
        <v>16</v>
      </c>
      <c r="AT29" s="51">
        <v>15</v>
      </c>
      <c r="AU29" s="51">
        <v>0</v>
      </c>
      <c r="AV29" s="51" t="s">
        <v>78</v>
      </c>
      <c r="AW29" s="51">
        <v>0</v>
      </c>
      <c r="AX29" s="51">
        <v>2</v>
      </c>
      <c r="AY29" s="51">
        <v>2103</v>
      </c>
      <c r="AZ29" s="51">
        <v>0</v>
      </c>
      <c r="BA29" s="51">
        <v>89</v>
      </c>
      <c r="BB29" s="51"/>
      <c r="BC29" s="51">
        <v>16</v>
      </c>
      <c r="BD29" s="51">
        <v>17</v>
      </c>
      <c r="BE29" s="51">
        <v>32</v>
      </c>
      <c r="BF29" s="51">
        <v>21</v>
      </c>
      <c r="BG29" s="51">
        <v>8</v>
      </c>
      <c r="BH29" s="51" t="s">
        <v>78</v>
      </c>
      <c r="BI29" s="51" t="s">
        <v>78</v>
      </c>
      <c r="BJ29" s="51" t="s">
        <v>78</v>
      </c>
      <c r="BK29" s="51">
        <v>6</v>
      </c>
      <c r="BL29" s="51">
        <v>2257</v>
      </c>
      <c r="BM29" s="51">
        <v>0</v>
      </c>
      <c r="BN29" s="51">
        <v>78</v>
      </c>
      <c r="BO29" s="51"/>
      <c r="BP29" s="51">
        <v>12</v>
      </c>
      <c r="BQ29" s="51">
        <v>21</v>
      </c>
      <c r="BR29" s="51">
        <v>32</v>
      </c>
      <c r="BS29" s="51">
        <v>19</v>
      </c>
      <c r="BT29" s="51">
        <v>12</v>
      </c>
      <c r="BU29" s="51" t="s">
        <v>78</v>
      </c>
      <c r="BV29" s="51" t="s">
        <v>78</v>
      </c>
      <c r="BW29" s="51" t="s">
        <v>78</v>
      </c>
      <c r="BX29" s="51">
        <v>4</v>
      </c>
      <c r="BY29" s="51">
        <v>4360</v>
      </c>
      <c r="BZ29" s="51">
        <v>0</v>
      </c>
      <c r="CA29" s="51">
        <v>84</v>
      </c>
      <c r="CB29" s="51"/>
      <c r="CC29" s="51">
        <v>8</v>
      </c>
      <c r="CD29" s="51">
        <v>27</v>
      </c>
      <c r="CE29" s="51">
        <v>33</v>
      </c>
      <c r="CF29" s="51">
        <v>17</v>
      </c>
      <c r="CG29" s="51">
        <v>14</v>
      </c>
      <c r="CH29" s="51">
        <v>0</v>
      </c>
      <c r="CI29" s="51" t="s">
        <v>78</v>
      </c>
      <c r="CJ29" s="51">
        <v>0</v>
      </c>
      <c r="CK29" s="51">
        <v>1</v>
      </c>
      <c r="CL29" s="51">
        <v>2103</v>
      </c>
      <c r="CM29" s="51">
        <v>0</v>
      </c>
      <c r="CN29" s="51">
        <v>91</v>
      </c>
      <c r="CO29" s="51"/>
      <c r="CP29" s="51">
        <v>11</v>
      </c>
      <c r="CQ29" s="51">
        <v>22</v>
      </c>
      <c r="CR29" s="51">
        <v>29</v>
      </c>
      <c r="CS29" s="51">
        <v>17</v>
      </c>
      <c r="CT29" s="51">
        <v>16</v>
      </c>
      <c r="CU29" s="51" t="s">
        <v>78</v>
      </c>
      <c r="CV29" s="51" t="s">
        <v>78</v>
      </c>
      <c r="CW29" s="51" t="s">
        <v>78</v>
      </c>
      <c r="CX29" s="51">
        <v>4</v>
      </c>
      <c r="CY29" s="51">
        <v>2257</v>
      </c>
      <c r="CZ29" s="51">
        <v>0</v>
      </c>
      <c r="DA29" s="51">
        <v>85</v>
      </c>
      <c r="DB29" s="51"/>
      <c r="DC29" s="51">
        <v>9</v>
      </c>
      <c r="DD29" s="51">
        <v>25</v>
      </c>
      <c r="DE29" s="51">
        <v>31</v>
      </c>
      <c r="DF29" s="51">
        <v>17</v>
      </c>
      <c r="DG29" s="51">
        <v>15</v>
      </c>
      <c r="DH29" s="51" t="s">
        <v>78</v>
      </c>
      <c r="DI29" s="51">
        <v>0</v>
      </c>
      <c r="DJ29" s="51" t="s">
        <v>78</v>
      </c>
      <c r="DK29" s="51">
        <v>3</v>
      </c>
      <c r="DL29" s="51">
        <v>4360</v>
      </c>
      <c r="DM29" s="51">
        <v>0</v>
      </c>
      <c r="DN29" s="51">
        <v>88</v>
      </c>
      <c r="DO29" s="51"/>
      <c r="DP29" s="51">
        <v>76</v>
      </c>
      <c r="DQ29" s="51">
        <v>90</v>
      </c>
      <c r="DR29" s="51">
        <v>0</v>
      </c>
      <c r="DS29" s="51">
        <v>14</v>
      </c>
      <c r="DT29" s="51"/>
      <c r="DU29" s="51"/>
      <c r="DV29" s="51" t="s">
        <v>78</v>
      </c>
      <c r="DW29" s="51">
        <v>1</v>
      </c>
      <c r="DX29" s="51">
        <v>8</v>
      </c>
      <c r="DY29" s="51">
        <v>2103</v>
      </c>
      <c r="DZ29" s="51">
        <v>0</v>
      </c>
      <c r="EA29" s="51">
        <v>90</v>
      </c>
      <c r="EB29" s="51"/>
      <c r="EC29" s="51">
        <v>68</v>
      </c>
      <c r="ED29" s="51">
        <v>83</v>
      </c>
      <c r="EE29" s="51">
        <v>0</v>
      </c>
      <c r="EF29" s="51">
        <v>15</v>
      </c>
      <c r="EG29" s="51"/>
      <c r="EH29" s="51"/>
      <c r="EI29" s="51" t="s">
        <v>78</v>
      </c>
      <c r="EJ29" s="51">
        <v>4</v>
      </c>
      <c r="EK29" s="51">
        <v>13</v>
      </c>
      <c r="EL29" s="51">
        <v>2257</v>
      </c>
      <c r="EM29" s="51">
        <v>0</v>
      </c>
      <c r="EN29" s="51">
        <v>83</v>
      </c>
      <c r="EO29" s="51"/>
      <c r="EP29" s="51">
        <v>72</v>
      </c>
      <c r="EQ29" s="51">
        <v>87</v>
      </c>
      <c r="ER29" s="51">
        <v>0</v>
      </c>
      <c r="ES29" s="51">
        <v>14</v>
      </c>
      <c r="ET29" s="51"/>
      <c r="EU29" s="51"/>
      <c r="EV29" s="51">
        <v>0</v>
      </c>
      <c r="EW29" s="51">
        <v>3</v>
      </c>
      <c r="EX29" s="51">
        <v>11</v>
      </c>
      <c r="EY29" s="51">
        <v>4360</v>
      </c>
      <c r="EZ29" s="51">
        <v>0</v>
      </c>
      <c r="FA29" s="51">
        <v>87</v>
      </c>
    </row>
    <row r="30" spans="1:157" x14ac:dyDescent="0.2">
      <c r="A30" s="51"/>
      <c r="B30" s="51" t="s">
        <v>95</v>
      </c>
      <c r="C30" s="51">
        <v>9</v>
      </c>
      <c r="D30" s="51">
        <v>26</v>
      </c>
      <c r="E30" s="51">
        <v>27</v>
      </c>
      <c r="F30" s="51">
        <v>11</v>
      </c>
      <c r="G30" s="51">
        <v>24</v>
      </c>
      <c r="H30" s="51">
        <v>0</v>
      </c>
      <c r="I30" s="51">
        <v>0</v>
      </c>
      <c r="J30" s="51" t="s">
        <v>78</v>
      </c>
      <c r="K30" s="51">
        <v>2</v>
      </c>
      <c r="L30" s="51">
        <v>4702</v>
      </c>
      <c r="M30" s="51">
        <v>0</v>
      </c>
      <c r="N30" s="51">
        <v>88</v>
      </c>
      <c r="O30" s="51"/>
      <c r="P30" s="51">
        <v>14</v>
      </c>
      <c r="Q30" s="51">
        <v>24</v>
      </c>
      <c r="R30" s="51">
        <v>27</v>
      </c>
      <c r="S30" s="51">
        <v>14</v>
      </c>
      <c r="T30" s="51">
        <v>17</v>
      </c>
      <c r="U30" s="51">
        <v>0</v>
      </c>
      <c r="V30" s="51">
        <v>0</v>
      </c>
      <c r="W30" s="51" t="s">
        <v>78</v>
      </c>
      <c r="X30" s="51">
        <v>5</v>
      </c>
      <c r="Y30" s="51">
        <v>5184</v>
      </c>
      <c r="Z30" s="51">
        <v>0</v>
      </c>
      <c r="AA30" s="51">
        <v>82</v>
      </c>
      <c r="AB30" s="51"/>
      <c r="AC30" s="51">
        <v>12</v>
      </c>
      <c r="AD30" s="51">
        <v>25</v>
      </c>
      <c r="AE30" s="51">
        <v>27</v>
      </c>
      <c r="AF30" s="51">
        <v>12</v>
      </c>
      <c r="AG30" s="51">
        <v>20</v>
      </c>
      <c r="AH30" s="51">
        <v>0</v>
      </c>
      <c r="AI30" s="51">
        <v>0</v>
      </c>
      <c r="AJ30" s="51">
        <v>0</v>
      </c>
      <c r="AK30" s="51">
        <v>3</v>
      </c>
      <c r="AL30" s="51">
        <v>9886</v>
      </c>
      <c r="AM30" s="51">
        <v>0</v>
      </c>
      <c r="AN30" s="51">
        <v>85</v>
      </c>
      <c r="AO30" s="51"/>
      <c r="AP30" s="51">
        <v>11</v>
      </c>
      <c r="AQ30" s="51">
        <v>24</v>
      </c>
      <c r="AR30" s="51">
        <v>30</v>
      </c>
      <c r="AS30" s="51">
        <v>18</v>
      </c>
      <c r="AT30" s="51">
        <v>15</v>
      </c>
      <c r="AU30" s="51">
        <v>0</v>
      </c>
      <c r="AV30" s="51">
        <v>0</v>
      </c>
      <c r="AW30" s="51" t="s">
        <v>78</v>
      </c>
      <c r="AX30" s="51">
        <v>2</v>
      </c>
      <c r="AY30" s="51">
        <v>4702</v>
      </c>
      <c r="AZ30" s="51">
        <v>0</v>
      </c>
      <c r="BA30" s="51">
        <v>86</v>
      </c>
      <c r="BB30" s="51"/>
      <c r="BC30" s="51">
        <v>18</v>
      </c>
      <c r="BD30" s="51">
        <v>18</v>
      </c>
      <c r="BE30" s="51">
        <v>30</v>
      </c>
      <c r="BF30" s="51">
        <v>22</v>
      </c>
      <c r="BG30" s="51">
        <v>7</v>
      </c>
      <c r="BH30" s="51">
        <v>0</v>
      </c>
      <c r="BI30" s="51">
        <v>0</v>
      </c>
      <c r="BJ30" s="51" t="s">
        <v>78</v>
      </c>
      <c r="BK30" s="51">
        <v>5</v>
      </c>
      <c r="BL30" s="51">
        <v>5184</v>
      </c>
      <c r="BM30" s="51">
        <v>0</v>
      </c>
      <c r="BN30" s="51">
        <v>76</v>
      </c>
      <c r="BO30" s="51"/>
      <c r="BP30" s="51">
        <v>15</v>
      </c>
      <c r="BQ30" s="51">
        <v>21</v>
      </c>
      <c r="BR30" s="51">
        <v>30</v>
      </c>
      <c r="BS30" s="51">
        <v>20</v>
      </c>
      <c r="BT30" s="51">
        <v>11</v>
      </c>
      <c r="BU30" s="51">
        <v>0</v>
      </c>
      <c r="BV30" s="51">
        <v>0</v>
      </c>
      <c r="BW30" s="51">
        <v>0</v>
      </c>
      <c r="BX30" s="51">
        <v>4</v>
      </c>
      <c r="BY30" s="51">
        <v>9886</v>
      </c>
      <c r="BZ30" s="51">
        <v>0</v>
      </c>
      <c r="CA30" s="51">
        <v>81</v>
      </c>
      <c r="CB30" s="51"/>
      <c r="CC30" s="51">
        <v>8</v>
      </c>
      <c r="CD30" s="51">
        <v>27</v>
      </c>
      <c r="CE30" s="51">
        <v>31</v>
      </c>
      <c r="CF30" s="51">
        <v>15</v>
      </c>
      <c r="CG30" s="51">
        <v>18</v>
      </c>
      <c r="CH30" s="51">
        <v>0</v>
      </c>
      <c r="CI30" s="51">
        <v>0</v>
      </c>
      <c r="CJ30" s="51" t="s">
        <v>78</v>
      </c>
      <c r="CK30" s="51">
        <v>2</v>
      </c>
      <c r="CL30" s="51">
        <v>4702</v>
      </c>
      <c r="CM30" s="51">
        <v>0</v>
      </c>
      <c r="CN30" s="51">
        <v>91</v>
      </c>
      <c r="CO30" s="51"/>
      <c r="CP30" s="51">
        <v>9</v>
      </c>
      <c r="CQ30" s="51">
        <v>25</v>
      </c>
      <c r="CR30" s="51">
        <v>27</v>
      </c>
      <c r="CS30" s="51">
        <v>16</v>
      </c>
      <c r="CT30" s="51">
        <v>20</v>
      </c>
      <c r="CU30" s="51">
        <v>0</v>
      </c>
      <c r="CV30" s="51">
        <v>0</v>
      </c>
      <c r="CW30" s="51" t="s">
        <v>78</v>
      </c>
      <c r="CX30" s="51">
        <v>3</v>
      </c>
      <c r="CY30" s="51">
        <v>5184</v>
      </c>
      <c r="CZ30" s="51">
        <v>0</v>
      </c>
      <c r="DA30" s="51">
        <v>88</v>
      </c>
      <c r="DB30" s="51"/>
      <c r="DC30" s="51">
        <v>8</v>
      </c>
      <c r="DD30" s="51">
        <v>26</v>
      </c>
      <c r="DE30" s="51">
        <v>29</v>
      </c>
      <c r="DF30" s="51">
        <v>15</v>
      </c>
      <c r="DG30" s="51">
        <v>19</v>
      </c>
      <c r="DH30" s="51">
        <v>0</v>
      </c>
      <c r="DI30" s="51">
        <v>0</v>
      </c>
      <c r="DJ30" s="51">
        <v>0</v>
      </c>
      <c r="DK30" s="51">
        <v>2</v>
      </c>
      <c r="DL30" s="51">
        <v>9886</v>
      </c>
      <c r="DM30" s="51">
        <v>0</v>
      </c>
      <c r="DN30" s="51">
        <v>89</v>
      </c>
      <c r="DO30" s="51"/>
      <c r="DP30" s="51">
        <v>72</v>
      </c>
      <c r="DQ30" s="51">
        <v>87</v>
      </c>
      <c r="DR30" s="51">
        <v>0</v>
      </c>
      <c r="DS30" s="51">
        <v>15</v>
      </c>
      <c r="DT30" s="51"/>
      <c r="DU30" s="51"/>
      <c r="DV30" s="51">
        <v>0</v>
      </c>
      <c r="DW30" s="51">
        <v>2</v>
      </c>
      <c r="DX30" s="51">
        <v>11</v>
      </c>
      <c r="DY30" s="51">
        <v>4702</v>
      </c>
      <c r="DZ30" s="51">
        <v>0</v>
      </c>
      <c r="EA30" s="51">
        <v>87</v>
      </c>
      <c r="EB30" s="51"/>
      <c r="EC30" s="51">
        <v>66</v>
      </c>
      <c r="ED30" s="51">
        <v>82</v>
      </c>
      <c r="EE30" s="51">
        <v>0</v>
      </c>
      <c r="EF30" s="51">
        <v>15</v>
      </c>
      <c r="EG30" s="51"/>
      <c r="EH30" s="51"/>
      <c r="EI30" s="51">
        <v>0</v>
      </c>
      <c r="EJ30" s="51">
        <v>3</v>
      </c>
      <c r="EK30" s="51">
        <v>15</v>
      </c>
      <c r="EL30" s="51">
        <v>5184</v>
      </c>
      <c r="EM30" s="51">
        <v>0</v>
      </c>
      <c r="EN30" s="51">
        <v>82</v>
      </c>
      <c r="EO30" s="51"/>
      <c r="EP30" s="51">
        <v>69</v>
      </c>
      <c r="EQ30" s="51">
        <v>84</v>
      </c>
      <c r="ER30" s="51">
        <v>0</v>
      </c>
      <c r="ES30" s="51">
        <v>15</v>
      </c>
      <c r="ET30" s="51"/>
      <c r="EU30" s="51"/>
      <c r="EV30" s="51">
        <v>0</v>
      </c>
      <c r="EW30" s="51">
        <v>3</v>
      </c>
      <c r="EX30" s="51">
        <v>13</v>
      </c>
      <c r="EY30" s="51">
        <v>9886</v>
      </c>
      <c r="EZ30" s="51">
        <v>0</v>
      </c>
      <c r="FA30" s="51">
        <v>84</v>
      </c>
    </row>
    <row r="31" spans="1:157" x14ac:dyDescent="0.2">
      <c r="A31" s="51"/>
      <c r="B31" s="53" t="s">
        <v>96</v>
      </c>
      <c r="C31" s="51">
        <v>11</v>
      </c>
      <c r="D31" s="51">
        <v>21</v>
      </c>
      <c r="E31" s="51">
        <v>18</v>
      </c>
      <c r="F31" s="51">
        <v>9</v>
      </c>
      <c r="G31" s="51">
        <v>27</v>
      </c>
      <c r="H31" s="51" t="s">
        <v>78</v>
      </c>
      <c r="I31" s="51">
        <v>2</v>
      </c>
      <c r="J31" s="51">
        <v>2</v>
      </c>
      <c r="K31" s="51">
        <v>10</v>
      </c>
      <c r="L31" s="51">
        <v>3244</v>
      </c>
      <c r="M31" s="51">
        <v>0</v>
      </c>
      <c r="N31" s="51">
        <v>75</v>
      </c>
      <c r="O31" s="51"/>
      <c r="P31" s="51">
        <v>15</v>
      </c>
      <c r="Q31" s="51">
        <v>19</v>
      </c>
      <c r="R31" s="51">
        <v>20</v>
      </c>
      <c r="S31" s="51">
        <v>11</v>
      </c>
      <c r="T31" s="51">
        <v>19</v>
      </c>
      <c r="U31" s="51" t="s">
        <v>78</v>
      </c>
      <c r="V31" s="51">
        <v>2</v>
      </c>
      <c r="W31" s="51">
        <v>2</v>
      </c>
      <c r="X31" s="51">
        <v>13</v>
      </c>
      <c r="Y31" s="51">
        <v>3594</v>
      </c>
      <c r="Z31" s="51">
        <v>0</v>
      </c>
      <c r="AA31" s="51">
        <v>69</v>
      </c>
      <c r="AB31" s="51"/>
      <c r="AC31" s="51">
        <v>13</v>
      </c>
      <c r="AD31" s="51">
        <v>20</v>
      </c>
      <c r="AE31" s="51">
        <v>19</v>
      </c>
      <c r="AF31" s="51">
        <v>10</v>
      </c>
      <c r="AG31" s="51">
        <v>22</v>
      </c>
      <c r="AH31" s="51">
        <v>0</v>
      </c>
      <c r="AI31" s="51">
        <v>2</v>
      </c>
      <c r="AJ31" s="51">
        <v>2</v>
      </c>
      <c r="AK31" s="51">
        <v>12</v>
      </c>
      <c r="AL31" s="51">
        <v>6838</v>
      </c>
      <c r="AM31" s="51">
        <v>0</v>
      </c>
      <c r="AN31" s="51">
        <v>72</v>
      </c>
      <c r="AO31" s="51"/>
      <c r="AP31" s="51">
        <v>13</v>
      </c>
      <c r="AQ31" s="51">
        <v>21</v>
      </c>
      <c r="AR31" s="51">
        <v>23</v>
      </c>
      <c r="AS31" s="51">
        <v>15</v>
      </c>
      <c r="AT31" s="51">
        <v>15</v>
      </c>
      <c r="AU31" s="51">
        <v>0</v>
      </c>
      <c r="AV31" s="51">
        <v>2</v>
      </c>
      <c r="AW31" s="51">
        <v>2</v>
      </c>
      <c r="AX31" s="51">
        <v>11</v>
      </c>
      <c r="AY31" s="51">
        <v>3244</v>
      </c>
      <c r="AZ31" s="51">
        <v>0</v>
      </c>
      <c r="BA31" s="51">
        <v>73</v>
      </c>
      <c r="BB31" s="51"/>
      <c r="BC31" s="51">
        <v>18</v>
      </c>
      <c r="BD31" s="51">
        <v>14</v>
      </c>
      <c r="BE31" s="51">
        <v>24</v>
      </c>
      <c r="BF31" s="51">
        <v>18</v>
      </c>
      <c r="BG31" s="51">
        <v>8</v>
      </c>
      <c r="BH31" s="51" t="s">
        <v>78</v>
      </c>
      <c r="BI31" s="51">
        <v>2</v>
      </c>
      <c r="BJ31" s="51">
        <v>2</v>
      </c>
      <c r="BK31" s="51">
        <v>14</v>
      </c>
      <c r="BL31" s="51">
        <v>3594</v>
      </c>
      <c r="BM31" s="51">
        <v>0</v>
      </c>
      <c r="BN31" s="51">
        <v>64</v>
      </c>
      <c r="BO31" s="51"/>
      <c r="BP31" s="51">
        <v>16</v>
      </c>
      <c r="BQ31" s="51">
        <v>17</v>
      </c>
      <c r="BR31" s="51">
        <v>24</v>
      </c>
      <c r="BS31" s="51">
        <v>17</v>
      </c>
      <c r="BT31" s="51">
        <v>11</v>
      </c>
      <c r="BU31" s="51" t="s">
        <v>78</v>
      </c>
      <c r="BV31" s="51">
        <v>2</v>
      </c>
      <c r="BW31" s="51">
        <v>2</v>
      </c>
      <c r="BX31" s="51">
        <v>13</v>
      </c>
      <c r="BY31" s="51">
        <v>6838</v>
      </c>
      <c r="BZ31" s="51">
        <v>0</v>
      </c>
      <c r="CA31" s="51">
        <v>68</v>
      </c>
      <c r="CB31" s="51"/>
      <c r="CC31" s="51">
        <v>11</v>
      </c>
      <c r="CD31" s="51">
        <v>24</v>
      </c>
      <c r="CE31" s="51">
        <v>25</v>
      </c>
      <c r="CF31" s="51">
        <v>14</v>
      </c>
      <c r="CG31" s="51">
        <v>16</v>
      </c>
      <c r="CH31" s="51">
        <v>0</v>
      </c>
      <c r="CI31" s="51">
        <v>2</v>
      </c>
      <c r="CJ31" s="51">
        <v>2</v>
      </c>
      <c r="CK31" s="51">
        <v>7</v>
      </c>
      <c r="CL31" s="51">
        <v>3244</v>
      </c>
      <c r="CM31" s="51">
        <v>0</v>
      </c>
      <c r="CN31" s="51">
        <v>78</v>
      </c>
      <c r="CO31" s="51"/>
      <c r="CP31" s="51">
        <v>13</v>
      </c>
      <c r="CQ31" s="51">
        <v>20</v>
      </c>
      <c r="CR31" s="51">
        <v>23</v>
      </c>
      <c r="CS31" s="51">
        <v>14</v>
      </c>
      <c r="CT31" s="51">
        <v>19</v>
      </c>
      <c r="CU31" s="51" t="s">
        <v>78</v>
      </c>
      <c r="CV31" s="51">
        <v>2</v>
      </c>
      <c r="CW31" s="51">
        <v>2</v>
      </c>
      <c r="CX31" s="51">
        <v>8</v>
      </c>
      <c r="CY31" s="51">
        <v>3594</v>
      </c>
      <c r="CZ31" s="51">
        <v>0</v>
      </c>
      <c r="DA31" s="51">
        <v>76</v>
      </c>
      <c r="DB31" s="51"/>
      <c r="DC31" s="51">
        <v>12</v>
      </c>
      <c r="DD31" s="51">
        <v>22</v>
      </c>
      <c r="DE31" s="51">
        <v>24</v>
      </c>
      <c r="DF31" s="51">
        <v>14</v>
      </c>
      <c r="DG31" s="51">
        <v>17</v>
      </c>
      <c r="DH31" s="51" t="s">
        <v>78</v>
      </c>
      <c r="DI31" s="51">
        <v>2</v>
      </c>
      <c r="DJ31" s="51">
        <v>2</v>
      </c>
      <c r="DK31" s="51">
        <v>7</v>
      </c>
      <c r="DL31" s="51">
        <v>6838</v>
      </c>
      <c r="DM31" s="51">
        <v>0</v>
      </c>
      <c r="DN31" s="51">
        <v>77</v>
      </c>
      <c r="DO31" s="51"/>
      <c r="DP31" s="51">
        <v>59</v>
      </c>
      <c r="DQ31" s="51">
        <v>75</v>
      </c>
      <c r="DR31" s="51">
        <v>0</v>
      </c>
      <c r="DS31" s="51">
        <v>16</v>
      </c>
      <c r="DT31" s="51"/>
      <c r="DU31" s="51"/>
      <c r="DV31" s="51">
        <v>4</v>
      </c>
      <c r="DW31" s="51">
        <v>8</v>
      </c>
      <c r="DX31" s="51">
        <v>13</v>
      </c>
      <c r="DY31" s="51">
        <v>3244</v>
      </c>
      <c r="DZ31" s="51">
        <v>0</v>
      </c>
      <c r="EA31" s="51">
        <v>75</v>
      </c>
      <c r="EB31" s="51"/>
      <c r="EC31" s="51">
        <v>55</v>
      </c>
      <c r="ED31" s="51">
        <v>72</v>
      </c>
      <c r="EE31" s="51">
        <v>0</v>
      </c>
      <c r="EF31" s="51">
        <v>17</v>
      </c>
      <c r="EG31" s="51"/>
      <c r="EH31" s="51"/>
      <c r="EI31" s="51">
        <v>4</v>
      </c>
      <c r="EJ31" s="51">
        <v>9</v>
      </c>
      <c r="EK31" s="51">
        <v>14</v>
      </c>
      <c r="EL31" s="51">
        <v>3594</v>
      </c>
      <c r="EM31" s="51">
        <v>0</v>
      </c>
      <c r="EN31" s="51">
        <v>72</v>
      </c>
      <c r="EO31" s="51"/>
      <c r="EP31" s="51">
        <v>57</v>
      </c>
      <c r="EQ31" s="51">
        <v>74</v>
      </c>
      <c r="ER31" s="51">
        <v>0</v>
      </c>
      <c r="ES31" s="51">
        <v>17</v>
      </c>
      <c r="ET31" s="51"/>
      <c r="EU31" s="51"/>
      <c r="EV31" s="51">
        <v>4</v>
      </c>
      <c r="EW31" s="51">
        <v>9</v>
      </c>
      <c r="EX31" s="51">
        <v>13</v>
      </c>
      <c r="EY31" s="51">
        <v>6838</v>
      </c>
      <c r="EZ31" s="51">
        <v>0</v>
      </c>
      <c r="FA31" s="51">
        <v>74</v>
      </c>
    </row>
    <row r="32" spans="1:157" x14ac:dyDescent="0.2">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c r="EK32" s="51"/>
      <c r="EL32" s="51"/>
      <c r="EM32" s="51"/>
      <c r="EN32" s="51"/>
      <c r="EO32" s="51"/>
      <c r="EP32" s="51"/>
      <c r="EQ32" s="51"/>
      <c r="ER32" s="51"/>
      <c r="ES32" s="51"/>
      <c r="ET32" s="51"/>
      <c r="EU32" s="51"/>
      <c r="EV32" s="51"/>
      <c r="EW32" s="51"/>
      <c r="EX32" s="51"/>
      <c r="EY32" s="51"/>
      <c r="EZ32" s="51"/>
      <c r="FA32" s="51"/>
    </row>
    <row r="33" spans="1:157" x14ac:dyDescent="0.2">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c r="EK33" s="51"/>
      <c r="EL33" s="51"/>
      <c r="EM33" s="51"/>
      <c r="EN33" s="51"/>
      <c r="EO33" s="51"/>
      <c r="EP33" s="51"/>
      <c r="EQ33" s="51"/>
      <c r="ER33" s="51"/>
      <c r="ES33" s="51"/>
      <c r="ET33" s="51"/>
      <c r="EU33" s="51"/>
      <c r="EV33" s="51"/>
      <c r="EW33" s="51"/>
      <c r="EX33" s="51"/>
      <c r="EY33" s="51"/>
      <c r="EZ33" s="51"/>
      <c r="FA33" s="51"/>
    </row>
    <row r="34" spans="1:157" x14ac:dyDescent="0.2">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c r="EK34" s="51"/>
      <c r="EL34" s="51"/>
      <c r="EM34" s="51"/>
      <c r="EN34" s="51"/>
      <c r="EO34" s="51"/>
      <c r="EP34" s="51"/>
      <c r="EQ34" s="51"/>
      <c r="ER34" s="51"/>
      <c r="ES34" s="51"/>
      <c r="ET34" s="51"/>
      <c r="EU34" s="51"/>
      <c r="EV34" s="51"/>
      <c r="EW34" s="51"/>
      <c r="EX34" s="51"/>
      <c r="EY34" s="51"/>
      <c r="EZ34" s="51"/>
      <c r="FA34" s="51"/>
    </row>
    <row r="35" spans="1:157" x14ac:dyDescent="0.2">
      <c r="A35" s="51" t="s">
        <v>97</v>
      </c>
      <c r="B35" s="51" t="s">
        <v>22</v>
      </c>
      <c r="C35" s="51">
        <v>7</v>
      </c>
      <c r="D35" s="51">
        <v>28</v>
      </c>
      <c r="E35" s="51">
        <v>22</v>
      </c>
      <c r="F35" s="51">
        <v>8</v>
      </c>
      <c r="G35" s="51">
        <v>33</v>
      </c>
      <c r="H35" s="51">
        <v>0</v>
      </c>
      <c r="I35" s="51">
        <v>0</v>
      </c>
      <c r="J35" s="51">
        <v>0</v>
      </c>
      <c r="K35" s="51">
        <v>1</v>
      </c>
      <c r="L35" s="51">
        <v>290311</v>
      </c>
      <c r="M35" s="51">
        <v>0</v>
      </c>
      <c r="N35" s="51">
        <v>92</v>
      </c>
      <c r="O35" s="51">
        <v>0</v>
      </c>
      <c r="P35" s="51">
        <v>11</v>
      </c>
      <c r="Q35" s="51">
        <v>25</v>
      </c>
      <c r="R35" s="51">
        <v>25</v>
      </c>
      <c r="S35" s="51">
        <v>11</v>
      </c>
      <c r="T35" s="51">
        <v>25</v>
      </c>
      <c r="U35" s="51">
        <v>0</v>
      </c>
      <c r="V35" s="51">
        <v>0</v>
      </c>
      <c r="W35" s="51">
        <v>0</v>
      </c>
      <c r="X35" s="51">
        <v>3</v>
      </c>
      <c r="Y35" s="51">
        <v>304707</v>
      </c>
      <c r="Z35" s="51">
        <v>0</v>
      </c>
      <c r="AA35" s="51">
        <v>86</v>
      </c>
      <c r="AB35" s="51">
        <v>0</v>
      </c>
      <c r="AC35" s="51">
        <v>9</v>
      </c>
      <c r="AD35" s="51">
        <v>26</v>
      </c>
      <c r="AE35" s="51">
        <v>23</v>
      </c>
      <c r="AF35" s="51">
        <v>10</v>
      </c>
      <c r="AG35" s="51">
        <v>29</v>
      </c>
      <c r="AH35" s="51">
        <v>0</v>
      </c>
      <c r="AI35" s="51">
        <v>0</v>
      </c>
      <c r="AJ35" s="51">
        <v>0</v>
      </c>
      <c r="AK35" s="51">
        <v>2</v>
      </c>
      <c r="AL35" s="51">
        <v>595018</v>
      </c>
      <c r="AM35" s="51">
        <v>0</v>
      </c>
      <c r="AN35" s="51">
        <v>89</v>
      </c>
      <c r="AO35" s="51">
        <v>0</v>
      </c>
      <c r="AP35" s="51">
        <v>8</v>
      </c>
      <c r="AQ35" s="51">
        <v>26</v>
      </c>
      <c r="AR35" s="51">
        <v>30</v>
      </c>
      <c r="AS35" s="51">
        <v>15</v>
      </c>
      <c r="AT35" s="51">
        <v>19</v>
      </c>
      <c r="AU35" s="51">
        <v>0</v>
      </c>
      <c r="AV35" s="51">
        <v>0</v>
      </c>
      <c r="AW35" s="51">
        <v>0</v>
      </c>
      <c r="AX35" s="51">
        <v>2</v>
      </c>
      <c r="AY35" s="51">
        <v>290311</v>
      </c>
      <c r="AZ35" s="51">
        <v>0</v>
      </c>
      <c r="BA35" s="51">
        <v>90</v>
      </c>
      <c r="BB35" s="51">
        <v>0</v>
      </c>
      <c r="BC35" s="51">
        <v>16</v>
      </c>
      <c r="BD35" s="51">
        <v>19</v>
      </c>
      <c r="BE35" s="51">
        <v>30</v>
      </c>
      <c r="BF35" s="51">
        <v>21</v>
      </c>
      <c r="BG35" s="51">
        <v>10</v>
      </c>
      <c r="BH35" s="51">
        <v>0</v>
      </c>
      <c r="BI35" s="51">
        <v>0</v>
      </c>
      <c r="BJ35" s="51">
        <v>0</v>
      </c>
      <c r="BK35" s="51">
        <v>4</v>
      </c>
      <c r="BL35" s="51">
        <v>304707</v>
      </c>
      <c r="BM35" s="51">
        <v>0</v>
      </c>
      <c r="BN35" s="51">
        <v>80</v>
      </c>
      <c r="BO35" s="51">
        <v>0</v>
      </c>
      <c r="BP35" s="51">
        <v>12</v>
      </c>
      <c r="BQ35" s="51">
        <v>22</v>
      </c>
      <c r="BR35" s="51">
        <v>30</v>
      </c>
      <c r="BS35" s="51">
        <v>18</v>
      </c>
      <c r="BT35" s="51">
        <v>15</v>
      </c>
      <c r="BU35" s="51">
        <v>0</v>
      </c>
      <c r="BV35" s="51">
        <v>0</v>
      </c>
      <c r="BW35" s="51">
        <v>0</v>
      </c>
      <c r="BX35" s="51">
        <v>3</v>
      </c>
      <c r="BY35" s="51">
        <v>595018</v>
      </c>
      <c r="BZ35" s="51">
        <v>0</v>
      </c>
      <c r="CA35" s="51">
        <v>85</v>
      </c>
      <c r="CB35" s="51">
        <v>0</v>
      </c>
      <c r="CC35" s="51">
        <v>6</v>
      </c>
      <c r="CD35" s="51">
        <v>31</v>
      </c>
      <c r="CE35" s="51">
        <v>28</v>
      </c>
      <c r="CF35" s="51">
        <v>13</v>
      </c>
      <c r="CG35" s="51">
        <v>21</v>
      </c>
      <c r="CH35" s="51">
        <v>0</v>
      </c>
      <c r="CI35" s="51">
        <v>0</v>
      </c>
      <c r="CJ35" s="51">
        <v>0</v>
      </c>
      <c r="CK35" s="51">
        <v>1</v>
      </c>
      <c r="CL35" s="51">
        <v>290310</v>
      </c>
      <c r="CM35" s="51">
        <v>0</v>
      </c>
      <c r="CN35" s="51">
        <v>93</v>
      </c>
      <c r="CO35" s="51">
        <v>0</v>
      </c>
      <c r="CP35" s="51">
        <v>8</v>
      </c>
      <c r="CQ35" s="51">
        <v>26</v>
      </c>
      <c r="CR35" s="51">
        <v>26</v>
      </c>
      <c r="CS35" s="51">
        <v>13</v>
      </c>
      <c r="CT35" s="51">
        <v>25</v>
      </c>
      <c r="CU35" s="51">
        <v>0</v>
      </c>
      <c r="CV35" s="51">
        <v>0</v>
      </c>
      <c r="CW35" s="51">
        <v>0</v>
      </c>
      <c r="CX35" s="51">
        <v>2</v>
      </c>
      <c r="CY35" s="51">
        <v>304707</v>
      </c>
      <c r="CZ35" s="51">
        <v>0</v>
      </c>
      <c r="DA35" s="51">
        <v>90</v>
      </c>
      <c r="DB35" s="51">
        <v>0</v>
      </c>
      <c r="DC35" s="51">
        <v>7</v>
      </c>
      <c r="DD35" s="51">
        <v>28</v>
      </c>
      <c r="DE35" s="51">
        <v>27</v>
      </c>
      <c r="DF35" s="51">
        <v>13</v>
      </c>
      <c r="DG35" s="51">
        <v>23</v>
      </c>
      <c r="DH35" s="51">
        <v>0</v>
      </c>
      <c r="DI35" s="51">
        <v>0</v>
      </c>
      <c r="DJ35" s="51">
        <v>0</v>
      </c>
      <c r="DK35" s="51">
        <v>2</v>
      </c>
      <c r="DL35" s="51">
        <v>595017</v>
      </c>
      <c r="DM35" s="51">
        <v>0</v>
      </c>
      <c r="DN35" s="51">
        <v>91</v>
      </c>
      <c r="DO35" s="51">
        <v>0</v>
      </c>
      <c r="DP35" s="51">
        <v>71</v>
      </c>
      <c r="DQ35" s="51">
        <v>92</v>
      </c>
      <c r="DR35" s="51">
        <v>0</v>
      </c>
      <c r="DS35" s="51">
        <v>21</v>
      </c>
      <c r="DT35" s="51">
        <v>0</v>
      </c>
      <c r="DU35" s="51">
        <v>0</v>
      </c>
      <c r="DV35" s="51">
        <v>0</v>
      </c>
      <c r="DW35" s="51">
        <v>1</v>
      </c>
      <c r="DX35" s="51">
        <v>7</v>
      </c>
      <c r="DY35" s="51">
        <v>290312</v>
      </c>
      <c r="DZ35" s="51">
        <v>0</v>
      </c>
      <c r="EA35" s="51">
        <v>92</v>
      </c>
      <c r="EB35" s="51">
        <v>0</v>
      </c>
      <c r="EC35" s="51">
        <v>66</v>
      </c>
      <c r="ED35" s="51">
        <v>88</v>
      </c>
      <c r="EE35" s="51">
        <v>0</v>
      </c>
      <c r="EF35" s="51">
        <v>23</v>
      </c>
      <c r="EG35" s="51">
        <v>0</v>
      </c>
      <c r="EH35" s="51">
        <v>0</v>
      </c>
      <c r="EI35" s="51">
        <v>0</v>
      </c>
      <c r="EJ35" s="51">
        <v>2</v>
      </c>
      <c r="EK35" s="51">
        <v>9</v>
      </c>
      <c r="EL35" s="51">
        <v>304708</v>
      </c>
      <c r="EM35" s="51">
        <v>0</v>
      </c>
      <c r="EN35" s="51">
        <v>88</v>
      </c>
      <c r="EO35" s="51">
        <v>0</v>
      </c>
      <c r="EP35" s="51">
        <v>68</v>
      </c>
      <c r="EQ35" s="51">
        <v>90</v>
      </c>
      <c r="ER35" s="51">
        <v>0</v>
      </c>
      <c r="ES35" s="51">
        <v>22</v>
      </c>
      <c r="ET35" s="51">
        <v>0</v>
      </c>
      <c r="EU35" s="51">
        <v>0</v>
      </c>
      <c r="EV35" s="51">
        <v>0</v>
      </c>
      <c r="EW35" s="51">
        <v>2</v>
      </c>
      <c r="EX35" s="51">
        <v>8</v>
      </c>
      <c r="EY35" s="51">
        <v>595020</v>
      </c>
      <c r="EZ35" s="51">
        <v>0</v>
      </c>
      <c r="FA35" s="51">
        <v>90</v>
      </c>
    </row>
    <row r="36" spans="1:157" x14ac:dyDescent="0.2">
      <c r="A36" s="51"/>
      <c r="B36" s="51" t="s">
        <v>98</v>
      </c>
      <c r="C36" s="51">
        <v>6</v>
      </c>
      <c r="D36" s="51">
        <v>28</v>
      </c>
      <c r="E36" s="51">
        <v>21</v>
      </c>
      <c r="F36" s="51">
        <v>8</v>
      </c>
      <c r="G36" s="51">
        <v>35</v>
      </c>
      <c r="H36" s="51">
        <v>0</v>
      </c>
      <c r="I36" s="51">
        <v>0</v>
      </c>
      <c r="J36" s="51">
        <v>0</v>
      </c>
      <c r="K36" s="51">
        <v>1</v>
      </c>
      <c r="L36" s="51">
        <v>235755</v>
      </c>
      <c r="M36" s="51">
        <v>0</v>
      </c>
      <c r="N36" s="51">
        <v>93</v>
      </c>
      <c r="O36" s="51">
        <v>0</v>
      </c>
      <c r="P36" s="51">
        <v>11</v>
      </c>
      <c r="Q36" s="51">
        <v>25</v>
      </c>
      <c r="R36" s="51">
        <v>24</v>
      </c>
      <c r="S36" s="51">
        <v>11</v>
      </c>
      <c r="T36" s="51">
        <v>26</v>
      </c>
      <c r="U36" s="51">
        <v>0</v>
      </c>
      <c r="V36" s="51">
        <v>0</v>
      </c>
      <c r="W36" s="51">
        <v>0</v>
      </c>
      <c r="X36" s="51">
        <v>2</v>
      </c>
      <c r="Y36" s="51">
        <v>247122</v>
      </c>
      <c r="Z36" s="51">
        <v>0</v>
      </c>
      <c r="AA36" s="51">
        <v>87</v>
      </c>
      <c r="AB36" s="51">
        <v>0</v>
      </c>
      <c r="AC36" s="51">
        <v>9</v>
      </c>
      <c r="AD36" s="51">
        <v>27</v>
      </c>
      <c r="AE36" s="51">
        <v>23</v>
      </c>
      <c r="AF36" s="51">
        <v>10</v>
      </c>
      <c r="AG36" s="51">
        <v>30</v>
      </c>
      <c r="AH36" s="51">
        <v>0</v>
      </c>
      <c r="AI36" s="51">
        <v>0</v>
      </c>
      <c r="AJ36" s="51">
        <v>0</v>
      </c>
      <c r="AK36" s="51">
        <v>2</v>
      </c>
      <c r="AL36" s="51">
        <v>482877</v>
      </c>
      <c r="AM36" s="51">
        <v>0</v>
      </c>
      <c r="AN36" s="51">
        <v>89</v>
      </c>
      <c r="AO36" s="51">
        <v>0</v>
      </c>
      <c r="AP36" s="51">
        <v>8</v>
      </c>
      <c r="AQ36" s="51">
        <v>27</v>
      </c>
      <c r="AR36" s="51">
        <v>29</v>
      </c>
      <c r="AS36" s="51">
        <v>14</v>
      </c>
      <c r="AT36" s="51">
        <v>20</v>
      </c>
      <c r="AU36" s="51" t="s">
        <v>78</v>
      </c>
      <c r="AV36" s="51">
        <v>0</v>
      </c>
      <c r="AW36" s="51">
        <v>0</v>
      </c>
      <c r="AX36" s="51">
        <v>1</v>
      </c>
      <c r="AY36" s="51">
        <v>235755</v>
      </c>
      <c r="AZ36" s="51">
        <v>0</v>
      </c>
      <c r="BA36" s="51">
        <v>91</v>
      </c>
      <c r="BB36" s="51">
        <v>0</v>
      </c>
      <c r="BC36" s="51">
        <v>16</v>
      </c>
      <c r="BD36" s="51">
        <v>19</v>
      </c>
      <c r="BE36" s="51">
        <v>31</v>
      </c>
      <c r="BF36" s="51">
        <v>20</v>
      </c>
      <c r="BG36" s="51">
        <v>11</v>
      </c>
      <c r="BH36" s="51" t="s">
        <v>78</v>
      </c>
      <c r="BI36" s="51">
        <v>0</v>
      </c>
      <c r="BJ36" s="51">
        <v>0</v>
      </c>
      <c r="BK36" s="51">
        <v>3</v>
      </c>
      <c r="BL36" s="51">
        <v>247122</v>
      </c>
      <c r="BM36" s="51">
        <v>0</v>
      </c>
      <c r="BN36" s="51">
        <v>81</v>
      </c>
      <c r="BO36" s="51">
        <v>0</v>
      </c>
      <c r="BP36" s="51">
        <v>12</v>
      </c>
      <c r="BQ36" s="51">
        <v>23</v>
      </c>
      <c r="BR36" s="51">
        <v>30</v>
      </c>
      <c r="BS36" s="51">
        <v>17</v>
      </c>
      <c r="BT36" s="51">
        <v>15</v>
      </c>
      <c r="BU36" s="51">
        <v>0</v>
      </c>
      <c r="BV36" s="51">
        <v>0</v>
      </c>
      <c r="BW36" s="51">
        <v>0</v>
      </c>
      <c r="BX36" s="51">
        <v>2</v>
      </c>
      <c r="BY36" s="51">
        <v>482877</v>
      </c>
      <c r="BZ36" s="51">
        <v>0</v>
      </c>
      <c r="CA36" s="51">
        <v>86</v>
      </c>
      <c r="CB36" s="51">
        <v>0</v>
      </c>
      <c r="CC36" s="51">
        <v>6</v>
      </c>
      <c r="CD36" s="51">
        <v>31</v>
      </c>
      <c r="CE36" s="51">
        <v>28</v>
      </c>
      <c r="CF36" s="51">
        <v>13</v>
      </c>
      <c r="CG36" s="51">
        <v>21</v>
      </c>
      <c r="CH36" s="51" t="s">
        <v>78</v>
      </c>
      <c r="CI36" s="51">
        <v>0</v>
      </c>
      <c r="CJ36" s="51">
        <v>0</v>
      </c>
      <c r="CK36" s="51">
        <v>1</v>
      </c>
      <c r="CL36" s="51">
        <v>235755</v>
      </c>
      <c r="CM36" s="51">
        <v>0</v>
      </c>
      <c r="CN36" s="51">
        <v>93</v>
      </c>
      <c r="CO36" s="51">
        <v>0</v>
      </c>
      <c r="CP36" s="51">
        <v>7</v>
      </c>
      <c r="CQ36" s="51">
        <v>26</v>
      </c>
      <c r="CR36" s="51">
        <v>25</v>
      </c>
      <c r="CS36" s="51">
        <v>13</v>
      </c>
      <c r="CT36" s="51">
        <v>26</v>
      </c>
      <c r="CU36" s="51" t="s">
        <v>78</v>
      </c>
      <c r="CV36" s="51">
        <v>0</v>
      </c>
      <c r="CW36" s="51">
        <v>0</v>
      </c>
      <c r="CX36" s="51">
        <v>2</v>
      </c>
      <c r="CY36" s="51">
        <v>247122</v>
      </c>
      <c r="CZ36" s="51">
        <v>0</v>
      </c>
      <c r="DA36" s="51">
        <v>91</v>
      </c>
      <c r="DB36" s="51">
        <v>0</v>
      </c>
      <c r="DC36" s="51">
        <v>7</v>
      </c>
      <c r="DD36" s="51">
        <v>29</v>
      </c>
      <c r="DE36" s="51">
        <v>27</v>
      </c>
      <c r="DF36" s="51">
        <v>13</v>
      </c>
      <c r="DG36" s="51">
        <v>24</v>
      </c>
      <c r="DH36" s="51">
        <v>0</v>
      </c>
      <c r="DI36" s="51">
        <v>0</v>
      </c>
      <c r="DJ36" s="51">
        <v>0</v>
      </c>
      <c r="DK36" s="51">
        <v>1</v>
      </c>
      <c r="DL36" s="51">
        <v>482877</v>
      </c>
      <c r="DM36" s="51">
        <v>0</v>
      </c>
      <c r="DN36" s="51">
        <v>92</v>
      </c>
      <c r="DO36" s="51">
        <v>0</v>
      </c>
      <c r="DP36" s="51">
        <v>71</v>
      </c>
      <c r="DQ36" s="51">
        <v>93</v>
      </c>
      <c r="DR36" s="51">
        <v>0</v>
      </c>
      <c r="DS36" s="51">
        <v>22</v>
      </c>
      <c r="DT36" s="51">
        <v>0</v>
      </c>
      <c r="DU36" s="51">
        <v>0</v>
      </c>
      <c r="DV36" s="51">
        <v>0</v>
      </c>
      <c r="DW36" s="51">
        <v>1</v>
      </c>
      <c r="DX36" s="51">
        <v>6</v>
      </c>
      <c r="DY36" s="51">
        <v>235756</v>
      </c>
      <c r="DZ36" s="51">
        <v>0</v>
      </c>
      <c r="EA36" s="51">
        <v>93</v>
      </c>
      <c r="EB36" s="51">
        <v>0</v>
      </c>
      <c r="EC36" s="51">
        <v>66</v>
      </c>
      <c r="ED36" s="51">
        <v>90</v>
      </c>
      <c r="EE36" s="51" t="s">
        <v>78</v>
      </c>
      <c r="EF36" s="51">
        <v>24</v>
      </c>
      <c r="EG36" s="51">
        <v>0</v>
      </c>
      <c r="EH36" s="51">
        <v>0</v>
      </c>
      <c r="EI36" s="51">
        <v>0</v>
      </c>
      <c r="EJ36" s="51">
        <v>2</v>
      </c>
      <c r="EK36" s="51">
        <v>8</v>
      </c>
      <c r="EL36" s="51">
        <v>247123</v>
      </c>
      <c r="EM36" s="51">
        <v>0</v>
      </c>
      <c r="EN36" s="51">
        <v>90</v>
      </c>
      <c r="EO36" s="51">
        <v>0</v>
      </c>
      <c r="EP36" s="51">
        <v>68</v>
      </c>
      <c r="EQ36" s="51">
        <v>91</v>
      </c>
      <c r="ER36" s="51" t="s">
        <v>78</v>
      </c>
      <c r="ES36" s="51">
        <v>23</v>
      </c>
      <c r="ET36" s="51">
        <v>0</v>
      </c>
      <c r="EU36" s="51">
        <v>0</v>
      </c>
      <c r="EV36" s="51">
        <v>0</v>
      </c>
      <c r="EW36" s="51">
        <v>1</v>
      </c>
      <c r="EX36" s="51">
        <v>7</v>
      </c>
      <c r="EY36" s="51">
        <v>482879</v>
      </c>
      <c r="EZ36" s="51">
        <v>0</v>
      </c>
      <c r="FA36" s="51">
        <v>91</v>
      </c>
    </row>
    <row r="37" spans="1:157" x14ac:dyDescent="0.2">
      <c r="A37" s="51"/>
      <c r="B37" s="51" t="s">
        <v>99</v>
      </c>
      <c r="C37" s="51">
        <v>9</v>
      </c>
      <c r="D37" s="51">
        <v>27</v>
      </c>
      <c r="E37" s="51">
        <v>25</v>
      </c>
      <c r="F37" s="51">
        <v>10</v>
      </c>
      <c r="G37" s="51">
        <v>26</v>
      </c>
      <c r="H37" s="51" t="s">
        <v>78</v>
      </c>
      <c r="I37" s="51">
        <v>0</v>
      </c>
      <c r="J37" s="51">
        <v>0</v>
      </c>
      <c r="K37" s="51">
        <v>2</v>
      </c>
      <c r="L37" s="51">
        <v>52890</v>
      </c>
      <c r="M37" s="51">
        <v>0</v>
      </c>
      <c r="N37" s="51">
        <v>89</v>
      </c>
      <c r="O37" s="51">
        <v>0</v>
      </c>
      <c r="P37" s="51">
        <v>13</v>
      </c>
      <c r="Q37" s="51">
        <v>24</v>
      </c>
      <c r="R37" s="51">
        <v>28</v>
      </c>
      <c r="S37" s="51">
        <v>13</v>
      </c>
      <c r="T37" s="51">
        <v>19</v>
      </c>
      <c r="U37" s="51">
        <v>0</v>
      </c>
      <c r="V37" s="51">
        <v>0</v>
      </c>
      <c r="W37" s="51">
        <v>0</v>
      </c>
      <c r="X37" s="51">
        <v>4</v>
      </c>
      <c r="Y37" s="51">
        <v>55785</v>
      </c>
      <c r="Z37" s="51">
        <v>0</v>
      </c>
      <c r="AA37" s="51">
        <v>83</v>
      </c>
      <c r="AB37" s="51">
        <v>0</v>
      </c>
      <c r="AC37" s="51">
        <v>11</v>
      </c>
      <c r="AD37" s="51">
        <v>26</v>
      </c>
      <c r="AE37" s="51">
        <v>27</v>
      </c>
      <c r="AF37" s="51">
        <v>11</v>
      </c>
      <c r="AG37" s="51">
        <v>22</v>
      </c>
      <c r="AH37" s="51" t="s">
        <v>78</v>
      </c>
      <c r="AI37" s="51">
        <v>0</v>
      </c>
      <c r="AJ37" s="51">
        <v>0</v>
      </c>
      <c r="AK37" s="51">
        <v>3</v>
      </c>
      <c r="AL37" s="51">
        <v>108675</v>
      </c>
      <c r="AM37" s="51">
        <v>0</v>
      </c>
      <c r="AN37" s="51">
        <v>86</v>
      </c>
      <c r="AO37" s="51">
        <v>0</v>
      </c>
      <c r="AP37" s="51">
        <v>10</v>
      </c>
      <c r="AQ37" s="51">
        <v>24</v>
      </c>
      <c r="AR37" s="51">
        <v>31</v>
      </c>
      <c r="AS37" s="51">
        <v>16</v>
      </c>
      <c r="AT37" s="51">
        <v>16</v>
      </c>
      <c r="AU37" s="51" t="s">
        <v>78</v>
      </c>
      <c r="AV37" s="51">
        <v>0</v>
      </c>
      <c r="AW37" s="51">
        <v>0</v>
      </c>
      <c r="AX37" s="51">
        <v>3</v>
      </c>
      <c r="AY37" s="51">
        <v>52890</v>
      </c>
      <c r="AZ37" s="51">
        <v>0</v>
      </c>
      <c r="BA37" s="51">
        <v>87</v>
      </c>
      <c r="BB37" s="51">
        <v>0</v>
      </c>
      <c r="BC37" s="51">
        <v>17</v>
      </c>
      <c r="BD37" s="51">
        <v>17</v>
      </c>
      <c r="BE37" s="51">
        <v>30</v>
      </c>
      <c r="BF37" s="51">
        <v>21</v>
      </c>
      <c r="BG37" s="51">
        <v>9</v>
      </c>
      <c r="BH37" s="51" t="s">
        <v>78</v>
      </c>
      <c r="BI37" s="51">
        <v>0</v>
      </c>
      <c r="BJ37" s="51">
        <v>0</v>
      </c>
      <c r="BK37" s="51">
        <v>5</v>
      </c>
      <c r="BL37" s="51">
        <v>55785</v>
      </c>
      <c r="BM37" s="51">
        <v>0</v>
      </c>
      <c r="BN37" s="51">
        <v>78</v>
      </c>
      <c r="BO37" s="51">
        <v>0</v>
      </c>
      <c r="BP37" s="51">
        <v>14</v>
      </c>
      <c r="BQ37" s="51">
        <v>21</v>
      </c>
      <c r="BR37" s="51">
        <v>31</v>
      </c>
      <c r="BS37" s="51">
        <v>19</v>
      </c>
      <c r="BT37" s="51">
        <v>12</v>
      </c>
      <c r="BU37" s="51">
        <v>0</v>
      </c>
      <c r="BV37" s="51">
        <v>0</v>
      </c>
      <c r="BW37" s="51">
        <v>0</v>
      </c>
      <c r="BX37" s="51">
        <v>4</v>
      </c>
      <c r="BY37" s="51">
        <v>108675</v>
      </c>
      <c r="BZ37" s="51">
        <v>0</v>
      </c>
      <c r="CA37" s="51">
        <v>82</v>
      </c>
      <c r="CB37" s="51">
        <v>0</v>
      </c>
      <c r="CC37" s="51">
        <v>8</v>
      </c>
      <c r="CD37" s="51">
        <v>28</v>
      </c>
      <c r="CE37" s="51">
        <v>30</v>
      </c>
      <c r="CF37" s="51">
        <v>15</v>
      </c>
      <c r="CG37" s="51">
        <v>18</v>
      </c>
      <c r="CH37" s="51" t="s">
        <v>78</v>
      </c>
      <c r="CI37" s="51">
        <v>0</v>
      </c>
      <c r="CJ37" s="51">
        <v>0</v>
      </c>
      <c r="CK37" s="51">
        <v>2</v>
      </c>
      <c r="CL37" s="51">
        <v>52889</v>
      </c>
      <c r="CM37" s="51">
        <v>0</v>
      </c>
      <c r="CN37" s="51">
        <v>91</v>
      </c>
      <c r="CO37" s="51">
        <v>0</v>
      </c>
      <c r="CP37" s="51">
        <v>10</v>
      </c>
      <c r="CQ37" s="51">
        <v>24</v>
      </c>
      <c r="CR37" s="51">
        <v>27</v>
      </c>
      <c r="CS37" s="51">
        <v>15</v>
      </c>
      <c r="CT37" s="51">
        <v>21</v>
      </c>
      <c r="CU37" s="51" t="s">
        <v>78</v>
      </c>
      <c r="CV37" s="51">
        <v>0</v>
      </c>
      <c r="CW37" s="51">
        <v>0</v>
      </c>
      <c r="CX37" s="51">
        <v>3</v>
      </c>
      <c r="CY37" s="51">
        <v>55785</v>
      </c>
      <c r="CZ37" s="51">
        <v>0</v>
      </c>
      <c r="DA37" s="51">
        <v>87</v>
      </c>
      <c r="DB37" s="51">
        <v>0</v>
      </c>
      <c r="DC37" s="51">
        <v>9</v>
      </c>
      <c r="DD37" s="51">
        <v>26</v>
      </c>
      <c r="DE37" s="51">
        <v>29</v>
      </c>
      <c r="DF37" s="51">
        <v>15</v>
      </c>
      <c r="DG37" s="51">
        <v>20</v>
      </c>
      <c r="DH37" s="51">
        <v>0</v>
      </c>
      <c r="DI37" s="51">
        <v>0</v>
      </c>
      <c r="DJ37" s="51">
        <v>0</v>
      </c>
      <c r="DK37" s="51">
        <v>2</v>
      </c>
      <c r="DL37" s="51">
        <v>108674</v>
      </c>
      <c r="DM37" s="51">
        <v>0</v>
      </c>
      <c r="DN37" s="51">
        <v>89</v>
      </c>
      <c r="DO37" s="51">
        <v>0</v>
      </c>
      <c r="DP37" s="51">
        <v>71</v>
      </c>
      <c r="DQ37" s="51">
        <v>87</v>
      </c>
      <c r="DR37" s="51">
        <v>0</v>
      </c>
      <c r="DS37" s="51">
        <v>16</v>
      </c>
      <c r="DT37" s="51">
        <v>0</v>
      </c>
      <c r="DU37" s="51">
        <v>0</v>
      </c>
      <c r="DV37" s="51">
        <v>0</v>
      </c>
      <c r="DW37" s="51">
        <v>2</v>
      </c>
      <c r="DX37" s="51">
        <v>11</v>
      </c>
      <c r="DY37" s="51">
        <v>52890</v>
      </c>
      <c r="DZ37" s="51">
        <v>0</v>
      </c>
      <c r="EA37" s="51">
        <v>87</v>
      </c>
      <c r="EB37" s="51">
        <v>0</v>
      </c>
      <c r="EC37" s="51">
        <v>67</v>
      </c>
      <c r="ED37" s="51">
        <v>83</v>
      </c>
      <c r="EE37" s="51" t="s">
        <v>78</v>
      </c>
      <c r="EF37" s="51">
        <v>16</v>
      </c>
      <c r="EG37" s="51">
        <v>0</v>
      </c>
      <c r="EH37" s="51">
        <v>0</v>
      </c>
      <c r="EI37" s="51">
        <v>0</v>
      </c>
      <c r="EJ37" s="51">
        <v>3</v>
      </c>
      <c r="EK37" s="51">
        <v>14</v>
      </c>
      <c r="EL37" s="51">
        <v>55785</v>
      </c>
      <c r="EM37" s="51">
        <v>0</v>
      </c>
      <c r="EN37" s="51">
        <v>83</v>
      </c>
      <c r="EO37" s="51">
        <v>0</v>
      </c>
      <c r="EP37" s="51">
        <v>69</v>
      </c>
      <c r="EQ37" s="51">
        <v>85</v>
      </c>
      <c r="ER37" s="51" t="s">
        <v>78</v>
      </c>
      <c r="ES37" s="51">
        <v>16</v>
      </c>
      <c r="ET37" s="51">
        <v>0</v>
      </c>
      <c r="EU37" s="51">
        <v>0</v>
      </c>
      <c r="EV37" s="51">
        <v>0</v>
      </c>
      <c r="EW37" s="51">
        <v>2</v>
      </c>
      <c r="EX37" s="51">
        <v>12</v>
      </c>
      <c r="EY37" s="51">
        <v>108675</v>
      </c>
      <c r="EZ37" s="51">
        <v>0</v>
      </c>
      <c r="FA37" s="51">
        <v>85</v>
      </c>
    </row>
    <row r="38" spans="1:157" x14ac:dyDescent="0.2">
      <c r="A38" s="51"/>
      <c r="B38" s="51" t="s">
        <v>96</v>
      </c>
      <c r="C38" s="51">
        <v>15</v>
      </c>
      <c r="D38" s="51">
        <v>16</v>
      </c>
      <c r="E38" s="51">
        <v>16</v>
      </c>
      <c r="F38" s="51">
        <v>9</v>
      </c>
      <c r="G38" s="51">
        <v>19</v>
      </c>
      <c r="H38" s="51" t="s">
        <v>78</v>
      </c>
      <c r="I38" s="51">
        <v>3</v>
      </c>
      <c r="J38" s="51">
        <v>3</v>
      </c>
      <c r="K38" s="51">
        <v>18</v>
      </c>
      <c r="L38" s="51">
        <v>1666</v>
      </c>
      <c r="M38" s="51">
        <v>0</v>
      </c>
      <c r="N38" s="51">
        <v>60</v>
      </c>
      <c r="O38" s="51">
        <v>0</v>
      </c>
      <c r="P38" s="51">
        <v>17</v>
      </c>
      <c r="Q38" s="51">
        <v>15</v>
      </c>
      <c r="R38" s="51">
        <v>17</v>
      </c>
      <c r="S38" s="51">
        <v>9</v>
      </c>
      <c r="T38" s="51">
        <v>12</v>
      </c>
      <c r="U38" s="51">
        <v>0</v>
      </c>
      <c r="V38" s="51">
        <v>4</v>
      </c>
      <c r="W38" s="51">
        <v>3</v>
      </c>
      <c r="X38" s="51">
        <v>22</v>
      </c>
      <c r="Y38" s="51">
        <v>1800</v>
      </c>
      <c r="Z38" s="51">
        <v>0</v>
      </c>
      <c r="AA38" s="51">
        <v>54</v>
      </c>
      <c r="AB38" s="51">
        <v>0</v>
      </c>
      <c r="AC38" s="51">
        <v>16</v>
      </c>
      <c r="AD38" s="51">
        <v>16</v>
      </c>
      <c r="AE38" s="51">
        <v>17</v>
      </c>
      <c r="AF38" s="51">
        <v>9</v>
      </c>
      <c r="AG38" s="51">
        <v>15</v>
      </c>
      <c r="AH38" s="51" t="s">
        <v>78</v>
      </c>
      <c r="AI38" s="51">
        <v>4</v>
      </c>
      <c r="AJ38" s="51">
        <v>3</v>
      </c>
      <c r="AK38" s="51">
        <v>20</v>
      </c>
      <c r="AL38" s="51">
        <v>3466</v>
      </c>
      <c r="AM38" s="51">
        <v>0</v>
      </c>
      <c r="AN38" s="51">
        <v>56</v>
      </c>
      <c r="AO38" s="51">
        <v>0</v>
      </c>
      <c r="AP38" s="51">
        <v>18</v>
      </c>
      <c r="AQ38" s="51">
        <v>15</v>
      </c>
      <c r="AR38" s="51">
        <v>19</v>
      </c>
      <c r="AS38" s="51">
        <v>13</v>
      </c>
      <c r="AT38" s="51">
        <v>9</v>
      </c>
      <c r="AU38" s="51">
        <v>0</v>
      </c>
      <c r="AV38" s="51">
        <v>3</v>
      </c>
      <c r="AW38" s="51">
        <v>4</v>
      </c>
      <c r="AX38" s="51">
        <v>19</v>
      </c>
      <c r="AY38" s="51">
        <v>1666</v>
      </c>
      <c r="AZ38" s="51">
        <v>0</v>
      </c>
      <c r="BA38" s="51">
        <v>56</v>
      </c>
      <c r="BB38" s="51">
        <v>0</v>
      </c>
      <c r="BC38" s="51">
        <v>20</v>
      </c>
      <c r="BD38" s="51">
        <v>10</v>
      </c>
      <c r="BE38" s="51">
        <v>18</v>
      </c>
      <c r="BF38" s="51">
        <v>16</v>
      </c>
      <c r="BG38" s="51">
        <v>5</v>
      </c>
      <c r="BH38" s="51">
        <v>0</v>
      </c>
      <c r="BI38" s="51">
        <v>4</v>
      </c>
      <c r="BJ38" s="51">
        <v>3</v>
      </c>
      <c r="BK38" s="51">
        <v>24</v>
      </c>
      <c r="BL38" s="51">
        <v>1800</v>
      </c>
      <c r="BM38" s="51">
        <v>0</v>
      </c>
      <c r="BN38" s="51">
        <v>49</v>
      </c>
      <c r="BO38" s="51">
        <v>0</v>
      </c>
      <c r="BP38" s="51">
        <v>19</v>
      </c>
      <c r="BQ38" s="51">
        <v>12</v>
      </c>
      <c r="BR38" s="51">
        <v>18</v>
      </c>
      <c r="BS38" s="51">
        <v>15</v>
      </c>
      <c r="BT38" s="51">
        <v>7</v>
      </c>
      <c r="BU38" s="51">
        <v>0</v>
      </c>
      <c r="BV38" s="51">
        <v>4</v>
      </c>
      <c r="BW38" s="51">
        <v>3</v>
      </c>
      <c r="BX38" s="51">
        <v>22</v>
      </c>
      <c r="BY38" s="51">
        <v>3466</v>
      </c>
      <c r="BZ38" s="51">
        <v>0</v>
      </c>
      <c r="CA38" s="51">
        <v>52</v>
      </c>
      <c r="CB38" s="51">
        <v>0</v>
      </c>
      <c r="CC38" s="51">
        <v>16</v>
      </c>
      <c r="CD38" s="51">
        <v>18</v>
      </c>
      <c r="CE38" s="51">
        <v>22</v>
      </c>
      <c r="CF38" s="51">
        <v>15</v>
      </c>
      <c r="CG38" s="51">
        <v>11</v>
      </c>
      <c r="CH38" s="51">
        <v>0</v>
      </c>
      <c r="CI38" s="51">
        <v>3</v>
      </c>
      <c r="CJ38" s="51">
        <v>4</v>
      </c>
      <c r="CK38" s="51">
        <v>12</v>
      </c>
      <c r="CL38" s="51">
        <v>1666</v>
      </c>
      <c r="CM38" s="51">
        <v>0</v>
      </c>
      <c r="CN38" s="51">
        <v>65</v>
      </c>
      <c r="CO38" s="51">
        <v>0</v>
      </c>
      <c r="CP38" s="51">
        <v>17</v>
      </c>
      <c r="CQ38" s="51">
        <v>15</v>
      </c>
      <c r="CR38" s="51">
        <v>20</v>
      </c>
      <c r="CS38" s="51">
        <v>15</v>
      </c>
      <c r="CT38" s="51">
        <v>13</v>
      </c>
      <c r="CU38" s="51">
        <v>0</v>
      </c>
      <c r="CV38" s="51">
        <v>4</v>
      </c>
      <c r="CW38" s="51">
        <v>3</v>
      </c>
      <c r="CX38" s="51">
        <v>13</v>
      </c>
      <c r="CY38" s="51">
        <v>1800</v>
      </c>
      <c r="CZ38" s="51">
        <v>0</v>
      </c>
      <c r="DA38" s="51">
        <v>63</v>
      </c>
      <c r="DB38" s="51">
        <v>0</v>
      </c>
      <c r="DC38" s="51">
        <v>17</v>
      </c>
      <c r="DD38" s="51">
        <v>16</v>
      </c>
      <c r="DE38" s="51">
        <v>21</v>
      </c>
      <c r="DF38" s="51">
        <v>15</v>
      </c>
      <c r="DG38" s="51">
        <v>12</v>
      </c>
      <c r="DH38" s="51">
        <v>0</v>
      </c>
      <c r="DI38" s="51">
        <v>4</v>
      </c>
      <c r="DJ38" s="51">
        <v>3</v>
      </c>
      <c r="DK38" s="51">
        <v>12</v>
      </c>
      <c r="DL38" s="51">
        <v>3466</v>
      </c>
      <c r="DM38" s="51">
        <v>0</v>
      </c>
      <c r="DN38" s="51">
        <v>64</v>
      </c>
      <c r="DO38" s="51">
        <v>0</v>
      </c>
      <c r="DP38" s="51">
        <v>49</v>
      </c>
      <c r="DQ38" s="51">
        <v>58</v>
      </c>
      <c r="DR38" s="51">
        <v>0</v>
      </c>
      <c r="DS38" s="51">
        <v>10</v>
      </c>
      <c r="DT38" s="51">
        <v>0</v>
      </c>
      <c r="DU38" s="51">
        <v>0</v>
      </c>
      <c r="DV38" s="51">
        <v>8</v>
      </c>
      <c r="DW38" s="51">
        <v>14</v>
      </c>
      <c r="DX38" s="51">
        <v>19</v>
      </c>
      <c r="DY38" s="51">
        <v>1666</v>
      </c>
      <c r="DZ38" s="51">
        <v>0</v>
      </c>
      <c r="EA38" s="51">
        <v>58</v>
      </c>
      <c r="EB38" s="51">
        <v>0</v>
      </c>
      <c r="EC38" s="51">
        <v>47</v>
      </c>
      <c r="ED38" s="51">
        <v>57</v>
      </c>
      <c r="EE38" s="51">
        <v>0</v>
      </c>
      <c r="EF38" s="51">
        <v>10</v>
      </c>
      <c r="EG38" s="51">
        <v>0</v>
      </c>
      <c r="EH38" s="51">
        <v>0</v>
      </c>
      <c r="EI38" s="51">
        <v>8</v>
      </c>
      <c r="EJ38" s="51">
        <v>16</v>
      </c>
      <c r="EK38" s="51">
        <v>19</v>
      </c>
      <c r="EL38" s="51">
        <v>1800</v>
      </c>
      <c r="EM38" s="51">
        <v>0</v>
      </c>
      <c r="EN38" s="51">
        <v>57</v>
      </c>
      <c r="EO38" s="51">
        <v>0</v>
      </c>
      <c r="EP38" s="51">
        <v>48</v>
      </c>
      <c r="EQ38" s="51">
        <v>57</v>
      </c>
      <c r="ER38" s="51">
        <v>0</v>
      </c>
      <c r="ES38" s="51">
        <v>10</v>
      </c>
      <c r="ET38" s="51">
        <v>0</v>
      </c>
      <c r="EU38" s="51">
        <v>0</v>
      </c>
      <c r="EV38" s="51">
        <v>8</v>
      </c>
      <c r="EW38" s="51">
        <v>15</v>
      </c>
      <c r="EX38" s="51">
        <v>19</v>
      </c>
      <c r="EY38" s="51">
        <v>3466</v>
      </c>
      <c r="EZ38" s="51">
        <v>0</v>
      </c>
      <c r="FA38" s="51">
        <v>57</v>
      </c>
    </row>
    <row r="39" spans="1:157" x14ac:dyDescent="0.2">
      <c r="A39" s="51" t="s">
        <v>100</v>
      </c>
      <c r="B39" s="51" t="s">
        <v>22</v>
      </c>
      <c r="C39" s="51">
        <v>7</v>
      </c>
      <c r="D39" s="51">
        <v>28</v>
      </c>
      <c r="E39" s="51">
        <v>22</v>
      </c>
      <c r="F39" s="51">
        <v>8</v>
      </c>
      <c r="G39" s="51">
        <v>33</v>
      </c>
      <c r="H39" s="51">
        <v>0</v>
      </c>
      <c r="I39" s="51">
        <v>0</v>
      </c>
      <c r="J39" s="51">
        <v>0</v>
      </c>
      <c r="K39" s="51">
        <v>1</v>
      </c>
      <c r="L39" s="51">
        <v>290311</v>
      </c>
      <c r="M39" s="51">
        <v>0</v>
      </c>
      <c r="N39" s="51">
        <v>92</v>
      </c>
      <c r="O39" s="51">
        <v>0</v>
      </c>
      <c r="P39" s="51">
        <v>11</v>
      </c>
      <c r="Q39" s="51">
        <v>25</v>
      </c>
      <c r="R39" s="51">
        <v>25</v>
      </c>
      <c r="S39" s="51">
        <v>11</v>
      </c>
      <c r="T39" s="51">
        <v>25</v>
      </c>
      <c r="U39" s="51">
        <v>0</v>
      </c>
      <c r="V39" s="51">
        <v>0</v>
      </c>
      <c r="W39" s="51">
        <v>0</v>
      </c>
      <c r="X39" s="51">
        <v>3</v>
      </c>
      <c r="Y39" s="51">
        <v>304707</v>
      </c>
      <c r="Z39" s="51">
        <v>0</v>
      </c>
      <c r="AA39" s="51">
        <v>86</v>
      </c>
      <c r="AB39" s="51">
        <v>0</v>
      </c>
      <c r="AC39" s="51">
        <v>9</v>
      </c>
      <c r="AD39" s="51">
        <v>26</v>
      </c>
      <c r="AE39" s="51">
        <v>23</v>
      </c>
      <c r="AF39" s="51">
        <v>10</v>
      </c>
      <c r="AG39" s="51">
        <v>29</v>
      </c>
      <c r="AH39" s="51">
        <v>0</v>
      </c>
      <c r="AI39" s="51">
        <v>0</v>
      </c>
      <c r="AJ39" s="51">
        <v>0</v>
      </c>
      <c r="AK39" s="51">
        <v>2</v>
      </c>
      <c r="AL39" s="51">
        <v>595018</v>
      </c>
      <c r="AM39" s="51">
        <v>0</v>
      </c>
      <c r="AN39" s="51">
        <v>89</v>
      </c>
      <c r="AO39" s="51">
        <v>0</v>
      </c>
      <c r="AP39" s="51">
        <v>8</v>
      </c>
      <c r="AQ39" s="51">
        <v>26</v>
      </c>
      <c r="AR39" s="51">
        <v>30</v>
      </c>
      <c r="AS39" s="51">
        <v>15</v>
      </c>
      <c r="AT39" s="51">
        <v>19</v>
      </c>
      <c r="AU39" s="51">
        <v>0</v>
      </c>
      <c r="AV39" s="51">
        <v>0</v>
      </c>
      <c r="AW39" s="51">
        <v>0</v>
      </c>
      <c r="AX39" s="51">
        <v>2</v>
      </c>
      <c r="AY39" s="51">
        <v>290311</v>
      </c>
      <c r="AZ39" s="51">
        <v>0</v>
      </c>
      <c r="BA39" s="51">
        <v>90</v>
      </c>
      <c r="BB39" s="51">
        <v>0</v>
      </c>
      <c r="BC39" s="51">
        <v>16</v>
      </c>
      <c r="BD39" s="51">
        <v>19</v>
      </c>
      <c r="BE39" s="51">
        <v>30</v>
      </c>
      <c r="BF39" s="51">
        <v>21</v>
      </c>
      <c r="BG39" s="51">
        <v>10</v>
      </c>
      <c r="BH39" s="51">
        <v>0</v>
      </c>
      <c r="BI39" s="51">
        <v>0</v>
      </c>
      <c r="BJ39" s="51">
        <v>0</v>
      </c>
      <c r="BK39" s="51">
        <v>4</v>
      </c>
      <c r="BL39" s="51">
        <v>304707</v>
      </c>
      <c r="BM39" s="51">
        <v>0</v>
      </c>
      <c r="BN39" s="51">
        <v>80</v>
      </c>
      <c r="BO39" s="51">
        <v>0</v>
      </c>
      <c r="BP39" s="51">
        <v>12</v>
      </c>
      <c r="BQ39" s="51">
        <v>22</v>
      </c>
      <c r="BR39" s="51">
        <v>30</v>
      </c>
      <c r="BS39" s="51">
        <v>18</v>
      </c>
      <c r="BT39" s="51">
        <v>15</v>
      </c>
      <c r="BU39" s="51">
        <v>0</v>
      </c>
      <c r="BV39" s="51">
        <v>0</v>
      </c>
      <c r="BW39" s="51">
        <v>0</v>
      </c>
      <c r="BX39" s="51">
        <v>3</v>
      </c>
      <c r="BY39" s="51">
        <v>595018</v>
      </c>
      <c r="BZ39" s="51">
        <v>0</v>
      </c>
      <c r="CA39" s="51">
        <v>85</v>
      </c>
      <c r="CB39" s="51">
        <v>0</v>
      </c>
      <c r="CC39" s="51">
        <v>6</v>
      </c>
      <c r="CD39" s="51">
        <v>31</v>
      </c>
      <c r="CE39" s="51">
        <v>28</v>
      </c>
      <c r="CF39" s="51">
        <v>13</v>
      </c>
      <c r="CG39" s="51">
        <v>21</v>
      </c>
      <c r="CH39" s="51">
        <v>0</v>
      </c>
      <c r="CI39" s="51">
        <v>0</v>
      </c>
      <c r="CJ39" s="51">
        <v>0</v>
      </c>
      <c r="CK39" s="51">
        <v>1</v>
      </c>
      <c r="CL39" s="51">
        <v>290310</v>
      </c>
      <c r="CM39" s="51">
        <v>0</v>
      </c>
      <c r="CN39" s="51">
        <v>93</v>
      </c>
      <c r="CO39" s="51">
        <v>0</v>
      </c>
      <c r="CP39" s="51">
        <v>8</v>
      </c>
      <c r="CQ39" s="51">
        <v>26</v>
      </c>
      <c r="CR39" s="51">
        <v>26</v>
      </c>
      <c r="CS39" s="51">
        <v>13</v>
      </c>
      <c r="CT39" s="51">
        <v>25</v>
      </c>
      <c r="CU39" s="51">
        <v>0</v>
      </c>
      <c r="CV39" s="51">
        <v>0</v>
      </c>
      <c r="CW39" s="51">
        <v>0</v>
      </c>
      <c r="CX39" s="51">
        <v>2</v>
      </c>
      <c r="CY39" s="51">
        <v>304707</v>
      </c>
      <c r="CZ39" s="51">
        <v>0</v>
      </c>
      <c r="DA39" s="51">
        <v>90</v>
      </c>
      <c r="DB39" s="51">
        <v>0</v>
      </c>
      <c r="DC39" s="51">
        <v>7</v>
      </c>
      <c r="DD39" s="51">
        <v>28</v>
      </c>
      <c r="DE39" s="51">
        <v>27</v>
      </c>
      <c r="DF39" s="51">
        <v>13</v>
      </c>
      <c r="DG39" s="51">
        <v>23</v>
      </c>
      <c r="DH39" s="51">
        <v>0</v>
      </c>
      <c r="DI39" s="51">
        <v>0</v>
      </c>
      <c r="DJ39" s="51">
        <v>0</v>
      </c>
      <c r="DK39" s="51">
        <v>2</v>
      </c>
      <c r="DL39" s="51">
        <v>595017</v>
      </c>
      <c r="DM39" s="51">
        <v>0</v>
      </c>
      <c r="DN39" s="51">
        <v>91</v>
      </c>
      <c r="DO39" s="51">
        <v>0</v>
      </c>
      <c r="DP39" s="51">
        <v>71</v>
      </c>
      <c r="DQ39" s="51">
        <v>92</v>
      </c>
      <c r="DR39" s="51">
        <v>0</v>
      </c>
      <c r="DS39" s="51">
        <v>21</v>
      </c>
      <c r="DT39" s="51">
        <v>0</v>
      </c>
      <c r="DU39" s="51">
        <v>0</v>
      </c>
      <c r="DV39" s="51">
        <v>0</v>
      </c>
      <c r="DW39" s="51">
        <v>1</v>
      </c>
      <c r="DX39" s="51">
        <v>7</v>
      </c>
      <c r="DY39" s="51">
        <v>290312</v>
      </c>
      <c r="DZ39" s="51">
        <v>0</v>
      </c>
      <c r="EA39" s="51">
        <v>92</v>
      </c>
      <c r="EB39" s="51">
        <v>0</v>
      </c>
      <c r="EC39" s="51">
        <v>66</v>
      </c>
      <c r="ED39" s="51">
        <v>88</v>
      </c>
      <c r="EE39" s="51">
        <v>0</v>
      </c>
      <c r="EF39" s="51">
        <v>23</v>
      </c>
      <c r="EG39" s="51">
        <v>0</v>
      </c>
      <c r="EH39" s="51">
        <v>0</v>
      </c>
      <c r="EI39" s="51">
        <v>0</v>
      </c>
      <c r="EJ39" s="51">
        <v>2</v>
      </c>
      <c r="EK39" s="51">
        <v>9</v>
      </c>
      <c r="EL39" s="51">
        <v>304708</v>
      </c>
      <c r="EM39" s="51">
        <v>0</v>
      </c>
      <c r="EN39" s="51">
        <v>88</v>
      </c>
      <c r="EO39" s="51">
        <v>0</v>
      </c>
      <c r="EP39" s="51">
        <v>68</v>
      </c>
      <c r="EQ39" s="51">
        <v>90</v>
      </c>
      <c r="ER39" s="51">
        <v>0</v>
      </c>
      <c r="ES39" s="51">
        <v>22</v>
      </c>
      <c r="ET39" s="51">
        <v>0</v>
      </c>
      <c r="EU39" s="51">
        <v>0</v>
      </c>
      <c r="EV39" s="51">
        <v>0</v>
      </c>
      <c r="EW39" s="51">
        <v>2</v>
      </c>
      <c r="EX39" s="51">
        <v>8</v>
      </c>
      <c r="EY39" s="51">
        <v>595020</v>
      </c>
      <c r="EZ39" s="51">
        <v>0</v>
      </c>
      <c r="FA39" s="51">
        <v>90</v>
      </c>
    </row>
    <row r="40" spans="1:157" x14ac:dyDescent="0.2">
      <c r="A40" s="51"/>
      <c r="B40" s="51" t="s">
        <v>23</v>
      </c>
      <c r="C40" s="51">
        <v>13</v>
      </c>
      <c r="D40" s="51">
        <v>25</v>
      </c>
      <c r="E40" s="51">
        <v>28</v>
      </c>
      <c r="F40" s="51">
        <v>13</v>
      </c>
      <c r="G40" s="51">
        <v>18</v>
      </c>
      <c r="H40" s="51">
        <v>0</v>
      </c>
      <c r="I40" s="51">
        <v>0</v>
      </c>
      <c r="J40" s="51">
        <v>0</v>
      </c>
      <c r="K40" s="51">
        <v>3</v>
      </c>
      <c r="L40" s="51">
        <v>57832</v>
      </c>
      <c r="M40" s="51">
        <v>0</v>
      </c>
      <c r="N40" s="51">
        <v>84</v>
      </c>
      <c r="O40" s="51">
        <v>0</v>
      </c>
      <c r="P40" s="51">
        <v>20</v>
      </c>
      <c r="Q40" s="51">
        <v>20</v>
      </c>
      <c r="R40" s="51">
        <v>27</v>
      </c>
      <c r="S40" s="51">
        <v>15</v>
      </c>
      <c r="T40" s="51">
        <v>12</v>
      </c>
      <c r="U40" s="51">
        <v>0</v>
      </c>
      <c r="V40" s="51">
        <v>0</v>
      </c>
      <c r="W40" s="51">
        <v>0</v>
      </c>
      <c r="X40" s="51">
        <v>6</v>
      </c>
      <c r="Y40" s="51">
        <v>60173</v>
      </c>
      <c r="Z40" s="51">
        <v>0</v>
      </c>
      <c r="AA40" s="51">
        <v>74</v>
      </c>
      <c r="AB40" s="51">
        <v>0</v>
      </c>
      <c r="AC40" s="51">
        <v>17</v>
      </c>
      <c r="AD40" s="51">
        <v>23</v>
      </c>
      <c r="AE40" s="51">
        <v>27</v>
      </c>
      <c r="AF40" s="51">
        <v>14</v>
      </c>
      <c r="AG40" s="51">
        <v>15</v>
      </c>
      <c r="AH40" s="51">
        <v>0</v>
      </c>
      <c r="AI40" s="51">
        <v>0</v>
      </c>
      <c r="AJ40" s="51">
        <v>0</v>
      </c>
      <c r="AK40" s="51">
        <v>4</v>
      </c>
      <c r="AL40" s="51">
        <v>118005</v>
      </c>
      <c r="AM40" s="51">
        <v>0</v>
      </c>
      <c r="AN40" s="51">
        <v>79</v>
      </c>
      <c r="AO40" s="51">
        <v>0</v>
      </c>
      <c r="AP40" s="51">
        <v>16</v>
      </c>
      <c r="AQ40" s="51">
        <v>19</v>
      </c>
      <c r="AR40" s="51">
        <v>32</v>
      </c>
      <c r="AS40" s="51">
        <v>21</v>
      </c>
      <c r="AT40" s="51">
        <v>9</v>
      </c>
      <c r="AU40" s="51" t="s">
        <v>78</v>
      </c>
      <c r="AV40" s="51">
        <v>0</v>
      </c>
      <c r="AW40" s="51">
        <v>0</v>
      </c>
      <c r="AX40" s="51">
        <v>3</v>
      </c>
      <c r="AY40" s="51">
        <v>57832</v>
      </c>
      <c r="AZ40" s="51">
        <v>0</v>
      </c>
      <c r="BA40" s="51">
        <v>80</v>
      </c>
      <c r="BB40" s="51">
        <v>0</v>
      </c>
      <c r="BC40" s="51">
        <v>27</v>
      </c>
      <c r="BD40" s="51">
        <v>11</v>
      </c>
      <c r="BE40" s="51">
        <v>27</v>
      </c>
      <c r="BF40" s="51">
        <v>24</v>
      </c>
      <c r="BG40" s="51">
        <v>4</v>
      </c>
      <c r="BH40" s="51">
        <v>0</v>
      </c>
      <c r="BI40" s="51">
        <v>0</v>
      </c>
      <c r="BJ40" s="51">
        <v>0</v>
      </c>
      <c r="BK40" s="51">
        <v>7</v>
      </c>
      <c r="BL40" s="51">
        <v>60173</v>
      </c>
      <c r="BM40" s="51">
        <v>0</v>
      </c>
      <c r="BN40" s="51">
        <v>66</v>
      </c>
      <c r="BO40" s="51">
        <v>0</v>
      </c>
      <c r="BP40" s="51">
        <v>21</v>
      </c>
      <c r="BQ40" s="51">
        <v>15</v>
      </c>
      <c r="BR40" s="51">
        <v>29</v>
      </c>
      <c r="BS40" s="51">
        <v>23</v>
      </c>
      <c r="BT40" s="51">
        <v>6</v>
      </c>
      <c r="BU40" s="51" t="s">
        <v>78</v>
      </c>
      <c r="BV40" s="51">
        <v>0</v>
      </c>
      <c r="BW40" s="51">
        <v>0</v>
      </c>
      <c r="BX40" s="51">
        <v>5</v>
      </c>
      <c r="BY40" s="51">
        <v>118005</v>
      </c>
      <c r="BZ40" s="51">
        <v>0</v>
      </c>
      <c r="CA40" s="51">
        <v>73</v>
      </c>
      <c r="CB40" s="51">
        <v>0</v>
      </c>
      <c r="CC40" s="51">
        <v>12</v>
      </c>
      <c r="CD40" s="51">
        <v>24</v>
      </c>
      <c r="CE40" s="51">
        <v>33</v>
      </c>
      <c r="CF40" s="51">
        <v>20</v>
      </c>
      <c r="CG40" s="51">
        <v>10</v>
      </c>
      <c r="CH40" s="51" t="s">
        <v>78</v>
      </c>
      <c r="CI40" s="51">
        <v>0</v>
      </c>
      <c r="CJ40" s="51">
        <v>0</v>
      </c>
      <c r="CK40" s="51">
        <v>2</v>
      </c>
      <c r="CL40" s="51">
        <v>57832</v>
      </c>
      <c r="CM40" s="51">
        <v>0</v>
      </c>
      <c r="CN40" s="51">
        <v>86</v>
      </c>
      <c r="CO40" s="51">
        <v>0</v>
      </c>
      <c r="CP40" s="51">
        <v>15</v>
      </c>
      <c r="CQ40" s="51">
        <v>21</v>
      </c>
      <c r="CR40" s="51">
        <v>29</v>
      </c>
      <c r="CS40" s="51">
        <v>19</v>
      </c>
      <c r="CT40" s="51">
        <v>13</v>
      </c>
      <c r="CU40" s="51" t="s">
        <v>78</v>
      </c>
      <c r="CV40" s="51">
        <v>0</v>
      </c>
      <c r="CW40" s="51">
        <v>0</v>
      </c>
      <c r="CX40" s="51">
        <v>4</v>
      </c>
      <c r="CY40" s="51">
        <v>60173</v>
      </c>
      <c r="CZ40" s="51">
        <v>0</v>
      </c>
      <c r="DA40" s="51">
        <v>81</v>
      </c>
      <c r="DB40" s="51">
        <v>0</v>
      </c>
      <c r="DC40" s="51">
        <v>13</v>
      </c>
      <c r="DD40" s="51">
        <v>22</v>
      </c>
      <c r="DE40" s="51">
        <v>31</v>
      </c>
      <c r="DF40" s="51">
        <v>20</v>
      </c>
      <c r="DG40" s="51">
        <v>11</v>
      </c>
      <c r="DH40" s="51">
        <v>0</v>
      </c>
      <c r="DI40" s="51">
        <v>0</v>
      </c>
      <c r="DJ40" s="51">
        <v>0</v>
      </c>
      <c r="DK40" s="51">
        <v>3</v>
      </c>
      <c r="DL40" s="51">
        <v>118005</v>
      </c>
      <c r="DM40" s="51">
        <v>0</v>
      </c>
      <c r="DN40" s="51">
        <v>84</v>
      </c>
      <c r="DO40" s="51">
        <v>0</v>
      </c>
      <c r="DP40" s="51">
        <v>75</v>
      </c>
      <c r="DQ40" s="51">
        <v>84</v>
      </c>
      <c r="DR40" s="51" t="s">
        <v>78</v>
      </c>
      <c r="DS40" s="51">
        <v>10</v>
      </c>
      <c r="DT40" s="51">
        <v>0</v>
      </c>
      <c r="DU40" s="51">
        <v>0</v>
      </c>
      <c r="DV40" s="51">
        <v>0</v>
      </c>
      <c r="DW40" s="51">
        <v>2</v>
      </c>
      <c r="DX40" s="51">
        <v>14</v>
      </c>
      <c r="DY40" s="51">
        <v>57832</v>
      </c>
      <c r="DZ40" s="51">
        <v>0</v>
      </c>
      <c r="EA40" s="51">
        <v>84</v>
      </c>
      <c r="EB40" s="51">
        <v>0</v>
      </c>
      <c r="EC40" s="51">
        <v>68</v>
      </c>
      <c r="ED40" s="51">
        <v>79</v>
      </c>
      <c r="EE40" s="51" t="s">
        <v>78</v>
      </c>
      <c r="EF40" s="51">
        <v>10</v>
      </c>
      <c r="EG40" s="51">
        <v>0</v>
      </c>
      <c r="EH40" s="51">
        <v>0</v>
      </c>
      <c r="EI40" s="51">
        <v>0</v>
      </c>
      <c r="EJ40" s="51">
        <v>4</v>
      </c>
      <c r="EK40" s="51">
        <v>17</v>
      </c>
      <c r="EL40" s="51">
        <v>60174</v>
      </c>
      <c r="EM40" s="51">
        <v>0</v>
      </c>
      <c r="EN40" s="51">
        <v>79</v>
      </c>
      <c r="EO40" s="51">
        <v>0</v>
      </c>
      <c r="EP40" s="51">
        <v>71</v>
      </c>
      <c r="EQ40" s="51">
        <v>81</v>
      </c>
      <c r="ER40" s="51" t="s">
        <v>78</v>
      </c>
      <c r="ES40" s="51">
        <v>10</v>
      </c>
      <c r="ET40" s="51">
        <v>0</v>
      </c>
      <c r="EU40" s="51">
        <v>0</v>
      </c>
      <c r="EV40" s="51">
        <v>0</v>
      </c>
      <c r="EW40" s="51">
        <v>3</v>
      </c>
      <c r="EX40" s="51">
        <v>16</v>
      </c>
      <c r="EY40" s="51">
        <v>118006</v>
      </c>
      <c r="EZ40" s="51">
        <v>0</v>
      </c>
      <c r="FA40" s="51">
        <v>81</v>
      </c>
    </row>
    <row r="41" spans="1:157" x14ac:dyDescent="0.2">
      <c r="A41" s="51"/>
      <c r="B41" s="53" t="s">
        <v>101</v>
      </c>
      <c r="C41" s="51">
        <v>5</v>
      </c>
      <c r="D41" s="51">
        <v>29</v>
      </c>
      <c r="E41" s="51">
        <v>21</v>
      </c>
      <c r="F41" s="51">
        <v>7</v>
      </c>
      <c r="G41" s="51">
        <v>37</v>
      </c>
      <c r="H41" s="51">
        <v>0</v>
      </c>
      <c r="I41" s="51">
        <v>0</v>
      </c>
      <c r="J41" s="51">
        <v>0</v>
      </c>
      <c r="K41" s="51">
        <v>1</v>
      </c>
      <c r="L41" s="51">
        <v>232479</v>
      </c>
      <c r="M41" s="51">
        <v>0</v>
      </c>
      <c r="N41" s="51">
        <v>94</v>
      </c>
      <c r="O41" s="51">
        <v>0</v>
      </c>
      <c r="P41" s="51">
        <v>9</v>
      </c>
      <c r="Q41" s="51">
        <v>26</v>
      </c>
      <c r="R41" s="51">
        <v>24</v>
      </c>
      <c r="S41" s="51">
        <v>10</v>
      </c>
      <c r="T41" s="51">
        <v>28</v>
      </c>
      <c r="U41" s="51">
        <v>0</v>
      </c>
      <c r="V41" s="51">
        <v>0</v>
      </c>
      <c r="W41" s="51">
        <v>0</v>
      </c>
      <c r="X41" s="51">
        <v>2</v>
      </c>
      <c r="Y41" s="51">
        <v>244534</v>
      </c>
      <c r="Z41" s="51">
        <v>0</v>
      </c>
      <c r="AA41" s="51">
        <v>88</v>
      </c>
      <c r="AB41" s="51">
        <v>0</v>
      </c>
      <c r="AC41" s="51">
        <v>7</v>
      </c>
      <c r="AD41" s="51">
        <v>27</v>
      </c>
      <c r="AE41" s="51">
        <v>22</v>
      </c>
      <c r="AF41" s="51">
        <v>9</v>
      </c>
      <c r="AG41" s="51">
        <v>32</v>
      </c>
      <c r="AH41" s="51">
        <v>0</v>
      </c>
      <c r="AI41" s="51">
        <v>0</v>
      </c>
      <c r="AJ41" s="51">
        <v>0</v>
      </c>
      <c r="AK41" s="51">
        <v>2</v>
      </c>
      <c r="AL41" s="51">
        <v>477013</v>
      </c>
      <c r="AM41" s="51">
        <v>0</v>
      </c>
      <c r="AN41" s="51">
        <v>91</v>
      </c>
      <c r="AO41" s="51">
        <v>0</v>
      </c>
      <c r="AP41" s="51">
        <v>6</v>
      </c>
      <c r="AQ41" s="51">
        <v>28</v>
      </c>
      <c r="AR41" s="51">
        <v>29</v>
      </c>
      <c r="AS41" s="51">
        <v>13</v>
      </c>
      <c r="AT41" s="51">
        <v>22</v>
      </c>
      <c r="AU41" s="51" t="s">
        <v>78</v>
      </c>
      <c r="AV41" s="51">
        <v>0</v>
      </c>
      <c r="AW41" s="51">
        <v>0</v>
      </c>
      <c r="AX41" s="51">
        <v>1</v>
      </c>
      <c r="AY41" s="51">
        <v>232479</v>
      </c>
      <c r="AZ41" s="51">
        <v>0</v>
      </c>
      <c r="BA41" s="51">
        <v>92</v>
      </c>
      <c r="BB41" s="51">
        <v>0</v>
      </c>
      <c r="BC41" s="51">
        <v>13</v>
      </c>
      <c r="BD41" s="51">
        <v>21</v>
      </c>
      <c r="BE41" s="51">
        <v>31</v>
      </c>
      <c r="BF41" s="51">
        <v>20</v>
      </c>
      <c r="BG41" s="51">
        <v>12</v>
      </c>
      <c r="BH41" s="51">
        <v>0</v>
      </c>
      <c r="BI41" s="51">
        <v>0</v>
      </c>
      <c r="BJ41" s="51">
        <v>0</v>
      </c>
      <c r="BK41" s="51">
        <v>3</v>
      </c>
      <c r="BL41" s="51">
        <v>244534</v>
      </c>
      <c r="BM41" s="51">
        <v>0</v>
      </c>
      <c r="BN41" s="51">
        <v>84</v>
      </c>
      <c r="BO41" s="51">
        <v>0</v>
      </c>
      <c r="BP41" s="51">
        <v>10</v>
      </c>
      <c r="BQ41" s="51">
        <v>24</v>
      </c>
      <c r="BR41" s="51">
        <v>30</v>
      </c>
      <c r="BS41" s="51">
        <v>16</v>
      </c>
      <c r="BT41" s="51">
        <v>17</v>
      </c>
      <c r="BU41" s="51" t="s">
        <v>78</v>
      </c>
      <c r="BV41" s="51">
        <v>0</v>
      </c>
      <c r="BW41" s="51">
        <v>0</v>
      </c>
      <c r="BX41" s="51">
        <v>2</v>
      </c>
      <c r="BY41" s="51">
        <v>477013</v>
      </c>
      <c r="BZ41" s="51">
        <v>0</v>
      </c>
      <c r="CA41" s="51">
        <v>88</v>
      </c>
      <c r="CB41" s="51">
        <v>0</v>
      </c>
      <c r="CC41" s="51">
        <v>5</v>
      </c>
      <c r="CD41" s="51">
        <v>32</v>
      </c>
      <c r="CE41" s="51">
        <v>27</v>
      </c>
      <c r="CF41" s="51">
        <v>11</v>
      </c>
      <c r="CG41" s="51">
        <v>23</v>
      </c>
      <c r="CH41" s="51" t="s">
        <v>78</v>
      </c>
      <c r="CI41" s="51">
        <v>0</v>
      </c>
      <c r="CJ41" s="51">
        <v>0</v>
      </c>
      <c r="CK41" s="51">
        <v>1</v>
      </c>
      <c r="CL41" s="51">
        <v>232478</v>
      </c>
      <c r="CM41" s="51">
        <v>0</v>
      </c>
      <c r="CN41" s="51">
        <v>94</v>
      </c>
      <c r="CO41" s="51">
        <v>0</v>
      </c>
      <c r="CP41" s="51">
        <v>6</v>
      </c>
      <c r="CQ41" s="51">
        <v>27</v>
      </c>
      <c r="CR41" s="51">
        <v>25</v>
      </c>
      <c r="CS41" s="51">
        <v>12</v>
      </c>
      <c r="CT41" s="51">
        <v>28</v>
      </c>
      <c r="CU41" s="51" t="s">
        <v>78</v>
      </c>
      <c r="CV41" s="51">
        <v>0</v>
      </c>
      <c r="CW41" s="51">
        <v>0</v>
      </c>
      <c r="CX41" s="51">
        <v>2</v>
      </c>
      <c r="CY41" s="51">
        <v>244534</v>
      </c>
      <c r="CZ41" s="51">
        <v>0</v>
      </c>
      <c r="DA41" s="51">
        <v>92</v>
      </c>
      <c r="DB41" s="51">
        <v>0</v>
      </c>
      <c r="DC41" s="51">
        <v>5</v>
      </c>
      <c r="DD41" s="51">
        <v>30</v>
      </c>
      <c r="DE41" s="51">
        <v>26</v>
      </c>
      <c r="DF41" s="51">
        <v>12</v>
      </c>
      <c r="DG41" s="51">
        <v>26</v>
      </c>
      <c r="DH41" s="51">
        <v>0</v>
      </c>
      <c r="DI41" s="51">
        <v>0</v>
      </c>
      <c r="DJ41" s="51">
        <v>0</v>
      </c>
      <c r="DK41" s="51">
        <v>1</v>
      </c>
      <c r="DL41" s="51">
        <v>477012</v>
      </c>
      <c r="DM41" s="51">
        <v>0</v>
      </c>
      <c r="DN41" s="51">
        <v>93</v>
      </c>
      <c r="DO41" s="51">
        <v>0</v>
      </c>
      <c r="DP41" s="51">
        <v>70</v>
      </c>
      <c r="DQ41" s="51">
        <v>94</v>
      </c>
      <c r="DR41" s="51" t="s">
        <v>78</v>
      </c>
      <c r="DS41" s="51">
        <v>23</v>
      </c>
      <c r="DT41" s="51">
        <v>0</v>
      </c>
      <c r="DU41" s="51">
        <v>0</v>
      </c>
      <c r="DV41" s="51">
        <v>0</v>
      </c>
      <c r="DW41" s="51">
        <v>1</v>
      </c>
      <c r="DX41" s="51">
        <v>5</v>
      </c>
      <c r="DY41" s="51">
        <v>232480</v>
      </c>
      <c r="DZ41" s="51">
        <v>0</v>
      </c>
      <c r="EA41" s="51">
        <v>94</v>
      </c>
      <c r="EB41" s="51">
        <v>0</v>
      </c>
      <c r="EC41" s="51">
        <v>65</v>
      </c>
      <c r="ED41" s="51">
        <v>91</v>
      </c>
      <c r="EE41" s="51" t="s">
        <v>78</v>
      </c>
      <c r="EF41" s="51">
        <v>26</v>
      </c>
      <c r="EG41" s="51">
        <v>0</v>
      </c>
      <c r="EH41" s="51">
        <v>0</v>
      </c>
      <c r="EI41" s="51">
        <v>0</v>
      </c>
      <c r="EJ41" s="51">
        <v>2</v>
      </c>
      <c r="EK41" s="51">
        <v>7</v>
      </c>
      <c r="EL41" s="51">
        <v>244534</v>
      </c>
      <c r="EM41" s="51">
        <v>0</v>
      </c>
      <c r="EN41" s="51">
        <v>91</v>
      </c>
      <c r="EO41" s="51">
        <v>0</v>
      </c>
      <c r="EP41" s="51">
        <v>68</v>
      </c>
      <c r="EQ41" s="51">
        <v>92</v>
      </c>
      <c r="ER41" s="51" t="s">
        <v>78</v>
      </c>
      <c r="ES41" s="51">
        <v>25</v>
      </c>
      <c r="ET41" s="51">
        <v>0</v>
      </c>
      <c r="EU41" s="51">
        <v>0</v>
      </c>
      <c r="EV41" s="51">
        <v>0</v>
      </c>
      <c r="EW41" s="51">
        <v>1</v>
      </c>
      <c r="EX41" s="51">
        <v>6</v>
      </c>
      <c r="EY41" s="51">
        <v>477014</v>
      </c>
      <c r="EZ41" s="51">
        <v>0</v>
      </c>
      <c r="FA41" s="51">
        <v>92</v>
      </c>
    </row>
    <row r="42" spans="1:157" x14ac:dyDescent="0.2">
      <c r="A42" s="51" t="s">
        <v>102</v>
      </c>
      <c r="B42" s="51" t="s">
        <v>22</v>
      </c>
      <c r="C42" s="51">
        <v>7</v>
      </c>
      <c r="D42" s="51">
        <v>28</v>
      </c>
      <c r="E42" s="51">
        <v>22</v>
      </c>
      <c r="F42" s="51">
        <v>8</v>
      </c>
      <c r="G42" s="51">
        <v>33</v>
      </c>
      <c r="H42" s="51">
        <v>0</v>
      </c>
      <c r="I42" s="51">
        <v>0</v>
      </c>
      <c r="J42" s="51">
        <v>0</v>
      </c>
      <c r="K42" s="51">
        <v>1</v>
      </c>
      <c r="L42" s="51">
        <v>290311</v>
      </c>
      <c r="M42" s="51">
        <v>0</v>
      </c>
      <c r="N42" s="51">
        <v>92</v>
      </c>
      <c r="O42" s="51">
        <v>0</v>
      </c>
      <c r="P42" s="51">
        <v>11</v>
      </c>
      <c r="Q42" s="51">
        <v>25</v>
      </c>
      <c r="R42" s="51">
        <v>25</v>
      </c>
      <c r="S42" s="51">
        <v>11</v>
      </c>
      <c r="T42" s="51">
        <v>25</v>
      </c>
      <c r="U42" s="51">
        <v>0</v>
      </c>
      <c r="V42" s="51">
        <v>0</v>
      </c>
      <c r="W42" s="51">
        <v>0</v>
      </c>
      <c r="X42" s="51">
        <v>3</v>
      </c>
      <c r="Y42" s="51">
        <v>304707</v>
      </c>
      <c r="Z42" s="51">
        <v>0</v>
      </c>
      <c r="AA42" s="51">
        <v>86</v>
      </c>
      <c r="AB42" s="51">
        <v>0</v>
      </c>
      <c r="AC42" s="51">
        <v>9</v>
      </c>
      <c r="AD42" s="51">
        <v>26</v>
      </c>
      <c r="AE42" s="51">
        <v>23</v>
      </c>
      <c r="AF42" s="51">
        <v>10</v>
      </c>
      <c r="AG42" s="51">
        <v>29</v>
      </c>
      <c r="AH42" s="51">
        <v>0</v>
      </c>
      <c r="AI42" s="51">
        <v>0</v>
      </c>
      <c r="AJ42" s="51">
        <v>0</v>
      </c>
      <c r="AK42" s="51">
        <v>2</v>
      </c>
      <c r="AL42" s="51">
        <v>595018</v>
      </c>
      <c r="AM42" s="51">
        <v>0</v>
      </c>
      <c r="AN42" s="51">
        <v>89</v>
      </c>
      <c r="AO42" s="51">
        <v>0</v>
      </c>
      <c r="AP42" s="51">
        <v>8</v>
      </c>
      <c r="AQ42" s="51">
        <v>26</v>
      </c>
      <c r="AR42" s="51">
        <v>30</v>
      </c>
      <c r="AS42" s="51">
        <v>15</v>
      </c>
      <c r="AT42" s="51">
        <v>19</v>
      </c>
      <c r="AU42" s="51">
        <v>0</v>
      </c>
      <c r="AV42" s="51">
        <v>0</v>
      </c>
      <c r="AW42" s="51">
        <v>0</v>
      </c>
      <c r="AX42" s="51">
        <v>2</v>
      </c>
      <c r="AY42" s="51">
        <v>290311</v>
      </c>
      <c r="AZ42" s="51">
        <v>0</v>
      </c>
      <c r="BA42" s="51">
        <v>90</v>
      </c>
      <c r="BB42" s="51">
        <v>0</v>
      </c>
      <c r="BC42" s="51">
        <v>16</v>
      </c>
      <c r="BD42" s="51">
        <v>19</v>
      </c>
      <c r="BE42" s="51">
        <v>30</v>
      </c>
      <c r="BF42" s="51">
        <v>21</v>
      </c>
      <c r="BG42" s="51">
        <v>10</v>
      </c>
      <c r="BH42" s="51">
        <v>0</v>
      </c>
      <c r="BI42" s="51">
        <v>0</v>
      </c>
      <c r="BJ42" s="51">
        <v>0</v>
      </c>
      <c r="BK42" s="51">
        <v>4</v>
      </c>
      <c r="BL42" s="51">
        <v>304707</v>
      </c>
      <c r="BM42" s="51">
        <v>0</v>
      </c>
      <c r="BN42" s="51">
        <v>80</v>
      </c>
      <c r="BO42" s="51">
        <v>0</v>
      </c>
      <c r="BP42" s="51">
        <v>12</v>
      </c>
      <c r="BQ42" s="51">
        <v>22</v>
      </c>
      <c r="BR42" s="51">
        <v>30</v>
      </c>
      <c r="BS42" s="51">
        <v>18</v>
      </c>
      <c r="BT42" s="51">
        <v>15</v>
      </c>
      <c r="BU42" s="51">
        <v>0</v>
      </c>
      <c r="BV42" s="51">
        <v>0</v>
      </c>
      <c r="BW42" s="51">
        <v>0</v>
      </c>
      <c r="BX42" s="51">
        <v>3</v>
      </c>
      <c r="BY42" s="51">
        <v>595018</v>
      </c>
      <c r="BZ42" s="51">
        <v>0</v>
      </c>
      <c r="CA42" s="51">
        <v>85</v>
      </c>
      <c r="CB42" s="51">
        <v>0</v>
      </c>
      <c r="CC42" s="51">
        <v>6</v>
      </c>
      <c r="CD42" s="51">
        <v>31</v>
      </c>
      <c r="CE42" s="51">
        <v>28</v>
      </c>
      <c r="CF42" s="51">
        <v>13</v>
      </c>
      <c r="CG42" s="51">
        <v>21</v>
      </c>
      <c r="CH42" s="51">
        <v>0</v>
      </c>
      <c r="CI42" s="51">
        <v>0</v>
      </c>
      <c r="CJ42" s="51">
        <v>0</v>
      </c>
      <c r="CK42" s="51">
        <v>1</v>
      </c>
      <c r="CL42" s="51">
        <v>290310</v>
      </c>
      <c r="CM42" s="51">
        <v>0</v>
      </c>
      <c r="CN42" s="51">
        <v>93</v>
      </c>
      <c r="CO42" s="51">
        <v>0</v>
      </c>
      <c r="CP42" s="51">
        <v>8</v>
      </c>
      <c r="CQ42" s="51">
        <v>26</v>
      </c>
      <c r="CR42" s="51">
        <v>26</v>
      </c>
      <c r="CS42" s="51">
        <v>13</v>
      </c>
      <c r="CT42" s="51">
        <v>25</v>
      </c>
      <c r="CU42" s="51">
        <v>0</v>
      </c>
      <c r="CV42" s="51">
        <v>0</v>
      </c>
      <c r="CW42" s="51">
        <v>0</v>
      </c>
      <c r="CX42" s="51">
        <v>2</v>
      </c>
      <c r="CY42" s="51">
        <v>304707</v>
      </c>
      <c r="CZ42" s="51">
        <v>0</v>
      </c>
      <c r="DA42" s="51">
        <v>90</v>
      </c>
      <c r="DB42" s="51">
        <v>0</v>
      </c>
      <c r="DC42" s="51">
        <v>7</v>
      </c>
      <c r="DD42" s="51">
        <v>28</v>
      </c>
      <c r="DE42" s="51">
        <v>27</v>
      </c>
      <c r="DF42" s="51">
        <v>13</v>
      </c>
      <c r="DG42" s="51">
        <v>23</v>
      </c>
      <c r="DH42" s="51">
        <v>0</v>
      </c>
      <c r="DI42" s="51">
        <v>0</v>
      </c>
      <c r="DJ42" s="51">
        <v>0</v>
      </c>
      <c r="DK42" s="51">
        <v>2</v>
      </c>
      <c r="DL42" s="51">
        <v>595017</v>
      </c>
      <c r="DM42" s="51">
        <v>0</v>
      </c>
      <c r="DN42" s="51">
        <v>91</v>
      </c>
      <c r="DO42" s="51">
        <v>0</v>
      </c>
      <c r="DP42" s="51">
        <v>71</v>
      </c>
      <c r="DQ42" s="51">
        <v>92</v>
      </c>
      <c r="DR42" s="51">
        <v>0</v>
      </c>
      <c r="DS42" s="51">
        <v>21</v>
      </c>
      <c r="DT42" s="51">
        <v>0</v>
      </c>
      <c r="DU42" s="51">
        <v>0</v>
      </c>
      <c r="DV42" s="51">
        <v>0</v>
      </c>
      <c r="DW42" s="51">
        <v>1</v>
      </c>
      <c r="DX42" s="51">
        <v>7</v>
      </c>
      <c r="DY42" s="51">
        <v>290312</v>
      </c>
      <c r="DZ42" s="51">
        <v>0</v>
      </c>
      <c r="EA42" s="51">
        <v>92</v>
      </c>
      <c r="EB42" s="51">
        <v>0</v>
      </c>
      <c r="EC42" s="51">
        <v>66</v>
      </c>
      <c r="ED42" s="51">
        <v>88</v>
      </c>
      <c r="EE42" s="51">
        <v>0</v>
      </c>
      <c r="EF42" s="51">
        <v>23</v>
      </c>
      <c r="EG42" s="51">
        <v>0</v>
      </c>
      <c r="EH42" s="51">
        <v>0</v>
      </c>
      <c r="EI42" s="51">
        <v>0</v>
      </c>
      <c r="EJ42" s="51">
        <v>2</v>
      </c>
      <c r="EK42" s="51">
        <v>9</v>
      </c>
      <c r="EL42" s="51">
        <v>304708</v>
      </c>
      <c r="EM42" s="51">
        <v>0</v>
      </c>
      <c r="EN42" s="51">
        <v>88</v>
      </c>
      <c r="EO42" s="51">
        <v>0</v>
      </c>
      <c r="EP42" s="51">
        <v>68</v>
      </c>
      <c r="EQ42" s="51">
        <v>90</v>
      </c>
      <c r="ER42" s="51">
        <v>0</v>
      </c>
      <c r="ES42" s="51">
        <v>22</v>
      </c>
      <c r="ET42" s="51">
        <v>0</v>
      </c>
      <c r="EU42" s="51">
        <v>0</v>
      </c>
      <c r="EV42" s="51">
        <v>0</v>
      </c>
      <c r="EW42" s="51">
        <v>2</v>
      </c>
      <c r="EX42" s="51">
        <v>8</v>
      </c>
      <c r="EY42" s="51">
        <v>595020</v>
      </c>
      <c r="EZ42" s="51">
        <v>0</v>
      </c>
      <c r="FA42" s="51">
        <v>90</v>
      </c>
    </row>
    <row r="43" spans="1:157" x14ac:dyDescent="0.2">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row>
    <row r="44" spans="1:157" x14ac:dyDescent="0.2">
      <c r="A44" s="51"/>
      <c r="B44" s="51" t="s">
        <v>25</v>
      </c>
      <c r="C44" s="51">
        <v>3</v>
      </c>
      <c r="D44" s="51">
        <v>31</v>
      </c>
      <c r="E44" s="51">
        <v>22</v>
      </c>
      <c r="F44" s="51">
        <v>6</v>
      </c>
      <c r="G44" s="51">
        <v>38</v>
      </c>
      <c r="H44" s="51">
        <v>0</v>
      </c>
      <c r="I44" s="51">
        <v>0</v>
      </c>
      <c r="J44" s="51">
        <v>0</v>
      </c>
      <c r="K44" s="51">
        <v>0</v>
      </c>
      <c r="L44" s="51">
        <v>250775</v>
      </c>
      <c r="M44" s="51">
        <v>0</v>
      </c>
      <c r="N44" s="51">
        <v>97</v>
      </c>
      <c r="O44" s="51">
        <v>0</v>
      </c>
      <c r="P44" s="51">
        <v>4</v>
      </c>
      <c r="Q44" s="51">
        <v>30</v>
      </c>
      <c r="R44" s="51">
        <v>26</v>
      </c>
      <c r="S44" s="51">
        <v>8</v>
      </c>
      <c r="T44" s="51">
        <v>31</v>
      </c>
      <c r="U44" s="51">
        <v>0</v>
      </c>
      <c r="V44" s="51">
        <v>0</v>
      </c>
      <c r="W44" s="51">
        <v>0</v>
      </c>
      <c r="X44" s="51">
        <v>0</v>
      </c>
      <c r="Y44" s="51">
        <v>227095</v>
      </c>
      <c r="Z44" s="51">
        <v>0</v>
      </c>
      <c r="AA44" s="51">
        <v>95</v>
      </c>
      <c r="AB44" s="51">
        <v>0</v>
      </c>
      <c r="AC44" s="51">
        <v>4</v>
      </c>
      <c r="AD44" s="51">
        <v>30</v>
      </c>
      <c r="AE44" s="51">
        <v>24</v>
      </c>
      <c r="AF44" s="51">
        <v>7</v>
      </c>
      <c r="AG44" s="51">
        <v>35</v>
      </c>
      <c r="AH44" s="51">
        <v>0</v>
      </c>
      <c r="AI44" s="51">
        <v>0</v>
      </c>
      <c r="AJ44" s="51">
        <v>0</v>
      </c>
      <c r="AK44" s="51">
        <v>0</v>
      </c>
      <c r="AL44" s="51">
        <v>477870</v>
      </c>
      <c r="AM44" s="51">
        <v>0</v>
      </c>
      <c r="AN44" s="51">
        <v>96</v>
      </c>
      <c r="AO44" s="51">
        <v>0</v>
      </c>
      <c r="AP44" s="51">
        <v>4</v>
      </c>
      <c r="AQ44" s="51">
        <v>29</v>
      </c>
      <c r="AR44" s="51">
        <v>31</v>
      </c>
      <c r="AS44" s="51">
        <v>13</v>
      </c>
      <c r="AT44" s="51">
        <v>22</v>
      </c>
      <c r="AU44" s="51" t="s">
        <v>78</v>
      </c>
      <c r="AV44" s="51">
        <v>0</v>
      </c>
      <c r="AW44" s="51">
        <v>0</v>
      </c>
      <c r="AX44" s="51">
        <v>0</v>
      </c>
      <c r="AY44" s="51">
        <v>250775</v>
      </c>
      <c r="AZ44" s="51">
        <v>0</v>
      </c>
      <c r="BA44" s="51">
        <v>96</v>
      </c>
      <c r="BB44" s="51">
        <v>0</v>
      </c>
      <c r="BC44" s="51">
        <v>8</v>
      </c>
      <c r="BD44" s="51">
        <v>24</v>
      </c>
      <c r="BE44" s="51">
        <v>36</v>
      </c>
      <c r="BF44" s="51">
        <v>19</v>
      </c>
      <c r="BG44" s="51">
        <v>14</v>
      </c>
      <c r="BH44" s="51" t="s">
        <v>78</v>
      </c>
      <c r="BI44" s="51">
        <v>0</v>
      </c>
      <c r="BJ44" s="51">
        <v>0</v>
      </c>
      <c r="BK44" s="51">
        <v>0</v>
      </c>
      <c r="BL44" s="51">
        <v>227095</v>
      </c>
      <c r="BM44" s="51">
        <v>0</v>
      </c>
      <c r="BN44" s="51">
        <v>92</v>
      </c>
      <c r="BO44" s="51">
        <v>0</v>
      </c>
      <c r="BP44" s="51">
        <v>6</v>
      </c>
      <c r="BQ44" s="51">
        <v>27</v>
      </c>
      <c r="BR44" s="51">
        <v>33</v>
      </c>
      <c r="BS44" s="51">
        <v>16</v>
      </c>
      <c r="BT44" s="51">
        <v>18</v>
      </c>
      <c r="BU44" s="51">
        <v>0</v>
      </c>
      <c r="BV44" s="51">
        <v>0</v>
      </c>
      <c r="BW44" s="51">
        <v>0</v>
      </c>
      <c r="BX44" s="51">
        <v>0</v>
      </c>
      <c r="BY44" s="51">
        <v>477870</v>
      </c>
      <c r="BZ44" s="51">
        <v>0</v>
      </c>
      <c r="CA44" s="51">
        <v>94</v>
      </c>
      <c r="CB44" s="51">
        <v>0</v>
      </c>
      <c r="CC44" s="51">
        <v>2</v>
      </c>
      <c r="CD44" s="51">
        <v>34</v>
      </c>
      <c r="CE44" s="51">
        <v>29</v>
      </c>
      <c r="CF44" s="51">
        <v>11</v>
      </c>
      <c r="CG44" s="51">
        <v>23</v>
      </c>
      <c r="CH44" s="51">
        <v>0</v>
      </c>
      <c r="CI44" s="51">
        <v>0</v>
      </c>
      <c r="CJ44" s="51">
        <v>0</v>
      </c>
      <c r="CK44" s="51">
        <v>0</v>
      </c>
      <c r="CL44" s="51">
        <v>250774</v>
      </c>
      <c r="CM44" s="51">
        <v>0</v>
      </c>
      <c r="CN44" s="51">
        <v>97</v>
      </c>
      <c r="CO44" s="51">
        <v>0</v>
      </c>
      <c r="CP44" s="51">
        <v>2</v>
      </c>
      <c r="CQ44" s="51">
        <v>31</v>
      </c>
      <c r="CR44" s="51">
        <v>26</v>
      </c>
      <c r="CS44" s="51">
        <v>9</v>
      </c>
      <c r="CT44" s="51">
        <v>32</v>
      </c>
      <c r="CU44" s="51">
        <v>0</v>
      </c>
      <c r="CV44" s="51">
        <v>0</v>
      </c>
      <c r="CW44" s="51">
        <v>0</v>
      </c>
      <c r="CX44" s="51">
        <v>0</v>
      </c>
      <c r="CY44" s="51">
        <v>227095</v>
      </c>
      <c r="CZ44" s="51">
        <v>0</v>
      </c>
      <c r="DA44" s="51">
        <v>97</v>
      </c>
      <c r="DB44" s="51">
        <v>0</v>
      </c>
      <c r="DC44" s="51">
        <v>2</v>
      </c>
      <c r="DD44" s="51">
        <v>32</v>
      </c>
      <c r="DE44" s="51">
        <v>28</v>
      </c>
      <c r="DF44" s="51">
        <v>10</v>
      </c>
      <c r="DG44" s="51">
        <v>27</v>
      </c>
      <c r="DH44" s="51">
        <v>0</v>
      </c>
      <c r="DI44" s="51">
        <v>0</v>
      </c>
      <c r="DJ44" s="51">
        <v>0</v>
      </c>
      <c r="DK44" s="51">
        <v>0</v>
      </c>
      <c r="DL44" s="51">
        <v>477869</v>
      </c>
      <c r="DM44" s="51">
        <v>0</v>
      </c>
      <c r="DN44" s="51">
        <v>97</v>
      </c>
      <c r="DO44" s="51">
        <v>0</v>
      </c>
      <c r="DP44" s="51">
        <v>73</v>
      </c>
      <c r="DQ44" s="51">
        <v>96</v>
      </c>
      <c r="DR44" s="51" t="s">
        <v>78</v>
      </c>
      <c r="DS44" s="51">
        <v>24</v>
      </c>
      <c r="DT44" s="51">
        <v>0</v>
      </c>
      <c r="DU44" s="51">
        <v>0</v>
      </c>
      <c r="DV44" s="51">
        <v>0</v>
      </c>
      <c r="DW44" s="51">
        <v>0</v>
      </c>
      <c r="DX44" s="51">
        <v>3</v>
      </c>
      <c r="DY44" s="51">
        <v>250776</v>
      </c>
      <c r="DZ44" s="51">
        <v>0</v>
      </c>
      <c r="EA44" s="51">
        <v>96</v>
      </c>
      <c r="EB44" s="51">
        <v>0</v>
      </c>
      <c r="EC44" s="51">
        <v>68</v>
      </c>
      <c r="ED44" s="51">
        <v>96</v>
      </c>
      <c r="EE44" s="51" t="s">
        <v>78</v>
      </c>
      <c r="EF44" s="51">
        <v>29</v>
      </c>
      <c r="EG44" s="51">
        <v>0</v>
      </c>
      <c r="EH44" s="51">
        <v>0</v>
      </c>
      <c r="EI44" s="51">
        <v>0</v>
      </c>
      <c r="EJ44" s="51">
        <v>0</v>
      </c>
      <c r="EK44" s="51">
        <v>3</v>
      </c>
      <c r="EL44" s="51">
        <v>227095</v>
      </c>
      <c r="EM44" s="51">
        <v>0</v>
      </c>
      <c r="EN44" s="51">
        <v>96</v>
      </c>
      <c r="EO44" s="51">
        <v>0</v>
      </c>
      <c r="EP44" s="51">
        <v>70</v>
      </c>
      <c r="EQ44" s="51">
        <v>96</v>
      </c>
      <c r="ER44" s="51">
        <v>0</v>
      </c>
      <c r="ES44" s="51">
        <v>26</v>
      </c>
      <c r="ET44" s="51">
        <v>0</v>
      </c>
      <c r="EU44" s="51">
        <v>0</v>
      </c>
      <c r="EV44" s="51">
        <v>0</v>
      </c>
      <c r="EW44" s="51">
        <v>0</v>
      </c>
      <c r="EX44" s="51">
        <v>3</v>
      </c>
      <c r="EY44" s="51">
        <v>477871</v>
      </c>
      <c r="EZ44" s="51">
        <v>0</v>
      </c>
      <c r="FA44" s="51">
        <v>96</v>
      </c>
    </row>
    <row r="45" spans="1:157" x14ac:dyDescent="0.2">
      <c r="A45" s="51"/>
      <c r="B45" s="51" t="s">
        <v>27</v>
      </c>
      <c r="C45" s="51">
        <v>33</v>
      </c>
      <c r="D45" s="51">
        <v>10</v>
      </c>
      <c r="E45" s="51">
        <v>24</v>
      </c>
      <c r="F45" s="51">
        <v>24</v>
      </c>
      <c r="G45" s="51">
        <v>5</v>
      </c>
      <c r="H45" s="51" t="s">
        <v>78</v>
      </c>
      <c r="I45" s="51">
        <v>0</v>
      </c>
      <c r="J45" s="51">
        <v>0</v>
      </c>
      <c r="K45" s="51">
        <v>4</v>
      </c>
      <c r="L45" s="51">
        <v>34979</v>
      </c>
      <c r="M45" s="51">
        <v>0</v>
      </c>
      <c r="N45" s="51">
        <v>63</v>
      </c>
      <c r="O45" s="51">
        <v>0</v>
      </c>
      <c r="P45" s="51">
        <v>33</v>
      </c>
      <c r="Q45" s="51">
        <v>11</v>
      </c>
      <c r="R45" s="51">
        <v>24</v>
      </c>
      <c r="S45" s="51">
        <v>21</v>
      </c>
      <c r="T45" s="51">
        <v>5</v>
      </c>
      <c r="U45" s="51">
        <v>0</v>
      </c>
      <c r="V45" s="51">
        <v>0</v>
      </c>
      <c r="W45" s="51">
        <v>0</v>
      </c>
      <c r="X45" s="51">
        <v>5</v>
      </c>
      <c r="Y45" s="51">
        <v>68131</v>
      </c>
      <c r="Z45" s="51">
        <v>0</v>
      </c>
      <c r="AA45" s="51">
        <v>61</v>
      </c>
      <c r="AB45" s="51">
        <v>0</v>
      </c>
      <c r="AC45" s="51">
        <v>33</v>
      </c>
      <c r="AD45" s="51">
        <v>11</v>
      </c>
      <c r="AE45" s="51">
        <v>24</v>
      </c>
      <c r="AF45" s="51">
        <v>22</v>
      </c>
      <c r="AG45" s="51">
        <v>5</v>
      </c>
      <c r="AH45" s="51" t="s">
        <v>78</v>
      </c>
      <c r="AI45" s="51">
        <v>0</v>
      </c>
      <c r="AJ45" s="51">
        <v>0</v>
      </c>
      <c r="AK45" s="51">
        <v>5</v>
      </c>
      <c r="AL45" s="51">
        <v>103110</v>
      </c>
      <c r="AM45" s="51">
        <v>0</v>
      </c>
      <c r="AN45" s="51">
        <v>62</v>
      </c>
      <c r="AO45" s="51">
        <v>0</v>
      </c>
      <c r="AP45" s="51">
        <v>38</v>
      </c>
      <c r="AQ45" s="51">
        <v>5</v>
      </c>
      <c r="AR45" s="51">
        <v>19</v>
      </c>
      <c r="AS45" s="51">
        <v>30</v>
      </c>
      <c r="AT45" s="51">
        <v>2</v>
      </c>
      <c r="AU45" s="51" t="s">
        <v>78</v>
      </c>
      <c r="AV45" s="51">
        <v>0</v>
      </c>
      <c r="AW45" s="51">
        <v>0</v>
      </c>
      <c r="AX45" s="51">
        <v>6</v>
      </c>
      <c r="AY45" s="51">
        <v>34979</v>
      </c>
      <c r="AZ45" s="51">
        <v>0</v>
      </c>
      <c r="BA45" s="51">
        <v>56</v>
      </c>
      <c r="BB45" s="51">
        <v>0</v>
      </c>
      <c r="BC45" s="51">
        <v>43</v>
      </c>
      <c r="BD45" s="51">
        <v>4</v>
      </c>
      <c r="BE45" s="51">
        <v>16</v>
      </c>
      <c r="BF45" s="51">
        <v>28</v>
      </c>
      <c r="BG45" s="51">
        <v>1</v>
      </c>
      <c r="BH45" s="51" t="s">
        <v>78</v>
      </c>
      <c r="BI45" s="51">
        <v>0</v>
      </c>
      <c r="BJ45" s="51">
        <v>0</v>
      </c>
      <c r="BK45" s="51">
        <v>8</v>
      </c>
      <c r="BL45" s="51">
        <v>68131</v>
      </c>
      <c r="BM45" s="51">
        <v>0</v>
      </c>
      <c r="BN45" s="51">
        <v>50</v>
      </c>
      <c r="BO45" s="51">
        <v>0</v>
      </c>
      <c r="BP45" s="51">
        <v>41</v>
      </c>
      <c r="BQ45" s="51">
        <v>5</v>
      </c>
      <c r="BR45" s="51">
        <v>17</v>
      </c>
      <c r="BS45" s="51">
        <v>29</v>
      </c>
      <c r="BT45" s="51">
        <v>2</v>
      </c>
      <c r="BU45" s="51" t="s">
        <v>78</v>
      </c>
      <c r="BV45" s="51">
        <v>0</v>
      </c>
      <c r="BW45" s="51">
        <v>0</v>
      </c>
      <c r="BX45" s="51">
        <v>7</v>
      </c>
      <c r="BY45" s="51">
        <v>103110</v>
      </c>
      <c r="BZ45" s="51">
        <v>0</v>
      </c>
      <c r="CA45" s="51">
        <v>52</v>
      </c>
      <c r="CB45" s="51">
        <v>0</v>
      </c>
      <c r="CC45" s="51">
        <v>30</v>
      </c>
      <c r="CD45" s="51">
        <v>9</v>
      </c>
      <c r="CE45" s="51">
        <v>24</v>
      </c>
      <c r="CF45" s="51">
        <v>32</v>
      </c>
      <c r="CG45" s="51">
        <v>3</v>
      </c>
      <c r="CH45" s="51">
        <v>0</v>
      </c>
      <c r="CI45" s="51">
        <v>0</v>
      </c>
      <c r="CJ45" s="51">
        <v>0</v>
      </c>
      <c r="CK45" s="51">
        <v>3</v>
      </c>
      <c r="CL45" s="51">
        <v>34979</v>
      </c>
      <c r="CM45" s="51">
        <v>0</v>
      </c>
      <c r="CN45" s="51">
        <v>67</v>
      </c>
      <c r="CO45" s="51">
        <v>0</v>
      </c>
      <c r="CP45" s="51">
        <v>24</v>
      </c>
      <c r="CQ45" s="51">
        <v>12</v>
      </c>
      <c r="CR45" s="51">
        <v>27</v>
      </c>
      <c r="CS45" s="51">
        <v>28</v>
      </c>
      <c r="CT45" s="51">
        <v>6</v>
      </c>
      <c r="CU45" s="51" t="s">
        <v>78</v>
      </c>
      <c r="CV45" s="51">
        <v>0</v>
      </c>
      <c r="CW45" s="51">
        <v>0</v>
      </c>
      <c r="CX45" s="51">
        <v>3</v>
      </c>
      <c r="CY45" s="51">
        <v>68131</v>
      </c>
      <c r="CZ45" s="51">
        <v>0</v>
      </c>
      <c r="DA45" s="51">
        <v>73</v>
      </c>
      <c r="DB45" s="51">
        <v>0</v>
      </c>
      <c r="DC45" s="51">
        <v>26</v>
      </c>
      <c r="DD45" s="51">
        <v>11</v>
      </c>
      <c r="DE45" s="51">
        <v>26</v>
      </c>
      <c r="DF45" s="51">
        <v>29</v>
      </c>
      <c r="DG45" s="51">
        <v>5</v>
      </c>
      <c r="DH45" s="51" t="s">
        <v>78</v>
      </c>
      <c r="DI45" s="51">
        <v>0</v>
      </c>
      <c r="DJ45" s="51">
        <v>0</v>
      </c>
      <c r="DK45" s="51">
        <v>3</v>
      </c>
      <c r="DL45" s="51">
        <v>103110</v>
      </c>
      <c r="DM45" s="51">
        <v>0</v>
      </c>
      <c r="DN45" s="51">
        <v>71</v>
      </c>
      <c r="DO45" s="51">
        <v>0</v>
      </c>
      <c r="DP45" s="51">
        <v>63</v>
      </c>
      <c r="DQ45" s="51">
        <v>66</v>
      </c>
      <c r="DR45" s="51" t="s">
        <v>78</v>
      </c>
      <c r="DS45" s="51">
        <v>3</v>
      </c>
      <c r="DT45" s="51">
        <v>0</v>
      </c>
      <c r="DU45" s="51">
        <v>0</v>
      </c>
      <c r="DV45" s="51">
        <v>0</v>
      </c>
      <c r="DW45" s="51">
        <v>2</v>
      </c>
      <c r="DX45" s="51">
        <v>31</v>
      </c>
      <c r="DY45" s="51">
        <v>34979</v>
      </c>
      <c r="DZ45" s="51">
        <v>0</v>
      </c>
      <c r="EA45" s="51">
        <v>66</v>
      </c>
      <c r="EB45" s="51">
        <v>0</v>
      </c>
      <c r="EC45" s="51">
        <v>65</v>
      </c>
      <c r="ED45" s="51">
        <v>71</v>
      </c>
      <c r="EE45" s="51" t="s">
        <v>78</v>
      </c>
      <c r="EF45" s="51">
        <v>6</v>
      </c>
      <c r="EG45" s="51">
        <v>0</v>
      </c>
      <c r="EH45" s="51">
        <v>0</v>
      </c>
      <c r="EI45" s="51">
        <v>0</v>
      </c>
      <c r="EJ45" s="51">
        <v>2</v>
      </c>
      <c r="EK45" s="51">
        <v>27</v>
      </c>
      <c r="EL45" s="51">
        <v>68132</v>
      </c>
      <c r="EM45" s="51">
        <v>0</v>
      </c>
      <c r="EN45" s="51">
        <v>71</v>
      </c>
      <c r="EO45" s="51">
        <v>0</v>
      </c>
      <c r="EP45" s="51">
        <v>65</v>
      </c>
      <c r="EQ45" s="51">
        <v>69</v>
      </c>
      <c r="ER45" s="51">
        <v>0</v>
      </c>
      <c r="ES45" s="51">
        <v>5</v>
      </c>
      <c r="ET45" s="51">
        <v>0</v>
      </c>
      <c r="EU45" s="51">
        <v>0</v>
      </c>
      <c r="EV45" s="51">
        <v>0</v>
      </c>
      <c r="EW45" s="51">
        <v>2</v>
      </c>
      <c r="EX45" s="51">
        <v>28</v>
      </c>
      <c r="EY45" s="51">
        <v>103111</v>
      </c>
      <c r="EZ45" s="51">
        <v>0</v>
      </c>
      <c r="FA45" s="51">
        <v>69</v>
      </c>
    </row>
    <row r="46" spans="1:157" x14ac:dyDescent="0.2">
      <c r="A46" s="51"/>
      <c r="B46" s="51" t="s">
        <v>103</v>
      </c>
      <c r="C46" s="51">
        <v>31</v>
      </c>
      <c r="D46" s="51">
        <v>10</v>
      </c>
      <c r="E46" s="51">
        <v>27</v>
      </c>
      <c r="F46" s="51">
        <v>26</v>
      </c>
      <c r="G46" s="51">
        <v>4</v>
      </c>
      <c r="H46" s="51">
        <v>0</v>
      </c>
      <c r="I46" s="51">
        <v>0</v>
      </c>
      <c r="J46" s="51">
        <v>0</v>
      </c>
      <c r="K46" s="51">
        <v>2</v>
      </c>
      <c r="L46" s="51">
        <v>23819</v>
      </c>
      <c r="M46" s="51">
        <v>0</v>
      </c>
      <c r="N46" s="51">
        <v>67</v>
      </c>
      <c r="O46" s="51">
        <v>0</v>
      </c>
      <c r="P46" s="51">
        <v>31</v>
      </c>
      <c r="Q46" s="51">
        <v>11</v>
      </c>
      <c r="R46" s="51">
        <v>27</v>
      </c>
      <c r="S46" s="51">
        <v>25</v>
      </c>
      <c r="T46" s="51">
        <v>4</v>
      </c>
      <c r="U46" s="51" t="s">
        <v>78</v>
      </c>
      <c r="V46" s="51">
        <v>0</v>
      </c>
      <c r="W46" s="51">
        <v>0</v>
      </c>
      <c r="X46" s="51">
        <v>2</v>
      </c>
      <c r="Y46" s="51">
        <v>41036</v>
      </c>
      <c r="Z46" s="51">
        <v>0</v>
      </c>
      <c r="AA46" s="51">
        <v>66</v>
      </c>
      <c r="AB46" s="51">
        <v>0</v>
      </c>
      <c r="AC46" s="51">
        <v>31</v>
      </c>
      <c r="AD46" s="51">
        <v>11</v>
      </c>
      <c r="AE46" s="51">
        <v>27</v>
      </c>
      <c r="AF46" s="51">
        <v>25</v>
      </c>
      <c r="AG46" s="51">
        <v>4</v>
      </c>
      <c r="AH46" s="51" t="s">
        <v>78</v>
      </c>
      <c r="AI46" s="51">
        <v>0</v>
      </c>
      <c r="AJ46" s="51">
        <v>0</v>
      </c>
      <c r="AK46" s="51">
        <v>2</v>
      </c>
      <c r="AL46" s="51">
        <v>64855</v>
      </c>
      <c r="AM46" s="51">
        <v>0</v>
      </c>
      <c r="AN46" s="51">
        <v>67</v>
      </c>
      <c r="AO46" s="51">
        <v>0</v>
      </c>
      <c r="AP46" s="51">
        <v>37</v>
      </c>
      <c r="AQ46" s="51">
        <v>5</v>
      </c>
      <c r="AR46" s="51">
        <v>20</v>
      </c>
      <c r="AS46" s="51">
        <v>34</v>
      </c>
      <c r="AT46" s="51">
        <v>2</v>
      </c>
      <c r="AU46" s="51" t="s">
        <v>78</v>
      </c>
      <c r="AV46" s="51">
        <v>0</v>
      </c>
      <c r="AW46" s="51">
        <v>0</v>
      </c>
      <c r="AX46" s="51">
        <v>3</v>
      </c>
      <c r="AY46" s="51">
        <v>23819</v>
      </c>
      <c r="AZ46" s="51">
        <v>0</v>
      </c>
      <c r="BA46" s="51">
        <v>60</v>
      </c>
      <c r="BB46" s="51">
        <v>0</v>
      </c>
      <c r="BC46" s="51">
        <v>42</v>
      </c>
      <c r="BD46" s="51">
        <v>4</v>
      </c>
      <c r="BE46" s="51">
        <v>17</v>
      </c>
      <c r="BF46" s="51">
        <v>32</v>
      </c>
      <c r="BG46" s="51">
        <v>1</v>
      </c>
      <c r="BH46" s="51" t="s">
        <v>78</v>
      </c>
      <c r="BI46" s="51">
        <v>0</v>
      </c>
      <c r="BJ46" s="51">
        <v>0</v>
      </c>
      <c r="BK46" s="51">
        <v>4</v>
      </c>
      <c r="BL46" s="51">
        <v>41036</v>
      </c>
      <c r="BM46" s="51">
        <v>0</v>
      </c>
      <c r="BN46" s="51">
        <v>54</v>
      </c>
      <c r="BO46" s="51">
        <v>0</v>
      </c>
      <c r="BP46" s="51">
        <v>40</v>
      </c>
      <c r="BQ46" s="51">
        <v>4</v>
      </c>
      <c r="BR46" s="51">
        <v>18</v>
      </c>
      <c r="BS46" s="51">
        <v>33</v>
      </c>
      <c r="BT46" s="51">
        <v>1</v>
      </c>
      <c r="BU46" s="51">
        <v>0</v>
      </c>
      <c r="BV46" s="51">
        <v>0</v>
      </c>
      <c r="BW46" s="51">
        <v>0</v>
      </c>
      <c r="BX46" s="51">
        <v>3</v>
      </c>
      <c r="BY46" s="51">
        <v>64855</v>
      </c>
      <c r="BZ46" s="51">
        <v>0</v>
      </c>
      <c r="CA46" s="51">
        <v>57</v>
      </c>
      <c r="CB46" s="51">
        <v>0</v>
      </c>
      <c r="CC46" s="51">
        <v>27</v>
      </c>
      <c r="CD46" s="51">
        <v>9</v>
      </c>
      <c r="CE46" s="51">
        <v>26</v>
      </c>
      <c r="CF46" s="51">
        <v>35</v>
      </c>
      <c r="CG46" s="51">
        <v>2</v>
      </c>
      <c r="CH46" s="51">
        <v>0</v>
      </c>
      <c r="CI46" s="51">
        <v>0</v>
      </c>
      <c r="CJ46" s="51">
        <v>0</v>
      </c>
      <c r="CK46" s="51">
        <v>1</v>
      </c>
      <c r="CL46" s="51">
        <v>23819</v>
      </c>
      <c r="CM46" s="51">
        <v>0</v>
      </c>
      <c r="CN46" s="51">
        <v>72</v>
      </c>
      <c r="CO46" s="51">
        <v>0</v>
      </c>
      <c r="CP46" s="51">
        <v>20</v>
      </c>
      <c r="CQ46" s="51">
        <v>13</v>
      </c>
      <c r="CR46" s="51">
        <v>30</v>
      </c>
      <c r="CS46" s="51">
        <v>31</v>
      </c>
      <c r="CT46" s="51">
        <v>5</v>
      </c>
      <c r="CU46" s="51">
        <v>0</v>
      </c>
      <c r="CV46" s="51">
        <v>0</v>
      </c>
      <c r="CW46" s="51">
        <v>0</v>
      </c>
      <c r="CX46" s="51">
        <v>1</v>
      </c>
      <c r="CY46" s="51">
        <v>41036</v>
      </c>
      <c r="CZ46" s="51">
        <v>0</v>
      </c>
      <c r="DA46" s="51">
        <v>78</v>
      </c>
      <c r="DB46" s="51">
        <v>0</v>
      </c>
      <c r="DC46" s="51">
        <v>23</v>
      </c>
      <c r="DD46" s="51">
        <v>11</v>
      </c>
      <c r="DE46" s="51">
        <v>28</v>
      </c>
      <c r="DF46" s="51">
        <v>33</v>
      </c>
      <c r="DG46" s="51">
        <v>4</v>
      </c>
      <c r="DH46" s="51">
        <v>0</v>
      </c>
      <c r="DI46" s="51">
        <v>0</v>
      </c>
      <c r="DJ46" s="51">
        <v>0</v>
      </c>
      <c r="DK46" s="51">
        <v>1</v>
      </c>
      <c r="DL46" s="51">
        <v>64855</v>
      </c>
      <c r="DM46" s="51">
        <v>0</v>
      </c>
      <c r="DN46" s="51">
        <v>76</v>
      </c>
      <c r="DO46" s="51">
        <v>0</v>
      </c>
      <c r="DP46" s="51">
        <v>68</v>
      </c>
      <c r="DQ46" s="51">
        <v>70</v>
      </c>
      <c r="DR46" s="51">
        <v>0</v>
      </c>
      <c r="DS46" s="51">
        <v>2</v>
      </c>
      <c r="DT46" s="51">
        <v>0</v>
      </c>
      <c r="DU46" s="51">
        <v>0</v>
      </c>
      <c r="DV46" s="51">
        <v>0</v>
      </c>
      <c r="DW46" s="51">
        <v>1</v>
      </c>
      <c r="DX46" s="51">
        <v>29</v>
      </c>
      <c r="DY46" s="51">
        <v>23819</v>
      </c>
      <c r="DZ46" s="51">
        <v>0</v>
      </c>
      <c r="EA46" s="51">
        <v>70</v>
      </c>
      <c r="EB46" s="51">
        <v>0</v>
      </c>
      <c r="EC46" s="51">
        <v>71</v>
      </c>
      <c r="ED46" s="51">
        <v>76</v>
      </c>
      <c r="EE46" s="51" t="s">
        <v>78</v>
      </c>
      <c r="EF46" s="51">
        <v>5</v>
      </c>
      <c r="EG46" s="51">
        <v>0</v>
      </c>
      <c r="EH46" s="51">
        <v>0</v>
      </c>
      <c r="EI46" s="51">
        <v>0</v>
      </c>
      <c r="EJ46" s="51">
        <v>1</v>
      </c>
      <c r="EK46" s="51">
        <v>23</v>
      </c>
      <c r="EL46" s="51">
        <v>41036</v>
      </c>
      <c r="EM46" s="51">
        <v>0</v>
      </c>
      <c r="EN46" s="51">
        <v>76</v>
      </c>
      <c r="EO46" s="51">
        <v>0</v>
      </c>
      <c r="EP46" s="51">
        <v>70</v>
      </c>
      <c r="EQ46" s="51">
        <v>74</v>
      </c>
      <c r="ER46" s="51" t="s">
        <v>78</v>
      </c>
      <c r="ES46" s="51">
        <v>4</v>
      </c>
      <c r="ET46" s="51">
        <v>0</v>
      </c>
      <c r="EU46" s="51">
        <v>0</v>
      </c>
      <c r="EV46" s="51">
        <v>0</v>
      </c>
      <c r="EW46" s="51">
        <v>1</v>
      </c>
      <c r="EX46" s="51">
        <v>25</v>
      </c>
      <c r="EY46" s="51">
        <v>64855</v>
      </c>
      <c r="EZ46" s="51">
        <v>0</v>
      </c>
      <c r="FA46" s="51">
        <v>74</v>
      </c>
    </row>
    <row r="47" spans="1:157" x14ac:dyDescent="0.2">
      <c r="A47" s="51"/>
      <c r="B47" s="51" t="s">
        <v>104</v>
      </c>
      <c r="C47" s="51">
        <v>37</v>
      </c>
      <c r="D47" s="51">
        <v>11</v>
      </c>
      <c r="E47" s="51">
        <v>19</v>
      </c>
      <c r="F47" s="51">
        <v>18</v>
      </c>
      <c r="G47" s="51">
        <v>6</v>
      </c>
      <c r="H47" s="51" t="s">
        <v>78</v>
      </c>
      <c r="I47" s="51">
        <v>0</v>
      </c>
      <c r="J47" s="51">
        <v>0</v>
      </c>
      <c r="K47" s="51">
        <v>9</v>
      </c>
      <c r="L47" s="51">
        <v>11160</v>
      </c>
      <c r="M47" s="51">
        <v>0</v>
      </c>
      <c r="N47" s="51">
        <v>54</v>
      </c>
      <c r="O47" s="51">
        <v>0</v>
      </c>
      <c r="P47" s="51">
        <v>37</v>
      </c>
      <c r="Q47" s="51">
        <v>11</v>
      </c>
      <c r="R47" s="51">
        <v>20</v>
      </c>
      <c r="S47" s="51">
        <v>17</v>
      </c>
      <c r="T47" s="51">
        <v>6</v>
      </c>
      <c r="U47" s="51" t="s">
        <v>78</v>
      </c>
      <c r="V47" s="51">
        <v>0</v>
      </c>
      <c r="W47" s="51">
        <v>0</v>
      </c>
      <c r="X47" s="51">
        <v>10</v>
      </c>
      <c r="Y47" s="51">
        <v>27095</v>
      </c>
      <c r="Z47" s="51">
        <v>0</v>
      </c>
      <c r="AA47" s="51">
        <v>53</v>
      </c>
      <c r="AB47" s="51">
        <v>0</v>
      </c>
      <c r="AC47" s="51">
        <v>37</v>
      </c>
      <c r="AD47" s="51">
        <v>11</v>
      </c>
      <c r="AE47" s="51">
        <v>19</v>
      </c>
      <c r="AF47" s="51">
        <v>17</v>
      </c>
      <c r="AG47" s="51">
        <v>6</v>
      </c>
      <c r="AH47" s="51">
        <v>0</v>
      </c>
      <c r="AI47" s="51">
        <v>0</v>
      </c>
      <c r="AJ47" s="51">
        <v>0</v>
      </c>
      <c r="AK47" s="51">
        <v>9</v>
      </c>
      <c r="AL47" s="51">
        <v>38255</v>
      </c>
      <c r="AM47" s="51">
        <v>0</v>
      </c>
      <c r="AN47" s="51">
        <v>54</v>
      </c>
      <c r="AO47" s="51">
        <v>0</v>
      </c>
      <c r="AP47" s="51">
        <v>41</v>
      </c>
      <c r="AQ47" s="51">
        <v>6</v>
      </c>
      <c r="AR47" s="51">
        <v>16</v>
      </c>
      <c r="AS47" s="51">
        <v>22</v>
      </c>
      <c r="AT47" s="51">
        <v>3</v>
      </c>
      <c r="AU47" s="51">
        <v>0</v>
      </c>
      <c r="AV47" s="51">
        <v>0</v>
      </c>
      <c r="AW47" s="51">
        <v>0</v>
      </c>
      <c r="AX47" s="51">
        <v>12</v>
      </c>
      <c r="AY47" s="51">
        <v>11160</v>
      </c>
      <c r="AZ47" s="51">
        <v>0</v>
      </c>
      <c r="BA47" s="51">
        <v>47</v>
      </c>
      <c r="BB47" s="51">
        <v>0</v>
      </c>
      <c r="BC47" s="51">
        <v>44</v>
      </c>
      <c r="BD47" s="51">
        <v>5</v>
      </c>
      <c r="BE47" s="51">
        <v>15</v>
      </c>
      <c r="BF47" s="51">
        <v>22</v>
      </c>
      <c r="BG47" s="51">
        <v>2</v>
      </c>
      <c r="BH47" s="51" t="s">
        <v>78</v>
      </c>
      <c r="BI47" s="51">
        <v>0</v>
      </c>
      <c r="BJ47" s="51">
        <v>0</v>
      </c>
      <c r="BK47" s="51">
        <v>13</v>
      </c>
      <c r="BL47" s="51">
        <v>27095</v>
      </c>
      <c r="BM47" s="51">
        <v>0</v>
      </c>
      <c r="BN47" s="51">
        <v>43</v>
      </c>
      <c r="BO47" s="51">
        <v>0</v>
      </c>
      <c r="BP47" s="51">
        <v>43</v>
      </c>
      <c r="BQ47" s="51">
        <v>5</v>
      </c>
      <c r="BR47" s="51">
        <v>15</v>
      </c>
      <c r="BS47" s="51">
        <v>22</v>
      </c>
      <c r="BT47" s="51">
        <v>2</v>
      </c>
      <c r="BU47" s="51" t="s">
        <v>78</v>
      </c>
      <c r="BV47" s="51">
        <v>0</v>
      </c>
      <c r="BW47" s="51">
        <v>0</v>
      </c>
      <c r="BX47" s="51">
        <v>13</v>
      </c>
      <c r="BY47" s="51">
        <v>38255</v>
      </c>
      <c r="BZ47" s="51">
        <v>0</v>
      </c>
      <c r="CA47" s="51">
        <v>44</v>
      </c>
      <c r="CB47" s="51">
        <v>0</v>
      </c>
      <c r="CC47" s="51">
        <v>35</v>
      </c>
      <c r="CD47" s="51">
        <v>10</v>
      </c>
      <c r="CE47" s="51">
        <v>20</v>
      </c>
      <c r="CF47" s="51">
        <v>25</v>
      </c>
      <c r="CG47" s="51">
        <v>4</v>
      </c>
      <c r="CH47" s="51">
        <v>0</v>
      </c>
      <c r="CI47" s="51">
        <v>0</v>
      </c>
      <c r="CJ47" s="51">
        <v>0</v>
      </c>
      <c r="CK47" s="51">
        <v>7</v>
      </c>
      <c r="CL47" s="51">
        <v>11160</v>
      </c>
      <c r="CM47" s="51">
        <v>0</v>
      </c>
      <c r="CN47" s="51">
        <v>57</v>
      </c>
      <c r="CO47" s="51">
        <v>0</v>
      </c>
      <c r="CP47" s="51">
        <v>30</v>
      </c>
      <c r="CQ47" s="51">
        <v>12</v>
      </c>
      <c r="CR47" s="51">
        <v>22</v>
      </c>
      <c r="CS47" s="51">
        <v>24</v>
      </c>
      <c r="CT47" s="51">
        <v>7</v>
      </c>
      <c r="CU47" s="51" t="s">
        <v>78</v>
      </c>
      <c r="CV47" s="51">
        <v>0</v>
      </c>
      <c r="CW47" s="51">
        <v>0</v>
      </c>
      <c r="CX47" s="51">
        <v>6</v>
      </c>
      <c r="CY47" s="51">
        <v>27095</v>
      </c>
      <c r="CZ47" s="51">
        <v>0</v>
      </c>
      <c r="DA47" s="51">
        <v>64</v>
      </c>
      <c r="DB47" s="51">
        <v>0</v>
      </c>
      <c r="DC47" s="51">
        <v>31</v>
      </c>
      <c r="DD47" s="51">
        <v>11</v>
      </c>
      <c r="DE47" s="51">
        <v>21</v>
      </c>
      <c r="DF47" s="51">
        <v>24</v>
      </c>
      <c r="DG47" s="51">
        <v>6</v>
      </c>
      <c r="DH47" s="51" t="s">
        <v>78</v>
      </c>
      <c r="DI47" s="51">
        <v>0</v>
      </c>
      <c r="DJ47" s="51">
        <v>0</v>
      </c>
      <c r="DK47" s="51">
        <v>6</v>
      </c>
      <c r="DL47" s="51">
        <v>38255</v>
      </c>
      <c r="DM47" s="51">
        <v>0</v>
      </c>
      <c r="DN47" s="51">
        <v>62</v>
      </c>
      <c r="DO47" s="51">
        <v>0</v>
      </c>
      <c r="DP47" s="51">
        <v>53</v>
      </c>
      <c r="DQ47" s="51">
        <v>57</v>
      </c>
      <c r="DR47" s="51" t="s">
        <v>78</v>
      </c>
      <c r="DS47" s="51">
        <v>3</v>
      </c>
      <c r="DT47" s="51">
        <v>0</v>
      </c>
      <c r="DU47" s="51">
        <v>0</v>
      </c>
      <c r="DV47" s="51">
        <v>0</v>
      </c>
      <c r="DW47" s="51">
        <v>5</v>
      </c>
      <c r="DX47" s="51">
        <v>38</v>
      </c>
      <c r="DY47" s="51">
        <v>11160</v>
      </c>
      <c r="DZ47" s="51">
        <v>0</v>
      </c>
      <c r="EA47" s="51">
        <v>57</v>
      </c>
      <c r="EB47" s="51">
        <v>0</v>
      </c>
      <c r="EC47" s="51">
        <v>56</v>
      </c>
      <c r="ED47" s="51">
        <v>62</v>
      </c>
      <c r="EE47" s="51" t="s">
        <v>78</v>
      </c>
      <c r="EF47" s="51">
        <v>6</v>
      </c>
      <c r="EG47" s="51">
        <v>0</v>
      </c>
      <c r="EH47" s="51">
        <v>0</v>
      </c>
      <c r="EI47" s="51">
        <v>0</v>
      </c>
      <c r="EJ47" s="51">
        <v>5</v>
      </c>
      <c r="EK47" s="51">
        <v>33</v>
      </c>
      <c r="EL47" s="51">
        <v>27096</v>
      </c>
      <c r="EM47" s="51">
        <v>0</v>
      </c>
      <c r="EN47" s="51">
        <v>62</v>
      </c>
      <c r="EO47" s="51">
        <v>0</v>
      </c>
      <c r="EP47" s="51">
        <v>55</v>
      </c>
      <c r="EQ47" s="51">
        <v>61</v>
      </c>
      <c r="ER47" s="51" t="s">
        <v>78</v>
      </c>
      <c r="ES47" s="51">
        <v>5</v>
      </c>
      <c r="ET47" s="51">
        <v>0</v>
      </c>
      <c r="EU47" s="51">
        <v>0</v>
      </c>
      <c r="EV47" s="51">
        <v>0</v>
      </c>
      <c r="EW47" s="51">
        <v>5</v>
      </c>
      <c r="EX47" s="51">
        <v>34</v>
      </c>
      <c r="EY47" s="51">
        <v>38256</v>
      </c>
      <c r="EZ47" s="51">
        <v>0</v>
      </c>
      <c r="FA47" s="51">
        <v>61</v>
      </c>
    </row>
    <row r="48" spans="1:157" x14ac:dyDescent="0.2">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row>
    <row r="49" spans="1:157" x14ac:dyDescent="0.2">
      <c r="A49" s="51"/>
      <c r="B49" s="51" t="s">
        <v>30</v>
      </c>
      <c r="C49" s="51">
        <v>22</v>
      </c>
      <c r="D49" s="51">
        <v>5</v>
      </c>
      <c r="E49" s="51">
        <v>8</v>
      </c>
      <c r="F49" s="51">
        <v>6</v>
      </c>
      <c r="G49" s="51">
        <v>4</v>
      </c>
      <c r="H49" s="51" t="s">
        <v>78</v>
      </c>
      <c r="I49" s="51">
        <v>0</v>
      </c>
      <c r="J49" s="51">
        <v>2</v>
      </c>
      <c r="K49" s="51">
        <v>53</v>
      </c>
      <c r="L49" s="51">
        <v>3139</v>
      </c>
      <c r="M49" s="51">
        <v>0</v>
      </c>
      <c r="N49" s="51">
        <v>23</v>
      </c>
      <c r="O49" s="51">
        <v>0</v>
      </c>
      <c r="P49" s="51">
        <v>24</v>
      </c>
      <c r="Q49" s="51">
        <v>5</v>
      </c>
      <c r="R49" s="51">
        <v>9</v>
      </c>
      <c r="S49" s="51">
        <v>8</v>
      </c>
      <c r="T49" s="51">
        <v>3</v>
      </c>
      <c r="U49" s="51">
        <v>0</v>
      </c>
      <c r="V49" s="51">
        <v>0</v>
      </c>
      <c r="W49" s="51">
        <v>2</v>
      </c>
      <c r="X49" s="51">
        <v>49</v>
      </c>
      <c r="Y49" s="51">
        <v>7984</v>
      </c>
      <c r="Z49" s="51">
        <v>0</v>
      </c>
      <c r="AA49" s="51">
        <v>25</v>
      </c>
      <c r="AB49" s="51">
        <v>0</v>
      </c>
      <c r="AC49" s="51">
        <v>23</v>
      </c>
      <c r="AD49" s="51">
        <v>5</v>
      </c>
      <c r="AE49" s="51">
        <v>9</v>
      </c>
      <c r="AF49" s="51">
        <v>7</v>
      </c>
      <c r="AG49" s="51">
        <v>3</v>
      </c>
      <c r="AH49" s="51" t="s">
        <v>78</v>
      </c>
      <c r="AI49" s="51">
        <v>0</v>
      </c>
      <c r="AJ49" s="51">
        <v>2</v>
      </c>
      <c r="AK49" s="51">
        <v>50</v>
      </c>
      <c r="AL49" s="51">
        <v>11123</v>
      </c>
      <c r="AM49" s="51">
        <v>0</v>
      </c>
      <c r="AN49" s="51">
        <v>24</v>
      </c>
      <c r="AO49" s="51">
        <v>0</v>
      </c>
      <c r="AP49" s="51">
        <v>20</v>
      </c>
      <c r="AQ49" s="51">
        <v>2</v>
      </c>
      <c r="AR49" s="51">
        <v>6</v>
      </c>
      <c r="AS49" s="51">
        <v>9</v>
      </c>
      <c r="AT49" s="51">
        <v>2</v>
      </c>
      <c r="AU49" s="51" t="s">
        <v>78</v>
      </c>
      <c r="AV49" s="51">
        <v>0</v>
      </c>
      <c r="AW49" s="51">
        <v>2</v>
      </c>
      <c r="AX49" s="51">
        <v>58</v>
      </c>
      <c r="AY49" s="51">
        <v>3139</v>
      </c>
      <c r="AZ49" s="51">
        <v>0</v>
      </c>
      <c r="BA49" s="51">
        <v>19</v>
      </c>
      <c r="BB49" s="51">
        <v>0</v>
      </c>
      <c r="BC49" s="51">
        <v>25</v>
      </c>
      <c r="BD49" s="51">
        <v>3</v>
      </c>
      <c r="BE49" s="51">
        <v>7</v>
      </c>
      <c r="BF49" s="51">
        <v>8</v>
      </c>
      <c r="BG49" s="51">
        <v>1</v>
      </c>
      <c r="BH49" s="51">
        <v>0</v>
      </c>
      <c r="BI49" s="51">
        <v>0</v>
      </c>
      <c r="BJ49" s="51">
        <v>2</v>
      </c>
      <c r="BK49" s="51">
        <v>55</v>
      </c>
      <c r="BL49" s="51">
        <v>7984</v>
      </c>
      <c r="BM49" s="51">
        <v>0</v>
      </c>
      <c r="BN49" s="51">
        <v>18</v>
      </c>
      <c r="BO49" s="51">
        <v>0</v>
      </c>
      <c r="BP49" s="51">
        <v>24</v>
      </c>
      <c r="BQ49" s="51">
        <v>3</v>
      </c>
      <c r="BR49" s="51">
        <v>7</v>
      </c>
      <c r="BS49" s="51">
        <v>8</v>
      </c>
      <c r="BT49" s="51">
        <v>1</v>
      </c>
      <c r="BU49" s="51" t="s">
        <v>78</v>
      </c>
      <c r="BV49" s="51">
        <v>0</v>
      </c>
      <c r="BW49" s="51">
        <v>2</v>
      </c>
      <c r="BX49" s="51">
        <v>56</v>
      </c>
      <c r="BY49" s="51">
        <v>11123</v>
      </c>
      <c r="BZ49" s="51">
        <v>0</v>
      </c>
      <c r="CA49" s="51">
        <v>18</v>
      </c>
      <c r="CB49" s="51">
        <v>0</v>
      </c>
      <c r="CC49" s="51">
        <v>23</v>
      </c>
      <c r="CD49" s="51">
        <v>4</v>
      </c>
      <c r="CE49" s="51">
        <v>8</v>
      </c>
      <c r="CF49" s="51">
        <v>9</v>
      </c>
      <c r="CG49" s="51">
        <v>2</v>
      </c>
      <c r="CH49" s="51">
        <v>0</v>
      </c>
      <c r="CI49" s="51">
        <v>0</v>
      </c>
      <c r="CJ49" s="51">
        <v>2</v>
      </c>
      <c r="CK49" s="51">
        <v>52</v>
      </c>
      <c r="CL49" s="51">
        <v>3139</v>
      </c>
      <c r="CM49" s="51">
        <v>0</v>
      </c>
      <c r="CN49" s="51">
        <v>23</v>
      </c>
      <c r="CO49" s="51">
        <v>0</v>
      </c>
      <c r="CP49" s="51">
        <v>24</v>
      </c>
      <c r="CQ49" s="51">
        <v>5</v>
      </c>
      <c r="CR49" s="51">
        <v>10</v>
      </c>
      <c r="CS49" s="51">
        <v>10</v>
      </c>
      <c r="CT49" s="51">
        <v>3</v>
      </c>
      <c r="CU49" s="51" t="s">
        <v>78</v>
      </c>
      <c r="CV49" s="51">
        <v>0</v>
      </c>
      <c r="CW49" s="51">
        <v>2</v>
      </c>
      <c r="CX49" s="51">
        <v>46</v>
      </c>
      <c r="CY49" s="51">
        <v>7984</v>
      </c>
      <c r="CZ49" s="51">
        <v>0</v>
      </c>
      <c r="DA49" s="51">
        <v>29</v>
      </c>
      <c r="DB49" s="51">
        <v>0</v>
      </c>
      <c r="DC49" s="51">
        <v>23</v>
      </c>
      <c r="DD49" s="51">
        <v>5</v>
      </c>
      <c r="DE49" s="51">
        <v>9</v>
      </c>
      <c r="DF49" s="51">
        <v>10</v>
      </c>
      <c r="DG49" s="51">
        <v>3</v>
      </c>
      <c r="DH49" s="51" t="s">
        <v>78</v>
      </c>
      <c r="DI49" s="51">
        <v>0</v>
      </c>
      <c r="DJ49" s="51">
        <v>2</v>
      </c>
      <c r="DK49" s="51">
        <v>48</v>
      </c>
      <c r="DL49" s="51">
        <v>11123</v>
      </c>
      <c r="DM49" s="51">
        <v>0</v>
      </c>
      <c r="DN49" s="51">
        <v>27</v>
      </c>
      <c r="DO49" s="51">
        <v>0</v>
      </c>
      <c r="DP49" s="51">
        <v>20</v>
      </c>
      <c r="DQ49" s="51">
        <v>22</v>
      </c>
      <c r="DR49" s="51">
        <v>0</v>
      </c>
      <c r="DS49" s="51">
        <v>2</v>
      </c>
      <c r="DT49" s="51">
        <v>0</v>
      </c>
      <c r="DU49" s="51">
        <v>0</v>
      </c>
      <c r="DV49" s="51">
        <v>2</v>
      </c>
      <c r="DW49" s="51">
        <v>52</v>
      </c>
      <c r="DX49" s="51">
        <v>24</v>
      </c>
      <c r="DY49" s="51">
        <v>3139</v>
      </c>
      <c r="DZ49" s="51">
        <v>0</v>
      </c>
      <c r="EA49" s="51">
        <v>22</v>
      </c>
      <c r="EB49" s="51">
        <v>0</v>
      </c>
      <c r="EC49" s="51">
        <v>23</v>
      </c>
      <c r="ED49" s="51">
        <v>25</v>
      </c>
      <c r="EE49" s="51">
        <v>0</v>
      </c>
      <c r="EF49" s="51">
        <v>2</v>
      </c>
      <c r="EG49" s="51">
        <v>0</v>
      </c>
      <c r="EH49" s="51">
        <v>0</v>
      </c>
      <c r="EI49" s="51">
        <v>2</v>
      </c>
      <c r="EJ49" s="51">
        <v>47</v>
      </c>
      <c r="EK49" s="51">
        <v>26</v>
      </c>
      <c r="EL49" s="51">
        <v>7984</v>
      </c>
      <c r="EM49" s="51">
        <v>0</v>
      </c>
      <c r="EN49" s="51">
        <v>25</v>
      </c>
      <c r="EO49" s="51">
        <v>0</v>
      </c>
      <c r="EP49" s="51">
        <v>22</v>
      </c>
      <c r="EQ49" s="51">
        <v>24</v>
      </c>
      <c r="ER49" s="51">
        <v>0</v>
      </c>
      <c r="ES49" s="51">
        <v>2</v>
      </c>
      <c r="ET49" s="51">
        <v>0</v>
      </c>
      <c r="EU49" s="51">
        <v>0</v>
      </c>
      <c r="EV49" s="51">
        <v>2</v>
      </c>
      <c r="EW49" s="51">
        <v>48</v>
      </c>
      <c r="EX49" s="51">
        <v>25</v>
      </c>
      <c r="EY49" s="51">
        <v>11123</v>
      </c>
      <c r="EZ49" s="51">
        <v>0</v>
      </c>
      <c r="FA49" s="51">
        <v>24</v>
      </c>
    </row>
    <row r="50" spans="1:157" x14ac:dyDescent="0.2">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row>
    <row r="51" spans="1:157" x14ac:dyDescent="0.2">
      <c r="A51" s="51"/>
      <c r="B51" s="626" t="s">
        <v>503</v>
      </c>
      <c r="C51" s="51">
        <v>19</v>
      </c>
      <c r="D51" s="51">
        <v>13</v>
      </c>
      <c r="E51" s="51">
        <v>15</v>
      </c>
      <c r="F51" s="51">
        <v>9</v>
      </c>
      <c r="G51" s="51">
        <v>14</v>
      </c>
      <c r="H51" s="51" t="s">
        <v>78</v>
      </c>
      <c r="I51" s="51">
        <v>5</v>
      </c>
      <c r="J51" s="51">
        <v>4</v>
      </c>
      <c r="K51" s="51">
        <v>22</v>
      </c>
      <c r="L51" s="51">
        <v>1418</v>
      </c>
      <c r="M51" s="51">
        <v>0</v>
      </c>
      <c r="N51" s="51">
        <v>50</v>
      </c>
      <c r="O51" s="51">
        <v>0</v>
      </c>
      <c r="P51" s="51">
        <v>20</v>
      </c>
      <c r="Q51" s="51">
        <v>13</v>
      </c>
      <c r="R51" s="51">
        <v>14</v>
      </c>
      <c r="S51" s="51">
        <v>9</v>
      </c>
      <c r="T51" s="51">
        <v>8</v>
      </c>
      <c r="U51" s="51">
        <v>0</v>
      </c>
      <c r="V51" s="51">
        <v>5</v>
      </c>
      <c r="W51" s="51">
        <v>4</v>
      </c>
      <c r="X51" s="51">
        <v>28</v>
      </c>
      <c r="Y51" s="51">
        <v>1497</v>
      </c>
      <c r="Z51" s="51">
        <v>0</v>
      </c>
      <c r="AA51" s="51">
        <v>43</v>
      </c>
      <c r="AB51" s="51">
        <v>0</v>
      </c>
      <c r="AC51" s="51">
        <v>19</v>
      </c>
      <c r="AD51" s="51">
        <v>13</v>
      </c>
      <c r="AE51" s="51">
        <v>14</v>
      </c>
      <c r="AF51" s="51">
        <v>9</v>
      </c>
      <c r="AG51" s="51">
        <v>11</v>
      </c>
      <c r="AH51" s="51" t="s">
        <v>78</v>
      </c>
      <c r="AI51" s="51">
        <v>5</v>
      </c>
      <c r="AJ51" s="51">
        <v>4</v>
      </c>
      <c r="AK51" s="51">
        <v>25</v>
      </c>
      <c r="AL51" s="51">
        <v>2915</v>
      </c>
      <c r="AM51" s="51">
        <v>0</v>
      </c>
      <c r="AN51" s="51">
        <v>47</v>
      </c>
      <c r="AO51" s="51">
        <v>0</v>
      </c>
      <c r="AP51" s="51">
        <v>21</v>
      </c>
      <c r="AQ51" s="51">
        <v>11</v>
      </c>
      <c r="AR51" s="51">
        <v>16</v>
      </c>
      <c r="AS51" s="51">
        <v>14</v>
      </c>
      <c r="AT51" s="51">
        <v>6</v>
      </c>
      <c r="AU51" s="51">
        <v>0</v>
      </c>
      <c r="AV51" s="51">
        <v>5</v>
      </c>
      <c r="AW51" s="51">
        <v>4</v>
      </c>
      <c r="AX51" s="51">
        <v>23</v>
      </c>
      <c r="AY51" s="51">
        <v>1418</v>
      </c>
      <c r="AZ51" s="51">
        <v>0</v>
      </c>
      <c r="BA51" s="51">
        <v>47</v>
      </c>
      <c r="BB51" s="51">
        <v>0</v>
      </c>
      <c r="BC51" s="51">
        <v>24</v>
      </c>
      <c r="BD51" s="51">
        <v>6</v>
      </c>
      <c r="BE51" s="51">
        <v>13</v>
      </c>
      <c r="BF51" s="51">
        <v>15</v>
      </c>
      <c r="BG51" s="51">
        <v>3</v>
      </c>
      <c r="BH51" s="51">
        <v>0</v>
      </c>
      <c r="BI51" s="51">
        <v>5</v>
      </c>
      <c r="BJ51" s="51">
        <v>4</v>
      </c>
      <c r="BK51" s="51">
        <v>30</v>
      </c>
      <c r="BL51" s="51">
        <v>1497</v>
      </c>
      <c r="BM51" s="51">
        <v>0</v>
      </c>
      <c r="BN51" s="51">
        <v>37</v>
      </c>
      <c r="BO51" s="51">
        <v>0</v>
      </c>
      <c r="BP51" s="51">
        <v>23</v>
      </c>
      <c r="BQ51" s="51">
        <v>9</v>
      </c>
      <c r="BR51" s="51">
        <v>15</v>
      </c>
      <c r="BS51" s="51">
        <v>15</v>
      </c>
      <c r="BT51" s="51">
        <v>4</v>
      </c>
      <c r="BU51" s="51">
        <v>0</v>
      </c>
      <c r="BV51" s="51">
        <v>5</v>
      </c>
      <c r="BW51" s="51">
        <v>4</v>
      </c>
      <c r="BX51" s="51">
        <v>27</v>
      </c>
      <c r="BY51" s="51">
        <v>2915</v>
      </c>
      <c r="BZ51" s="51">
        <v>0</v>
      </c>
      <c r="CA51" s="51">
        <v>42</v>
      </c>
      <c r="CB51" s="51">
        <v>0</v>
      </c>
      <c r="CC51" s="51">
        <v>20</v>
      </c>
      <c r="CD51" s="51">
        <v>15</v>
      </c>
      <c r="CE51" s="51">
        <v>20</v>
      </c>
      <c r="CF51" s="51">
        <v>16</v>
      </c>
      <c r="CG51" s="51">
        <v>7</v>
      </c>
      <c r="CH51" s="51">
        <v>0</v>
      </c>
      <c r="CI51" s="51">
        <v>5</v>
      </c>
      <c r="CJ51" s="51">
        <v>4</v>
      </c>
      <c r="CK51" s="51">
        <v>14</v>
      </c>
      <c r="CL51" s="51">
        <v>1418</v>
      </c>
      <c r="CM51" s="51">
        <v>0</v>
      </c>
      <c r="CN51" s="51">
        <v>57</v>
      </c>
      <c r="CO51" s="51">
        <v>0</v>
      </c>
      <c r="CP51" s="51">
        <v>22</v>
      </c>
      <c r="CQ51" s="51">
        <v>12</v>
      </c>
      <c r="CR51" s="51">
        <v>18</v>
      </c>
      <c r="CS51" s="51">
        <v>15</v>
      </c>
      <c r="CT51" s="51">
        <v>8</v>
      </c>
      <c r="CU51" s="51" t="s">
        <v>78</v>
      </c>
      <c r="CV51" s="51">
        <v>5</v>
      </c>
      <c r="CW51" s="51">
        <v>4</v>
      </c>
      <c r="CX51" s="51">
        <v>16</v>
      </c>
      <c r="CY51" s="51">
        <v>1497</v>
      </c>
      <c r="CZ51" s="51">
        <v>0</v>
      </c>
      <c r="DA51" s="51">
        <v>53</v>
      </c>
      <c r="DB51" s="51">
        <v>0</v>
      </c>
      <c r="DC51" s="51">
        <v>21</v>
      </c>
      <c r="DD51" s="51">
        <v>13</v>
      </c>
      <c r="DE51" s="51">
        <v>19</v>
      </c>
      <c r="DF51" s="51">
        <v>16</v>
      </c>
      <c r="DG51" s="51">
        <v>8</v>
      </c>
      <c r="DH51" s="51" t="s">
        <v>78</v>
      </c>
      <c r="DI51" s="51">
        <v>5</v>
      </c>
      <c r="DJ51" s="51">
        <v>4</v>
      </c>
      <c r="DK51" s="51">
        <v>15</v>
      </c>
      <c r="DL51" s="51">
        <v>2915</v>
      </c>
      <c r="DM51" s="51">
        <v>0</v>
      </c>
      <c r="DN51" s="51">
        <v>55</v>
      </c>
      <c r="DO51" s="51">
        <v>0</v>
      </c>
      <c r="DP51" s="51">
        <v>44</v>
      </c>
      <c r="DQ51" s="51">
        <v>50</v>
      </c>
      <c r="DR51" s="51">
        <v>0</v>
      </c>
      <c r="DS51" s="51">
        <v>6</v>
      </c>
      <c r="DT51" s="51">
        <v>0</v>
      </c>
      <c r="DU51" s="51">
        <v>0</v>
      </c>
      <c r="DV51" s="51">
        <v>10</v>
      </c>
      <c r="DW51" s="51">
        <v>17</v>
      </c>
      <c r="DX51" s="51">
        <v>23</v>
      </c>
      <c r="DY51" s="51">
        <v>1418</v>
      </c>
      <c r="DZ51" s="51">
        <v>0</v>
      </c>
      <c r="EA51" s="51">
        <v>50</v>
      </c>
      <c r="EB51" s="51">
        <v>0</v>
      </c>
      <c r="EC51" s="51">
        <v>41</v>
      </c>
      <c r="ED51" s="51">
        <v>47</v>
      </c>
      <c r="EE51" s="51">
        <v>0</v>
      </c>
      <c r="EF51" s="51">
        <v>6</v>
      </c>
      <c r="EG51" s="51">
        <v>0</v>
      </c>
      <c r="EH51" s="51">
        <v>0</v>
      </c>
      <c r="EI51" s="51">
        <v>10</v>
      </c>
      <c r="EJ51" s="51">
        <v>19</v>
      </c>
      <c r="EK51" s="51">
        <v>23</v>
      </c>
      <c r="EL51" s="51">
        <v>1497</v>
      </c>
      <c r="EM51" s="51">
        <v>0</v>
      </c>
      <c r="EN51" s="51">
        <v>47</v>
      </c>
      <c r="EO51" s="51">
        <v>0</v>
      </c>
      <c r="EP51" s="51">
        <v>43</v>
      </c>
      <c r="EQ51" s="51">
        <v>49</v>
      </c>
      <c r="ER51" s="51">
        <v>0</v>
      </c>
      <c r="ES51" s="51">
        <v>6</v>
      </c>
      <c r="ET51" s="51">
        <v>0</v>
      </c>
      <c r="EU51" s="51">
        <v>0</v>
      </c>
      <c r="EV51" s="51">
        <v>10</v>
      </c>
      <c r="EW51" s="51">
        <v>18</v>
      </c>
      <c r="EX51" s="51">
        <v>23</v>
      </c>
      <c r="EY51" s="51">
        <v>2915</v>
      </c>
      <c r="EZ51" s="51">
        <v>0</v>
      </c>
      <c r="FA51" s="51">
        <v>49</v>
      </c>
    </row>
    <row r="52" spans="1:157" x14ac:dyDescent="0.2">
      <c r="A52" s="51"/>
      <c r="B52" s="51" t="s">
        <v>26</v>
      </c>
      <c r="C52" s="51">
        <v>32</v>
      </c>
      <c r="D52" s="51">
        <v>10</v>
      </c>
      <c r="E52" s="51">
        <v>23</v>
      </c>
      <c r="F52" s="51">
        <v>22</v>
      </c>
      <c r="G52" s="51">
        <v>5</v>
      </c>
      <c r="H52" s="51">
        <v>0</v>
      </c>
      <c r="I52" s="51">
        <v>0</v>
      </c>
      <c r="J52" s="51">
        <v>0</v>
      </c>
      <c r="K52" s="51">
        <v>8</v>
      </c>
      <c r="L52" s="51">
        <v>38118</v>
      </c>
      <c r="M52" s="51">
        <v>0</v>
      </c>
      <c r="N52" s="51">
        <v>60</v>
      </c>
      <c r="O52" s="51">
        <v>0</v>
      </c>
      <c r="P52" s="51">
        <v>32</v>
      </c>
      <c r="Q52" s="51">
        <v>10</v>
      </c>
      <c r="R52" s="51">
        <v>22</v>
      </c>
      <c r="S52" s="51">
        <v>20</v>
      </c>
      <c r="T52" s="51">
        <v>5</v>
      </c>
      <c r="U52" s="51">
        <v>0</v>
      </c>
      <c r="V52" s="51">
        <v>0</v>
      </c>
      <c r="W52" s="51">
        <v>0</v>
      </c>
      <c r="X52" s="51">
        <v>10</v>
      </c>
      <c r="Y52" s="51">
        <v>76115</v>
      </c>
      <c r="Z52" s="51">
        <v>0</v>
      </c>
      <c r="AA52" s="51">
        <v>57</v>
      </c>
      <c r="AB52" s="51">
        <v>0</v>
      </c>
      <c r="AC52" s="51">
        <v>32</v>
      </c>
      <c r="AD52" s="51">
        <v>10</v>
      </c>
      <c r="AE52" s="51">
        <v>23</v>
      </c>
      <c r="AF52" s="51">
        <v>21</v>
      </c>
      <c r="AG52" s="51">
        <v>5</v>
      </c>
      <c r="AH52" s="51">
        <v>0</v>
      </c>
      <c r="AI52" s="51">
        <v>0</v>
      </c>
      <c r="AJ52" s="51">
        <v>0</v>
      </c>
      <c r="AK52" s="51">
        <v>9</v>
      </c>
      <c r="AL52" s="51">
        <v>114233</v>
      </c>
      <c r="AM52" s="51">
        <v>0</v>
      </c>
      <c r="AN52" s="51">
        <v>58</v>
      </c>
      <c r="AO52" s="51">
        <v>0</v>
      </c>
      <c r="AP52" s="51">
        <v>37</v>
      </c>
      <c r="AQ52" s="51">
        <v>5</v>
      </c>
      <c r="AR52" s="51">
        <v>18</v>
      </c>
      <c r="AS52" s="51">
        <v>28</v>
      </c>
      <c r="AT52" s="51">
        <v>2</v>
      </c>
      <c r="AU52" s="51" t="s">
        <v>78</v>
      </c>
      <c r="AV52" s="51">
        <v>0</v>
      </c>
      <c r="AW52" s="51">
        <v>0</v>
      </c>
      <c r="AX52" s="51">
        <v>10</v>
      </c>
      <c r="AY52" s="51">
        <v>38118</v>
      </c>
      <c r="AZ52" s="51">
        <v>0</v>
      </c>
      <c r="BA52" s="51">
        <v>53</v>
      </c>
      <c r="BB52" s="51">
        <v>0</v>
      </c>
      <c r="BC52" s="51">
        <v>41</v>
      </c>
      <c r="BD52" s="51">
        <v>4</v>
      </c>
      <c r="BE52" s="51">
        <v>15</v>
      </c>
      <c r="BF52" s="51">
        <v>26</v>
      </c>
      <c r="BG52" s="51">
        <v>1</v>
      </c>
      <c r="BH52" s="51" t="s">
        <v>78</v>
      </c>
      <c r="BI52" s="51">
        <v>0</v>
      </c>
      <c r="BJ52" s="51">
        <v>0</v>
      </c>
      <c r="BK52" s="51">
        <v>13</v>
      </c>
      <c r="BL52" s="51">
        <v>76115</v>
      </c>
      <c r="BM52" s="51">
        <v>0</v>
      </c>
      <c r="BN52" s="51">
        <v>46</v>
      </c>
      <c r="BO52" s="51">
        <v>0</v>
      </c>
      <c r="BP52" s="51">
        <v>39</v>
      </c>
      <c r="BQ52" s="51">
        <v>4</v>
      </c>
      <c r="BR52" s="51">
        <v>16</v>
      </c>
      <c r="BS52" s="51">
        <v>27</v>
      </c>
      <c r="BT52" s="51">
        <v>2</v>
      </c>
      <c r="BU52" s="51">
        <v>0</v>
      </c>
      <c r="BV52" s="51">
        <v>0</v>
      </c>
      <c r="BW52" s="51">
        <v>0</v>
      </c>
      <c r="BX52" s="51">
        <v>12</v>
      </c>
      <c r="BY52" s="51">
        <v>114233</v>
      </c>
      <c r="BZ52" s="51">
        <v>0</v>
      </c>
      <c r="CA52" s="51">
        <v>49</v>
      </c>
      <c r="CB52" s="51">
        <v>0</v>
      </c>
      <c r="CC52" s="51">
        <v>29</v>
      </c>
      <c r="CD52" s="51">
        <v>8</v>
      </c>
      <c r="CE52" s="51">
        <v>23</v>
      </c>
      <c r="CF52" s="51">
        <v>30</v>
      </c>
      <c r="CG52" s="51">
        <v>3</v>
      </c>
      <c r="CH52" s="51">
        <v>0</v>
      </c>
      <c r="CI52" s="51">
        <v>0</v>
      </c>
      <c r="CJ52" s="51">
        <v>0</v>
      </c>
      <c r="CK52" s="51">
        <v>7</v>
      </c>
      <c r="CL52" s="51">
        <v>38118</v>
      </c>
      <c r="CM52" s="51">
        <v>0</v>
      </c>
      <c r="CN52" s="51">
        <v>64</v>
      </c>
      <c r="CO52" s="51">
        <v>0</v>
      </c>
      <c r="CP52" s="51">
        <v>24</v>
      </c>
      <c r="CQ52" s="51">
        <v>12</v>
      </c>
      <c r="CR52" s="51">
        <v>25</v>
      </c>
      <c r="CS52" s="51">
        <v>26</v>
      </c>
      <c r="CT52" s="51">
        <v>5</v>
      </c>
      <c r="CU52" s="51">
        <v>0</v>
      </c>
      <c r="CV52" s="51">
        <v>0</v>
      </c>
      <c r="CW52" s="51">
        <v>0</v>
      </c>
      <c r="CX52" s="51">
        <v>7</v>
      </c>
      <c r="CY52" s="51">
        <v>76115</v>
      </c>
      <c r="CZ52" s="51">
        <v>0</v>
      </c>
      <c r="DA52" s="51">
        <v>68</v>
      </c>
      <c r="DB52" s="51">
        <v>0</v>
      </c>
      <c r="DC52" s="51">
        <v>26</v>
      </c>
      <c r="DD52" s="51">
        <v>11</v>
      </c>
      <c r="DE52" s="51">
        <v>24</v>
      </c>
      <c r="DF52" s="51">
        <v>27</v>
      </c>
      <c r="DG52" s="51">
        <v>4</v>
      </c>
      <c r="DH52" s="51">
        <v>0</v>
      </c>
      <c r="DI52" s="51">
        <v>0</v>
      </c>
      <c r="DJ52" s="51">
        <v>0</v>
      </c>
      <c r="DK52" s="51">
        <v>7</v>
      </c>
      <c r="DL52" s="51">
        <v>114233</v>
      </c>
      <c r="DM52" s="51">
        <v>0</v>
      </c>
      <c r="DN52" s="51">
        <v>67</v>
      </c>
      <c r="DO52" s="51">
        <v>0</v>
      </c>
      <c r="DP52" s="51">
        <v>60</v>
      </c>
      <c r="DQ52" s="51">
        <v>62</v>
      </c>
      <c r="DR52" s="51" t="s">
        <v>78</v>
      </c>
      <c r="DS52" s="51">
        <v>3</v>
      </c>
      <c r="DT52" s="51">
        <v>0</v>
      </c>
      <c r="DU52" s="51">
        <v>0</v>
      </c>
      <c r="DV52" s="51">
        <v>0</v>
      </c>
      <c r="DW52" s="51">
        <v>6</v>
      </c>
      <c r="DX52" s="51">
        <v>31</v>
      </c>
      <c r="DY52" s="51">
        <v>38118</v>
      </c>
      <c r="DZ52" s="51">
        <v>0</v>
      </c>
      <c r="EA52" s="51">
        <v>62</v>
      </c>
      <c r="EB52" s="51">
        <v>0</v>
      </c>
      <c r="EC52" s="51">
        <v>61</v>
      </c>
      <c r="ED52" s="51">
        <v>66</v>
      </c>
      <c r="EE52" s="51" t="s">
        <v>78</v>
      </c>
      <c r="EF52" s="51">
        <v>5</v>
      </c>
      <c r="EG52" s="51">
        <v>0</v>
      </c>
      <c r="EH52" s="51">
        <v>0</v>
      </c>
      <c r="EI52" s="51">
        <v>0</v>
      </c>
      <c r="EJ52" s="51">
        <v>7</v>
      </c>
      <c r="EK52" s="51">
        <v>27</v>
      </c>
      <c r="EL52" s="51">
        <v>76116</v>
      </c>
      <c r="EM52" s="51">
        <v>0</v>
      </c>
      <c r="EN52" s="51">
        <v>66</v>
      </c>
      <c r="EO52" s="51">
        <v>0</v>
      </c>
      <c r="EP52" s="51">
        <v>60</v>
      </c>
      <c r="EQ52" s="51">
        <v>65</v>
      </c>
      <c r="ER52" s="51">
        <v>0</v>
      </c>
      <c r="ES52" s="51">
        <v>4</v>
      </c>
      <c r="ET52" s="51">
        <v>0</v>
      </c>
      <c r="EU52" s="51">
        <v>0</v>
      </c>
      <c r="EV52" s="51">
        <v>0</v>
      </c>
      <c r="EW52" s="51">
        <v>7</v>
      </c>
      <c r="EX52" s="51">
        <v>28</v>
      </c>
      <c r="EY52" s="51">
        <v>114234</v>
      </c>
      <c r="EZ52" s="51">
        <v>0</v>
      </c>
      <c r="FA52" s="51">
        <v>65</v>
      </c>
    </row>
    <row r="53" spans="1:157" x14ac:dyDescent="0.2">
      <c r="A53" s="51" t="s">
        <v>105</v>
      </c>
      <c r="B53" s="51" t="s">
        <v>106</v>
      </c>
      <c r="C53" s="51">
        <v>5</v>
      </c>
      <c r="D53" s="51">
        <v>29</v>
      </c>
      <c r="E53" s="51">
        <v>22</v>
      </c>
      <c r="F53" s="51">
        <v>8</v>
      </c>
      <c r="G53" s="51">
        <v>35</v>
      </c>
      <c r="H53" s="51">
        <v>0</v>
      </c>
      <c r="I53" s="51">
        <v>0</v>
      </c>
      <c r="J53" s="51">
        <v>0</v>
      </c>
      <c r="K53" s="51">
        <v>1</v>
      </c>
      <c r="L53" s="51">
        <v>276012</v>
      </c>
      <c r="M53" s="51">
        <v>0</v>
      </c>
      <c r="N53" s="51">
        <v>94</v>
      </c>
      <c r="O53" s="51">
        <v>0</v>
      </c>
      <c r="P53" s="51">
        <v>8</v>
      </c>
      <c r="Q53" s="51">
        <v>27</v>
      </c>
      <c r="R53" s="51">
        <v>26</v>
      </c>
      <c r="S53" s="51">
        <v>11</v>
      </c>
      <c r="T53" s="51">
        <v>27</v>
      </c>
      <c r="U53" s="51">
        <v>0</v>
      </c>
      <c r="V53" s="51">
        <v>0</v>
      </c>
      <c r="W53" s="51">
        <v>0</v>
      </c>
      <c r="X53" s="51">
        <v>1</v>
      </c>
      <c r="Y53" s="51">
        <v>269628</v>
      </c>
      <c r="Z53" s="51">
        <v>0</v>
      </c>
      <c r="AA53" s="51">
        <v>91</v>
      </c>
      <c r="AB53" s="51">
        <v>0</v>
      </c>
      <c r="AC53" s="51">
        <v>7</v>
      </c>
      <c r="AD53" s="51">
        <v>28</v>
      </c>
      <c r="AE53" s="51">
        <v>24</v>
      </c>
      <c r="AF53" s="51">
        <v>9</v>
      </c>
      <c r="AG53" s="51">
        <v>31</v>
      </c>
      <c r="AH53" s="51">
        <v>0</v>
      </c>
      <c r="AI53" s="51">
        <v>0</v>
      </c>
      <c r="AJ53" s="51">
        <v>0</v>
      </c>
      <c r="AK53" s="51">
        <v>1</v>
      </c>
      <c r="AL53" s="51">
        <v>545640</v>
      </c>
      <c r="AM53" s="51">
        <v>0</v>
      </c>
      <c r="AN53" s="51">
        <v>92</v>
      </c>
      <c r="AO53" s="51">
        <v>0</v>
      </c>
      <c r="AP53" s="51">
        <v>7</v>
      </c>
      <c r="AQ53" s="51">
        <v>27</v>
      </c>
      <c r="AR53" s="51">
        <v>30</v>
      </c>
      <c r="AS53" s="51">
        <v>14</v>
      </c>
      <c r="AT53" s="51">
        <v>20</v>
      </c>
      <c r="AU53" s="51">
        <v>0</v>
      </c>
      <c r="AV53" s="51">
        <v>0</v>
      </c>
      <c r="AW53" s="51">
        <v>0</v>
      </c>
      <c r="AX53" s="51">
        <v>1</v>
      </c>
      <c r="AY53" s="51">
        <v>276012</v>
      </c>
      <c r="AZ53" s="51">
        <v>0</v>
      </c>
      <c r="BA53" s="51">
        <v>92</v>
      </c>
      <c r="BB53" s="51">
        <v>0</v>
      </c>
      <c r="BC53" s="51">
        <v>13</v>
      </c>
      <c r="BD53" s="51">
        <v>21</v>
      </c>
      <c r="BE53" s="51">
        <v>33</v>
      </c>
      <c r="BF53" s="51">
        <v>21</v>
      </c>
      <c r="BG53" s="51">
        <v>12</v>
      </c>
      <c r="BH53" s="51">
        <v>0</v>
      </c>
      <c r="BI53" s="51">
        <v>0</v>
      </c>
      <c r="BJ53" s="51">
        <v>0</v>
      </c>
      <c r="BK53" s="51">
        <v>1</v>
      </c>
      <c r="BL53" s="51">
        <v>269628</v>
      </c>
      <c r="BM53" s="51">
        <v>0</v>
      </c>
      <c r="BN53" s="51">
        <v>86</v>
      </c>
      <c r="BO53" s="51">
        <v>0</v>
      </c>
      <c r="BP53" s="51">
        <v>10</v>
      </c>
      <c r="BQ53" s="51">
        <v>24</v>
      </c>
      <c r="BR53" s="51">
        <v>32</v>
      </c>
      <c r="BS53" s="51">
        <v>18</v>
      </c>
      <c r="BT53" s="51">
        <v>16</v>
      </c>
      <c r="BU53" s="51">
        <v>0</v>
      </c>
      <c r="BV53" s="51">
        <v>0</v>
      </c>
      <c r="BW53" s="51">
        <v>0</v>
      </c>
      <c r="BX53" s="51">
        <v>1</v>
      </c>
      <c r="BY53" s="51">
        <v>545640</v>
      </c>
      <c r="BZ53" s="51">
        <v>0</v>
      </c>
      <c r="CA53" s="51">
        <v>89</v>
      </c>
      <c r="CB53" s="51">
        <v>0</v>
      </c>
      <c r="CC53" s="51">
        <v>5</v>
      </c>
      <c r="CD53" s="51">
        <v>32</v>
      </c>
      <c r="CE53" s="51">
        <v>29</v>
      </c>
      <c r="CF53" s="51">
        <v>13</v>
      </c>
      <c r="CG53" s="51">
        <v>21</v>
      </c>
      <c r="CH53" s="51">
        <v>0</v>
      </c>
      <c r="CI53" s="51">
        <v>0</v>
      </c>
      <c r="CJ53" s="51">
        <v>0</v>
      </c>
      <c r="CK53" s="51">
        <v>0</v>
      </c>
      <c r="CL53" s="51">
        <v>276011</v>
      </c>
      <c r="CM53" s="51">
        <v>0</v>
      </c>
      <c r="CN53" s="51">
        <v>95</v>
      </c>
      <c r="CO53" s="51">
        <v>0</v>
      </c>
      <c r="CP53" s="51">
        <v>5</v>
      </c>
      <c r="CQ53" s="51">
        <v>28</v>
      </c>
      <c r="CR53" s="51">
        <v>26</v>
      </c>
      <c r="CS53" s="51">
        <v>13</v>
      </c>
      <c r="CT53" s="51">
        <v>28</v>
      </c>
      <c r="CU53" s="51">
        <v>0</v>
      </c>
      <c r="CV53" s="51">
        <v>0</v>
      </c>
      <c r="CW53" s="51">
        <v>0</v>
      </c>
      <c r="CX53" s="51">
        <v>0</v>
      </c>
      <c r="CY53" s="51">
        <v>269628</v>
      </c>
      <c r="CZ53" s="51">
        <v>0</v>
      </c>
      <c r="DA53" s="51">
        <v>94</v>
      </c>
      <c r="DB53" s="51">
        <v>0</v>
      </c>
      <c r="DC53" s="51">
        <v>5</v>
      </c>
      <c r="DD53" s="51">
        <v>30</v>
      </c>
      <c r="DE53" s="51">
        <v>28</v>
      </c>
      <c r="DF53" s="51">
        <v>13</v>
      </c>
      <c r="DG53" s="51">
        <v>24</v>
      </c>
      <c r="DH53" s="51">
        <v>0</v>
      </c>
      <c r="DI53" s="51">
        <v>0</v>
      </c>
      <c r="DJ53" s="51">
        <v>0</v>
      </c>
      <c r="DK53" s="51">
        <v>0</v>
      </c>
      <c r="DL53" s="51">
        <v>545639</v>
      </c>
      <c r="DM53" s="51">
        <v>0</v>
      </c>
      <c r="DN53" s="51">
        <v>95</v>
      </c>
      <c r="DO53" s="51">
        <v>0</v>
      </c>
      <c r="DP53" s="51">
        <v>72</v>
      </c>
      <c r="DQ53" s="51">
        <v>94</v>
      </c>
      <c r="DR53" s="51" t="s">
        <v>78</v>
      </c>
      <c r="DS53" s="51">
        <v>22</v>
      </c>
      <c r="DT53" s="51">
        <v>0</v>
      </c>
      <c r="DU53" s="51">
        <v>0</v>
      </c>
      <c r="DV53" s="51">
        <v>0</v>
      </c>
      <c r="DW53" s="51">
        <v>0</v>
      </c>
      <c r="DX53" s="51">
        <v>6</v>
      </c>
      <c r="DY53" s="51">
        <v>276013</v>
      </c>
      <c r="DZ53" s="51">
        <v>0</v>
      </c>
      <c r="EA53" s="51">
        <v>94</v>
      </c>
      <c r="EB53" s="51">
        <v>0</v>
      </c>
      <c r="EC53" s="51">
        <v>68</v>
      </c>
      <c r="ED53" s="51">
        <v>93</v>
      </c>
      <c r="EE53" s="51" t="s">
        <v>78</v>
      </c>
      <c r="EF53" s="51">
        <v>25</v>
      </c>
      <c r="EG53" s="51">
        <v>0</v>
      </c>
      <c r="EH53" s="51">
        <v>0</v>
      </c>
      <c r="EI53" s="51">
        <v>0</v>
      </c>
      <c r="EJ53" s="51">
        <v>0</v>
      </c>
      <c r="EK53" s="51">
        <v>7</v>
      </c>
      <c r="EL53" s="51">
        <v>269628</v>
      </c>
      <c r="EM53" s="51">
        <v>0</v>
      </c>
      <c r="EN53" s="51">
        <v>93</v>
      </c>
      <c r="EO53" s="51">
        <v>0</v>
      </c>
      <c r="EP53" s="51">
        <v>70</v>
      </c>
      <c r="EQ53" s="51">
        <v>94</v>
      </c>
      <c r="ER53" s="51">
        <v>0</v>
      </c>
      <c r="ES53" s="51">
        <v>23</v>
      </c>
      <c r="ET53" s="51">
        <v>0</v>
      </c>
      <c r="EU53" s="51">
        <v>0</v>
      </c>
      <c r="EV53" s="51">
        <v>0</v>
      </c>
      <c r="EW53" s="51">
        <v>0</v>
      </c>
      <c r="EX53" s="51">
        <v>6</v>
      </c>
      <c r="EY53" s="51">
        <v>545641</v>
      </c>
      <c r="EZ53" s="51">
        <v>0</v>
      </c>
      <c r="FA53" s="51">
        <v>94</v>
      </c>
    </row>
    <row r="54" spans="1:157" x14ac:dyDescent="0.2">
      <c r="A54" s="51"/>
      <c r="B54" s="51" t="s">
        <v>107</v>
      </c>
      <c r="C54" s="51">
        <v>47</v>
      </c>
      <c r="D54" s="51">
        <v>5</v>
      </c>
      <c r="E54" s="51">
        <v>15</v>
      </c>
      <c r="F54" s="51">
        <v>21</v>
      </c>
      <c r="G54" s="51">
        <v>1</v>
      </c>
      <c r="H54" s="51">
        <v>0</v>
      </c>
      <c r="I54" s="51" t="s">
        <v>78</v>
      </c>
      <c r="J54" s="51">
        <v>1</v>
      </c>
      <c r="K54" s="51">
        <v>10</v>
      </c>
      <c r="L54" s="51">
        <v>919</v>
      </c>
      <c r="M54" s="51">
        <v>0</v>
      </c>
      <c r="N54" s="51">
        <v>42</v>
      </c>
      <c r="O54" s="51">
        <v>0</v>
      </c>
      <c r="P54" s="51">
        <v>45</v>
      </c>
      <c r="Q54" s="51">
        <v>6</v>
      </c>
      <c r="R54" s="51">
        <v>16</v>
      </c>
      <c r="S54" s="51">
        <v>17</v>
      </c>
      <c r="T54" s="51">
        <v>3</v>
      </c>
      <c r="U54" s="51">
        <v>0</v>
      </c>
      <c r="V54" s="51">
        <v>0</v>
      </c>
      <c r="W54" s="51">
        <v>0</v>
      </c>
      <c r="X54" s="51">
        <v>12</v>
      </c>
      <c r="Y54" s="51">
        <v>1825</v>
      </c>
      <c r="Z54" s="51">
        <v>0</v>
      </c>
      <c r="AA54" s="51">
        <v>42</v>
      </c>
      <c r="AB54" s="51">
        <v>0</v>
      </c>
      <c r="AC54" s="51">
        <v>46</v>
      </c>
      <c r="AD54" s="51">
        <v>6</v>
      </c>
      <c r="AE54" s="51">
        <v>16</v>
      </c>
      <c r="AF54" s="51">
        <v>18</v>
      </c>
      <c r="AG54" s="51">
        <v>3</v>
      </c>
      <c r="AH54" s="51">
        <v>0</v>
      </c>
      <c r="AI54" s="51" t="s">
        <v>78</v>
      </c>
      <c r="AJ54" s="51">
        <v>0</v>
      </c>
      <c r="AK54" s="51">
        <v>12</v>
      </c>
      <c r="AL54" s="51">
        <v>2744</v>
      </c>
      <c r="AM54" s="51">
        <v>0</v>
      </c>
      <c r="AN54" s="51">
        <v>42</v>
      </c>
      <c r="AO54" s="51">
        <v>0</v>
      </c>
      <c r="AP54" s="51">
        <v>52</v>
      </c>
      <c r="AQ54" s="51">
        <v>2</v>
      </c>
      <c r="AR54" s="51">
        <v>9</v>
      </c>
      <c r="AS54" s="51">
        <v>22</v>
      </c>
      <c r="AT54" s="51">
        <v>0</v>
      </c>
      <c r="AU54" s="51">
        <v>0</v>
      </c>
      <c r="AV54" s="51" t="s">
        <v>78</v>
      </c>
      <c r="AW54" s="51">
        <v>1</v>
      </c>
      <c r="AX54" s="51">
        <v>14</v>
      </c>
      <c r="AY54" s="51">
        <v>919</v>
      </c>
      <c r="AZ54" s="51">
        <v>0</v>
      </c>
      <c r="BA54" s="51">
        <v>33</v>
      </c>
      <c r="BB54" s="51">
        <v>0</v>
      </c>
      <c r="BC54" s="51">
        <v>51</v>
      </c>
      <c r="BD54" s="51">
        <v>2</v>
      </c>
      <c r="BE54" s="51">
        <v>9</v>
      </c>
      <c r="BF54" s="51">
        <v>18</v>
      </c>
      <c r="BG54" s="51">
        <v>1</v>
      </c>
      <c r="BH54" s="51">
        <v>0</v>
      </c>
      <c r="BI54" s="51" t="s">
        <v>78</v>
      </c>
      <c r="BJ54" s="51">
        <v>0</v>
      </c>
      <c r="BK54" s="51">
        <v>18</v>
      </c>
      <c r="BL54" s="51">
        <v>1825</v>
      </c>
      <c r="BM54" s="51">
        <v>0</v>
      </c>
      <c r="BN54" s="51">
        <v>31</v>
      </c>
      <c r="BO54" s="51">
        <v>0</v>
      </c>
      <c r="BP54" s="51">
        <v>52</v>
      </c>
      <c r="BQ54" s="51">
        <v>2</v>
      </c>
      <c r="BR54" s="51">
        <v>9</v>
      </c>
      <c r="BS54" s="51">
        <v>20</v>
      </c>
      <c r="BT54" s="51">
        <v>1</v>
      </c>
      <c r="BU54" s="51">
        <v>0</v>
      </c>
      <c r="BV54" s="51" t="s">
        <v>78</v>
      </c>
      <c r="BW54" s="51">
        <v>0</v>
      </c>
      <c r="BX54" s="51">
        <v>16</v>
      </c>
      <c r="BY54" s="51">
        <v>2744</v>
      </c>
      <c r="BZ54" s="51">
        <v>0</v>
      </c>
      <c r="CA54" s="51">
        <v>31</v>
      </c>
      <c r="CB54" s="51">
        <v>0</v>
      </c>
      <c r="CC54" s="51">
        <v>42</v>
      </c>
      <c r="CD54" s="51">
        <v>5</v>
      </c>
      <c r="CE54" s="51">
        <v>16</v>
      </c>
      <c r="CF54" s="51">
        <v>27</v>
      </c>
      <c r="CG54" s="51">
        <v>1</v>
      </c>
      <c r="CH54" s="51">
        <v>0</v>
      </c>
      <c r="CI54" s="51" t="s">
        <v>78</v>
      </c>
      <c r="CJ54" s="51">
        <v>1</v>
      </c>
      <c r="CK54" s="51">
        <v>8</v>
      </c>
      <c r="CL54" s="51">
        <v>919</v>
      </c>
      <c r="CM54" s="51">
        <v>0</v>
      </c>
      <c r="CN54" s="51">
        <v>49</v>
      </c>
      <c r="CO54" s="51">
        <v>0</v>
      </c>
      <c r="CP54" s="51">
        <v>36</v>
      </c>
      <c r="CQ54" s="51">
        <v>7</v>
      </c>
      <c r="CR54" s="51">
        <v>19</v>
      </c>
      <c r="CS54" s="51">
        <v>26</v>
      </c>
      <c r="CT54" s="51">
        <v>4</v>
      </c>
      <c r="CU54" s="51">
        <v>0</v>
      </c>
      <c r="CV54" s="51" t="s">
        <v>78</v>
      </c>
      <c r="CW54" s="51">
        <v>0</v>
      </c>
      <c r="CX54" s="51">
        <v>8</v>
      </c>
      <c r="CY54" s="51">
        <v>1825</v>
      </c>
      <c r="CZ54" s="51">
        <v>0</v>
      </c>
      <c r="DA54" s="51">
        <v>56</v>
      </c>
      <c r="DB54" s="51">
        <v>0</v>
      </c>
      <c r="DC54" s="51">
        <v>38</v>
      </c>
      <c r="DD54" s="51">
        <v>7</v>
      </c>
      <c r="DE54" s="51">
        <v>18</v>
      </c>
      <c r="DF54" s="51">
        <v>26</v>
      </c>
      <c r="DG54" s="51">
        <v>3</v>
      </c>
      <c r="DH54" s="51">
        <v>0</v>
      </c>
      <c r="DI54" s="51" t="s">
        <v>78</v>
      </c>
      <c r="DJ54" s="51">
        <v>0</v>
      </c>
      <c r="DK54" s="51">
        <v>8</v>
      </c>
      <c r="DL54" s="51">
        <v>2744</v>
      </c>
      <c r="DM54" s="51">
        <v>0</v>
      </c>
      <c r="DN54" s="51">
        <v>53</v>
      </c>
      <c r="DO54" s="51">
        <v>0</v>
      </c>
      <c r="DP54" s="51">
        <v>50</v>
      </c>
      <c r="DQ54" s="51">
        <v>51</v>
      </c>
      <c r="DR54" s="51">
        <v>0</v>
      </c>
      <c r="DS54" s="51">
        <v>1</v>
      </c>
      <c r="DT54" s="51">
        <v>0</v>
      </c>
      <c r="DU54" s="51">
        <v>0</v>
      </c>
      <c r="DV54" s="51">
        <v>1</v>
      </c>
      <c r="DW54" s="51">
        <v>6</v>
      </c>
      <c r="DX54" s="51">
        <v>42</v>
      </c>
      <c r="DY54" s="51">
        <v>919</v>
      </c>
      <c r="DZ54" s="51">
        <v>0</v>
      </c>
      <c r="EA54" s="51">
        <v>51</v>
      </c>
      <c r="EB54" s="51">
        <v>0</v>
      </c>
      <c r="EC54" s="51">
        <v>54</v>
      </c>
      <c r="ED54" s="51">
        <v>58</v>
      </c>
      <c r="EE54" s="51">
        <v>0</v>
      </c>
      <c r="EF54" s="51">
        <v>4</v>
      </c>
      <c r="EG54" s="51">
        <v>0</v>
      </c>
      <c r="EH54" s="51">
        <v>0</v>
      </c>
      <c r="EI54" s="51">
        <v>0</v>
      </c>
      <c r="EJ54" s="51">
        <v>6</v>
      </c>
      <c r="EK54" s="51">
        <v>36</v>
      </c>
      <c r="EL54" s="51">
        <v>1825</v>
      </c>
      <c r="EM54" s="51">
        <v>0</v>
      </c>
      <c r="EN54" s="51">
        <v>58</v>
      </c>
      <c r="EO54" s="51">
        <v>0</v>
      </c>
      <c r="EP54" s="51">
        <v>53</v>
      </c>
      <c r="EQ54" s="51">
        <v>56</v>
      </c>
      <c r="ER54" s="51">
        <v>0</v>
      </c>
      <c r="ES54" s="51">
        <v>3</v>
      </c>
      <c r="ET54" s="51">
        <v>0</v>
      </c>
      <c r="EU54" s="51">
        <v>0</v>
      </c>
      <c r="EV54" s="51">
        <v>0</v>
      </c>
      <c r="EW54" s="51">
        <v>6</v>
      </c>
      <c r="EX54" s="51">
        <v>38</v>
      </c>
      <c r="EY54" s="51">
        <v>2744</v>
      </c>
      <c r="EZ54" s="51">
        <v>0</v>
      </c>
      <c r="FA54" s="51">
        <v>56</v>
      </c>
    </row>
    <row r="55" spans="1:157" x14ac:dyDescent="0.2">
      <c r="A55" s="51"/>
      <c r="B55" s="51" t="s">
        <v>108</v>
      </c>
      <c r="C55" s="51">
        <v>48</v>
      </c>
      <c r="D55" s="51">
        <v>4</v>
      </c>
      <c r="E55" s="51">
        <v>12</v>
      </c>
      <c r="F55" s="51">
        <v>18</v>
      </c>
      <c r="G55" s="51">
        <v>1</v>
      </c>
      <c r="H55" s="51">
        <v>0</v>
      </c>
      <c r="I55" s="51">
        <v>0</v>
      </c>
      <c r="J55" s="51">
        <v>0</v>
      </c>
      <c r="K55" s="51">
        <v>17</v>
      </c>
      <c r="L55" s="51">
        <v>2875</v>
      </c>
      <c r="M55" s="51">
        <v>0</v>
      </c>
      <c r="N55" s="51">
        <v>34</v>
      </c>
      <c r="O55" s="51">
        <v>0</v>
      </c>
      <c r="P55" s="51">
        <v>50</v>
      </c>
      <c r="Q55" s="51">
        <v>4</v>
      </c>
      <c r="R55" s="51">
        <v>12</v>
      </c>
      <c r="S55" s="51">
        <v>16</v>
      </c>
      <c r="T55" s="51">
        <v>1</v>
      </c>
      <c r="U55" s="51">
        <v>0</v>
      </c>
      <c r="V55" s="51">
        <v>0</v>
      </c>
      <c r="W55" s="51">
        <v>0</v>
      </c>
      <c r="X55" s="51">
        <v>17</v>
      </c>
      <c r="Y55" s="51">
        <v>5611</v>
      </c>
      <c r="Z55" s="51">
        <v>0</v>
      </c>
      <c r="AA55" s="51">
        <v>32</v>
      </c>
      <c r="AB55" s="51">
        <v>0</v>
      </c>
      <c r="AC55" s="51">
        <v>49</v>
      </c>
      <c r="AD55" s="51">
        <v>4</v>
      </c>
      <c r="AE55" s="51">
        <v>12</v>
      </c>
      <c r="AF55" s="51">
        <v>16</v>
      </c>
      <c r="AG55" s="51">
        <v>1</v>
      </c>
      <c r="AH55" s="51">
        <v>0</v>
      </c>
      <c r="AI55" s="51">
        <v>0</v>
      </c>
      <c r="AJ55" s="51">
        <v>0</v>
      </c>
      <c r="AK55" s="51">
        <v>17</v>
      </c>
      <c r="AL55" s="51">
        <v>8486</v>
      </c>
      <c r="AM55" s="51">
        <v>0</v>
      </c>
      <c r="AN55" s="51">
        <v>33</v>
      </c>
      <c r="AO55" s="51">
        <v>0</v>
      </c>
      <c r="AP55" s="51">
        <v>49</v>
      </c>
      <c r="AQ55" s="51">
        <v>1</v>
      </c>
      <c r="AR55" s="51">
        <v>8</v>
      </c>
      <c r="AS55" s="51">
        <v>19</v>
      </c>
      <c r="AT55" s="51">
        <v>0</v>
      </c>
      <c r="AU55" s="51">
        <v>0</v>
      </c>
      <c r="AV55" s="51">
        <v>0</v>
      </c>
      <c r="AW55" s="51">
        <v>0</v>
      </c>
      <c r="AX55" s="51">
        <v>22</v>
      </c>
      <c r="AY55" s="51">
        <v>2875</v>
      </c>
      <c r="AZ55" s="51">
        <v>0</v>
      </c>
      <c r="BA55" s="51">
        <v>28</v>
      </c>
      <c r="BB55" s="51">
        <v>0</v>
      </c>
      <c r="BC55" s="51">
        <v>53</v>
      </c>
      <c r="BD55" s="51">
        <v>1</v>
      </c>
      <c r="BE55" s="51">
        <v>6</v>
      </c>
      <c r="BF55" s="51">
        <v>17</v>
      </c>
      <c r="BG55" s="51">
        <v>0</v>
      </c>
      <c r="BH55" s="51">
        <v>0</v>
      </c>
      <c r="BI55" s="51">
        <v>0</v>
      </c>
      <c r="BJ55" s="51">
        <v>0</v>
      </c>
      <c r="BK55" s="51">
        <v>23</v>
      </c>
      <c r="BL55" s="51">
        <v>5611</v>
      </c>
      <c r="BM55" s="51">
        <v>0</v>
      </c>
      <c r="BN55" s="51">
        <v>24</v>
      </c>
      <c r="BO55" s="51">
        <v>0</v>
      </c>
      <c r="BP55" s="51">
        <v>52</v>
      </c>
      <c r="BQ55" s="51">
        <v>1</v>
      </c>
      <c r="BR55" s="51">
        <v>6</v>
      </c>
      <c r="BS55" s="51">
        <v>18</v>
      </c>
      <c r="BT55" s="51">
        <v>0</v>
      </c>
      <c r="BU55" s="51">
        <v>0</v>
      </c>
      <c r="BV55" s="51">
        <v>0</v>
      </c>
      <c r="BW55" s="51">
        <v>0</v>
      </c>
      <c r="BX55" s="51">
        <v>23</v>
      </c>
      <c r="BY55" s="51">
        <v>8486</v>
      </c>
      <c r="BZ55" s="51">
        <v>0</v>
      </c>
      <c r="CA55" s="51">
        <v>25</v>
      </c>
      <c r="CB55" s="51">
        <v>0</v>
      </c>
      <c r="CC55" s="51">
        <v>47</v>
      </c>
      <c r="CD55" s="51">
        <v>2</v>
      </c>
      <c r="CE55" s="51">
        <v>12</v>
      </c>
      <c r="CF55" s="51">
        <v>23</v>
      </c>
      <c r="CG55" s="51">
        <v>0</v>
      </c>
      <c r="CH55" s="51">
        <v>0</v>
      </c>
      <c r="CI55" s="51">
        <v>0</v>
      </c>
      <c r="CJ55" s="51">
        <v>0</v>
      </c>
      <c r="CK55" s="51">
        <v>15</v>
      </c>
      <c r="CL55" s="51">
        <v>2875</v>
      </c>
      <c r="CM55" s="51">
        <v>0</v>
      </c>
      <c r="CN55" s="51">
        <v>38</v>
      </c>
      <c r="CO55" s="51">
        <v>0</v>
      </c>
      <c r="CP55" s="51">
        <v>42</v>
      </c>
      <c r="CQ55" s="51">
        <v>4</v>
      </c>
      <c r="CR55" s="51">
        <v>14</v>
      </c>
      <c r="CS55" s="51">
        <v>25</v>
      </c>
      <c r="CT55" s="51">
        <v>1</v>
      </c>
      <c r="CU55" s="51">
        <v>0</v>
      </c>
      <c r="CV55" s="51">
        <v>0</v>
      </c>
      <c r="CW55" s="51">
        <v>0</v>
      </c>
      <c r="CX55" s="51">
        <v>13</v>
      </c>
      <c r="CY55" s="51">
        <v>5611</v>
      </c>
      <c r="CZ55" s="51">
        <v>0</v>
      </c>
      <c r="DA55" s="51">
        <v>45</v>
      </c>
      <c r="DB55" s="51">
        <v>0</v>
      </c>
      <c r="DC55" s="51">
        <v>44</v>
      </c>
      <c r="DD55" s="51">
        <v>4</v>
      </c>
      <c r="DE55" s="51">
        <v>13</v>
      </c>
      <c r="DF55" s="51">
        <v>24</v>
      </c>
      <c r="DG55" s="51">
        <v>1</v>
      </c>
      <c r="DH55" s="51">
        <v>0</v>
      </c>
      <c r="DI55" s="51">
        <v>0</v>
      </c>
      <c r="DJ55" s="51">
        <v>0</v>
      </c>
      <c r="DK55" s="51">
        <v>13</v>
      </c>
      <c r="DL55" s="51">
        <v>8486</v>
      </c>
      <c r="DM55" s="51">
        <v>0</v>
      </c>
      <c r="DN55" s="51">
        <v>42</v>
      </c>
      <c r="DO55" s="51">
        <v>0</v>
      </c>
      <c r="DP55" s="51">
        <v>40</v>
      </c>
      <c r="DQ55" s="51">
        <v>40</v>
      </c>
      <c r="DR55" s="51">
        <v>0</v>
      </c>
      <c r="DS55" s="51">
        <v>0</v>
      </c>
      <c r="DT55" s="51">
        <v>0</v>
      </c>
      <c r="DU55" s="51">
        <v>0</v>
      </c>
      <c r="DV55" s="51">
        <v>0</v>
      </c>
      <c r="DW55" s="51">
        <v>12</v>
      </c>
      <c r="DX55" s="51">
        <v>47</v>
      </c>
      <c r="DY55" s="51">
        <v>2875</v>
      </c>
      <c r="DZ55" s="51">
        <v>0</v>
      </c>
      <c r="EA55" s="51">
        <v>40</v>
      </c>
      <c r="EB55" s="51">
        <v>0</v>
      </c>
      <c r="EC55" s="51">
        <v>43</v>
      </c>
      <c r="ED55" s="51">
        <v>44</v>
      </c>
      <c r="EE55" s="51">
        <v>0</v>
      </c>
      <c r="EF55" s="51">
        <v>2</v>
      </c>
      <c r="EG55" s="51">
        <v>0</v>
      </c>
      <c r="EH55" s="51">
        <v>0</v>
      </c>
      <c r="EI55" s="51">
        <v>0</v>
      </c>
      <c r="EJ55" s="51">
        <v>11</v>
      </c>
      <c r="EK55" s="51">
        <v>44</v>
      </c>
      <c r="EL55" s="51">
        <v>5611</v>
      </c>
      <c r="EM55" s="51">
        <v>0</v>
      </c>
      <c r="EN55" s="51">
        <v>44</v>
      </c>
      <c r="EO55" s="51">
        <v>0</v>
      </c>
      <c r="EP55" s="51">
        <v>42</v>
      </c>
      <c r="EQ55" s="51">
        <v>43</v>
      </c>
      <c r="ER55" s="51">
        <v>0</v>
      </c>
      <c r="ES55" s="51">
        <v>1</v>
      </c>
      <c r="ET55" s="51">
        <v>0</v>
      </c>
      <c r="EU55" s="51">
        <v>0</v>
      </c>
      <c r="EV55" s="51">
        <v>0</v>
      </c>
      <c r="EW55" s="51">
        <v>11</v>
      </c>
      <c r="EX55" s="51">
        <v>45</v>
      </c>
      <c r="EY55" s="51">
        <v>8486</v>
      </c>
      <c r="EZ55" s="51">
        <v>0</v>
      </c>
      <c r="FA55" s="51">
        <v>43</v>
      </c>
    </row>
    <row r="56" spans="1:157" x14ac:dyDescent="0.2">
      <c r="A56" s="51"/>
      <c r="B56" s="51" t="s">
        <v>109</v>
      </c>
      <c r="C56" s="51">
        <v>12</v>
      </c>
      <c r="D56" s="51" t="s">
        <v>78</v>
      </c>
      <c r="E56" s="51">
        <v>1</v>
      </c>
      <c r="F56" s="51">
        <v>3</v>
      </c>
      <c r="G56" s="51">
        <v>0</v>
      </c>
      <c r="H56" s="51">
        <v>0</v>
      </c>
      <c r="I56" s="51" t="s">
        <v>78</v>
      </c>
      <c r="J56" s="51">
        <v>2</v>
      </c>
      <c r="K56" s="51">
        <v>82</v>
      </c>
      <c r="L56" s="51">
        <v>588</v>
      </c>
      <c r="M56" s="51">
        <v>0</v>
      </c>
      <c r="N56" s="51">
        <v>4</v>
      </c>
      <c r="O56" s="51">
        <v>0</v>
      </c>
      <c r="P56" s="51">
        <v>12</v>
      </c>
      <c r="Q56" s="51" t="s">
        <v>78</v>
      </c>
      <c r="R56" s="51">
        <v>2</v>
      </c>
      <c r="S56" s="51">
        <v>3</v>
      </c>
      <c r="T56" s="51">
        <v>0</v>
      </c>
      <c r="U56" s="51">
        <v>0</v>
      </c>
      <c r="V56" s="51">
        <v>0</v>
      </c>
      <c r="W56" s="51">
        <v>1</v>
      </c>
      <c r="X56" s="51">
        <v>82</v>
      </c>
      <c r="Y56" s="51">
        <v>1200</v>
      </c>
      <c r="Z56" s="51">
        <v>0</v>
      </c>
      <c r="AA56" s="51">
        <v>5</v>
      </c>
      <c r="AB56" s="51">
        <v>0</v>
      </c>
      <c r="AC56" s="51">
        <v>12</v>
      </c>
      <c r="AD56" s="51">
        <v>0</v>
      </c>
      <c r="AE56" s="51">
        <v>1</v>
      </c>
      <c r="AF56" s="51">
        <v>3</v>
      </c>
      <c r="AG56" s="51">
        <v>0</v>
      </c>
      <c r="AH56" s="51">
        <v>0</v>
      </c>
      <c r="AI56" s="51" t="s">
        <v>78</v>
      </c>
      <c r="AJ56" s="51">
        <v>1</v>
      </c>
      <c r="AK56" s="51">
        <v>82</v>
      </c>
      <c r="AL56" s="51">
        <v>1788</v>
      </c>
      <c r="AM56" s="51">
        <v>0</v>
      </c>
      <c r="AN56" s="51">
        <v>5</v>
      </c>
      <c r="AO56" s="51">
        <v>0</v>
      </c>
      <c r="AP56" s="51">
        <v>9</v>
      </c>
      <c r="AQ56" s="51">
        <v>0</v>
      </c>
      <c r="AR56" s="51">
        <v>1</v>
      </c>
      <c r="AS56" s="51">
        <v>2</v>
      </c>
      <c r="AT56" s="51">
        <v>0</v>
      </c>
      <c r="AU56" s="51">
        <v>0</v>
      </c>
      <c r="AV56" s="51" t="s">
        <v>78</v>
      </c>
      <c r="AW56" s="51">
        <v>2</v>
      </c>
      <c r="AX56" s="51">
        <v>87</v>
      </c>
      <c r="AY56" s="51">
        <v>588</v>
      </c>
      <c r="AZ56" s="51">
        <v>0</v>
      </c>
      <c r="BA56" s="51">
        <v>2</v>
      </c>
      <c r="BB56" s="51">
        <v>0</v>
      </c>
      <c r="BC56" s="51">
        <v>11</v>
      </c>
      <c r="BD56" s="51">
        <v>0</v>
      </c>
      <c r="BE56" s="51">
        <v>1</v>
      </c>
      <c r="BF56" s="51">
        <v>2</v>
      </c>
      <c r="BG56" s="51">
        <v>0</v>
      </c>
      <c r="BH56" s="51">
        <v>0</v>
      </c>
      <c r="BI56" s="51">
        <v>0</v>
      </c>
      <c r="BJ56" s="51">
        <v>1</v>
      </c>
      <c r="BK56" s="51">
        <v>85</v>
      </c>
      <c r="BL56" s="51">
        <v>1200</v>
      </c>
      <c r="BM56" s="51">
        <v>0</v>
      </c>
      <c r="BN56" s="51">
        <v>3</v>
      </c>
      <c r="BO56" s="51">
        <v>0</v>
      </c>
      <c r="BP56" s="51">
        <v>10</v>
      </c>
      <c r="BQ56" s="51">
        <v>0</v>
      </c>
      <c r="BR56" s="51">
        <v>1</v>
      </c>
      <c r="BS56" s="51">
        <v>2</v>
      </c>
      <c r="BT56" s="51">
        <v>0</v>
      </c>
      <c r="BU56" s="51">
        <v>0</v>
      </c>
      <c r="BV56" s="51" t="s">
        <v>78</v>
      </c>
      <c r="BW56" s="51">
        <v>1</v>
      </c>
      <c r="BX56" s="51">
        <v>85</v>
      </c>
      <c r="BY56" s="51">
        <v>1788</v>
      </c>
      <c r="BZ56" s="51">
        <v>0</v>
      </c>
      <c r="CA56" s="51">
        <v>3</v>
      </c>
      <c r="CB56" s="51">
        <v>0</v>
      </c>
      <c r="CC56" s="51">
        <v>11</v>
      </c>
      <c r="CD56" s="51" t="s">
        <v>78</v>
      </c>
      <c r="CE56" s="51">
        <v>1</v>
      </c>
      <c r="CF56" s="51">
        <v>3</v>
      </c>
      <c r="CG56" s="51">
        <v>0</v>
      </c>
      <c r="CH56" s="51">
        <v>0</v>
      </c>
      <c r="CI56" s="51" t="s">
        <v>78</v>
      </c>
      <c r="CJ56" s="51">
        <v>2</v>
      </c>
      <c r="CK56" s="51">
        <v>83</v>
      </c>
      <c r="CL56" s="51">
        <v>588</v>
      </c>
      <c r="CM56" s="51">
        <v>0</v>
      </c>
      <c r="CN56" s="51">
        <v>4</v>
      </c>
      <c r="CO56" s="51">
        <v>0</v>
      </c>
      <c r="CP56" s="51">
        <v>12</v>
      </c>
      <c r="CQ56" s="51" t="s">
        <v>78</v>
      </c>
      <c r="CR56" s="51">
        <v>1</v>
      </c>
      <c r="CS56" s="51">
        <v>3</v>
      </c>
      <c r="CT56" s="51">
        <v>0</v>
      </c>
      <c r="CU56" s="51">
        <v>0</v>
      </c>
      <c r="CV56" s="51">
        <v>0</v>
      </c>
      <c r="CW56" s="51">
        <v>1</v>
      </c>
      <c r="CX56" s="51">
        <v>81</v>
      </c>
      <c r="CY56" s="51">
        <v>1200</v>
      </c>
      <c r="CZ56" s="51">
        <v>0</v>
      </c>
      <c r="DA56" s="51">
        <v>6</v>
      </c>
      <c r="DB56" s="51">
        <v>0</v>
      </c>
      <c r="DC56" s="51">
        <v>11</v>
      </c>
      <c r="DD56" s="51">
        <v>1</v>
      </c>
      <c r="DE56" s="51">
        <v>1</v>
      </c>
      <c r="DF56" s="51">
        <v>3</v>
      </c>
      <c r="DG56" s="51">
        <v>0</v>
      </c>
      <c r="DH56" s="51">
        <v>0</v>
      </c>
      <c r="DI56" s="51" t="s">
        <v>78</v>
      </c>
      <c r="DJ56" s="51">
        <v>1</v>
      </c>
      <c r="DK56" s="51">
        <v>82</v>
      </c>
      <c r="DL56" s="51">
        <v>1788</v>
      </c>
      <c r="DM56" s="51">
        <v>0</v>
      </c>
      <c r="DN56" s="51">
        <v>5</v>
      </c>
      <c r="DO56" s="51">
        <v>0</v>
      </c>
      <c r="DP56" s="51">
        <v>3</v>
      </c>
      <c r="DQ56" s="51">
        <v>3</v>
      </c>
      <c r="DR56" s="51">
        <v>0</v>
      </c>
      <c r="DS56" s="51" t="s">
        <v>78</v>
      </c>
      <c r="DT56" s="51">
        <v>0</v>
      </c>
      <c r="DU56" s="51">
        <v>0</v>
      </c>
      <c r="DV56" s="51">
        <v>2</v>
      </c>
      <c r="DW56" s="51">
        <v>82</v>
      </c>
      <c r="DX56" s="51">
        <v>13</v>
      </c>
      <c r="DY56" s="51">
        <v>588</v>
      </c>
      <c r="DZ56" s="51">
        <v>0</v>
      </c>
      <c r="EA56" s="51">
        <v>3</v>
      </c>
      <c r="EB56" s="51">
        <v>0</v>
      </c>
      <c r="EC56" s="51">
        <v>6</v>
      </c>
      <c r="ED56" s="51">
        <v>6</v>
      </c>
      <c r="EE56" s="51">
        <v>0</v>
      </c>
      <c r="EF56" s="51">
        <v>0</v>
      </c>
      <c r="EG56" s="51">
        <v>0</v>
      </c>
      <c r="EH56" s="51">
        <v>0</v>
      </c>
      <c r="EI56" s="51">
        <v>1</v>
      </c>
      <c r="EJ56" s="51">
        <v>81</v>
      </c>
      <c r="EK56" s="51">
        <v>12</v>
      </c>
      <c r="EL56" s="51">
        <v>1200</v>
      </c>
      <c r="EM56" s="51">
        <v>0</v>
      </c>
      <c r="EN56" s="51">
        <v>6</v>
      </c>
      <c r="EO56" s="51">
        <v>0</v>
      </c>
      <c r="EP56" s="51">
        <v>5</v>
      </c>
      <c r="EQ56" s="51">
        <v>5</v>
      </c>
      <c r="ER56" s="51">
        <v>0</v>
      </c>
      <c r="ES56" s="51" t="s">
        <v>78</v>
      </c>
      <c r="ET56" s="51">
        <v>0</v>
      </c>
      <c r="EU56" s="51">
        <v>0</v>
      </c>
      <c r="EV56" s="51">
        <v>2</v>
      </c>
      <c r="EW56" s="51">
        <v>81</v>
      </c>
      <c r="EX56" s="51">
        <v>12</v>
      </c>
      <c r="EY56" s="51">
        <v>1788</v>
      </c>
      <c r="EZ56" s="51">
        <v>0</v>
      </c>
      <c r="FA56" s="51">
        <v>5</v>
      </c>
    </row>
    <row r="57" spans="1:157" x14ac:dyDescent="0.2">
      <c r="A57" s="51"/>
      <c r="B57" s="51" t="s">
        <v>110</v>
      </c>
      <c r="C57" s="51">
        <v>6</v>
      </c>
      <c r="D57" s="51" t="s">
        <v>78</v>
      </c>
      <c r="E57" s="51">
        <v>1</v>
      </c>
      <c r="F57" s="51" t="s">
        <v>78</v>
      </c>
      <c r="G57" s="51" t="s">
        <v>78</v>
      </c>
      <c r="H57" s="51">
        <v>0</v>
      </c>
      <c r="I57" s="51" t="s">
        <v>78</v>
      </c>
      <c r="J57" s="51">
        <v>3</v>
      </c>
      <c r="K57" s="51">
        <v>85</v>
      </c>
      <c r="L57" s="51">
        <v>341</v>
      </c>
      <c r="M57" s="51">
        <v>0</v>
      </c>
      <c r="N57" s="51">
        <v>5</v>
      </c>
      <c r="O57" s="51">
        <v>0</v>
      </c>
      <c r="P57" s="51">
        <v>7</v>
      </c>
      <c r="Q57" s="51" t="s">
        <v>78</v>
      </c>
      <c r="R57" s="51">
        <v>2</v>
      </c>
      <c r="S57" s="51" t="s">
        <v>78</v>
      </c>
      <c r="T57" s="51" t="s">
        <v>78</v>
      </c>
      <c r="U57" s="51">
        <v>0</v>
      </c>
      <c r="V57" s="51" t="s">
        <v>78</v>
      </c>
      <c r="W57" s="51">
        <v>4</v>
      </c>
      <c r="X57" s="51">
        <v>83</v>
      </c>
      <c r="Y57" s="51">
        <v>466</v>
      </c>
      <c r="Z57" s="51">
        <v>0</v>
      </c>
      <c r="AA57" s="51">
        <v>5</v>
      </c>
      <c r="AB57" s="51">
        <v>0</v>
      </c>
      <c r="AC57" s="51">
        <v>7</v>
      </c>
      <c r="AD57" s="51">
        <v>0</v>
      </c>
      <c r="AE57" s="51">
        <v>2</v>
      </c>
      <c r="AF57" s="51">
        <v>2</v>
      </c>
      <c r="AG57" s="51">
        <v>0</v>
      </c>
      <c r="AH57" s="51">
        <v>0</v>
      </c>
      <c r="AI57" s="51">
        <v>0</v>
      </c>
      <c r="AJ57" s="51">
        <v>4</v>
      </c>
      <c r="AK57" s="51">
        <v>84</v>
      </c>
      <c r="AL57" s="51">
        <v>807</v>
      </c>
      <c r="AM57" s="51">
        <v>0</v>
      </c>
      <c r="AN57" s="51">
        <v>5</v>
      </c>
      <c r="AO57" s="51">
        <v>0</v>
      </c>
      <c r="AP57" s="51">
        <v>5</v>
      </c>
      <c r="AQ57" s="51" t="s">
        <v>78</v>
      </c>
      <c r="AR57" s="51" t="s">
        <v>78</v>
      </c>
      <c r="AS57" s="51">
        <v>2</v>
      </c>
      <c r="AT57" s="51" t="s">
        <v>78</v>
      </c>
      <c r="AU57" s="51">
        <v>0</v>
      </c>
      <c r="AV57" s="51" t="s">
        <v>78</v>
      </c>
      <c r="AW57" s="51">
        <v>3</v>
      </c>
      <c r="AX57" s="51">
        <v>87</v>
      </c>
      <c r="AY57" s="51">
        <v>341</v>
      </c>
      <c r="AZ57" s="51">
        <v>0</v>
      </c>
      <c r="BA57" s="51">
        <v>4</v>
      </c>
      <c r="BB57" s="51">
        <v>0</v>
      </c>
      <c r="BC57" s="51">
        <v>6</v>
      </c>
      <c r="BD57" s="51" t="s">
        <v>78</v>
      </c>
      <c r="BE57" s="51" t="s">
        <v>78</v>
      </c>
      <c r="BF57" s="51">
        <v>2</v>
      </c>
      <c r="BG57" s="51">
        <v>0</v>
      </c>
      <c r="BH57" s="51">
        <v>0</v>
      </c>
      <c r="BI57" s="51" t="s">
        <v>78</v>
      </c>
      <c r="BJ57" s="51">
        <v>5</v>
      </c>
      <c r="BK57" s="51">
        <v>85</v>
      </c>
      <c r="BL57" s="51">
        <v>466</v>
      </c>
      <c r="BM57" s="51">
        <v>0</v>
      </c>
      <c r="BN57" s="51">
        <v>3</v>
      </c>
      <c r="BO57" s="51">
        <v>0</v>
      </c>
      <c r="BP57" s="51">
        <v>6</v>
      </c>
      <c r="BQ57" s="51">
        <v>0</v>
      </c>
      <c r="BR57" s="51">
        <v>1</v>
      </c>
      <c r="BS57" s="51">
        <v>2</v>
      </c>
      <c r="BT57" s="51" t="s">
        <v>78</v>
      </c>
      <c r="BU57" s="51">
        <v>0</v>
      </c>
      <c r="BV57" s="51">
        <v>0</v>
      </c>
      <c r="BW57" s="51">
        <v>4</v>
      </c>
      <c r="BX57" s="51">
        <v>86</v>
      </c>
      <c r="BY57" s="51">
        <v>807</v>
      </c>
      <c r="BZ57" s="51">
        <v>0</v>
      </c>
      <c r="CA57" s="51">
        <v>3</v>
      </c>
      <c r="CB57" s="51">
        <v>0</v>
      </c>
      <c r="CC57" s="51">
        <v>8</v>
      </c>
      <c r="CD57" s="51" t="s">
        <v>78</v>
      </c>
      <c r="CE57" s="51" t="s">
        <v>78</v>
      </c>
      <c r="CF57" s="51">
        <v>2</v>
      </c>
      <c r="CG57" s="51" t="s">
        <v>78</v>
      </c>
      <c r="CH57" s="51">
        <v>0</v>
      </c>
      <c r="CI57" s="51" t="s">
        <v>78</v>
      </c>
      <c r="CJ57" s="51">
        <v>3</v>
      </c>
      <c r="CK57" s="51">
        <v>85</v>
      </c>
      <c r="CL57" s="51">
        <v>341</v>
      </c>
      <c r="CM57" s="51">
        <v>0</v>
      </c>
      <c r="CN57" s="51">
        <v>3</v>
      </c>
      <c r="CO57" s="51">
        <v>0</v>
      </c>
      <c r="CP57" s="51">
        <v>8</v>
      </c>
      <c r="CQ57" s="51" t="s">
        <v>78</v>
      </c>
      <c r="CR57" s="51" t="s">
        <v>78</v>
      </c>
      <c r="CS57" s="51">
        <v>2</v>
      </c>
      <c r="CT57" s="51" t="s">
        <v>78</v>
      </c>
      <c r="CU57" s="51">
        <v>0</v>
      </c>
      <c r="CV57" s="51" t="s">
        <v>78</v>
      </c>
      <c r="CW57" s="51">
        <v>4</v>
      </c>
      <c r="CX57" s="51">
        <v>82</v>
      </c>
      <c r="CY57" s="51">
        <v>466</v>
      </c>
      <c r="CZ57" s="51">
        <v>0</v>
      </c>
      <c r="DA57" s="51">
        <v>5</v>
      </c>
      <c r="DB57" s="51">
        <v>0</v>
      </c>
      <c r="DC57" s="51">
        <v>8</v>
      </c>
      <c r="DD57" s="51">
        <v>1</v>
      </c>
      <c r="DE57" s="51">
        <v>1</v>
      </c>
      <c r="DF57" s="51">
        <v>2</v>
      </c>
      <c r="DG57" s="51" t="s">
        <v>78</v>
      </c>
      <c r="DH57" s="51">
        <v>0</v>
      </c>
      <c r="DI57" s="51">
        <v>0</v>
      </c>
      <c r="DJ57" s="51">
        <v>4</v>
      </c>
      <c r="DK57" s="51">
        <v>83</v>
      </c>
      <c r="DL57" s="51">
        <v>807</v>
      </c>
      <c r="DM57" s="51">
        <v>0</v>
      </c>
      <c r="DN57" s="51">
        <v>4</v>
      </c>
      <c r="DO57" s="51">
        <v>0</v>
      </c>
      <c r="DP57" s="51">
        <v>3</v>
      </c>
      <c r="DQ57" s="51">
        <v>4</v>
      </c>
      <c r="DR57" s="51">
        <v>0</v>
      </c>
      <c r="DS57" s="51" t="s">
        <v>78</v>
      </c>
      <c r="DT57" s="51">
        <v>0</v>
      </c>
      <c r="DU57" s="51">
        <v>0</v>
      </c>
      <c r="DV57" s="51">
        <v>4</v>
      </c>
      <c r="DW57" s="51">
        <v>86</v>
      </c>
      <c r="DX57" s="51">
        <v>7</v>
      </c>
      <c r="DY57" s="51">
        <v>341</v>
      </c>
      <c r="DZ57" s="51">
        <v>0</v>
      </c>
      <c r="EA57" s="51">
        <v>4</v>
      </c>
      <c r="EB57" s="51">
        <v>0</v>
      </c>
      <c r="EC57" s="51">
        <v>5</v>
      </c>
      <c r="ED57" s="51">
        <v>5</v>
      </c>
      <c r="EE57" s="51">
        <v>0</v>
      </c>
      <c r="EF57" s="51">
        <v>0</v>
      </c>
      <c r="EG57" s="51">
        <v>0</v>
      </c>
      <c r="EH57" s="51">
        <v>0</v>
      </c>
      <c r="EI57" s="51">
        <v>5</v>
      </c>
      <c r="EJ57" s="51">
        <v>81</v>
      </c>
      <c r="EK57" s="51">
        <v>10</v>
      </c>
      <c r="EL57" s="51">
        <v>466</v>
      </c>
      <c r="EM57" s="51">
        <v>0</v>
      </c>
      <c r="EN57" s="51">
        <v>5</v>
      </c>
      <c r="EO57" s="51">
        <v>0</v>
      </c>
      <c r="EP57" s="51">
        <v>4</v>
      </c>
      <c r="EQ57" s="51">
        <v>4</v>
      </c>
      <c r="ER57" s="51">
        <v>0</v>
      </c>
      <c r="ES57" s="51" t="s">
        <v>78</v>
      </c>
      <c r="ET57" s="51">
        <v>0</v>
      </c>
      <c r="EU57" s="51">
        <v>0</v>
      </c>
      <c r="EV57" s="51">
        <v>4</v>
      </c>
      <c r="EW57" s="51">
        <v>83</v>
      </c>
      <c r="EX57" s="51">
        <v>9</v>
      </c>
      <c r="EY57" s="51">
        <v>807</v>
      </c>
      <c r="EZ57" s="51">
        <v>0</v>
      </c>
      <c r="FA57" s="51">
        <v>4</v>
      </c>
    </row>
    <row r="58" spans="1:157" x14ac:dyDescent="0.2">
      <c r="A58" s="51"/>
      <c r="B58" s="51" t="s">
        <v>111</v>
      </c>
      <c r="C58" s="51">
        <v>27</v>
      </c>
      <c r="D58" s="51">
        <v>16</v>
      </c>
      <c r="E58" s="51">
        <v>22</v>
      </c>
      <c r="F58" s="51">
        <v>16</v>
      </c>
      <c r="G58" s="51">
        <v>11</v>
      </c>
      <c r="H58" s="51">
        <v>0</v>
      </c>
      <c r="I58" s="51">
        <v>0</v>
      </c>
      <c r="J58" s="51">
        <v>0</v>
      </c>
      <c r="K58" s="51">
        <v>7</v>
      </c>
      <c r="L58" s="51">
        <v>1744</v>
      </c>
      <c r="M58" s="51">
        <v>0</v>
      </c>
      <c r="N58" s="51">
        <v>65</v>
      </c>
      <c r="O58" s="51">
        <v>0</v>
      </c>
      <c r="P58" s="51">
        <v>29</v>
      </c>
      <c r="Q58" s="51">
        <v>15</v>
      </c>
      <c r="R58" s="51">
        <v>22</v>
      </c>
      <c r="S58" s="51">
        <v>16</v>
      </c>
      <c r="T58" s="51">
        <v>9</v>
      </c>
      <c r="U58" s="51" t="s">
        <v>78</v>
      </c>
      <c r="V58" s="51">
        <v>0</v>
      </c>
      <c r="W58" s="51">
        <v>0</v>
      </c>
      <c r="X58" s="51">
        <v>8</v>
      </c>
      <c r="Y58" s="51">
        <v>6817</v>
      </c>
      <c r="Z58" s="51">
        <v>0</v>
      </c>
      <c r="AA58" s="51">
        <v>62</v>
      </c>
      <c r="AB58" s="51">
        <v>0</v>
      </c>
      <c r="AC58" s="51">
        <v>29</v>
      </c>
      <c r="AD58" s="51">
        <v>15</v>
      </c>
      <c r="AE58" s="51">
        <v>22</v>
      </c>
      <c r="AF58" s="51">
        <v>16</v>
      </c>
      <c r="AG58" s="51">
        <v>10</v>
      </c>
      <c r="AH58" s="51" t="s">
        <v>78</v>
      </c>
      <c r="AI58" s="51">
        <v>0</v>
      </c>
      <c r="AJ58" s="51">
        <v>0</v>
      </c>
      <c r="AK58" s="51">
        <v>8</v>
      </c>
      <c r="AL58" s="51">
        <v>8561</v>
      </c>
      <c r="AM58" s="51">
        <v>0</v>
      </c>
      <c r="AN58" s="51">
        <v>62</v>
      </c>
      <c r="AO58" s="51">
        <v>0</v>
      </c>
      <c r="AP58" s="51">
        <v>34</v>
      </c>
      <c r="AQ58" s="51">
        <v>10</v>
      </c>
      <c r="AR58" s="51">
        <v>21</v>
      </c>
      <c r="AS58" s="51">
        <v>23</v>
      </c>
      <c r="AT58" s="51" t="s">
        <v>78</v>
      </c>
      <c r="AU58" s="51">
        <v>0</v>
      </c>
      <c r="AV58" s="51">
        <v>0</v>
      </c>
      <c r="AW58" s="51">
        <v>0</v>
      </c>
      <c r="AX58" s="51">
        <v>9</v>
      </c>
      <c r="AY58" s="51">
        <v>1744</v>
      </c>
      <c r="AZ58" s="51">
        <v>0</v>
      </c>
      <c r="BA58" s="51">
        <v>56</v>
      </c>
      <c r="BB58" s="51">
        <v>0</v>
      </c>
      <c r="BC58" s="51">
        <v>39</v>
      </c>
      <c r="BD58" s="51">
        <v>6</v>
      </c>
      <c r="BE58" s="51">
        <v>17</v>
      </c>
      <c r="BF58" s="51">
        <v>23</v>
      </c>
      <c r="BG58" s="51" t="s">
        <v>78</v>
      </c>
      <c r="BH58" s="51" t="s">
        <v>78</v>
      </c>
      <c r="BI58" s="51">
        <v>0</v>
      </c>
      <c r="BJ58" s="51">
        <v>0</v>
      </c>
      <c r="BK58" s="51">
        <v>12</v>
      </c>
      <c r="BL58" s="51">
        <v>6817</v>
      </c>
      <c r="BM58" s="51">
        <v>0</v>
      </c>
      <c r="BN58" s="51">
        <v>48</v>
      </c>
      <c r="BO58" s="51">
        <v>0</v>
      </c>
      <c r="BP58" s="51">
        <v>38</v>
      </c>
      <c r="BQ58" s="51">
        <v>7</v>
      </c>
      <c r="BR58" s="51">
        <v>18</v>
      </c>
      <c r="BS58" s="51">
        <v>23</v>
      </c>
      <c r="BT58" s="51">
        <v>2</v>
      </c>
      <c r="BU58" s="51" t="s">
        <v>78</v>
      </c>
      <c r="BV58" s="51">
        <v>0</v>
      </c>
      <c r="BW58" s="51">
        <v>0</v>
      </c>
      <c r="BX58" s="51">
        <v>11</v>
      </c>
      <c r="BY58" s="51">
        <v>8561</v>
      </c>
      <c r="BZ58" s="51">
        <v>0</v>
      </c>
      <c r="CA58" s="51">
        <v>50</v>
      </c>
      <c r="CB58" s="51">
        <v>0</v>
      </c>
      <c r="CC58" s="51">
        <v>27</v>
      </c>
      <c r="CD58" s="51">
        <v>14</v>
      </c>
      <c r="CE58" s="51">
        <v>25</v>
      </c>
      <c r="CF58" s="51">
        <v>24</v>
      </c>
      <c r="CG58" s="51">
        <v>5</v>
      </c>
      <c r="CH58" s="51">
        <v>0</v>
      </c>
      <c r="CI58" s="51">
        <v>0</v>
      </c>
      <c r="CJ58" s="51">
        <v>0</v>
      </c>
      <c r="CK58" s="51">
        <v>5</v>
      </c>
      <c r="CL58" s="51">
        <v>1744</v>
      </c>
      <c r="CM58" s="51">
        <v>0</v>
      </c>
      <c r="CN58" s="51">
        <v>67</v>
      </c>
      <c r="CO58" s="51">
        <v>0</v>
      </c>
      <c r="CP58" s="51">
        <v>24</v>
      </c>
      <c r="CQ58" s="51">
        <v>15</v>
      </c>
      <c r="CR58" s="51">
        <v>25</v>
      </c>
      <c r="CS58" s="51">
        <v>22</v>
      </c>
      <c r="CT58" s="51">
        <v>8</v>
      </c>
      <c r="CU58" s="51" t="s">
        <v>78</v>
      </c>
      <c r="CV58" s="51">
        <v>0</v>
      </c>
      <c r="CW58" s="51">
        <v>0</v>
      </c>
      <c r="CX58" s="51">
        <v>5</v>
      </c>
      <c r="CY58" s="51">
        <v>6817</v>
      </c>
      <c r="CZ58" s="51">
        <v>0</v>
      </c>
      <c r="DA58" s="51">
        <v>71</v>
      </c>
      <c r="DB58" s="51">
        <v>0</v>
      </c>
      <c r="DC58" s="51">
        <v>24</v>
      </c>
      <c r="DD58" s="51">
        <v>15</v>
      </c>
      <c r="DE58" s="51">
        <v>25</v>
      </c>
      <c r="DF58" s="51">
        <v>22</v>
      </c>
      <c r="DG58" s="51">
        <v>8</v>
      </c>
      <c r="DH58" s="51" t="s">
        <v>78</v>
      </c>
      <c r="DI58" s="51">
        <v>0</v>
      </c>
      <c r="DJ58" s="51">
        <v>0</v>
      </c>
      <c r="DK58" s="51">
        <v>5</v>
      </c>
      <c r="DL58" s="51">
        <v>8561</v>
      </c>
      <c r="DM58" s="51">
        <v>0</v>
      </c>
      <c r="DN58" s="51">
        <v>70</v>
      </c>
      <c r="DO58" s="51">
        <v>0</v>
      </c>
      <c r="DP58" s="51">
        <v>62</v>
      </c>
      <c r="DQ58" s="51">
        <v>67</v>
      </c>
      <c r="DR58" s="51">
        <v>0</v>
      </c>
      <c r="DS58" s="51">
        <v>5</v>
      </c>
      <c r="DT58" s="51">
        <v>0</v>
      </c>
      <c r="DU58" s="51">
        <v>0</v>
      </c>
      <c r="DV58" s="51">
        <v>1</v>
      </c>
      <c r="DW58" s="51">
        <v>4</v>
      </c>
      <c r="DX58" s="51">
        <v>28</v>
      </c>
      <c r="DY58" s="51">
        <v>1744</v>
      </c>
      <c r="DZ58" s="51">
        <v>0</v>
      </c>
      <c r="EA58" s="51">
        <v>67</v>
      </c>
      <c r="EB58" s="51">
        <v>0</v>
      </c>
      <c r="EC58" s="51">
        <v>61</v>
      </c>
      <c r="ED58" s="51">
        <v>70</v>
      </c>
      <c r="EE58" s="51" t="s">
        <v>78</v>
      </c>
      <c r="EF58" s="51">
        <v>9</v>
      </c>
      <c r="EG58" s="51">
        <v>0</v>
      </c>
      <c r="EH58" s="51">
        <v>0</v>
      </c>
      <c r="EI58" s="51">
        <v>1</v>
      </c>
      <c r="EJ58" s="51">
        <v>4</v>
      </c>
      <c r="EK58" s="51">
        <v>25</v>
      </c>
      <c r="EL58" s="51">
        <v>6817</v>
      </c>
      <c r="EM58" s="51">
        <v>0</v>
      </c>
      <c r="EN58" s="51">
        <v>70</v>
      </c>
      <c r="EO58" s="51">
        <v>0</v>
      </c>
      <c r="EP58" s="51">
        <v>61</v>
      </c>
      <c r="EQ58" s="51">
        <v>69</v>
      </c>
      <c r="ER58" s="51" t="s">
        <v>78</v>
      </c>
      <c r="ES58" s="51">
        <v>8</v>
      </c>
      <c r="ET58" s="51">
        <v>0</v>
      </c>
      <c r="EU58" s="51">
        <v>0</v>
      </c>
      <c r="EV58" s="51">
        <v>1</v>
      </c>
      <c r="EW58" s="51">
        <v>4</v>
      </c>
      <c r="EX58" s="51">
        <v>26</v>
      </c>
      <c r="EY58" s="51">
        <v>8561</v>
      </c>
      <c r="EZ58" s="51">
        <v>0</v>
      </c>
      <c r="FA58" s="51">
        <v>69</v>
      </c>
    </row>
    <row r="59" spans="1:157" x14ac:dyDescent="0.2">
      <c r="A59" s="51"/>
      <c r="B59" s="51" t="s">
        <v>112</v>
      </c>
      <c r="C59" s="51">
        <v>35</v>
      </c>
      <c r="D59" s="51">
        <v>10</v>
      </c>
      <c r="E59" s="51">
        <v>19</v>
      </c>
      <c r="F59" s="51">
        <v>18</v>
      </c>
      <c r="G59" s="51">
        <v>5</v>
      </c>
      <c r="H59" s="51" t="s">
        <v>78</v>
      </c>
      <c r="I59" s="51">
        <v>0</v>
      </c>
      <c r="J59" s="51">
        <v>0</v>
      </c>
      <c r="K59" s="51">
        <v>12</v>
      </c>
      <c r="L59" s="51">
        <v>4720</v>
      </c>
      <c r="M59" s="51">
        <v>0</v>
      </c>
      <c r="N59" s="51">
        <v>52</v>
      </c>
      <c r="O59" s="51">
        <v>0</v>
      </c>
      <c r="P59" s="51">
        <v>36</v>
      </c>
      <c r="Q59" s="51">
        <v>10</v>
      </c>
      <c r="R59" s="51">
        <v>20</v>
      </c>
      <c r="S59" s="51">
        <v>17</v>
      </c>
      <c r="T59" s="51">
        <v>4</v>
      </c>
      <c r="U59" s="51" t="s">
        <v>78</v>
      </c>
      <c r="V59" s="51">
        <v>0</v>
      </c>
      <c r="W59" s="51">
        <v>0</v>
      </c>
      <c r="X59" s="51">
        <v>12</v>
      </c>
      <c r="Y59" s="51">
        <v>11893</v>
      </c>
      <c r="Z59" s="51">
        <v>0</v>
      </c>
      <c r="AA59" s="51">
        <v>51</v>
      </c>
      <c r="AB59" s="51">
        <v>0</v>
      </c>
      <c r="AC59" s="51">
        <v>36</v>
      </c>
      <c r="AD59" s="51">
        <v>10</v>
      </c>
      <c r="AE59" s="51">
        <v>20</v>
      </c>
      <c r="AF59" s="51">
        <v>17</v>
      </c>
      <c r="AG59" s="51">
        <v>5</v>
      </c>
      <c r="AH59" s="51" t="s">
        <v>78</v>
      </c>
      <c r="AI59" s="51">
        <v>0</v>
      </c>
      <c r="AJ59" s="51">
        <v>0</v>
      </c>
      <c r="AK59" s="51">
        <v>12</v>
      </c>
      <c r="AL59" s="51">
        <v>16613</v>
      </c>
      <c r="AM59" s="51">
        <v>0</v>
      </c>
      <c r="AN59" s="51">
        <v>51</v>
      </c>
      <c r="AO59" s="51">
        <v>0</v>
      </c>
      <c r="AP59" s="51">
        <v>39</v>
      </c>
      <c r="AQ59" s="51">
        <v>6</v>
      </c>
      <c r="AR59" s="51">
        <v>16</v>
      </c>
      <c r="AS59" s="51">
        <v>21</v>
      </c>
      <c r="AT59" s="51">
        <v>2</v>
      </c>
      <c r="AU59" s="51">
        <v>0</v>
      </c>
      <c r="AV59" s="51">
        <v>0</v>
      </c>
      <c r="AW59" s="51">
        <v>0</v>
      </c>
      <c r="AX59" s="51">
        <v>16</v>
      </c>
      <c r="AY59" s="51">
        <v>4720</v>
      </c>
      <c r="AZ59" s="51">
        <v>0</v>
      </c>
      <c r="BA59" s="51">
        <v>45</v>
      </c>
      <c r="BB59" s="51">
        <v>0</v>
      </c>
      <c r="BC59" s="51">
        <v>42</v>
      </c>
      <c r="BD59" s="51">
        <v>4</v>
      </c>
      <c r="BE59" s="51">
        <v>15</v>
      </c>
      <c r="BF59" s="51">
        <v>21</v>
      </c>
      <c r="BG59" s="51">
        <v>1</v>
      </c>
      <c r="BH59" s="51">
        <v>0</v>
      </c>
      <c r="BI59" s="51">
        <v>0</v>
      </c>
      <c r="BJ59" s="51">
        <v>0</v>
      </c>
      <c r="BK59" s="51">
        <v>17</v>
      </c>
      <c r="BL59" s="51">
        <v>11893</v>
      </c>
      <c r="BM59" s="51">
        <v>0</v>
      </c>
      <c r="BN59" s="51">
        <v>41</v>
      </c>
      <c r="BO59" s="51">
        <v>0</v>
      </c>
      <c r="BP59" s="51">
        <v>41</v>
      </c>
      <c r="BQ59" s="51">
        <v>5</v>
      </c>
      <c r="BR59" s="51">
        <v>15</v>
      </c>
      <c r="BS59" s="51">
        <v>21</v>
      </c>
      <c r="BT59" s="51">
        <v>2</v>
      </c>
      <c r="BU59" s="51">
        <v>0</v>
      </c>
      <c r="BV59" s="51">
        <v>0</v>
      </c>
      <c r="BW59" s="51">
        <v>0</v>
      </c>
      <c r="BX59" s="51">
        <v>16</v>
      </c>
      <c r="BY59" s="51">
        <v>16613</v>
      </c>
      <c r="BZ59" s="51">
        <v>0</v>
      </c>
      <c r="CA59" s="51">
        <v>42</v>
      </c>
      <c r="CB59" s="51">
        <v>0</v>
      </c>
      <c r="CC59" s="51">
        <v>34</v>
      </c>
      <c r="CD59" s="51">
        <v>9</v>
      </c>
      <c r="CE59" s="51">
        <v>19</v>
      </c>
      <c r="CF59" s="51">
        <v>23</v>
      </c>
      <c r="CG59" s="51">
        <v>4</v>
      </c>
      <c r="CH59" s="51">
        <v>0</v>
      </c>
      <c r="CI59" s="51">
        <v>0</v>
      </c>
      <c r="CJ59" s="51">
        <v>0</v>
      </c>
      <c r="CK59" s="51">
        <v>10</v>
      </c>
      <c r="CL59" s="51">
        <v>4720</v>
      </c>
      <c r="CM59" s="51">
        <v>0</v>
      </c>
      <c r="CN59" s="51">
        <v>55</v>
      </c>
      <c r="CO59" s="51">
        <v>0</v>
      </c>
      <c r="CP59" s="51">
        <v>29</v>
      </c>
      <c r="CQ59" s="51">
        <v>11</v>
      </c>
      <c r="CR59" s="51">
        <v>22</v>
      </c>
      <c r="CS59" s="51">
        <v>23</v>
      </c>
      <c r="CT59" s="51">
        <v>6</v>
      </c>
      <c r="CU59" s="51" t="s">
        <v>78</v>
      </c>
      <c r="CV59" s="51">
        <v>0</v>
      </c>
      <c r="CW59" s="51">
        <v>0</v>
      </c>
      <c r="CX59" s="51">
        <v>8</v>
      </c>
      <c r="CY59" s="51">
        <v>11893</v>
      </c>
      <c r="CZ59" s="51">
        <v>0</v>
      </c>
      <c r="DA59" s="51">
        <v>62</v>
      </c>
      <c r="DB59" s="51">
        <v>0</v>
      </c>
      <c r="DC59" s="51">
        <v>31</v>
      </c>
      <c r="DD59" s="51">
        <v>11</v>
      </c>
      <c r="DE59" s="51">
        <v>21</v>
      </c>
      <c r="DF59" s="51">
        <v>23</v>
      </c>
      <c r="DG59" s="51">
        <v>5</v>
      </c>
      <c r="DH59" s="51" t="s">
        <v>78</v>
      </c>
      <c r="DI59" s="51">
        <v>0</v>
      </c>
      <c r="DJ59" s="51">
        <v>0</v>
      </c>
      <c r="DK59" s="51">
        <v>9</v>
      </c>
      <c r="DL59" s="51">
        <v>16613</v>
      </c>
      <c r="DM59" s="51">
        <v>0</v>
      </c>
      <c r="DN59" s="51">
        <v>60</v>
      </c>
      <c r="DO59" s="51">
        <v>0</v>
      </c>
      <c r="DP59" s="51">
        <v>50</v>
      </c>
      <c r="DQ59" s="51">
        <v>52</v>
      </c>
      <c r="DR59" s="51">
        <v>0</v>
      </c>
      <c r="DS59" s="51">
        <v>3</v>
      </c>
      <c r="DT59" s="51">
        <v>0</v>
      </c>
      <c r="DU59" s="51">
        <v>0</v>
      </c>
      <c r="DV59" s="51">
        <v>0</v>
      </c>
      <c r="DW59" s="51">
        <v>9</v>
      </c>
      <c r="DX59" s="51">
        <v>38</v>
      </c>
      <c r="DY59" s="51">
        <v>4720</v>
      </c>
      <c r="DZ59" s="51">
        <v>0</v>
      </c>
      <c r="EA59" s="51">
        <v>52</v>
      </c>
      <c r="EB59" s="51">
        <v>0</v>
      </c>
      <c r="EC59" s="51">
        <v>53</v>
      </c>
      <c r="ED59" s="51">
        <v>57</v>
      </c>
      <c r="EE59" s="51">
        <v>0</v>
      </c>
      <c r="EF59" s="51">
        <v>5</v>
      </c>
      <c r="EG59" s="51">
        <v>0</v>
      </c>
      <c r="EH59" s="51">
        <v>0</v>
      </c>
      <c r="EI59" s="51">
        <v>0</v>
      </c>
      <c r="EJ59" s="51">
        <v>8</v>
      </c>
      <c r="EK59" s="51">
        <v>34</v>
      </c>
      <c r="EL59" s="51">
        <v>11894</v>
      </c>
      <c r="EM59" s="51">
        <v>0</v>
      </c>
      <c r="EN59" s="51">
        <v>57</v>
      </c>
      <c r="EO59" s="51">
        <v>0</v>
      </c>
      <c r="EP59" s="51">
        <v>52</v>
      </c>
      <c r="EQ59" s="51">
        <v>56</v>
      </c>
      <c r="ER59" s="51">
        <v>0</v>
      </c>
      <c r="ES59" s="51">
        <v>4</v>
      </c>
      <c r="ET59" s="51">
        <v>0</v>
      </c>
      <c r="EU59" s="51">
        <v>0</v>
      </c>
      <c r="EV59" s="51">
        <v>0</v>
      </c>
      <c r="EW59" s="51">
        <v>8</v>
      </c>
      <c r="EX59" s="51">
        <v>35</v>
      </c>
      <c r="EY59" s="51">
        <v>16614</v>
      </c>
      <c r="EZ59" s="51">
        <v>0</v>
      </c>
      <c r="FA59" s="51">
        <v>56</v>
      </c>
    </row>
    <row r="60" spans="1:157" x14ac:dyDescent="0.2">
      <c r="A60" s="51"/>
      <c r="B60" s="51" t="s">
        <v>113</v>
      </c>
      <c r="C60" s="51">
        <v>22</v>
      </c>
      <c r="D60" s="51">
        <v>21</v>
      </c>
      <c r="E60" s="51">
        <v>23</v>
      </c>
      <c r="F60" s="51">
        <v>14</v>
      </c>
      <c r="G60" s="51">
        <v>14</v>
      </c>
      <c r="H60" s="51">
        <v>0</v>
      </c>
      <c r="I60" s="51">
        <v>0</v>
      </c>
      <c r="J60" s="51" t="s">
        <v>78</v>
      </c>
      <c r="K60" s="51">
        <v>6</v>
      </c>
      <c r="L60" s="51">
        <v>481</v>
      </c>
      <c r="M60" s="51">
        <v>0</v>
      </c>
      <c r="N60" s="51">
        <v>71</v>
      </c>
      <c r="O60" s="51">
        <v>0</v>
      </c>
      <c r="P60" s="51">
        <v>27</v>
      </c>
      <c r="Q60" s="51">
        <v>16</v>
      </c>
      <c r="R60" s="51">
        <v>20</v>
      </c>
      <c r="S60" s="51">
        <v>15</v>
      </c>
      <c r="T60" s="51">
        <v>10</v>
      </c>
      <c r="U60" s="51">
        <v>0</v>
      </c>
      <c r="V60" s="51">
        <v>0</v>
      </c>
      <c r="W60" s="51" t="s">
        <v>78</v>
      </c>
      <c r="X60" s="51">
        <v>11</v>
      </c>
      <c r="Y60" s="51">
        <v>583</v>
      </c>
      <c r="Z60" s="51">
        <v>0</v>
      </c>
      <c r="AA60" s="51">
        <v>62</v>
      </c>
      <c r="AB60" s="51">
        <v>0</v>
      </c>
      <c r="AC60" s="51">
        <v>25</v>
      </c>
      <c r="AD60" s="51">
        <v>18</v>
      </c>
      <c r="AE60" s="51">
        <v>22</v>
      </c>
      <c r="AF60" s="51">
        <v>14</v>
      </c>
      <c r="AG60" s="51">
        <v>12</v>
      </c>
      <c r="AH60" s="51">
        <v>0</v>
      </c>
      <c r="AI60" s="51">
        <v>0</v>
      </c>
      <c r="AJ60" s="51">
        <v>0</v>
      </c>
      <c r="AK60" s="51">
        <v>9</v>
      </c>
      <c r="AL60" s="51">
        <v>1064</v>
      </c>
      <c r="AM60" s="51">
        <v>0</v>
      </c>
      <c r="AN60" s="51">
        <v>66</v>
      </c>
      <c r="AO60" s="51">
        <v>0</v>
      </c>
      <c r="AP60" s="51">
        <v>25</v>
      </c>
      <c r="AQ60" s="51">
        <v>15</v>
      </c>
      <c r="AR60" s="51">
        <v>25</v>
      </c>
      <c r="AS60" s="51">
        <v>19</v>
      </c>
      <c r="AT60" s="51">
        <v>8</v>
      </c>
      <c r="AU60" s="51">
        <v>0</v>
      </c>
      <c r="AV60" s="51">
        <v>0</v>
      </c>
      <c r="AW60" s="51" t="s">
        <v>78</v>
      </c>
      <c r="AX60" s="51">
        <v>8</v>
      </c>
      <c r="AY60" s="51">
        <v>481</v>
      </c>
      <c r="AZ60" s="51">
        <v>0</v>
      </c>
      <c r="BA60" s="51">
        <v>67</v>
      </c>
      <c r="BB60" s="51">
        <v>0</v>
      </c>
      <c r="BC60" s="51">
        <v>31</v>
      </c>
      <c r="BD60" s="51">
        <v>9</v>
      </c>
      <c r="BE60" s="51">
        <v>21</v>
      </c>
      <c r="BF60" s="51">
        <v>21</v>
      </c>
      <c r="BG60" s="51">
        <v>3</v>
      </c>
      <c r="BH60" s="51">
        <v>0</v>
      </c>
      <c r="BI60" s="51">
        <v>0</v>
      </c>
      <c r="BJ60" s="51" t="s">
        <v>78</v>
      </c>
      <c r="BK60" s="51">
        <v>14</v>
      </c>
      <c r="BL60" s="51">
        <v>583</v>
      </c>
      <c r="BM60" s="51">
        <v>0</v>
      </c>
      <c r="BN60" s="51">
        <v>54</v>
      </c>
      <c r="BO60" s="51">
        <v>0</v>
      </c>
      <c r="BP60" s="51">
        <v>28</v>
      </c>
      <c r="BQ60" s="51">
        <v>11</v>
      </c>
      <c r="BR60" s="51">
        <v>23</v>
      </c>
      <c r="BS60" s="51">
        <v>20</v>
      </c>
      <c r="BT60" s="51">
        <v>5</v>
      </c>
      <c r="BU60" s="51">
        <v>0</v>
      </c>
      <c r="BV60" s="51">
        <v>0</v>
      </c>
      <c r="BW60" s="51">
        <v>0</v>
      </c>
      <c r="BX60" s="51">
        <v>11</v>
      </c>
      <c r="BY60" s="51">
        <v>1064</v>
      </c>
      <c r="BZ60" s="51">
        <v>0</v>
      </c>
      <c r="CA60" s="51">
        <v>60</v>
      </c>
      <c r="CB60" s="51">
        <v>0</v>
      </c>
      <c r="CC60" s="51">
        <v>18</v>
      </c>
      <c r="CD60" s="51">
        <v>22</v>
      </c>
      <c r="CE60" s="51">
        <v>24</v>
      </c>
      <c r="CF60" s="51">
        <v>22</v>
      </c>
      <c r="CG60" s="51">
        <v>9</v>
      </c>
      <c r="CH60" s="51">
        <v>0</v>
      </c>
      <c r="CI60" s="51">
        <v>0</v>
      </c>
      <c r="CJ60" s="51" t="s">
        <v>78</v>
      </c>
      <c r="CK60" s="51">
        <v>5</v>
      </c>
      <c r="CL60" s="51">
        <v>481</v>
      </c>
      <c r="CM60" s="51">
        <v>0</v>
      </c>
      <c r="CN60" s="51">
        <v>77</v>
      </c>
      <c r="CO60" s="51">
        <v>0</v>
      </c>
      <c r="CP60" s="51">
        <v>22</v>
      </c>
      <c r="CQ60" s="51">
        <v>20</v>
      </c>
      <c r="CR60" s="51">
        <v>24</v>
      </c>
      <c r="CS60" s="51">
        <v>18</v>
      </c>
      <c r="CT60" s="51">
        <v>8</v>
      </c>
      <c r="CU60" s="51">
        <v>0</v>
      </c>
      <c r="CV60" s="51">
        <v>0</v>
      </c>
      <c r="CW60" s="51" t="s">
        <v>78</v>
      </c>
      <c r="CX60" s="51">
        <v>8</v>
      </c>
      <c r="CY60" s="51">
        <v>583</v>
      </c>
      <c r="CZ60" s="51">
        <v>0</v>
      </c>
      <c r="DA60" s="51">
        <v>70</v>
      </c>
      <c r="DB60" s="51">
        <v>0</v>
      </c>
      <c r="DC60" s="51">
        <v>20</v>
      </c>
      <c r="DD60" s="51">
        <v>21</v>
      </c>
      <c r="DE60" s="51">
        <v>24</v>
      </c>
      <c r="DF60" s="51">
        <v>20</v>
      </c>
      <c r="DG60" s="51">
        <v>8</v>
      </c>
      <c r="DH60" s="51">
        <v>0</v>
      </c>
      <c r="DI60" s="51">
        <v>0</v>
      </c>
      <c r="DJ60" s="51">
        <v>0</v>
      </c>
      <c r="DK60" s="51">
        <v>6</v>
      </c>
      <c r="DL60" s="51">
        <v>1064</v>
      </c>
      <c r="DM60" s="51">
        <v>0</v>
      </c>
      <c r="DN60" s="51">
        <v>73</v>
      </c>
      <c r="DO60" s="51">
        <v>0</v>
      </c>
      <c r="DP60" s="51">
        <v>62</v>
      </c>
      <c r="DQ60" s="51">
        <v>72</v>
      </c>
      <c r="DR60" s="51">
        <v>0</v>
      </c>
      <c r="DS60" s="51">
        <v>9</v>
      </c>
      <c r="DT60" s="51">
        <v>0</v>
      </c>
      <c r="DU60" s="51">
        <v>0</v>
      </c>
      <c r="DV60" s="51" t="s">
        <v>78</v>
      </c>
      <c r="DW60" s="51">
        <v>6</v>
      </c>
      <c r="DX60" s="51">
        <v>22</v>
      </c>
      <c r="DY60" s="51">
        <v>481</v>
      </c>
      <c r="DZ60" s="51">
        <v>0</v>
      </c>
      <c r="EA60" s="51">
        <v>72</v>
      </c>
      <c r="EB60" s="51">
        <v>0</v>
      </c>
      <c r="EC60" s="51">
        <v>58</v>
      </c>
      <c r="ED60" s="51">
        <v>67</v>
      </c>
      <c r="EE60" s="51">
        <v>0</v>
      </c>
      <c r="EF60" s="51">
        <v>9</v>
      </c>
      <c r="EG60" s="51">
        <v>0</v>
      </c>
      <c r="EH60" s="51">
        <v>0</v>
      </c>
      <c r="EI60" s="51" t="s">
        <v>78</v>
      </c>
      <c r="EJ60" s="51">
        <v>8</v>
      </c>
      <c r="EK60" s="51">
        <v>25</v>
      </c>
      <c r="EL60" s="51">
        <v>583</v>
      </c>
      <c r="EM60" s="51">
        <v>0</v>
      </c>
      <c r="EN60" s="51">
        <v>67</v>
      </c>
      <c r="EO60" s="51">
        <v>0</v>
      </c>
      <c r="EP60" s="51">
        <v>60</v>
      </c>
      <c r="EQ60" s="51">
        <v>69</v>
      </c>
      <c r="ER60" s="51">
        <v>0</v>
      </c>
      <c r="ES60" s="51">
        <v>9</v>
      </c>
      <c r="ET60" s="51">
        <v>0</v>
      </c>
      <c r="EU60" s="51">
        <v>0</v>
      </c>
      <c r="EV60" s="51">
        <v>0</v>
      </c>
      <c r="EW60" s="51">
        <v>7</v>
      </c>
      <c r="EX60" s="51">
        <v>24</v>
      </c>
      <c r="EY60" s="51">
        <v>1064</v>
      </c>
      <c r="EZ60" s="51">
        <v>0</v>
      </c>
      <c r="FA60" s="51">
        <v>69</v>
      </c>
    </row>
    <row r="61" spans="1:157" x14ac:dyDescent="0.2">
      <c r="A61" s="51"/>
      <c r="B61" s="51" t="s">
        <v>114</v>
      </c>
      <c r="C61" s="51">
        <v>18</v>
      </c>
      <c r="D61" s="51">
        <v>20</v>
      </c>
      <c r="E61" s="51">
        <v>25</v>
      </c>
      <c r="F61" s="51">
        <v>11</v>
      </c>
      <c r="G61" s="51">
        <v>16</v>
      </c>
      <c r="H61" s="51">
        <v>0</v>
      </c>
      <c r="I61" s="51">
        <v>0</v>
      </c>
      <c r="J61" s="51">
        <v>0</v>
      </c>
      <c r="K61" s="51">
        <v>11</v>
      </c>
      <c r="L61" s="51">
        <v>297</v>
      </c>
      <c r="M61" s="51">
        <v>0</v>
      </c>
      <c r="N61" s="51">
        <v>71</v>
      </c>
      <c r="O61" s="51">
        <v>0</v>
      </c>
      <c r="P61" s="51">
        <v>23</v>
      </c>
      <c r="Q61" s="51">
        <v>16</v>
      </c>
      <c r="R61" s="51">
        <v>19</v>
      </c>
      <c r="S61" s="51">
        <v>17</v>
      </c>
      <c r="T61" s="51">
        <v>14</v>
      </c>
      <c r="U61" s="51">
        <v>0</v>
      </c>
      <c r="V61" s="51" t="s">
        <v>78</v>
      </c>
      <c r="W61" s="51" t="s">
        <v>78</v>
      </c>
      <c r="X61" s="51">
        <v>12</v>
      </c>
      <c r="Y61" s="51">
        <v>391</v>
      </c>
      <c r="Z61" s="51">
        <v>0</v>
      </c>
      <c r="AA61" s="51">
        <v>65</v>
      </c>
      <c r="AB61" s="51">
        <v>0</v>
      </c>
      <c r="AC61" s="51">
        <v>21</v>
      </c>
      <c r="AD61" s="51">
        <v>17</v>
      </c>
      <c r="AE61" s="51">
        <v>21</v>
      </c>
      <c r="AF61" s="51">
        <v>14</v>
      </c>
      <c r="AG61" s="51">
        <v>15</v>
      </c>
      <c r="AH61" s="51">
        <v>0</v>
      </c>
      <c r="AI61" s="51" t="s">
        <v>78</v>
      </c>
      <c r="AJ61" s="51" t="s">
        <v>78</v>
      </c>
      <c r="AK61" s="51">
        <v>11</v>
      </c>
      <c r="AL61" s="51">
        <v>688</v>
      </c>
      <c r="AM61" s="51">
        <v>0</v>
      </c>
      <c r="AN61" s="51">
        <v>67</v>
      </c>
      <c r="AO61" s="51">
        <v>0</v>
      </c>
      <c r="AP61" s="51">
        <v>18</v>
      </c>
      <c r="AQ61" s="51">
        <v>14</v>
      </c>
      <c r="AR61" s="51">
        <v>26</v>
      </c>
      <c r="AS61" s="51">
        <v>23</v>
      </c>
      <c r="AT61" s="51">
        <v>8</v>
      </c>
      <c r="AU61" s="51">
        <v>0</v>
      </c>
      <c r="AV61" s="51">
        <v>0</v>
      </c>
      <c r="AW61" s="51">
        <v>0</v>
      </c>
      <c r="AX61" s="51">
        <v>11</v>
      </c>
      <c r="AY61" s="51">
        <v>297</v>
      </c>
      <c r="AZ61" s="51">
        <v>0</v>
      </c>
      <c r="BA61" s="51">
        <v>71</v>
      </c>
      <c r="BB61" s="51">
        <v>0</v>
      </c>
      <c r="BC61" s="51">
        <v>31</v>
      </c>
      <c r="BD61" s="51">
        <v>9</v>
      </c>
      <c r="BE61" s="51">
        <v>22</v>
      </c>
      <c r="BF61" s="51">
        <v>18</v>
      </c>
      <c r="BG61" s="51">
        <v>5</v>
      </c>
      <c r="BH61" s="51">
        <v>0</v>
      </c>
      <c r="BI61" s="51" t="s">
        <v>78</v>
      </c>
      <c r="BJ61" s="51" t="s">
        <v>78</v>
      </c>
      <c r="BK61" s="51">
        <v>13</v>
      </c>
      <c r="BL61" s="51">
        <v>391</v>
      </c>
      <c r="BM61" s="51">
        <v>0</v>
      </c>
      <c r="BN61" s="51">
        <v>54</v>
      </c>
      <c r="BO61" s="51">
        <v>0</v>
      </c>
      <c r="BP61" s="51">
        <v>26</v>
      </c>
      <c r="BQ61" s="51">
        <v>11</v>
      </c>
      <c r="BR61" s="51">
        <v>24</v>
      </c>
      <c r="BS61" s="51">
        <v>20</v>
      </c>
      <c r="BT61" s="51">
        <v>6</v>
      </c>
      <c r="BU61" s="51">
        <v>0</v>
      </c>
      <c r="BV61" s="51" t="s">
        <v>78</v>
      </c>
      <c r="BW61" s="51" t="s">
        <v>78</v>
      </c>
      <c r="BX61" s="51">
        <v>13</v>
      </c>
      <c r="BY61" s="51">
        <v>688</v>
      </c>
      <c r="BZ61" s="51">
        <v>0</v>
      </c>
      <c r="CA61" s="51">
        <v>61</v>
      </c>
      <c r="CB61" s="51">
        <v>0</v>
      </c>
      <c r="CC61" s="51">
        <v>15</v>
      </c>
      <c r="CD61" s="51">
        <v>17</v>
      </c>
      <c r="CE61" s="51">
        <v>26</v>
      </c>
      <c r="CF61" s="51">
        <v>21</v>
      </c>
      <c r="CG61" s="51">
        <v>12</v>
      </c>
      <c r="CH61" s="51">
        <v>0</v>
      </c>
      <c r="CI61" s="51">
        <v>0</v>
      </c>
      <c r="CJ61" s="51">
        <v>0</v>
      </c>
      <c r="CK61" s="51">
        <v>9</v>
      </c>
      <c r="CL61" s="51">
        <v>297</v>
      </c>
      <c r="CM61" s="51">
        <v>0</v>
      </c>
      <c r="CN61" s="51">
        <v>75</v>
      </c>
      <c r="CO61" s="51">
        <v>0</v>
      </c>
      <c r="CP61" s="51">
        <v>20</v>
      </c>
      <c r="CQ61" s="51">
        <v>14</v>
      </c>
      <c r="CR61" s="51">
        <v>24</v>
      </c>
      <c r="CS61" s="51">
        <v>17</v>
      </c>
      <c r="CT61" s="51">
        <v>16</v>
      </c>
      <c r="CU61" s="51">
        <v>0</v>
      </c>
      <c r="CV61" s="51" t="s">
        <v>78</v>
      </c>
      <c r="CW61" s="51" t="s">
        <v>78</v>
      </c>
      <c r="CX61" s="51">
        <v>10</v>
      </c>
      <c r="CY61" s="51">
        <v>391</v>
      </c>
      <c r="CZ61" s="51">
        <v>0</v>
      </c>
      <c r="DA61" s="51">
        <v>70</v>
      </c>
      <c r="DB61" s="51">
        <v>0</v>
      </c>
      <c r="DC61" s="51">
        <v>18</v>
      </c>
      <c r="DD61" s="51">
        <v>15</v>
      </c>
      <c r="DE61" s="51">
        <v>25</v>
      </c>
      <c r="DF61" s="51">
        <v>19</v>
      </c>
      <c r="DG61" s="51">
        <v>14</v>
      </c>
      <c r="DH61" s="51">
        <v>0</v>
      </c>
      <c r="DI61" s="51" t="s">
        <v>78</v>
      </c>
      <c r="DJ61" s="51" t="s">
        <v>78</v>
      </c>
      <c r="DK61" s="51">
        <v>9</v>
      </c>
      <c r="DL61" s="51">
        <v>688</v>
      </c>
      <c r="DM61" s="51">
        <v>0</v>
      </c>
      <c r="DN61" s="51">
        <v>72</v>
      </c>
      <c r="DO61" s="51">
        <v>0</v>
      </c>
      <c r="DP61" s="51">
        <v>65</v>
      </c>
      <c r="DQ61" s="51">
        <v>75</v>
      </c>
      <c r="DR61" s="51">
        <v>0</v>
      </c>
      <c r="DS61" s="51" t="s">
        <v>78</v>
      </c>
      <c r="DT61" s="51">
        <v>0</v>
      </c>
      <c r="DU61" s="51">
        <v>0</v>
      </c>
      <c r="DV61" s="51">
        <v>0</v>
      </c>
      <c r="DW61" s="51">
        <v>8</v>
      </c>
      <c r="DX61" s="51">
        <v>17</v>
      </c>
      <c r="DY61" s="51">
        <v>297</v>
      </c>
      <c r="DZ61" s="51">
        <v>0</v>
      </c>
      <c r="EA61" s="51">
        <v>75</v>
      </c>
      <c r="EB61" s="51">
        <v>0</v>
      </c>
      <c r="EC61" s="51">
        <v>57</v>
      </c>
      <c r="ED61" s="51">
        <v>71</v>
      </c>
      <c r="EE61" s="51">
        <v>0</v>
      </c>
      <c r="EF61" s="51" t="s">
        <v>78</v>
      </c>
      <c r="EG61" s="51">
        <v>0</v>
      </c>
      <c r="EH61" s="51">
        <v>0</v>
      </c>
      <c r="EI61" s="51" t="s">
        <v>78</v>
      </c>
      <c r="EJ61" s="51">
        <v>8</v>
      </c>
      <c r="EK61" s="51">
        <v>20</v>
      </c>
      <c r="EL61" s="51">
        <v>391</v>
      </c>
      <c r="EM61" s="51">
        <v>0</v>
      </c>
      <c r="EN61" s="51">
        <v>71</v>
      </c>
      <c r="EO61" s="51">
        <v>0</v>
      </c>
      <c r="EP61" s="51">
        <v>60</v>
      </c>
      <c r="EQ61" s="51">
        <v>73</v>
      </c>
      <c r="ER61" s="51">
        <v>0</v>
      </c>
      <c r="ES61" s="51">
        <v>12</v>
      </c>
      <c r="ET61" s="51">
        <v>0</v>
      </c>
      <c r="EU61" s="51">
        <v>0</v>
      </c>
      <c r="EV61" s="51" t="s">
        <v>78</v>
      </c>
      <c r="EW61" s="51">
        <v>8</v>
      </c>
      <c r="EX61" s="51">
        <v>19</v>
      </c>
      <c r="EY61" s="51">
        <v>688</v>
      </c>
      <c r="EZ61" s="51">
        <v>0</v>
      </c>
      <c r="FA61" s="51">
        <v>73</v>
      </c>
    </row>
    <row r="62" spans="1:157" x14ac:dyDescent="0.2">
      <c r="A62" s="51"/>
      <c r="B62" s="51" t="s">
        <v>115</v>
      </c>
      <c r="C62" s="51">
        <v>29</v>
      </c>
      <c r="D62" s="51" t="s">
        <v>78</v>
      </c>
      <c r="E62" s="51">
        <v>13</v>
      </c>
      <c r="F62" s="51" t="s">
        <v>78</v>
      </c>
      <c r="G62" s="51" t="s">
        <v>78</v>
      </c>
      <c r="H62" s="51">
        <v>0</v>
      </c>
      <c r="I62" s="51">
        <v>0</v>
      </c>
      <c r="J62" s="51" t="s">
        <v>78</v>
      </c>
      <c r="K62" s="51">
        <v>16</v>
      </c>
      <c r="L62" s="51">
        <v>31</v>
      </c>
      <c r="M62" s="51">
        <v>0</v>
      </c>
      <c r="N62" s="51">
        <v>48</v>
      </c>
      <c r="O62" s="51">
        <v>0</v>
      </c>
      <c r="P62" s="51">
        <v>28</v>
      </c>
      <c r="Q62" s="51" t="s">
        <v>78</v>
      </c>
      <c r="R62" s="51">
        <v>11</v>
      </c>
      <c r="S62" s="51" t="s">
        <v>78</v>
      </c>
      <c r="T62" s="51" t="s">
        <v>78</v>
      </c>
      <c r="U62" s="51">
        <v>0</v>
      </c>
      <c r="V62" s="51">
        <v>0</v>
      </c>
      <c r="W62" s="51">
        <v>0</v>
      </c>
      <c r="X62" s="51">
        <v>27</v>
      </c>
      <c r="Y62" s="51">
        <v>75</v>
      </c>
      <c r="Z62" s="51">
        <v>0</v>
      </c>
      <c r="AA62" s="51">
        <v>45</v>
      </c>
      <c r="AB62" s="51">
        <v>0</v>
      </c>
      <c r="AC62" s="51">
        <v>28</v>
      </c>
      <c r="AD62" s="51">
        <v>13</v>
      </c>
      <c r="AE62" s="51">
        <v>11</v>
      </c>
      <c r="AF62" s="51">
        <v>10</v>
      </c>
      <c r="AG62" s="51">
        <v>11</v>
      </c>
      <c r="AH62" s="51">
        <v>0</v>
      </c>
      <c r="AI62" s="51">
        <v>0</v>
      </c>
      <c r="AJ62" s="51" t="s">
        <v>78</v>
      </c>
      <c r="AK62" s="51">
        <v>24</v>
      </c>
      <c r="AL62" s="51">
        <v>106</v>
      </c>
      <c r="AM62" s="51">
        <v>0</v>
      </c>
      <c r="AN62" s="51">
        <v>46</v>
      </c>
      <c r="AO62" s="51">
        <v>0</v>
      </c>
      <c r="AP62" s="51">
        <v>23</v>
      </c>
      <c r="AQ62" s="51" t="s">
        <v>78</v>
      </c>
      <c r="AR62" s="51" t="s">
        <v>78</v>
      </c>
      <c r="AS62" s="51">
        <v>13</v>
      </c>
      <c r="AT62" s="51" t="s">
        <v>78</v>
      </c>
      <c r="AU62" s="51">
        <v>0</v>
      </c>
      <c r="AV62" s="51">
        <v>0</v>
      </c>
      <c r="AW62" s="51" t="s">
        <v>78</v>
      </c>
      <c r="AX62" s="51">
        <v>23</v>
      </c>
      <c r="AY62" s="51">
        <v>31</v>
      </c>
      <c r="AZ62" s="51">
        <v>0</v>
      </c>
      <c r="BA62" s="51">
        <v>48</v>
      </c>
      <c r="BB62" s="51">
        <v>0</v>
      </c>
      <c r="BC62" s="51">
        <v>40</v>
      </c>
      <c r="BD62" s="51" t="s">
        <v>78</v>
      </c>
      <c r="BE62" s="51" t="s">
        <v>78</v>
      </c>
      <c r="BF62" s="51">
        <v>19</v>
      </c>
      <c r="BG62" s="51" t="s">
        <v>78</v>
      </c>
      <c r="BH62" s="51">
        <v>0</v>
      </c>
      <c r="BI62" s="51">
        <v>0</v>
      </c>
      <c r="BJ62" s="51">
        <v>0</v>
      </c>
      <c r="BK62" s="51">
        <v>24</v>
      </c>
      <c r="BL62" s="51">
        <v>75</v>
      </c>
      <c r="BM62" s="51">
        <v>0</v>
      </c>
      <c r="BN62" s="51">
        <v>36</v>
      </c>
      <c r="BO62" s="51">
        <v>0</v>
      </c>
      <c r="BP62" s="51">
        <v>35</v>
      </c>
      <c r="BQ62" s="51">
        <v>7</v>
      </c>
      <c r="BR62" s="51">
        <v>13</v>
      </c>
      <c r="BS62" s="51">
        <v>17</v>
      </c>
      <c r="BT62" s="51" t="s">
        <v>78</v>
      </c>
      <c r="BU62" s="51">
        <v>0</v>
      </c>
      <c r="BV62" s="51">
        <v>0</v>
      </c>
      <c r="BW62" s="51" t="s">
        <v>78</v>
      </c>
      <c r="BX62" s="51">
        <v>24</v>
      </c>
      <c r="BY62" s="51">
        <v>106</v>
      </c>
      <c r="BZ62" s="51">
        <v>0</v>
      </c>
      <c r="CA62" s="51">
        <v>40</v>
      </c>
      <c r="CB62" s="51">
        <v>0</v>
      </c>
      <c r="CC62" s="51">
        <v>23</v>
      </c>
      <c r="CD62" s="51">
        <v>16</v>
      </c>
      <c r="CE62" s="51" t="s">
        <v>78</v>
      </c>
      <c r="CF62" s="51">
        <v>16</v>
      </c>
      <c r="CG62" s="51" t="s">
        <v>78</v>
      </c>
      <c r="CH62" s="51">
        <v>0</v>
      </c>
      <c r="CI62" s="51">
        <v>0</v>
      </c>
      <c r="CJ62" s="51" t="s">
        <v>78</v>
      </c>
      <c r="CK62" s="51">
        <v>23</v>
      </c>
      <c r="CL62" s="51">
        <v>31</v>
      </c>
      <c r="CM62" s="51">
        <v>0</v>
      </c>
      <c r="CN62" s="51">
        <v>48</v>
      </c>
      <c r="CO62" s="51">
        <v>0</v>
      </c>
      <c r="CP62" s="51">
        <v>29</v>
      </c>
      <c r="CQ62" s="51">
        <v>12</v>
      </c>
      <c r="CR62" s="51" t="s">
        <v>78</v>
      </c>
      <c r="CS62" s="51">
        <v>16</v>
      </c>
      <c r="CT62" s="51" t="s">
        <v>78</v>
      </c>
      <c r="CU62" s="51">
        <v>0</v>
      </c>
      <c r="CV62" s="51">
        <v>0</v>
      </c>
      <c r="CW62" s="51">
        <v>0</v>
      </c>
      <c r="CX62" s="51">
        <v>19</v>
      </c>
      <c r="CY62" s="51">
        <v>75</v>
      </c>
      <c r="CZ62" s="51">
        <v>0</v>
      </c>
      <c r="DA62" s="51">
        <v>52</v>
      </c>
      <c r="DB62" s="51">
        <v>0</v>
      </c>
      <c r="DC62" s="51">
        <v>27</v>
      </c>
      <c r="DD62" s="51">
        <v>13</v>
      </c>
      <c r="DE62" s="51">
        <v>17</v>
      </c>
      <c r="DF62" s="51">
        <v>16</v>
      </c>
      <c r="DG62" s="51" t="s">
        <v>78</v>
      </c>
      <c r="DH62" s="51">
        <v>0</v>
      </c>
      <c r="DI62" s="51">
        <v>0</v>
      </c>
      <c r="DJ62" s="51" t="s">
        <v>78</v>
      </c>
      <c r="DK62" s="51">
        <v>20</v>
      </c>
      <c r="DL62" s="51">
        <v>106</v>
      </c>
      <c r="DM62" s="51">
        <v>0</v>
      </c>
      <c r="DN62" s="51">
        <v>51</v>
      </c>
      <c r="DO62" s="51">
        <v>0</v>
      </c>
      <c r="DP62" s="51">
        <v>45</v>
      </c>
      <c r="DQ62" s="51">
        <v>48</v>
      </c>
      <c r="DR62" s="51">
        <v>0</v>
      </c>
      <c r="DS62" s="51" t="s">
        <v>78</v>
      </c>
      <c r="DT62" s="51">
        <v>0</v>
      </c>
      <c r="DU62" s="51">
        <v>0</v>
      </c>
      <c r="DV62" s="51" t="s">
        <v>78</v>
      </c>
      <c r="DW62" s="51">
        <v>16</v>
      </c>
      <c r="DX62" s="51">
        <v>29</v>
      </c>
      <c r="DY62" s="51">
        <v>31</v>
      </c>
      <c r="DZ62" s="51">
        <v>0</v>
      </c>
      <c r="EA62" s="51">
        <v>48</v>
      </c>
      <c r="EB62" s="51">
        <v>0</v>
      </c>
      <c r="EC62" s="51">
        <v>53</v>
      </c>
      <c r="ED62" s="51">
        <v>57</v>
      </c>
      <c r="EE62" s="51">
        <v>0</v>
      </c>
      <c r="EF62" s="51" t="s">
        <v>78</v>
      </c>
      <c r="EG62" s="51">
        <v>0</v>
      </c>
      <c r="EH62" s="51">
        <v>0</v>
      </c>
      <c r="EI62" s="51">
        <v>0</v>
      </c>
      <c r="EJ62" s="51">
        <v>15</v>
      </c>
      <c r="EK62" s="51">
        <v>28</v>
      </c>
      <c r="EL62" s="51">
        <v>75</v>
      </c>
      <c r="EM62" s="51">
        <v>0</v>
      </c>
      <c r="EN62" s="51">
        <v>57</v>
      </c>
      <c r="EO62" s="51">
        <v>0</v>
      </c>
      <c r="EP62" s="51">
        <v>51</v>
      </c>
      <c r="EQ62" s="51">
        <v>55</v>
      </c>
      <c r="ER62" s="51">
        <v>0</v>
      </c>
      <c r="ES62" s="51">
        <v>4</v>
      </c>
      <c r="ET62" s="51">
        <v>0</v>
      </c>
      <c r="EU62" s="51">
        <v>0</v>
      </c>
      <c r="EV62" s="51" t="s">
        <v>78</v>
      </c>
      <c r="EW62" s="51">
        <v>15</v>
      </c>
      <c r="EX62" s="51">
        <v>28</v>
      </c>
      <c r="EY62" s="51">
        <v>106</v>
      </c>
      <c r="EZ62" s="51">
        <v>0</v>
      </c>
      <c r="FA62" s="51">
        <v>55</v>
      </c>
    </row>
    <row r="63" spans="1:157" x14ac:dyDescent="0.2">
      <c r="A63" s="51"/>
      <c r="B63" s="51" t="s">
        <v>116</v>
      </c>
      <c r="C63" s="51">
        <v>23</v>
      </c>
      <c r="D63" s="51">
        <v>14</v>
      </c>
      <c r="E63" s="51">
        <v>17</v>
      </c>
      <c r="F63" s="51">
        <v>11</v>
      </c>
      <c r="G63" s="51">
        <v>13</v>
      </c>
      <c r="H63" s="51">
        <v>0</v>
      </c>
      <c r="I63" s="51" t="s">
        <v>78</v>
      </c>
      <c r="J63" s="51">
        <v>1</v>
      </c>
      <c r="K63" s="51">
        <v>20</v>
      </c>
      <c r="L63" s="51">
        <v>873</v>
      </c>
      <c r="M63" s="51">
        <v>0</v>
      </c>
      <c r="N63" s="51">
        <v>55</v>
      </c>
      <c r="O63" s="51">
        <v>0</v>
      </c>
      <c r="P63" s="51">
        <v>25</v>
      </c>
      <c r="Q63" s="51">
        <v>16</v>
      </c>
      <c r="R63" s="51">
        <v>17</v>
      </c>
      <c r="S63" s="51">
        <v>13</v>
      </c>
      <c r="T63" s="51">
        <v>10</v>
      </c>
      <c r="U63" s="51">
        <v>0</v>
      </c>
      <c r="V63" s="51" t="s">
        <v>78</v>
      </c>
      <c r="W63" s="51">
        <v>1</v>
      </c>
      <c r="X63" s="51">
        <v>17</v>
      </c>
      <c r="Y63" s="51">
        <v>1187</v>
      </c>
      <c r="Z63" s="51">
        <v>0</v>
      </c>
      <c r="AA63" s="51">
        <v>57</v>
      </c>
      <c r="AB63" s="51">
        <v>0</v>
      </c>
      <c r="AC63" s="51">
        <v>24</v>
      </c>
      <c r="AD63" s="51">
        <v>16</v>
      </c>
      <c r="AE63" s="51">
        <v>17</v>
      </c>
      <c r="AF63" s="51">
        <v>12</v>
      </c>
      <c r="AG63" s="51">
        <v>11</v>
      </c>
      <c r="AH63" s="51">
        <v>0</v>
      </c>
      <c r="AI63" s="51">
        <v>0</v>
      </c>
      <c r="AJ63" s="51">
        <v>1</v>
      </c>
      <c r="AK63" s="51">
        <v>18</v>
      </c>
      <c r="AL63" s="51">
        <v>2060</v>
      </c>
      <c r="AM63" s="51">
        <v>0</v>
      </c>
      <c r="AN63" s="51">
        <v>56</v>
      </c>
      <c r="AO63" s="51">
        <v>0</v>
      </c>
      <c r="AP63" s="51">
        <v>25</v>
      </c>
      <c r="AQ63" s="51">
        <v>8</v>
      </c>
      <c r="AR63" s="51">
        <v>18</v>
      </c>
      <c r="AS63" s="51">
        <v>16</v>
      </c>
      <c r="AT63" s="51">
        <v>7</v>
      </c>
      <c r="AU63" s="51">
        <v>0</v>
      </c>
      <c r="AV63" s="51" t="s">
        <v>78</v>
      </c>
      <c r="AW63" s="51">
        <v>1</v>
      </c>
      <c r="AX63" s="51">
        <v>23</v>
      </c>
      <c r="AY63" s="51">
        <v>873</v>
      </c>
      <c r="AZ63" s="51">
        <v>0</v>
      </c>
      <c r="BA63" s="51">
        <v>50</v>
      </c>
      <c r="BB63" s="51">
        <v>0</v>
      </c>
      <c r="BC63" s="51">
        <v>30</v>
      </c>
      <c r="BD63" s="51">
        <v>7</v>
      </c>
      <c r="BE63" s="51">
        <v>18</v>
      </c>
      <c r="BF63" s="51">
        <v>19</v>
      </c>
      <c r="BG63" s="51">
        <v>3</v>
      </c>
      <c r="BH63" s="51">
        <v>0</v>
      </c>
      <c r="BI63" s="51" t="s">
        <v>78</v>
      </c>
      <c r="BJ63" s="51">
        <v>1</v>
      </c>
      <c r="BK63" s="51">
        <v>22</v>
      </c>
      <c r="BL63" s="51">
        <v>1187</v>
      </c>
      <c r="BM63" s="51">
        <v>0</v>
      </c>
      <c r="BN63" s="51">
        <v>47</v>
      </c>
      <c r="BO63" s="51">
        <v>0</v>
      </c>
      <c r="BP63" s="51">
        <v>28</v>
      </c>
      <c r="BQ63" s="51">
        <v>8</v>
      </c>
      <c r="BR63" s="51">
        <v>18</v>
      </c>
      <c r="BS63" s="51">
        <v>18</v>
      </c>
      <c r="BT63" s="51">
        <v>5</v>
      </c>
      <c r="BU63" s="51">
        <v>0</v>
      </c>
      <c r="BV63" s="51">
        <v>0</v>
      </c>
      <c r="BW63" s="51">
        <v>1</v>
      </c>
      <c r="BX63" s="51">
        <v>23</v>
      </c>
      <c r="BY63" s="51">
        <v>2060</v>
      </c>
      <c r="BZ63" s="51">
        <v>0</v>
      </c>
      <c r="CA63" s="51">
        <v>48</v>
      </c>
      <c r="CB63" s="51">
        <v>0</v>
      </c>
      <c r="CC63" s="51">
        <v>26</v>
      </c>
      <c r="CD63" s="51">
        <v>12</v>
      </c>
      <c r="CE63" s="51">
        <v>19</v>
      </c>
      <c r="CF63" s="51">
        <v>16</v>
      </c>
      <c r="CG63" s="51">
        <v>6</v>
      </c>
      <c r="CH63" s="51">
        <v>0</v>
      </c>
      <c r="CI63" s="51" t="s">
        <v>78</v>
      </c>
      <c r="CJ63" s="51">
        <v>1</v>
      </c>
      <c r="CK63" s="51">
        <v>19</v>
      </c>
      <c r="CL63" s="51">
        <v>873</v>
      </c>
      <c r="CM63" s="51">
        <v>0</v>
      </c>
      <c r="CN63" s="51">
        <v>53</v>
      </c>
      <c r="CO63" s="51">
        <v>0</v>
      </c>
      <c r="CP63" s="51">
        <v>24</v>
      </c>
      <c r="CQ63" s="51">
        <v>13</v>
      </c>
      <c r="CR63" s="51">
        <v>22</v>
      </c>
      <c r="CS63" s="51">
        <v>16</v>
      </c>
      <c r="CT63" s="51">
        <v>8</v>
      </c>
      <c r="CU63" s="51">
        <v>0</v>
      </c>
      <c r="CV63" s="51" t="s">
        <v>78</v>
      </c>
      <c r="CW63" s="51">
        <v>1</v>
      </c>
      <c r="CX63" s="51">
        <v>15</v>
      </c>
      <c r="CY63" s="51">
        <v>1187</v>
      </c>
      <c r="CZ63" s="51">
        <v>0</v>
      </c>
      <c r="DA63" s="51">
        <v>60</v>
      </c>
      <c r="DB63" s="51">
        <v>0</v>
      </c>
      <c r="DC63" s="51">
        <v>25</v>
      </c>
      <c r="DD63" s="51">
        <v>13</v>
      </c>
      <c r="DE63" s="51">
        <v>21</v>
      </c>
      <c r="DF63" s="51">
        <v>16</v>
      </c>
      <c r="DG63" s="51">
        <v>7</v>
      </c>
      <c r="DH63" s="51">
        <v>0</v>
      </c>
      <c r="DI63" s="51">
        <v>0</v>
      </c>
      <c r="DJ63" s="51">
        <v>1</v>
      </c>
      <c r="DK63" s="51">
        <v>17</v>
      </c>
      <c r="DL63" s="51">
        <v>2060</v>
      </c>
      <c r="DM63" s="51">
        <v>0</v>
      </c>
      <c r="DN63" s="51">
        <v>57</v>
      </c>
      <c r="DO63" s="51">
        <v>0</v>
      </c>
      <c r="DP63" s="51">
        <v>48</v>
      </c>
      <c r="DQ63" s="51">
        <v>56</v>
      </c>
      <c r="DR63" s="51">
        <v>0</v>
      </c>
      <c r="DS63" s="51">
        <v>7</v>
      </c>
      <c r="DT63" s="51">
        <v>0</v>
      </c>
      <c r="DU63" s="51">
        <v>0</v>
      </c>
      <c r="DV63" s="51">
        <v>2</v>
      </c>
      <c r="DW63" s="51">
        <v>17</v>
      </c>
      <c r="DX63" s="51">
        <v>26</v>
      </c>
      <c r="DY63" s="51">
        <v>873</v>
      </c>
      <c r="DZ63" s="51">
        <v>0</v>
      </c>
      <c r="EA63" s="51">
        <v>56</v>
      </c>
      <c r="EB63" s="51">
        <v>0</v>
      </c>
      <c r="EC63" s="51">
        <v>52</v>
      </c>
      <c r="ED63" s="51">
        <v>60</v>
      </c>
      <c r="EE63" s="51">
        <v>0</v>
      </c>
      <c r="EF63" s="51">
        <v>8</v>
      </c>
      <c r="EG63" s="51">
        <v>0</v>
      </c>
      <c r="EH63" s="51">
        <v>0</v>
      </c>
      <c r="EI63" s="51">
        <v>1</v>
      </c>
      <c r="EJ63" s="51">
        <v>15</v>
      </c>
      <c r="EK63" s="51">
        <v>24</v>
      </c>
      <c r="EL63" s="51">
        <v>1187</v>
      </c>
      <c r="EM63" s="51">
        <v>0</v>
      </c>
      <c r="EN63" s="51">
        <v>60</v>
      </c>
      <c r="EO63" s="51">
        <v>0</v>
      </c>
      <c r="EP63" s="51">
        <v>50</v>
      </c>
      <c r="EQ63" s="51">
        <v>58</v>
      </c>
      <c r="ER63" s="51">
        <v>0</v>
      </c>
      <c r="ES63" s="51">
        <v>8</v>
      </c>
      <c r="ET63" s="51">
        <v>0</v>
      </c>
      <c r="EU63" s="51">
        <v>0</v>
      </c>
      <c r="EV63" s="51">
        <v>1</v>
      </c>
      <c r="EW63" s="51">
        <v>16</v>
      </c>
      <c r="EX63" s="51">
        <v>25</v>
      </c>
      <c r="EY63" s="51">
        <v>2060</v>
      </c>
      <c r="EZ63" s="51">
        <v>0</v>
      </c>
      <c r="FA63" s="51">
        <v>58</v>
      </c>
    </row>
    <row r="64" spans="1:157" x14ac:dyDescent="0.2">
      <c r="A64" s="51"/>
      <c r="B64" s="51" t="s">
        <v>117</v>
      </c>
      <c r="C64" s="51">
        <v>24</v>
      </c>
      <c r="D64" s="51">
        <v>8</v>
      </c>
      <c r="E64" s="51">
        <v>17</v>
      </c>
      <c r="F64" s="51">
        <v>8</v>
      </c>
      <c r="G64" s="51">
        <v>8</v>
      </c>
      <c r="H64" s="51" t="s">
        <v>78</v>
      </c>
      <c r="I64" s="51" t="s">
        <v>78</v>
      </c>
      <c r="J64" s="51">
        <v>1</v>
      </c>
      <c r="K64" s="51">
        <v>33</v>
      </c>
      <c r="L64" s="51">
        <v>682</v>
      </c>
      <c r="M64" s="51">
        <v>0</v>
      </c>
      <c r="N64" s="51">
        <v>42</v>
      </c>
      <c r="O64" s="51">
        <v>0</v>
      </c>
      <c r="P64" s="51">
        <v>22</v>
      </c>
      <c r="Q64" s="51">
        <v>10</v>
      </c>
      <c r="R64" s="51">
        <v>14</v>
      </c>
      <c r="S64" s="51">
        <v>8</v>
      </c>
      <c r="T64" s="51">
        <v>8</v>
      </c>
      <c r="U64" s="51">
        <v>0</v>
      </c>
      <c r="V64" s="51" t="s">
        <v>78</v>
      </c>
      <c r="W64" s="51">
        <v>1</v>
      </c>
      <c r="X64" s="51">
        <v>36</v>
      </c>
      <c r="Y64" s="51">
        <v>3742</v>
      </c>
      <c r="Z64" s="51">
        <v>0</v>
      </c>
      <c r="AA64" s="51">
        <v>40</v>
      </c>
      <c r="AB64" s="51">
        <v>0</v>
      </c>
      <c r="AC64" s="51">
        <v>22</v>
      </c>
      <c r="AD64" s="51">
        <v>9</v>
      </c>
      <c r="AE64" s="51">
        <v>15</v>
      </c>
      <c r="AF64" s="51">
        <v>8</v>
      </c>
      <c r="AG64" s="51">
        <v>8</v>
      </c>
      <c r="AH64" s="51" t="s">
        <v>78</v>
      </c>
      <c r="AI64" s="51">
        <v>0</v>
      </c>
      <c r="AJ64" s="51">
        <v>1</v>
      </c>
      <c r="AK64" s="51">
        <v>36</v>
      </c>
      <c r="AL64" s="51">
        <v>4424</v>
      </c>
      <c r="AM64" s="51">
        <v>0</v>
      </c>
      <c r="AN64" s="51">
        <v>40</v>
      </c>
      <c r="AO64" s="51">
        <v>0</v>
      </c>
      <c r="AP64" s="51">
        <v>24</v>
      </c>
      <c r="AQ64" s="51">
        <v>5</v>
      </c>
      <c r="AR64" s="51">
        <v>13</v>
      </c>
      <c r="AS64" s="51">
        <v>15</v>
      </c>
      <c r="AT64" s="51">
        <v>4</v>
      </c>
      <c r="AU64" s="51" t="s">
        <v>78</v>
      </c>
      <c r="AV64" s="51" t="s">
        <v>78</v>
      </c>
      <c r="AW64" s="51">
        <v>1</v>
      </c>
      <c r="AX64" s="51">
        <v>39</v>
      </c>
      <c r="AY64" s="51">
        <v>682</v>
      </c>
      <c r="AZ64" s="51">
        <v>0</v>
      </c>
      <c r="BA64" s="51">
        <v>36</v>
      </c>
      <c r="BB64" s="51">
        <v>0</v>
      </c>
      <c r="BC64" s="51">
        <v>25</v>
      </c>
      <c r="BD64" s="51">
        <v>5</v>
      </c>
      <c r="BE64" s="51">
        <v>12</v>
      </c>
      <c r="BF64" s="51">
        <v>12</v>
      </c>
      <c r="BG64" s="51">
        <v>2</v>
      </c>
      <c r="BH64" s="51">
        <v>0</v>
      </c>
      <c r="BI64" s="51" t="s">
        <v>78</v>
      </c>
      <c r="BJ64" s="51">
        <v>1</v>
      </c>
      <c r="BK64" s="51">
        <v>41</v>
      </c>
      <c r="BL64" s="51">
        <v>3742</v>
      </c>
      <c r="BM64" s="51">
        <v>0</v>
      </c>
      <c r="BN64" s="51">
        <v>32</v>
      </c>
      <c r="BO64" s="51">
        <v>0</v>
      </c>
      <c r="BP64" s="51">
        <v>25</v>
      </c>
      <c r="BQ64" s="51">
        <v>5</v>
      </c>
      <c r="BR64" s="51">
        <v>12</v>
      </c>
      <c r="BS64" s="51">
        <v>13</v>
      </c>
      <c r="BT64" s="51">
        <v>2</v>
      </c>
      <c r="BU64" s="51" t="s">
        <v>78</v>
      </c>
      <c r="BV64" s="51">
        <v>0</v>
      </c>
      <c r="BW64" s="51">
        <v>1</v>
      </c>
      <c r="BX64" s="51">
        <v>41</v>
      </c>
      <c r="BY64" s="51">
        <v>4424</v>
      </c>
      <c r="BZ64" s="51">
        <v>0</v>
      </c>
      <c r="CA64" s="51">
        <v>32</v>
      </c>
      <c r="CB64" s="51">
        <v>0</v>
      </c>
      <c r="CC64" s="51">
        <v>23</v>
      </c>
      <c r="CD64" s="51">
        <v>7</v>
      </c>
      <c r="CE64" s="51">
        <v>16</v>
      </c>
      <c r="CF64" s="51">
        <v>15</v>
      </c>
      <c r="CG64" s="51">
        <v>5</v>
      </c>
      <c r="CH64" s="51">
        <v>0</v>
      </c>
      <c r="CI64" s="51" t="s">
        <v>78</v>
      </c>
      <c r="CJ64" s="51">
        <v>1</v>
      </c>
      <c r="CK64" s="51">
        <v>34</v>
      </c>
      <c r="CL64" s="51">
        <v>682</v>
      </c>
      <c r="CM64" s="51">
        <v>0</v>
      </c>
      <c r="CN64" s="51">
        <v>42</v>
      </c>
      <c r="CO64" s="51">
        <v>0</v>
      </c>
      <c r="CP64" s="51">
        <v>21</v>
      </c>
      <c r="CQ64" s="51">
        <v>9</v>
      </c>
      <c r="CR64" s="51">
        <v>14</v>
      </c>
      <c r="CS64" s="51">
        <v>13</v>
      </c>
      <c r="CT64" s="51">
        <v>8</v>
      </c>
      <c r="CU64" s="51" t="s">
        <v>78</v>
      </c>
      <c r="CV64" s="51" t="s">
        <v>78</v>
      </c>
      <c r="CW64" s="51">
        <v>1</v>
      </c>
      <c r="CX64" s="51">
        <v>33</v>
      </c>
      <c r="CY64" s="51">
        <v>3742</v>
      </c>
      <c r="CZ64" s="51">
        <v>0</v>
      </c>
      <c r="DA64" s="51">
        <v>44</v>
      </c>
      <c r="DB64" s="51">
        <v>0</v>
      </c>
      <c r="DC64" s="51">
        <v>21</v>
      </c>
      <c r="DD64" s="51">
        <v>9</v>
      </c>
      <c r="DE64" s="51">
        <v>14</v>
      </c>
      <c r="DF64" s="51">
        <v>13</v>
      </c>
      <c r="DG64" s="51">
        <v>8</v>
      </c>
      <c r="DH64" s="51" t="s">
        <v>78</v>
      </c>
      <c r="DI64" s="51">
        <v>0</v>
      </c>
      <c r="DJ64" s="51">
        <v>1</v>
      </c>
      <c r="DK64" s="51">
        <v>34</v>
      </c>
      <c r="DL64" s="51">
        <v>4424</v>
      </c>
      <c r="DM64" s="51">
        <v>0</v>
      </c>
      <c r="DN64" s="51">
        <v>44</v>
      </c>
      <c r="DO64" s="51">
        <v>0</v>
      </c>
      <c r="DP64" s="51">
        <v>33</v>
      </c>
      <c r="DQ64" s="51">
        <v>38</v>
      </c>
      <c r="DR64" s="51" t="s">
        <v>78</v>
      </c>
      <c r="DS64" s="51">
        <v>5</v>
      </c>
      <c r="DT64" s="51">
        <v>0</v>
      </c>
      <c r="DU64" s="51">
        <v>0</v>
      </c>
      <c r="DV64" s="51">
        <v>1</v>
      </c>
      <c r="DW64" s="51">
        <v>34</v>
      </c>
      <c r="DX64" s="51">
        <v>26</v>
      </c>
      <c r="DY64" s="51">
        <v>682</v>
      </c>
      <c r="DZ64" s="51">
        <v>0</v>
      </c>
      <c r="EA64" s="51">
        <v>38</v>
      </c>
      <c r="EB64" s="51">
        <v>0</v>
      </c>
      <c r="EC64" s="51">
        <v>33</v>
      </c>
      <c r="ED64" s="51">
        <v>39</v>
      </c>
      <c r="EE64" s="51">
        <v>0</v>
      </c>
      <c r="EF64" s="51">
        <v>6</v>
      </c>
      <c r="EG64" s="51">
        <v>0</v>
      </c>
      <c r="EH64" s="51">
        <v>0</v>
      </c>
      <c r="EI64" s="51">
        <v>2</v>
      </c>
      <c r="EJ64" s="51">
        <v>35</v>
      </c>
      <c r="EK64" s="51">
        <v>24</v>
      </c>
      <c r="EL64" s="51">
        <v>3742</v>
      </c>
      <c r="EM64" s="51">
        <v>0</v>
      </c>
      <c r="EN64" s="51">
        <v>39</v>
      </c>
      <c r="EO64" s="51">
        <v>0</v>
      </c>
      <c r="EP64" s="51">
        <v>33</v>
      </c>
      <c r="EQ64" s="51">
        <v>39</v>
      </c>
      <c r="ER64" s="51" t="s">
        <v>78</v>
      </c>
      <c r="ES64" s="51">
        <v>6</v>
      </c>
      <c r="ET64" s="51">
        <v>0</v>
      </c>
      <c r="EU64" s="51">
        <v>0</v>
      </c>
      <c r="EV64" s="51">
        <v>2</v>
      </c>
      <c r="EW64" s="51">
        <v>35</v>
      </c>
      <c r="EX64" s="51">
        <v>24</v>
      </c>
      <c r="EY64" s="51">
        <v>4424</v>
      </c>
      <c r="EZ64" s="51">
        <v>0</v>
      </c>
      <c r="FA64" s="51">
        <v>39</v>
      </c>
    </row>
    <row r="65" spans="1:157" ht="22.5" x14ac:dyDescent="0.2">
      <c r="A65" s="51"/>
      <c r="B65" s="45" t="s">
        <v>500</v>
      </c>
      <c r="C65" s="51">
        <v>34</v>
      </c>
      <c r="D65" s="51">
        <v>9</v>
      </c>
      <c r="E65" s="51">
        <v>17</v>
      </c>
      <c r="F65" s="51">
        <v>16</v>
      </c>
      <c r="G65" s="51">
        <v>6</v>
      </c>
      <c r="H65" s="51" t="s">
        <v>78</v>
      </c>
      <c r="I65" s="51">
        <v>0</v>
      </c>
      <c r="J65" s="51">
        <v>1</v>
      </c>
      <c r="K65" s="51">
        <v>18</v>
      </c>
      <c r="L65" s="51">
        <v>14299</v>
      </c>
      <c r="M65" s="51">
        <v>0</v>
      </c>
      <c r="N65" s="51">
        <v>47</v>
      </c>
      <c r="O65" s="51">
        <v>0</v>
      </c>
      <c r="P65" s="51">
        <v>34</v>
      </c>
      <c r="Q65" s="51">
        <v>10</v>
      </c>
      <c r="R65" s="51">
        <v>17</v>
      </c>
      <c r="S65" s="51">
        <v>15</v>
      </c>
      <c r="T65" s="51">
        <v>5</v>
      </c>
      <c r="U65" s="51" t="s">
        <v>78</v>
      </c>
      <c r="V65" s="51">
        <v>0</v>
      </c>
      <c r="W65" s="51">
        <v>1</v>
      </c>
      <c r="X65" s="51">
        <v>19</v>
      </c>
      <c r="Y65" s="51">
        <v>35079</v>
      </c>
      <c r="Z65" s="51">
        <v>0</v>
      </c>
      <c r="AA65" s="51">
        <v>47</v>
      </c>
      <c r="AB65" s="51">
        <v>0</v>
      </c>
      <c r="AC65" s="51">
        <v>34</v>
      </c>
      <c r="AD65" s="51">
        <v>9</v>
      </c>
      <c r="AE65" s="51">
        <v>17</v>
      </c>
      <c r="AF65" s="51">
        <v>15</v>
      </c>
      <c r="AG65" s="51">
        <v>6</v>
      </c>
      <c r="AH65" s="51">
        <v>0</v>
      </c>
      <c r="AI65" s="51">
        <v>0</v>
      </c>
      <c r="AJ65" s="51">
        <v>1</v>
      </c>
      <c r="AK65" s="51">
        <v>19</v>
      </c>
      <c r="AL65" s="51">
        <v>49378</v>
      </c>
      <c r="AM65" s="51">
        <v>0</v>
      </c>
      <c r="AN65" s="51">
        <v>47</v>
      </c>
      <c r="AO65" s="51">
        <v>0</v>
      </c>
      <c r="AP65" s="51">
        <v>36</v>
      </c>
      <c r="AQ65" s="51">
        <v>5</v>
      </c>
      <c r="AR65" s="51">
        <v>14</v>
      </c>
      <c r="AS65" s="51">
        <v>19</v>
      </c>
      <c r="AT65" s="51">
        <v>3</v>
      </c>
      <c r="AU65" s="51" t="s">
        <v>78</v>
      </c>
      <c r="AV65" s="51">
        <v>0</v>
      </c>
      <c r="AW65" s="51">
        <v>1</v>
      </c>
      <c r="AX65" s="51">
        <v>22</v>
      </c>
      <c r="AY65" s="51">
        <v>14299</v>
      </c>
      <c r="AZ65" s="51">
        <v>0</v>
      </c>
      <c r="BA65" s="51">
        <v>41</v>
      </c>
      <c r="BB65" s="51">
        <v>0</v>
      </c>
      <c r="BC65" s="51">
        <v>39</v>
      </c>
      <c r="BD65" s="51">
        <v>4</v>
      </c>
      <c r="BE65" s="51">
        <v>13</v>
      </c>
      <c r="BF65" s="51">
        <v>19</v>
      </c>
      <c r="BG65" s="51">
        <v>1</v>
      </c>
      <c r="BH65" s="51" t="s">
        <v>78</v>
      </c>
      <c r="BI65" s="51">
        <v>0</v>
      </c>
      <c r="BJ65" s="51">
        <v>1</v>
      </c>
      <c r="BK65" s="51">
        <v>23</v>
      </c>
      <c r="BL65" s="51">
        <v>35079</v>
      </c>
      <c r="BM65" s="51">
        <v>0</v>
      </c>
      <c r="BN65" s="51">
        <v>37</v>
      </c>
      <c r="BO65" s="51">
        <v>0</v>
      </c>
      <c r="BP65" s="51">
        <v>38</v>
      </c>
      <c r="BQ65" s="51">
        <v>5</v>
      </c>
      <c r="BR65" s="51">
        <v>13</v>
      </c>
      <c r="BS65" s="51">
        <v>19</v>
      </c>
      <c r="BT65" s="51">
        <v>2</v>
      </c>
      <c r="BU65" s="51" t="s">
        <v>78</v>
      </c>
      <c r="BV65" s="51">
        <v>0</v>
      </c>
      <c r="BW65" s="51">
        <v>1</v>
      </c>
      <c r="BX65" s="51">
        <v>23</v>
      </c>
      <c r="BY65" s="51">
        <v>49378</v>
      </c>
      <c r="BZ65" s="51">
        <v>0</v>
      </c>
      <c r="CA65" s="51">
        <v>38</v>
      </c>
      <c r="CB65" s="51">
        <v>0</v>
      </c>
      <c r="CC65" s="51">
        <v>33</v>
      </c>
      <c r="CD65" s="51">
        <v>8</v>
      </c>
      <c r="CE65" s="51">
        <v>17</v>
      </c>
      <c r="CF65" s="51">
        <v>21</v>
      </c>
      <c r="CG65" s="51">
        <v>3</v>
      </c>
      <c r="CH65" s="51">
        <v>0</v>
      </c>
      <c r="CI65" s="51">
        <v>0</v>
      </c>
      <c r="CJ65" s="51">
        <v>1</v>
      </c>
      <c r="CK65" s="51">
        <v>17</v>
      </c>
      <c r="CL65" s="51">
        <v>14299</v>
      </c>
      <c r="CM65" s="51">
        <v>0</v>
      </c>
      <c r="CN65" s="51">
        <v>50</v>
      </c>
      <c r="CO65" s="51">
        <v>0</v>
      </c>
      <c r="CP65" s="51">
        <v>28</v>
      </c>
      <c r="CQ65" s="51">
        <v>10</v>
      </c>
      <c r="CR65" s="51">
        <v>19</v>
      </c>
      <c r="CS65" s="51">
        <v>21</v>
      </c>
      <c r="CT65" s="51">
        <v>6</v>
      </c>
      <c r="CU65" s="51">
        <v>0</v>
      </c>
      <c r="CV65" s="51">
        <v>0</v>
      </c>
      <c r="CW65" s="51">
        <v>1</v>
      </c>
      <c r="CX65" s="51">
        <v>15</v>
      </c>
      <c r="CY65" s="51">
        <v>35079</v>
      </c>
      <c r="CZ65" s="51">
        <v>0</v>
      </c>
      <c r="DA65" s="51">
        <v>56</v>
      </c>
      <c r="DB65" s="51">
        <v>0</v>
      </c>
      <c r="DC65" s="51">
        <v>30</v>
      </c>
      <c r="DD65" s="51">
        <v>10</v>
      </c>
      <c r="DE65" s="51">
        <v>19</v>
      </c>
      <c r="DF65" s="51">
        <v>21</v>
      </c>
      <c r="DG65" s="51">
        <v>5</v>
      </c>
      <c r="DH65" s="51">
        <v>0</v>
      </c>
      <c r="DI65" s="51">
        <v>0</v>
      </c>
      <c r="DJ65" s="51">
        <v>1</v>
      </c>
      <c r="DK65" s="51">
        <v>15</v>
      </c>
      <c r="DL65" s="51">
        <v>49378</v>
      </c>
      <c r="DM65" s="51">
        <v>0</v>
      </c>
      <c r="DN65" s="51">
        <v>54</v>
      </c>
      <c r="DO65" s="51">
        <v>0</v>
      </c>
      <c r="DP65" s="51">
        <v>46</v>
      </c>
      <c r="DQ65" s="51">
        <v>49</v>
      </c>
      <c r="DR65" s="51" t="s">
        <v>78</v>
      </c>
      <c r="DS65" s="51">
        <v>3</v>
      </c>
      <c r="DT65" s="51">
        <v>0</v>
      </c>
      <c r="DU65" s="51">
        <v>0</v>
      </c>
      <c r="DV65" s="51">
        <v>1</v>
      </c>
      <c r="DW65" s="51">
        <v>16</v>
      </c>
      <c r="DX65" s="51">
        <v>35</v>
      </c>
      <c r="DY65" s="51">
        <v>14299</v>
      </c>
      <c r="DZ65" s="51">
        <v>0</v>
      </c>
      <c r="EA65" s="51">
        <v>49</v>
      </c>
      <c r="EB65" s="51">
        <v>0</v>
      </c>
      <c r="EC65" s="51">
        <v>49</v>
      </c>
      <c r="ED65" s="51">
        <v>54</v>
      </c>
      <c r="EE65" s="51" t="s">
        <v>78</v>
      </c>
      <c r="EF65" s="51">
        <v>5</v>
      </c>
      <c r="EG65" s="51">
        <v>0</v>
      </c>
      <c r="EH65" s="51">
        <v>0</v>
      </c>
      <c r="EI65" s="51">
        <v>1</v>
      </c>
      <c r="EJ65" s="51">
        <v>14</v>
      </c>
      <c r="EK65" s="51">
        <v>31</v>
      </c>
      <c r="EL65" s="51">
        <v>35080</v>
      </c>
      <c r="EM65" s="51">
        <v>0</v>
      </c>
      <c r="EN65" s="51">
        <v>54</v>
      </c>
      <c r="EO65" s="51">
        <v>0</v>
      </c>
      <c r="EP65" s="51">
        <v>48</v>
      </c>
      <c r="EQ65" s="51">
        <v>52</v>
      </c>
      <c r="ER65" s="51" t="s">
        <v>78</v>
      </c>
      <c r="ES65" s="51">
        <v>5</v>
      </c>
      <c r="ET65" s="51">
        <v>0</v>
      </c>
      <c r="EU65" s="51">
        <v>0</v>
      </c>
      <c r="EV65" s="51">
        <v>1</v>
      </c>
      <c r="EW65" s="51">
        <v>15</v>
      </c>
      <c r="EX65" s="51">
        <v>32</v>
      </c>
      <c r="EY65" s="51">
        <v>49379</v>
      </c>
      <c r="EZ65" s="51">
        <v>0</v>
      </c>
      <c r="FA65" s="51">
        <v>52</v>
      </c>
    </row>
    <row r="66" spans="1:157" x14ac:dyDescent="0.2">
      <c r="A66" s="51"/>
      <c r="B66" s="51" t="s">
        <v>118</v>
      </c>
      <c r="C66" s="51">
        <v>29</v>
      </c>
      <c r="D66" s="51">
        <v>12</v>
      </c>
      <c r="E66" s="51">
        <v>18</v>
      </c>
      <c r="F66" s="51">
        <v>15</v>
      </c>
      <c r="G66" s="51">
        <v>9</v>
      </c>
      <c r="H66" s="51">
        <v>0</v>
      </c>
      <c r="I66" s="51" t="s">
        <v>78</v>
      </c>
      <c r="J66" s="51">
        <v>2</v>
      </c>
      <c r="K66" s="51">
        <v>15</v>
      </c>
      <c r="L66" s="51">
        <v>748</v>
      </c>
      <c r="M66" s="51">
        <v>0</v>
      </c>
      <c r="N66" s="51">
        <v>54</v>
      </c>
      <c r="O66" s="51">
        <v>0</v>
      </c>
      <c r="P66" s="51">
        <v>31</v>
      </c>
      <c r="Q66" s="51">
        <v>14</v>
      </c>
      <c r="R66" s="51">
        <v>18</v>
      </c>
      <c r="S66" s="51">
        <v>13</v>
      </c>
      <c r="T66" s="51">
        <v>8</v>
      </c>
      <c r="U66" s="51">
        <v>0</v>
      </c>
      <c r="V66" s="51" t="s">
        <v>78</v>
      </c>
      <c r="W66" s="51">
        <v>1</v>
      </c>
      <c r="X66" s="51">
        <v>15</v>
      </c>
      <c r="Y66" s="51">
        <v>1289</v>
      </c>
      <c r="Z66" s="51">
        <v>0</v>
      </c>
      <c r="AA66" s="51">
        <v>53</v>
      </c>
      <c r="AB66" s="51">
        <v>0</v>
      </c>
      <c r="AC66" s="51">
        <v>30</v>
      </c>
      <c r="AD66" s="51">
        <v>13</v>
      </c>
      <c r="AE66" s="51">
        <v>18</v>
      </c>
      <c r="AF66" s="51">
        <v>14</v>
      </c>
      <c r="AG66" s="51">
        <v>9</v>
      </c>
      <c r="AH66" s="51">
        <v>0</v>
      </c>
      <c r="AI66" s="51">
        <v>0</v>
      </c>
      <c r="AJ66" s="51">
        <v>1</v>
      </c>
      <c r="AK66" s="51">
        <v>15</v>
      </c>
      <c r="AL66" s="51">
        <v>2037</v>
      </c>
      <c r="AM66" s="51">
        <v>0</v>
      </c>
      <c r="AN66" s="51">
        <v>54</v>
      </c>
      <c r="AO66" s="51">
        <v>0</v>
      </c>
      <c r="AP66" s="51">
        <v>32</v>
      </c>
      <c r="AQ66" s="51">
        <v>7</v>
      </c>
      <c r="AR66" s="51">
        <v>19</v>
      </c>
      <c r="AS66" s="51">
        <v>18</v>
      </c>
      <c r="AT66" s="51">
        <v>5</v>
      </c>
      <c r="AU66" s="51">
        <v>0</v>
      </c>
      <c r="AV66" s="51">
        <v>0</v>
      </c>
      <c r="AW66" s="51">
        <v>2</v>
      </c>
      <c r="AX66" s="51">
        <v>19</v>
      </c>
      <c r="AY66" s="51">
        <v>748</v>
      </c>
      <c r="AZ66" s="51">
        <v>0</v>
      </c>
      <c r="BA66" s="51">
        <v>48</v>
      </c>
      <c r="BB66" s="51">
        <v>0</v>
      </c>
      <c r="BC66" s="51">
        <v>35</v>
      </c>
      <c r="BD66" s="51">
        <v>7</v>
      </c>
      <c r="BE66" s="51">
        <v>16</v>
      </c>
      <c r="BF66" s="51">
        <v>20</v>
      </c>
      <c r="BG66" s="51">
        <v>2</v>
      </c>
      <c r="BH66" s="51">
        <v>0</v>
      </c>
      <c r="BI66" s="51" t="s">
        <v>78</v>
      </c>
      <c r="BJ66" s="51">
        <v>1</v>
      </c>
      <c r="BK66" s="51">
        <v>19</v>
      </c>
      <c r="BL66" s="51">
        <v>1289</v>
      </c>
      <c r="BM66" s="51">
        <v>0</v>
      </c>
      <c r="BN66" s="51">
        <v>45</v>
      </c>
      <c r="BO66" s="51">
        <v>0</v>
      </c>
      <c r="BP66" s="51">
        <v>34</v>
      </c>
      <c r="BQ66" s="51">
        <v>7</v>
      </c>
      <c r="BR66" s="51">
        <v>17</v>
      </c>
      <c r="BS66" s="51">
        <v>19</v>
      </c>
      <c r="BT66" s="51">
        <v>3</v>
      </c>
      <c r="BU66" s="51">
        <v>0</v>
      </c>
      <c r="BV66" s="51" t="s">
        <v>78</v>
      </c>
      <c r="BW66" s="51">
        <v>1</v>
      </c>
      <c r="BX66" s="51">
        <v>19</v>
      </c>
      <c r="BY66" s="51">
        <v>2037</v>
      </c>
      <c r="BZ66" s="51">
        <v>0</v>
      </c>
      <c r="CA66" s="51">
        <v>46</v>
      </c>
      <c r="CB66" s="51">
        <v>0</v>
      </c>
      <c r="CC66" s="51">
        <v>31</v>
      </c>
      <c r="CD66" s="51">
        <v>10</v>
      </c>
      <c r="CE66" s="51">
        <v>20</v>
      </c>
      <c r="CF66" s="51">
        <v>20</v>
      </c>
      <c r="CG66" s="51">
        <v>6</v>
      </c>
      <c r="CH66" s="51">
        <v>0</v>
      </c>
      <c r="CI66" s="51" t="s">
        <v>78</v>
      </c>
      <c r="CJ66" s="51">
        <v>2</v>
      </c>
      <c r="CK66" s="51">
        <v>12</v>
      </c>
      <c r="CL66" s="51">
        <v>748</v>
      </c>
      <c r="CM66" s="51">
        <v>0</v>
      </c>
      <c r="CN66" s="51">
        <v>56</v>
      </c>
      <c r="CO66" s="51">
        <v>0</v>
      </c>
      <c r="CP66" s="51">
        <v>26</v>
      </c>
      <c r="CQ66" s="51">
        <v>12</v>
      </c>
      <c r="CR66" s="51">
        <v>21</v>
      </c>
      <c r="CS66" s="51">
        <v>21</v>
      </c>
      <c r="CT66" s="51">
        <v>8</v>
      </c>
      <c r="CU66" s="51">
        <v>0</v>
      </c>
      <c r="CV66" s="51" t="s">
        <v>78</v>
      </c>
      <c r="CW66" s="51">
        <v>1</v>
      </c>
      <c r="CX66" s="51">
        <v>12</v>
      </c>
      <c r="CY66" s="51">
        <v>1289</v>
      </c>
      <c r="CZ66" s="51">
        <v>0</v>
      </c>
      <c r="DA66" s="51">
        <v>61</v>
      </c>
      <c r="DB66" s="51">
        <v>0</v>
      </c>
      <c r="DC66" s="51">
        <v>28</v>
      </c>
      <c r="DD66" s="51">
        <v>11</v>
      </c>
      <c r="DE66" s="51">
        <v>20</v>
      </c>
      <c r="DF66" s="51">
        <v>21</v>
      </c>
      <c r="DG66" s="51">
        <v>7</v>
      </c>
      <c r="DH66" s="51">
        <v>0</v>
      </c>
      <c r="DI66" s="51">
        <v>0</v>
      </c>
      <c r="DJ66" s="51">
        <v>1</v>
      </c>
      <c r="DK66" s="51">
        <v>12</v>
      </c>
      <c r="DL66" s="51">
        <v>2037</v>
      </c>
      <c r="DM66" s="51">
        <v>0</v>
      </c>
      <c r="DN66" s="51">
        <v>59</v>
      </c>
      <c r="DO66" s="51">
        <v>0</v>
      </c>
      <c r="DP66" s="51">
        <v>48</v>
      </c>
      <c r="DQ66" s="51">
        <v>54</v>
      </c>
      <c r="DR66" s="51">
        <v>0</v>
      </c>
      <c r="DS66" s="51">
        <v>6</v>
      </c>
      <c r="DT66" s="51">
        <v>0</v>
      </c>
      <c r="DU66" s="51">
        <v>0</v>
      </c>
      <c r="DV66" s="51">
        <v>2</v>
      </c>
      <c r="DW66" s="51">
        <v>12</v>
      </c>
      <c r="DX66" s="51">
        <v>32</v>
      </c>
      <c r="DY66" s="51">
        <v>748</v>
      </c>
      <c r="DZ66" s="51">
        <v>0</v>
      </c>
      <c r="EA66" s="51">
        <v>54</v>
      </c>
      <c r="EB66" s="51">
        <v>0</v>
      </c>
      <c r="EC66" s="51">
        <v>53</v>
      </c>
      <c r="ED66" s="51">
        <v>61</v>
      </c>
      <c r="EE66" s="51">
        <v>0</v>
      </c>
      <c r="EF66" s="51">
        <v>8</v>
      </c>
      <c r="EG66" s="51">
        <v>0</v>
      </c>
      <c r="EH66" s="51">
        <v>0</v>
      </c>
      <c r="EI66" s="51">
        <v>1</v>
      </c>
      <c r="EJ66" s="51">
        <v>10</v>
      </c>
      <c r="EK66" s="51">
        <v>27</v>
      </c>
      <c r="EL66" s="51">
        <v>1289</v>
      </c>
      <c r="EM66" s="51">
        <v>0</v>
      </c>
      <c r="EN66" s="51">
        <v>61</v>
      </c>
      <c r="EO66" s="51">
        <v>0</v>
      </c>
      <c r="EP66" s="51">
        <v>51</v>
      </c>
      <c r="EQ66" s="51">
        <v>59</v>
      </c>
      <c r="ER66" s="51">
        <v>0</v>
      </c>
      <c r="ES66" s="51">
        <v>7</v>
      </c>
      <c r="ET66" s="51">
        <v>0</v>
      </c>
      <c r="EU66" s="51">
        <v>0</v>
      </c>
      <c r="EV66" s="51">
        <v>1</v>
      </c>
      <c r="EW66" s="51">
        <v>11</v>
      </c>
      <c r="EX66" s="51">
        <v>29</v>
      </c>
      <c r="EY66" s="51">
        <v>2037</v>
      </c>
      <c r="EZ66" s="51">
        <v>0</v>
      </c>
      <c r="FA66" s="51">
        <v>59</v>
      </c>
    </row>
    <row r="67" spans="1:157" x14ac:dyDescent="0.2">
      <c r="A67" s="51"/>
      <c r="B67" s="51" t="s">
        <v>503</v>
      </c>
      <c r="C67" s="51" t="s">
        <v>119</v>
      </c>
      <c r="D67" s="51" t="s">
        <v>119</v>
      </c>
      <c r="E67" s="51" t="s">
        <v>119</v>
      </c>
      <c r="F67" s="51" t="s">
        <v>119</v>
      </c>
      <c r="G67" s="51" t="s">
        <v>119</v>
      </c>
      <c r="H67" s="51" t="s">
        <v>119</v>
      </c>
      <c r="I67" s="51" t="s">
        <v>119</v>
      </c>
      <c r="J67" s="51" t="s">
        <v>119</v>
      </c>
      <c r="K67" s="51" t="s">
        <v>119</v>
      </c>
      <c r="L67" s="51">
        <v>0</v>
      </c>
      <c r="M67" s="51">
        <v>0</v>
      </c>
      <c r="N67" s="51" t="s">
        <v>119</v>
      </c>
      <c r="O67" s="51">
        <v>0</v>
      </c>
      <c r="P67" s="51" t="s">
        <v>119</v>
      </c>
      <c r="Q67" s="51" t="s">
        <v>119</v>
      </c>
      <c r="R67" s="51" t="s">
        <v>119</v>
      </c>
      <c r="S67" s="51" t="s">
        <v>119</v>
      </c>
      <c r="T67" s="51" t="s">
        <v>119</v>
      </c>
      <c r="U67" s="51" t="s">
        <v>119</v>
      </c>
      <c r="V67" s="51" t="s">
        <v>119</v>
      </c>
      <c r="W67" s="51" t="s">
        <v>119</v>
      </c>
      <c r="X67" s="51" t="s">
        <v>119</v>
      </c>
      <c r="Y67" s="51">
        <v>0</v>
      </c>
      <c r="Z67" s="51">
        <v>0</v>
      </c>
      <c r="AA67" s="51" t="s">
        <v>119</v>
      </c>
      <c r="AB67" s="51">
        <v>0</v>
      </c>
      <c r="AC67" s="51" t="s">
        <v>119</v>
      </c>
      <c r="AD67" s="51" t="s">
        <v>119</v>
      </c>
      <c r="AE67" s="51" t="s">
        <v>119</v>
      </c>
      <c r="AF67" s="51" t="s">
        <v>119</v>
      </c>
      <c r="AG67" s="51" t="s">
        <v>119</v>
      </c>
      <c r="AH67" s="51" t="s">
        <v>119</v>
      </c>
      <c r="AI67" s="51" t="s">
        <v>119</v>
      </c>
      <c r="AJ67" s="51" t="s">
        <v>119</v>
      </c>
      <c r="AK67" s="51" t="s">
        <v>119</v>
      </c>
      <c r="AL67" s="51">
        <v>0</v>
      </c>
      <c r="AM67" s="51">
        <v>0</v>
      </c>
      <c r="AN67" s="51" t="s">
        <v>119</v>
      </c>
      <c r="AO67" s="51">
        <v>0</v>
      </c>
      <c r="AP67" s="51" t="s">
        <v>119</v>
      </c>
      <c r="AQ67" s="51" t="s">
        <v>119</v>
      </c>
      <c r="AR67" s="51" t="s">
        <v>119</v>
      </c>
      <c r="AS67" s="51" t="s">
        <v>119</v>
      </c>
      <c r="AT67" s="51" t="s">
        <v>119</v>
      </c>
      <c r="AU67" s="51" t="s">
        <v>119</v>
      </c>
      <c r="AV67" s="51" t="s">
        <v>119</v>
      </c>
      <c r="AW67" s="51" t="s">
        <v>119</v>
      </c>
      <c r="AX67" s="51" t="s">
        <v>119</v>
      </c>
      <c r="AY67" s="51">
        <v>0</v>
      </c>
      <c r="AZ67" s="51">
        <v>0</v>
      </c>
      <c r="BA67" s="51" t="s">
        <v>119</v>
      </c>
      <c r="BB67" s="51">
        <v>0</v>
      </c>
      <c r="BC67" s="51" t="s">
        <v>119</v>
      </c>
      <c r="BD67" s="51" t="s">
        <v>119</v>
      </c>
      <c r="BE67" s="51" t="s">
        <v>119</v>
      </c>
      <c r="BF67" s="51" t="s">
        <v>119</v>
      </c>
      <c r="BG67" s="51" t="s">
        <v>119</v>
      </c>
      <c r="BH67" s="51" t="s">
        <v>119</v>
      </c>
      <c r="BI67" s="51" t="s">
        <v>119</v>
      </c>
      <c r="BJ67" s="51" t="s">
        <v>119</v>
      </c>
      <c r="BK67" s="51" t="s">
        <v>119</v>
      </c>
      <c r="BL67" s="51">
        <v>0</v>
      </c>
      <c r="BM67" s="51">
        <v>0</v>
      </c>
      <c r="BN67" s="51" t="s">
        <v>119</v>
      </c>
      <c r="BO67" s="51">
        <v>0</v>
      </c>
      <c r="BP67" s="51" t="s">
        <v>119</v>
      </c>
      <c r="BQ67" s="51" t="s">
        <v>119</v>
      </c>
      <c r="BR67" s="51" t="s">
        <v>119</v>
      </c>
      <c r="BS67" s="51" t="s">
        <v>119</v>
      </c>
      <c r="BT67" s="51" t="s">
        <v>119</v>
      </c>
      <c r="BU67" s="51" t="s">
        <v>119</v>
      </c>
      <c r="BV67" s="51" t="s">
        <v>119</v>
      </c>
      <c r="BW67" s="51" t="s">
        <v>119</v>
      </c>
      <c r="BX67" s="51" t="s">
        <v>119</v>
      </c>
      <c r="BY67" s="51">
        <v>0</v>
      </c>
      <c r="BZ67" s="51">
        <v>0</v>
      </c>
      <c r="CA67" s="51" t="s">
        <v>119</v>
      </c>
      <c r="CB67" s="51">
        <v>0</v>
      </c>
      <c r="CC67" s="51" t="s">
        <v>119</v>
      </c>
      <c r="CD67" s="51" t="s">
        <v>119</v>
      </c>
      <c r="CE67" s="51" t="s">
        <v>119</v>
      </c>
      <c r="CF67" s="51" t="s">
        <v>119</v>
      </c>
      <c r="CG67" s="51" t="s">
        <v>119</v>
      </c>
      <c r="CH67" s="51" t="s">
        <v>119</v>
      </c>
      <c r="CI67" s="51" t="s">
        <v>119</v>
      </c>
      <c r="CJ67" s="51" t="s">
        <v>119</v>
      </c>
      <c r="CK67" s="51" t="s">
        <v>119</v>
      </c>
      <c r="CL67" s="51">
        <v>0</v>
      </c>
      <c r="CM67" s="51">
        <v>0</v>
      </c>
      <c r="CN67" s="51" t="s">
        <v>119</v>
      </c>
      <c r="CO67" s="51">
        <v>0</v>
      </c>
      <c r="CP67" s="51" t="s">
        <v>119</v>
      </c>
      <c r="CQ67" s="51" t="s">
        <v>119</v>
      </c>
      <c r="CR67" s="51" t="s">
        <v>119</v>
      </c>
      <c r="CS67" s="51" t="s">
        <v>119</v>
      </c>
      <c r="CT67" s="51" t="s">
        <v>119</v>
      </c>
      <c r="CU67" s="51" t="s">
        <v>119</v>
      </c>
      <c r="CV67" s="51" t="s">
        <v>119</v>
      </c>
      <c r="CW67" s="51" t="s">
        <v>119</v>
      </c>
      <c r="CX67" s="51" t="s">
        <v>119</v>
      </c>
      <c r="CY67" s="51">
        <v>0</v>
      </c>
      <c r="CZ67" s="51">
        <v>0</v>
      </c>
      <c r="DA67" s="51" t="s">
        <v>119</v>
      </c>
      <c r="DB67" s="51">
        <v>0</v>
      </c>
      <c r="DC67" s="51" t="s">
        <v>119</v>
      </c>
      <c r="DD67" s="51" t="s">
        <v>119</v>
      </c>
      <c r="DE67" s="51" t="s">
        <v>119</v>
      </c>
      <c r="DF67" s="51" t="s">
        <v>119</v>
      </c>
      <c r="DG67" s="51" t="s">
        <v>119</v>
      </c>
      <c r="DH67" s="51" t="s">
        <v>119</v>
      </c>
      <c r="DI67" s="51" t="s">
        <v>119</v>
      </c>
      <c r="DJ67" s="51" t="s">
        <v>119</v>
      </c>
      <c r="DK67" s="51" t="s">
        <v>119</v>
      </c>
      <c r="DL67" s="51">
        <v>0</v>
      </c>
      <c r="DM67" s="51">
        <v>0</v>
      </c>
      <c r="DN67" s="51" t="s">
        <v>119</v>
      </c>
      <c r="DO67" s="51">
        <v>0</v>
      </c>
      <c r="DP67" s="51" t="s">
        <v>119</v>
      </c>
      <c r="DQ67" s="51" t="s">
        <v>119</v>
      </c>
      <c r="DR67" s="51" t="s">
        <v>119</v>
      </c>
      <c r="DS67" s="51" t="s">
        <v>119</v>
      </c>
      <c r="DT67" s="51">
        <v>0</v>
      </c>
      <c r="DU67" s="51">
        <v>0</v>
      </c>
      <c r="DV67" s="51" t="s">
        <v>119</v>
      </c>
      <c r="DW67" s="51" t="s">
        <v>119</v>
      </c>
      <c r="DX67" s="51" t="s">
        <v>119</v>
      </c>
      <c r="DY67" s="51">
        <v>0</v>
      </c>
      <c r="DZ67" s="51">
        <v>0</v>
      </c>
      <c r="EA67" s="51" t="s">
        <v>119</v>
      </c>
      <c r="EB67" s="51">
        <v>0</v>
      </c>
      <c r="EC67" s="51" t="s">
        <v>119</v>
      </c>
      <c r="ED67" s="51" t="s">
        <v>119</v>
      </c>
      <c r="EE67" s="51" t="s">
        <v>119</v>
      </c>
      <c r="EF67" s="51" t="s">
        <v>119</v>
      </c>
      <c r="EG67" s="51">
        <v>0</v>
      </c>
      <c r="EH67" s="51">
        <v>0</v>
      </c>
      <c r="EI67" s="51" t="s">
        <v>119</v>
      </c>
      <c r="EJ67" s="51" t="s">
        <v>119</v>
      </c>
      <c r="EK67" s="51" t="s">
        <v>119</v>
      </c>
      <c r="EL67" s="51">
        <v>0</v>
      </c>
      <c r="EM67" s="51">
        <v>0</v>
      </c>
      <c r="EN67" s="51" t="s">
        <v>119</v>
      </c>
      <c r="EO67" s="51">
        <v>0</v>
      </c>
      <c r="EP67" s="51" t="s">
        <v>119</v>
      </c>
      <c r="EQ67" s="51" t="s">
        <v>119</v>
      </c>
      <c r="ER67" s="51" t="s">
        <v>119</v>
      </c>
      <c r="ES67" s="51" t="s">
        <v>119</v>
      </c>
      <c r="ET67" s="51">
        <v>0</v>
      </c>
      <c r="EU67" s="51">
        <v>0</v>
      </c>
      <c r="EV67" s="51" t="s">
        <v>119</v>
      </c>
      <c r="EW67" s="51" t="s">
        <v>119</v>
      </c>
      <c r="EX67" s="51" t="s">
        <v>119</v>
      </c>
      <c r="EY67" s="51">
        <v>0</v>
      </c>
      <c r="EZ67" s="51">
        <v>0</v>
      </c>
      <c r="FA67" s="51" t="s">
        <v>119</v>
      </c>
    </row>
    <row r="68" spans="1:157" x14ac:dyDescent="0.2">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x14ac:dyDescent="0.2">
      <c r="A69" s="51"/>
      <c r="B69" s="33"/>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row>
    <row r="70" spans="1:157" x14ac:dyDescent="0.2">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row>
    <row r="71" spans="1:157" x14ac:dyDescent="0.2">
      <c r="A71" t="s">
        <v>120</v>
      </c>
      <c r="B71" s="51" t="s">
        <v>22</v>
      </c>
      <c r="C71" s="51">
        <v>7</v>
      </c>
      <c r="D71" s="51">
        <v>28</v>
      </c>
      <c r="E71" s="51">
        <v>22</v>
      </c>
      <c r="F71" s="51">
        <v>8</v>
      </c>
      <c r="G71" s="51">
        <v>33</v>
      </c>
      <c r="H71" s="51">
        <v>0</v>
      </c>
      <c r="I71" s="51">
        <v>0</v>
      </c>
      <c r="J71" s="51">
        <v>0</v>
      </c>
      <c r="K71" s="51">
        <v>1</v>
      </c>
      <c r="L71" s="51">
        <v>290311</v>
      </c>
      <c r="M71" s="51"/>
      <c r="N71" s="51">
        <v>92</v>
      </c>
      <c r="O71" s="51"/>
      <c r="P71" s="51">
        <v>11</v>
      </c>
      <c r="Q71" s="51">
        <v>25</v>
      </c>
      <c r="R71" s="51">
        <v>25</v>
      </c>
      <c r="S71" s="51">
        <v>11</v>
      </c>
      <c r="T71" s="51">
        <v>25</v>
      </c>
      <c r="U71" s="51">
        <v>0</v>
      </c>
      <c r="V71" s="51">
        <v>0</v>
      </c>
      <c r="W71" s="51">
        <v>0</v>
      </c>
      <c r="X71" s="51">
        <v>3</v>
      </c>
      <c r="Y71" s="51">
        <v>304707</v>
      </c>
      <c r="Z71" s="51"/>
      <c r="AA71" s="51">
        <v>86</v>
      </c>
      <c r="AB71" s="51"/>
      <c r="AC71" s="51">
        <v>9</v>
      </c>
      <c r="AD71" s="51">
        <v>26</v>
      </c>
      <c r="AE71" s="51">
        <v>23</v>
      </c>
      <c r="AF71" s="51">
        <v>10</v>
      </c>
      <c r="AG71" s="51">
        <v>29</v>
      </c>
      <c r="AH71" s="51">
        <v>0</v>
      </c>
      <c r="AI71" s="51">
        <v>0</v>
      </c>
      <c r="AJ71" s="51">
        <v>0</v>
      </c>
      <c r="AK71" s="51">
        <v>2</v>
      </c>
      <c r="AL71" s="51">
        <v>595018</v>
      </c>
      <c r="AM71" s="51"/>
      <c r="AN71" s="51">
        <v>89</v>
      </c>
      <c r="AO71" s="51"/>
      <c r="AP71" s="51">
        <v>8</v>
      </c>
      <c r="AQ71" s="51">
        <v>26</v>
      </c>
      <c r="AR71" s="51">
        <v>30</v>
      </c>
      <c r="AS71" s="51">
        <v>15</v>
      </c>
      <c r="AT71" s="51">
        <v>19</v>
      </c>
      <c r="AU71" s="51">
        <v>0</v>
      </c>
      <c r="AV71" s="51">
        <v>0</v>
      </c>
      <c r="AW71" s="51">
        <v>0</v>
      </c>
      <c r="AX71" s="51">
        <v>2</v>
      </c>
      <c r="AY71" s="51">
        <v>290311</v>
      </c>
      <c r="AZ71" s="51"/>
      <c r="BA71" s="51">
        <v>90</v>
      </c>
      <c r="BB71" s="51"/>
      <c r="BC71" s="51">
        <v>16</v>
      </c>
      <c r="BD71" s="51">
        <v>19</v>
      </c>
      <c r="BE71" s="51">
        <v>30</v>
      </c>
      <c r="BF71" s="51">
        <v>21</v>
      </c>
      <c r="BG71" s="51">
        <v>10</v>
      </c>
      <c r="BH71" s="51">
        <v>0</v>
      </c>
      <c r="BI71" s="51">
        <v>0</v>
      </c>
      <c r="BJ71" s="51">
        <v>0</v>
      </c>
      <c r="BK71" s="51">
        <v>4</v>
      </c>
      <c r="BL71" s="51">
        <v>304707</v>
      </c>
      <c r="BM71" s="51"/>
      <c r="BN71" s="51">
        <v>80</v>
      </c>
      <c r="BO71" s="51"/>
      <c r="BP71" s="51">
        <v>12</v>
      </c>
      <c r="BQ71" s="51">
        <v>22</v>
      </c>
      <c r="BR71" s="51">
        <v>30</v>
      </c>
      <c r="BS71" s="51">
        <v>18</v>
      </c>
      <c r="BT71" s="51">
        <v>15</v>
      </c>
      <c r="BU71" s="51">
        <v>0</v>
      </c>
      <c r="BV71" s="51">
        <v>0</v>
      </c>
      <c r="BW71" s="51">
        <v>0</v>
      </c>
      <c r="BX71" s="51">
        <v>3</v>
      </c>
      <c r="BY71" s="51">
        <v>595018</v>
      </c>
      <c r="BZ71" s="51"/>
      <c r="CA71" s="51">
        <v>85</v>
      </c>
      <c r="CB71" s="51"/>
      <c r="CC71" s="51">
        <v>6</v>
      </c>
      <c r="CD71" s="51">
        <v>31</v>
      </c>
      <c r="CE71" s="51">
        <v>28</v>
      </c>
      <c r="CF71" s="51">
        <v>13</v>
      </c>
      <c r="CG71" s="51">
        <v>21</v>
      </c>
      <c r="CH71" s="51">
        <v>0</v>
      </c>
      <c r="CI71" s="51">
        <v>0</v>
      </c>
      <c r="CJ71" s="51">
        <v>0</v>
      </c>
      <c r="CK71" s="51">
        <v>1</v>
      </c>
      <c r="CL71" s="51">
        <v>290310</v>
      </c>
      <c r="CM71" s="51"/>
      <c r="CN71" s="51">
        <v>93</v>
      </c>
      <c r="CO71" s="51"/>
      <c r="CP71" s="51">
        <v>8</v>
      </c>
      <c r="CQ71" s="51">
        <v>26</v>
      </c>
      <c r="CR71" s="51">
        <v>26</v>
      </c>
      <c r="CS71" s="51">
        <v>13</v>
      </c>
      <c r="CT71" s="51">
        <v>25</v>
      </c>
      <c r="CU71" s="51">
        <v>0</v>
      </c>
      <c r="CV71" s="51">
        <v>0</v>
      </c>
      <c r="CW71" s="51">
        <v>0</v>
      </c>
      <c r="CX71" s="51">
        <v>2</v>
      </c>
      <c r="CY71" s="51">
        <v>304707</v>
      </c>
      <c r="CZ71" s="51"/>
      <c r="DA71" s="51">
        <v>90</v>
      </c>
      <c r="DB71" s="51"/>
      <c r="DC71" s="51">
        <v>7</v>
      </c>
      <c r="DD71" s="51">
        <v>28</v>
      </c>
      <c r="DE71" s="51">
        <v>27</v>
      </c>
      <c r="DF71" s="51">
        <v>13</v>
      </c>
      <c r="DG71" s="51">
        <v>23</v>
      </c>
      <c r="DH71" s="51">
        <v>0</v>
      </c>
      <c r="DI71" s="51">
        <v>0</v>
      </c>
      <c r="DJ71" s="51">
        <v>0</v>
      </c>
      <c r="DK71" s="51">
        <v>2</v>
      </c>
      <c r="DL71" s="51">
        <v>595017</v>
      </c>
      <c r="DM71" s="51"/>
      <c r="DN71" s="51">
        <v>91</v>
      </c>
      <c r="DO71" s="51"/>
      <c r="DP71" s="51">
        <v>71</v>
      </c>
      <c r="DQ71" s="51">
        <v>92</v>
      </c>
      <c r="DR71" s="51">
        <v>0</v>
      </c>
      <c r="DS71" s="51">
        <v>21</v>
      </c>
      <c r="DT71" s="51"/>
      <c r="DU71" s="51"/>
      <c r="DV71" s="51">
        <v>0</v>
      </c>
      <c r="DW71" s="51">
        <v>1</v>
      </c>
      <c r="DX71" s="51">
        <v>7</v>
      </c>
      <c r="DY71" s="51">
        <v>290312</v>
      </c>
      <c r="DZ71" s="51"/>
      <c r="EA71" s="51">
        <v>92</v>
      </c>
      <c r="EB71" s="51"/>
      <c r="EC71" s="51">
        <v>66</v>
      </c>
      <c r="ED71" s="51">
        <v>88</v>
      </c>
      <c r="EE71" s="51">
        <v>0</v>
      </c>
      <c r="EF71" s="51">
        <v>23</v>
      </c>
      <c r="EG71" s="51"/>
      <c r="EH71" s="51"/>
      <c r="EI71" s="51">
        <v>0</v>
      </c>
      <c r="EJ71" s="51">
        <v>2</v>
      </c>
      <c r="EK71" s="51">
        <v>9</v>
      </c>
      <c r="EL71" s="51">
        <v>304708</v>
      </c>
      <c r="EM71" s="51"/>
      <c r="EN71" s="51">
        <v>88</v>
      </c>
      <c r="EO71" s="51"/>
      <c r="EP71" s="51">
        <v>68</v>
      </c>
      <c r="EQ71" s="51">
        <v>90</v>
      </c>
      <c r="ER71" s="51">
        <v>0</v>
      </c>
      <c r="ES71" s="51">
        <v>22</v>
      </c>
      <c r="ET71" s="51"/>
      <c r="EU71" s="51"/>
      <c r="EV71" s="51">
        <v>0</v>
      </c>
      <c r="EW71" s="51">
        <v>2</v>
      </c>
      <c r="EX71" s="51">
        <v>8</v>
      </c>
      <c r="EY71" s="51">
        <v>595020</v>
      </c>
      <c r="EZ71" s="51"/>
      <c r="FA71" s="51">
        <v>90</v>
      </c>
    </row>
    <row r="72" spans="1:157" x14ac:dyDescent="0.2">
      <c r="A72" s="51"/>
      <c r="B72" s="51" t="s">
        <v>121</v>
      </c>
      <c r="C72" s="51">
        <v>5</v>
      </c>
      <c r="D72" s="51">
        <v>29</v>
      </c>
      <c r="E72" s="51">
        <v>20</v>
      </c>
      <c r="F72" s="51">
        <v>7</v>
      </c>
      <c r="G72" s="51">
        <v>39</v>
      </c>
      <c r="H72" s="51">
        <v>0</v>
      </c>
      <c r="I72" s="51">
        <v>0</v>
      </c>
      <c r="J72" s="51">
        <v>0</v>
      </c>
      <c r="K72" s="51">
        <v>1</v>
      </c>
      <c r="L72" s="51">
        <v>211954</v>
      </c>
      <c r="M72" s="51"/>
      <c r="N72" s="51">
        <v>94</v>
      </c>
      <c r="O72" s="51"/>
      <c r="P72" s="51">
        <v>9</v>
      </c>
      <c r="Q72" s="51">
        <v>27</v>
      </c>
      <c r="R72" s="51">
        <v>24</v>
      </c>
      <c r="S72" s="51">
        <v>10</v>
      </c>
      <c r="T72" s="51">
        <v>29</v>
      </c>
      <c r="U72" s="51">
        <v>0</v>
      </c>
      <c r="V72" s="51">
        <v>0</v>
      </c>
      <c r="W72" s="51">
        <v>0</v>
      </c>
      <c r="X72" s="51">
        <v>2</v>
      </c>
      <c r="Y72" s="51">
        <v>223683</v>
      </c>
      <c r="Z72" s="51"/>
      <c r="AA72" s="51">
        <v>89</v>
      </c>
      <c r="AB72" s="51"/>
      <c r="AC72" s="51">
        <v>7</v>
      </c>
      <c r="AD72" s="51">
        <v>28</v>
      </c>
      <c r="AE72" s="51">
        <v>22</v>
      </c>
      <c r="AF72" s="51">
        <v>8</v>
      </c>
      <c r="AG72" s="51">
        <v>34</v>
      </c>
      <c r="AH72" s="51">
        <v>0</v>
      </c>
      <c r="AI72" s="51">
        <v>0</v>
      </c>
      <c r="AJ72" s="51">
        <v>0</v>
      </c>
      <c r="AK72" s="51">
        <v>2</v>
      </c>
      <c r="AL72" s="51">
        <v>435637</v>
      </c>
      <c r="AM72" s="51"/>
      <c r="AN72" s="51">
        <v>92</v>
      </c>
      <c r="AO72" s="51"/>
      <c r="AP72" s="51">
        <v>6</v>
      </c>
      <c r="AQ72" s="51">
        <v>28</v>
      </c>
      <c r="AR72" s="51">
        <v>29</v>
      </c>
      <c r="AS72" s="51">
        <v>12</v>
      </c>
      <c r="AT72" s="51">
        <v>23</v>
      </c>
      <c r="AU72" s="51">
        <v>0</v>
      </c>
      <c r="AV72" s="51">
        <v>0</v>
      </c>
      <c r="AW72" s="51">
        <v>0</v>
      </c>
      <c r="AX72" s="51">
        <v>1</v>
      </c>
      <c r="AY72" s="51">
        <v>211954</v>
      </c>
      <c r="AZ72" s="51"/>
      <c r="BA72" s="51">
        <v>93</v>
      </c>
      <c r="BB72" s="51"/>
      <c r="BC72" s="51">
        <v>12</v>
      </c>
      <c r="BD72" s="51">
        <v>21</v>
      </c>
      <c r="BE72" s="51">
        <v>31</v>
      </c>
      <c r="BF72" s="51">
        <v>19</v>
      </c>
      <c r="BG72" s="51">
        <v>13</v>
      </c>
      <c r="BH72" s="51">
        <v>0</v>
      </c>
      <c r="BI72" s="51">
        <v>0</v>
      </c>
      <c r="BJ72" s="51">
        <v>0</v>
      </c>
      <c r="BK72" s="51">
        <v>3</v>
      </c>
      <c r="BL72" s="51">
        <v>223683</v>
      </c>
      <c r="BM72" s="51"/>
      <c r="BN72" s="51">
        <v>85</v>
      </c>
      <c r="BO72" s="51"/>
      <c r="BP72" s="51">
        <v>9</v>
      </c>
      <c r="BQ72" s="51">
        <v>25</v>
      </c>
      <c r="BR72" s="51">
        <v>30</v>
      </c>
      <c r="BS72" s="51">
        <v>16</v>
      </c>
      <c r="BT72" s="51">
        <v>18</v>
      </c>
      <c r="BU72" s="51">
        <v>0</v>
      </c>
      <c r="BV72" s="51">
        <v>0</v>
      </c>
      <c r="BW72" s="51">
        <v>0</v>
      </c>
      <c r="BX72" s="51">
        <v>2</v>
      </c>
      <c r="BY72" s="51">
        <v>435637</v>
      </c>
      <c r="BZ72" s="51"/>
      <c r="CA72" s="51">
        <v>89</v>
      </c>
      <c r="CB72" s="51"/>
      <c r="CC72" s="51">
        <v>4</v>
      </c>
      <c r="CD72" s="51">
        <v>33</v>
      </c>
      <c r="CE72" s="51">
        <v>27</v>
      </c>
      <c r="CF72" s="51">
        <v>11</v>
      </c>
      <c r="CG72" s="51">
        <v>24</v>
      </c>
      <c r="CH72" s="51" t="s">
        <v>78</v>
      </c>
      <c r="CI72" s="51">
        <v>0</v>
      </c>
      <c r="CJ72" s="51">
        <v>0</v>
      </c>
      <c r="CK72" s="51">
        <v>1</v>
      </c>
      <c r="CL72" s="51">
        <v>211953</v>
      </c>
      <c r="CM72" s="51"/>
      <c r="CN72" s="51">
        <v>95</v>
      </c>
      <c r="CO72" s="51"/>
      <c r="CP72" s="51">
        <v>6</v>
      </c>
      <c r="CQ72" s="51">
        <v>27</v>
      </c>
      <c r="CR72" s="51">
        <v>25</v>
      </c>
      <c r="CS72" s="51">
        <v>12</v>
      </c>
      <c r="CT72" s="51">
        <v>29</v>
      </c>
      <c r="CU72" s="51">
        <v>0</v>
      </c>
      <c r="CV72" s="51">
        <v>0</v>
      </c>
      <c r="CW72" s="51">
        <v>0</v>
      </c>
      <c r="CX72" s="51">
        <v>2</v>
      </c>
      <c r="CY72" s="51">
        <v>223683</v>
      </c>
      <c r="CZ72" s="51"/>
      <c r="DA72" s="51">
        <v>93</v>
      </c>
      <c r="DB72" s="51"/>
      <c r="DC72" s="51">
        <v>5</v>
      </c>
      <c r="DD72" s="51">
        <v>30</v>
      </c>
      <c r="DE72" s="51">
        <v>26</v>
      </c>
      <c r="DF72" s="51">
        <v>11</v>
      </c>
      <c r="DG72" s="51">
        <v>27</v>
      </c>
      <c r="DH72" s="51">
        <v>0</v>
      </c>
      <c r="DI72" s="51">
        <v>0</v>
      </c>
      <c r="DJ72" s="51">
        <v>0</v>
      </c>
      <c r="DK72" s="51">
        <v>1</v>
      </c>
      <c r="DL72" s="51">
        <v>435636</v>
      </c>
      <c r="DM72" s="51"/>
      <c r="DN72" s="51">
        <v>94</v>
      </c>
      <c r="DO72" s="51"/>
      <c r="DP72" s="51">
        <v>70</v>
      </c>
      <c r="DQ72" s="51">
        <v>94</v>
      </c>
      <c r="DR72" s="51" t="s">
        <v>78</v>
      </c>
      <c r="DS72" s="51">
        <v>25</v>
      </c>
      <c r="DT72" s="51"/>
      <c r="DU72" s="51"/>
      <c r="DV72" s="51">
        <v>0</v>
      </c>
      <c r="DW72" s="51">
        <v>1</v>
      </c>
      <c r="DX72" s="51">
        <v>5</v>
      </c>
      <c r="DY72" s="51">
        <v>211955</v>
      </c>
      <c r="DZ72" s="51"/>
      <c r="EA72" s="51">
        <v>94</v>
      </c>
      <c r="EB72" s="51"/>
      <c r="EC72" s="51">
        <v>65</v>
      </c>
      <c r="ED72" s="51">
        <v>91</v>
      </c>
      <c r="EE72" s="51" t="s">
        <v>78</v>
      </c>
      <c r="EF72" s="51">
        <v>27</v>
      </c>
      <c r="EG72" s="51"/>
      <c r="EH72" s="51"/>
      <c r="EI72" s="51">
        <v>0</v>
      </c>
      <c r="EJ72" s="51">
        <v>2</v>
      </c>
      <c r="EK72" s="51">
        <v>7</v>
      </c>
      <c r="EL72" s="51">
        <v>223683</v>
      </c>
      <c r="EM72" s="51"/>
      <c r="EN72" s="51">
        <v>91</v>
      </c>
      <c r="EO72" s="51"/>
      <c r="EP72" s="51">
        <v>67</v>
      </c>
      <c r="EQ72" s="51">
        <v>93</v>
      </c>
      <c r="ER72" s="51" t="s">
        <v>78</v>
      </c>
      <c r="ES72" s="51">
        <v>26</v>
      </c>
      <c r="ET72" s="51"/>
      <c r="EU72" s="51"/>
      <c r="EV72" s="51">
        <v>0</v>
      </c>
      <c r="EW72" s="51">
        <v>1</v>
      </c>
      <c r="EX72" s="51">
        <v>6</v>
      </c>
      <c r="EY72" s="51">
        <v>435638</v>
      </c>
      <c r="EZ72" s="51"/>
      <c r="FA72" s="51">
        <v>93</v>
      </c>
    </row>
    <row r="73" spans="1:157" x14ac:dyDescent="0.2">
      <c r="A73" s="51"/>
      <c r="B73" s="51" t="s">
        <v>120</v>
      </c>
      <c r="C73" s="51">
        <v>12</v>
      </c>
      <c r="D73" s="51">
        <v>26</v>
      </c>
      <c r="E73" s="51">
        <v>27</v>
      </c>
      <c r="F73" s="51">
        <v>13</v>
      </c>
      <c r="G73" s="51">
        <v>19</v>
      </c>
      <c r="H73" s="51">
        <v>0</v>
      </c>
      <c r="I73" s="51">
        <v>0</v>
      </c>
      <c r="J73" s="51">
        <v>0</v>
      </c>
      <c r="K73" s="51">
        <v>2</v>
      </c>
      <c r="L73" s="51">
        <v>78357</v>
      </c>
      <c r="M73" s="51"/>
      <c r="N73" s="51">
        <v>85</v>
      </c>
      <c r="O73" s="51"/>
      <c r="P73" s="51">
        <v>19</v>
      </c>
      <c r="Q73" s="51">
        <v>21</v>
      </c>
      <c r="R73" s="51">
        <v>27</v>
      </c>
      <c r="S73" s="51">
        <v>15</v>
      </c>
      <c r="T73" s="51">
        <v>13</v>
      </c>
      <c r="U73" s="51">
        <v>0</v>
      </c>
      <c r="V73" s="51">
        <v>0</v>
      </c>
      <c r="W73" s="51">
        <v>0</v>
      </c>
      <c r="X73" s="51">
        <v>5</v>
      </c>
      <c r="Y73" s="51">
        <v>81024</v>
      </c>
      <c r="Z73" s="51"/>
      <c r="AA73" s="51">
        <v>76</v>
      </c>
      <c r="AB73" s="51"/>
      <c r="AC73" s="51">
        <v>16</v>
      </c>
      <c r="AD73" s="51">
        <v>24</v>
      </c>
      <c r="AE73" s="51">
        <v>27</v>
      </c>
      <c r="AF73" s="51">
        <v>14</v>
      </c>
      <c r="AG73" s="51">
        <v>16</v>
      </c>
      <c r="AH73" s="51">
        <v>0</v>
      </c>
      <c r="AI73" s="51">
        <v>0</v>
      </c>
      <c r="AJ73" s="51">
        <v>0</v>
      </c>
      <c r="AK73" s="51">
        <v>4</v>
      </c>
      <c r="AL73" s="51">
        <v>159381</v>
      </c>
      <c r="AM73" s="51"/>
      <c r="AN73" s="51">
        <v>80</v>
      </c>
      <c r="AO73" s="51"/>
      <c r="AP73" s="51">
        <v>15</v>
      </c>
      <c r="AQ73" s="51">
        <v>20</v>
      </c>
      <c r="AR73" s="51">
        <v>32</v>
      </c>
      <c r="AS73" s="51">
        <v>21</v>
      </c>
      <c r="AT73" s="51">
        <v>9</v>
      </c>
      <c r="AU73" s="51">
        <v>0</v>
      </c>
      <c r="AV73" s="51">
        <v>0</v>
      </c>
      <c r="AW73" s="51">
        <v>0</v>
      </c>
      <c r="AX73" s="51">
        <v>3</v>
      </c>
      <c r="AY73" s="51">
        <v>78357</v>
      </c>
      <c r="AZ73" s="51"/>
      <c r="BA73" s="51">
        <v>82</v>
      </c>
      <c r="BB73" s="51"/>
      <c r="BC73" s="51">
        <v>25</v>
      </c>
      <c r="BD73" s="51">
        <v>12</v>
      </c>
      <c r="BE73" s="51">
        <v>28</v>
      </c>
      <c r="BF73" s="51">
        <v>24</v>
      </c>
      <c r="BG73" s="51">
        <v>4</v>
      </c>
      <c r="BH73" s="51">
        <v>0</v>
      </c>
      <c r="BI73" s="51">
        <v>0</v>
      </c>
      <c r="BJ73" s="51">
        <v>0</v>
      </c>
      <c r="BK73" s="51">
        <v>6</v>
      </c>
      <c r="BL73" s="51">
        <v>81024</v>
      </c>
      <c r="BM73" s="51"/>
      <c r="BN73" s="51">
        <v>68</v>
      </c>
      <c r="BO73" s="51"/>
      <c r="BP73" s="51">
        <v>20</v>
      </c>
      <c r="BQ73" s="51">
        <v>16</v>
      </c>
      <c r="BR73" s="51">
        <v>30</v>
      </c>
      <c r="BS73" s="51">
        <v>22</v>
      </c>
      <c r="BT73" s="51">
        <v>7</v>
      </c>
      <c r="BU73" s="51">
        <v>0</v>
      </c>
      <c r="BV73" s="51">
        <v>0</v>
      </c>
      <c r="BW73" s="51">
        <v>0</v>
      </c>
      <c r="BX73" s="51">
        <v>5</v>
      </c>
      <c r="BY73" s="51">
        <v>159381</v>
      </c>
      <c r="BZ73" s="51"/>
      <c r="CA73" s="51">
        <v>75</v>
      </c>
      <c r="CB73" s="51"/>
      <c r="CC73" s="51">
        <v>11</v>
      </c>
      <c r="CD73" s="51">
        <v>25</v>
      </c>
      <c r="CE73" s="51">
        <v>33</v>
      </c>
      <c r="CF73" s="51">
        <v>19</v>
      </c>
      <c r="CG73" s="51">
        <v>11</v>
      </c>
      <c r="CH73" s="51" t="s">
        <v>78</v>
      </c>
      <c r="CI73" s="51">
        <v>0</v>
      </c>
      <c r="CJ73" s="51">
        <v>0</v>
      </c>
      <c r="CK73" s="51">
        <v>2</v>
      </c>
      <c r="CL73" s="51">
        <v>78357</v>
      </c>
      <c r="CM73" s="51"/>
      <c r="CN73" s="51">
        <v>87</v>
      </c>
      <c r="CO73" s="51"/>
      <c r="CP73" s="51">
        <v>14</v>
      </c>
      <c r="CQ73" s="51">
        <v>21</v>
      </c>
      <c r="CR73" s="51">
        <v>29</v>
      </c>
      <c r="CS73" s="51">
        <v>19</v>
      </c>
      <c r="CT73" s="51">
        <v>14</v>
      </c>
      <c r="CU73" s="51">
        <v>0</v>
      </c>
      <c r="CV73" s="51">
        <v>0</v>
      </c>
      <c r="CW73" s="51">
        <v>0</v>
      </c>
      <c r="CX73" s="51">
        <v>3</v>
      </c>
      <c r="CY73" s="51">
        <v>81024</v>
      </c>
      <c r="CZ73" s="51"/>
      <c r="DA73" s="51">
        <v>83</v>
      </c>
      <c r="DB73" s="51"/>
      <c r="DC73" s="51">
        <v>12</v>
      </c>
      <c r="DD73" s="51">
        <v>23</v>
      </c>
      <c r="DE73" s="51">
        <v>31</v>
      </c>
      <c r="DF73" s="51">
        <v>19</v>
      </c>
      <c r="DG73" s="51">
        <v>12</v>
      </c>
      <c r="DH73" s="51">
        <v>0</v>
      </c>
      <c r="DI73" s="51">
        <v>0</v>
      </c>
      <c r="DJ73" s="51">
        <v>0</v>
      </c>
      <c r="DK73" s="51">
        <v>3</v>
      </c>
      <c r="DL73" s="51">
        <v>159381</v>
      </c>
      <c r="DM73" s="51"/>
      <c r="DN73" s="51">
        <v>85</v>
      </c>
      <c r="DO73" s="51"/>
      <c r="DP73" s="51">
        <v>75</v>
      </c>
      <c r="DQ73" s="51">
        <v>86</v>
      </c>
      <c r="DR73" s="51" t="s">
        <v>78</v>
      </c>
      <c r="DS73" s="51">
        <v>10</v>
      </c>
      <c r="DT73" s="51"/>
      <c r="DU73" s="51"/>
      <c r="DV73" s="51">
        <v>0</v>
      </c>
      <c r="DW73" s="51">
        <v>2</v>
      </c>
      <c r="DX73" s="51">
        <v>13</v>
      </c>
      <c r="DY73" s="51">
        <v>78357</v>
      </c>
      <c r="DZ73" s="51"/>
      <c r="EA73" s="51">
        <v>86</v>
      </c>
      <c r="EB73" s="51"/>
      <c r="EC73" s="51">
        <v>69</v>
      </c>
      <c r="ED73" s="51">
        <v>80</v>
      </c>
      <c r="EE73" s="51" t="s">
        <v>78</v>
      </c>
      <c r="EF73" s="51">
        <v>11</v>
      </c>
      <c r="EG73" s="51"/>
      <c r="EH73" s="51"/>
      <c r="EI73" s="51">
        <v>0</v>
      </c>
      <c r="EJ73" s="51">
        <v>3</v>
      </c>
      <c r="EK73" s="51">
        <v>16</v>
      </c>
      <c r="EL73" s="51">
        <v>81025</v>
      </c>
      <c r="EM73" s="51"/>
      <c r="EN73" s="51">
        <v>80</v>
      </c>
      <c r="EO73" s="51"/>
      <c r="EP73" s="51">
        <v>72</v>
      </c>
      <c r="EQ73" s="51">
        <v>83</v>
      </c>
      <c r="ER73" s="51" t="s">
        <v>78</v>
      </c>
      <c r="ES73" s="51">
        <v>11</v>
      </c>
      <c r="ET73" s="51"/>
      <c r="EU73" s="51"/>
      <c r="EV73" s="51">
        <v>0</v>
      </c>
      <c r="EW73" s="51">
        <v>2</v>
      </c>
      <c r="EX73" s="51">
        <v>14</v>
      </c>
      <c r="EY73" s="51">
        <v>159382</v>
      </c>
      <c r="EZ73" s="51"/>
      <c r="FA73" s="51">
        <v>83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B73"/>
  <sheetViews>
    <sheetView topLeftCell="A19" workbookViewId="0">
      <selection activeCell="Q4" sqref="Q4:T4"/>
    </sheetView>
  </sheetViews>
  <sheetFormatPr defaultRowHeight="12.75" x14ac:dyDescent="0.2"/>
  <cols>
    <col min="1" max="1" width="9.140625" style="51"/>
    <col min="2" max="2" width="41.28515625" style="51" bestFit="1" customWidth="1"/>
    <col min="3" max="16384" width="9.140625" style="51"/>
  </cols>
  <sheetData>
    <row r="1" spans="1:158" ht="15.75" x14ac:dyDescent="0.25">
      <c r="A1" s="50" t="s">
        <v>49</v>
      </c>
      <c r="P1" s="51">
        <v>15</v>
      </c>
      <c r="Q1" s="51">
        <v>16</v>
      </c>
      <c r="R1" s="51">
        <v>17</v>
      </c>
      <c r="S1" s="51">
        <v>18</v>
      </c>
      <c r="T1" s="51">
        <v>19</v>
      </c>
      <c r="U1" s="51">
        <v>20</v>
      </c>
      <c r="V1" s="51">
        <v>22</v>
      </c>
      <c r="W1" s="51">
        <v>23</v>
      </c>
      <c r="X1" s="51">
        <v>24</v>
      </c>
      <c r="Y1" s="51">
        <v>25</v>
      </c>
      <c r="Z1" s="51">
        <v>26</v>
      </c>
      <c r="AA1" s="51">
        <v>27</v>
      </c>
      <c r="AC1" s="51">
        <v>28</v>
      </c>
      <c r="AD1" s="51">
        <v>29</v>
      </c>
      <c r="AE1" s="51">
        <v>30</v>
      </c>
      <c r="AF1" s="51">
        <v>31</v>
      </c>
      <c r="AG1" s="51">
        <v>32</v>
      </c>
      <c r="AH1" s="51">
        <v>33</v>
      </c>
      <c r="AI1" s="51">
        <v>35</v>
      </c>
      <c r="AJ1" s="51">
        <v>36</v>
      </c>
      <c r="AK1" s="51">
        <v>37</v>
      </c>
      <c r="AL1" s="51">
        <v>38</v>
      </c>
      <c r="AM1" s="51">
        <v>39</v>
      </c>
      <c r="AN1" s="51">
        <v>40</v>
      </c>
      <c r="AP1" s="51" t="s">
        <v>50</v>
      </c>
      <c r="AQ1" s="51">
        <v>42</v>
      </c>
      <c r="AR1" s="51">
        <v>43</v>
      </c>
      <c r="AS1" s="51">
        <v>44</v>
      </c>
      <c r="AT1" s="51">
        <v>45</v>
      </c>
      <c r="AU1" s="51">
        <v>46</v>
      </c>
      <c r="AV1" s="51">
        <v>48</v>
      </c>
      <c r="AW1" s="51">
        <v>49</v>
      </c>
      <c r="AX1" s="51">
        <v>50</v>
      </c>
      <c r="AY1" s="51">
        <v>51</v>
      </c>
      <c r="AZ1" s="51">
        <v>52</v>
      </c>
      <c r="BA1" s="51">
        <v>53</v>
      </c>
      <c r="BC1" s="51">
        <v>54</v>
      </c>
      <c r="BD1" s="51">
        <v>55</v>
      </c>
      <c r="BE1" s="51">
        <v>56</v>
      </c>
      <c r="BF1" s="51">
        <v>57</v>
      </c>
      <c r="BG1" s="51">
        <v>58</v>
      </c>
      <c r="BH1" s="51">
        <v>59</v>
      </c>
      <c r="BI1" s="51">
        <v>61</v>
      </c>
      <c r="BJ1" s="51">
        <v>62</v>
      </c>
      <c r="BK1" s="51">
        <v>63</v>
      </c>
      <c r="BL1" s="51">
        <v>64</v>
      </c>
      <c r="BM1" s="51">
        <v>65</v>
      </c>
      <c r="BN1" s="51">
        <v>66</v>
      </c>
      <c r="BP1" s="51">
        <v>67</v>
      </c>
      <c r="BQ1" s="51">
        <v>68</v>
      </c>
      <c r="BR1" s="51">
        <v>69</v>
      </c>
      <c r="BS1" s="51">
        <v>70</v>
      </c>
      <c r="BT1" s="51">
        <v>71</v>
      </c>
      <c r="BU1" s="51">
        <v>72</v>
      </c>
      <c r="BV1" s="51">
        <v>74</v>
      </c>
      <c r="BW1" s="51">
        <v>75</v>
      </c>
      <c r="BX1" s="51">
        <v>76</v>
      </c>
      <c r="BY1" s="51">
        <v>77</v>
      </c>
      <c r="BZ1" s="51">
        <v>78</v>
      </c>
      <c r="CA1" s="51">
        <v>79</v>
      </c>
      <c r="CC1" s="51" t="s">
        <v>51</v>
      </c>
      <c r="CD1" s="51">
        <v>81</v>
      </c>
      <c r="CE1" s="51">
        <v>82</v>
      </c>
      <c r="CF1" s="51">
        <v>83</v>
      </c>
      <c r="CG1" s="51">
        <v>84</v>
      </c>
      <c r="CH1" s="51">
        <v>85</v>
      </c>
      <c r="CI1" s="51">
        <v>87</v>
      </c>
      <c r="CJ1" s="51">
        <v>88</v>
      </c>
      <c r="CK1" s="51">
        <v>89</v>
      </c>
      <c r="CL1" s="51">
        <v>90</v>
      </c>
      <c r="CM1" s="51">
        <v>91</v>
      </c>
      <c r="CN1" s="51">
        <v>92</v>
      </c>
      <c r="CP1" s="51">
        <v>93</v>
      </c>
      <c r="CQ1" s="51">
        <v>94</v>
      </c>
      <c r="CR1" s="51">
        <v>95</v>
      </c>
      <c r="CS1" s="51">
        <v>96</v>
      </c>
      <c r="CT1" s="51">
        <v>97</v>
      </c>
      <c r="CU1" s="51">
        <v>98</v>
      </c>
      <c r="CV1" s="51">
        <v>100</v>
      </c>
      <c r="CW1" s="51">
        <v>101</v>
      </c>
      <c r="CX1" s="51">
        <v>102</v>
      </c>
      <c r="CY1" s="51">
        <v>103</v>
      </c>
      <c r="CZ1" s="51">
        <v>104</v>
      </c>
      <c r="DA1" s="51">
        <v>105</v>
      </c>
      <c r="DC1" s="51">
        <v>106</v>
      </c>
      <c r="DD1" s="51">
        <v>107</v>
      </c>
      <c r="DE1" s="51">
        <v>108</v>
      </c>
      <c r="DF1" s="51">
        <v>109</v>
      </c>
      <c r="DG1" s="51">
        <v>110</v>
      </c>
      <c r="DH1" s="51">
        <v>111</v>
      </c>
      <c r="DI1" s="51">
        <v>113</v>
      </c>
      <c r="DJ1" s="51">
        <v>114</v>
      </c>
      <c r="DK1" s="51">
        <v>115</v>
      </c>
      <c r="DL1" s="51">
        <v>116</v>
      </c>
      <c r="DM1" s="51">
        <v>117</v>
      </c>
      <c r="DN1" s="51">
        <v>118</v>
      </c>
      <c r="DP1" s="51" t="s">
        <v>52</v>
      </c>
      <c r="DQ1" s="51">
        <v>120</v>
      </c>
      <c r="DR1" s="51">
        <v>121</v>
      </c>
      <c r="DS1" s="51">
        <v>122</v>
      </c>
      <c r="DT1" s="51">
        <v>123</v>
      </c>
      <c r="DV1" s="51">
        <v>125</v>
      </c>
      <c r="DW1" s="51">
        <v>126</v>
      </c>
      <c r="DX1" s="51">
        <v>127</v>
      </c>
      <c r="DY1" s="51">
        <v>128</v>
      </c>
      <c r="DZ1" s="51">
        <v>129</v>
      </c>
      <c r="EA1" s="51">
        <v>130</v>
      </c>
      <c r="EC1" s="51">
        <v>131</v>
      </c>
      <c r="ED1" s="51">
        <v>132</v>
      </c>
      <c r="EE1" s="51">
        <v>133</v>
      </c>
      <c r="EF1" s="51">
        <v>134</v>
      </c>
      <c r="EG1" s="51">
        <v>135</v>
      </c>
      <c r="EI1" s="51">
        <v>137</v>
      </c>
      <c r="EJ1" s="51">
        <v>138</v>
      </c>
      <c r="EK1" s="51">
        <v>139</v>
      </c>
      <c r="EL1" s="51">
        <v>140</v>
      </c>
      <c r="EM1" s="51">
        <v>141</v>
      </c>
      <c r="EN1" s="51">
        <v>142</v>
      </c>
      <c r="EP1" s="51">
        <v>143</v>
      </c>
      <c r="EQ1" s="51">
        <v>144</v>
      </c>
      <c r="ER1" s="51">
        <v>145</v>
      </c>
      <c r="ES1" s="51">
        <v>146</v>
      </c>
      <c r="ET1" s="51">
        <v>147</v>
      </c>
      <c r="EV1" s="51">
        <v>149</v>
      </c>
      <c r="EW1" s="51">
        <v>150</v>
      </c>
      <c r="EX1" s="51">
        <v>151</v>
      </c>
      <c r="EY1" s="51">
        <v>152</v>
      </c>
      <c r="EZ1" s="51">
        <v>153</v>
      </c>
      <c r="FA1" s="51">
        <v>154</v>
      </c>
    </row>
    <row r="2" spans="1:158" x14ac:dyDescent="0.2">
      <c r="C2" s="51">
        <v>1</v>
      </c>
      <c r="AP2" s="51">
        <v>1</v>
      </c>
      <c r="CC2" s="51">
        <v>1</v>
      </c>
      <c r="DP2" s="51">
        <v>1</v>
      </c>
    </row>
    <row r="3" spans="1:158" x14ac:dyDescent="0.2">
      <c r="C3" s="52">
        <v>2</v>
      </c>
      <c r="D3" s="52">
        <v>3</v>
      </c>
      <c r="E3" s="52">
        <v>4</v>
      </c>
      <c r="F3" s="52">
        <v>5</v>
      </c>
      <c r="G3" s="52">
        <v>6</v>
      </c>
      <c r="H3" s="52">
        <v>7</v>
      </c>
      <c r="I3" s="52">
        <v>8</v>
      </c>
      <c r="J3" s="52">
        <v>9</v>
      </c>
      <c r="K3" s="52">
        <v>10</v>
      </c>
      <c r="L3" s="52">
        <v>11</v>
      </c>
      <c r="M3" s="52">
        <v>12</v>
      </c>
      <c r="N3" s="52">
        <v>13</v>
      </c>
      <c r="O3" s="52">
        <v>14</v>
      </c>
      <c r="P3" s="52">
        <v>15</v>
      </c>
      <c r="Q3" s="52">
        <v>16</v>
      </c>
      <c r="R3" s="52">
        <v>17</v>
      </c>
      <c r="S3" s="52">
        <v>18</v>
      </c>
      <c r="T3" s="52">
        <v>19</v>
      </c>
      <c r="U3" s="52">
        <v>20</v>
      </c>
      <c r="V3" s="52">
        <v>21</v>
      </c>
      <c r="W3" s="52">
        <v>22</v>
      </c>
      <c r="X3" s="52">
        <v>23</v>
      </c>
      <c r="Y3" s="52">
        <v>24</v>
      </c>
      <c r="Z3" s="52">
        <v>25</v>
      </c>
      <c r="AA3" s="52">
        <v>26</v>
      </c>
      <c r="AB3" s="52">
        <v>27</v>
      </c>
      <c r="AC3" s="52">
        <v>28</v>
      </c>
      <c r="AD3" s="52">
        <v>29</v>
      </c>
      <c r="AE3" s="52">
        <v>30</v>
      </c>
      <c r="AF3" s="52">
        <v>31</v>
      </c>
      <c r="AG3" s="52">
        <v>32</v>
      </c>
      <c r="AH3" s="52">
        <v>33</v>
      </c>
      <c r="AI3" s="52">
        <v>34</v>
      </c>
      <c r="AJ3" s="52">
        <v>35</v>
      </c>
      <c r="AK3" s="52">
        <v>36</v>
      </c>
      <c r="AL3" s="52">
        <v>37</v>
      </c>
      <c r="AM3" s="52">
        <v>38</v>
      </c>
      <c r="AN3" s="52">
        <v>39</v>
      </c>
      <c r="AO3" s="52">
        <v>40</v>
      </c>
      <c r="AP3" s="52">
        <v>41</v>
      </c>
      <c r="AQ3" s="52">
        <v>42</v>
      </c>
      <c r="AR3" s="52">
        <v>43</v>
      </c>
      <c r="AS3" s="52">
        <v>44</v>
      </c>
      <c r="AT3" s="52">
        <v>45</v>
      </c>
      <c r="AU3" s="52">
        <v>46</v>
      </c>
      <c r="AV3" s="52">
        <v>47</v>
      </c>
      <c r="AW3" s="52">
        <v>48</v>
      </c>
      <c r="AX3" s="52">
        <v>49</v>
      </c>
      <c r="AY3" s="52">
        <v>50</v>
      </c>
      <c r="AZ3" s="52">
        <v>51</v>
      </c>
      <c r="BA3" s="52">
        <v>52</v>
      </c>
      <c r="BB3" s="52">
        <v>53</v>
      </c>
      <c r="BC3" s="52">
        <v>54</v>
      </c>
      <c r="BD3" s="52">
        <v>55</v>
      </c>
      <c r="BE3" s="52">
        <v>56</v>
      </c>
      <c r="BF3" s="52">
        <v>57</v>
      </c>
      <c r="BG3" s="52">
        <v>58</v>
      </c>
      <c r="BH3" s="52">
        <v>59</v>
      </c>
      <c r="BI3" s="52">
        <v>60</v>
      </c>
      <c r="BJ3" s="52">
        <v>61</v>
      </c>
      <c r="BK3" s="52">
        <v>62</v>
      </c>
      <c r="BL3" s="52">
        <v>63</v>
      </c>
      <c r="BM3" s="52">
        <v>64</v>
      </c>
      <c r="BN3" s="52">
        <v>65</v>
      </c>
      <c r="BO3" s="52">
        <v>66</v>
      </c>
      <c r="BP3" s="52">
        <v>67</v>
      </c>
      <c r="BQ3" s="52">
        <v>68</v>
      </c>
      <c r="BR3" s="52">
        <v>69</v>
      </c>
      <c r="BS3" s="52">
        <v>70</v>
      </c>
      <c r="BT3" s="52">
        <v>71</v>
      </c>
      <c r="BU3" s="52">
        <v>72</v>
      </c>
      <c r="BV3" s="52">
        <v>73</v>
      </c>
      <c r="BW3" s="52">
        <v>74</v>
      </c>
      <c r="BX3" s="52">
        <v>75</v>
      </c>
      <c r="BY3" s="52">
        <v>76</v>
      </c>
      <c r="BZ3" s="52">
        <v>77</v>
      </c>
      <c r="CA3" s="52">
        <v>78</v>
      </c>
      <c r="CB3" s="52">
        <v>79</v>
      </c>
      <c r="CC3" s="52">
        <v>80</v>
      </c>
      <c r="CD3" s="52">
        <v>81</v>
      </c>
      <c r="CE3" s="52">
        <v>82</v>
      </c>
      <c r="CF3" s="52">
        <v>83</v>
      </c>
      <c r="CG3" s="52">
        <v>84</v>
      </c>
      <c r="CH3" s="52">
        <v>85</v>
      </c>
      <c r="CI3" s="52">
        <v>86</v>
      </c>
      <c r="CJ3" s="52">
        <v>87</v>
      </c>
      <c r="CK3" s="52">
        <v>88</v>
      </c>
      <c r="CL3" s="52">
        <v>89</v>
      </c>
      <c r="CM3" s="52">
        <v>90</v>
      </c>
      <c r="CN3" s="52">
        <v>91</v>
      </c>
      <c r="CO3" s="52">
        <v>92</v>
      </c>
      <c r="CP3" s="52">
        <v>93</v>
      </c>
      <c r="CQ3" s="52">
        <v>94</v>
      </c>
      <c r="CR3" s="52">
        <v>95</v>
      </c>
      <c r="CS3" s="52">
        <v>96</v>
      </c>
      <c r="CT3" s="52">
        <v>97</v>
      </c>
      <c r="CU3" s="52">
        <v>98</v>
      </c>
      <c r="CV3" s="52">
        <v>99</v>
      </c>
      <c r="CW3" s="52">
        <v>100</v>
      </c>
      <c r="CX3" s="52">
        <v>101</v>
      </c>
      <c r="CY3" s="52">
        <v>102</v>
      </c>
      <c r="CZ3" s="52">
        <v>103</v>
      </c>
      <c r="DA3" s="52">
        <v>104</v>
      </c>
      <c r="DB3" s="52">
        <v>105</v>
      </c>
      <c r="DC3" s="52">
        <v>106</v>
      </c>
      <c r="DD3" s="52">
        <v>107</v>
      </c>
      <c r="DE3" s="52">
        <v>108</v>
      </c>
      <c r="DF3" s="52">
        <v>109</v>
      </c>
      <c r="DG3" s="52">
        <v>110</v>
      </c>
      <c r="DH3" s="52">
        <v>111</v>
      </c>
      <c r="DI3" s="52">
        <v>112</v>
      </c>
      <c r="DJ3" s="52">
        <v>113</v>
      </c>
      <c r="DK3" s="52">
        <v>114</v>
      </c>
      <c r="DL3" s="52">
        <v>115</v>
      </c>
      <c r="DM3" s="52">
        <v>116</v>
      </c>
      <c r="DN3" s="52">
        <v>117</v>
      </c>
      <c r="DO3" s="52">
        <v>118</v>
      </c>
      <c r="DP3" s="52">
        <v>119</v>
      </c>
      <c r="DQ3" s="52">
        <v>120</v>
      </c>
      <c r="DR3" s="52">
        <v>121</v>
      </c>
      <c r="DS3" s="52">
        <v>122</v>
      </c>
      <c r="DT3" s="52">
        <v>123</v>
      </c>
      <c r="DU3" s="52">
        <v>124</v>
      </c>
      <c r="DV3" s="52">
        <v>125</v>
      </c>
      <c r="DW3" s="52">
        <v>126</v>
      </c>
      <c r="DX3" s="52">
        <v>127</v>
      </c>
      <c r="DY3" s="52">
        <v>128</v>
      </c>
      <c r="DZ3" s="52">
        <v>129</v>
      </c>
      <c r="EA3" s="52">
        <v>130</v>
      </c>
      <c r="EB3" s="52">
        <v>131</v>
      </c>
      <c r="EC3" s="52">
        <v>132</v>
      </c>
      <c r="ED3" s="52">
        <v>133</v>
      </c>
      <c r="EE3" s="52">
        <v>134</v>
      </c>
      <c r="EF3" s="52">
        <v>135</v>
      </c>
      <c r="EG3" s="52">
        <v>136</v>
      </c>
      <c r="EH3" s="52">
        <v>137</v>
      </c>
      <c r="EI3" s="52">
        <v>138</v>
      </c>
      <c r="EJ3" s="52">
        <v>139</v>
      </c>
      <c r="EK3" s="52">
        <v>140</v>
      </c>
      <c r="EL3" s="52">
        <v>141</v>
      </c>
      <c r="EM3" s="52">
        <v>142</v>
      </c>
      <c r="EN3" s="52">
        <v>143</v>
      </c>
      <c r="EO3" s="52">
        <v>144</v>
      </c>
      <c r="EP3" s="52">
        <v>145</v>
      </c>
      <c r="EQ3" s="52">
        <v>146</v>
      </c>
      <c r="ER3" s="52">
        <v>147</v>
      </c>
      <c r="ES3" s="52">
        <v>148</v>
      </c>
      <c r="ET3" s="52">
        <v>149</v>
      </c>
      <c r="EU3" s="52">
        <v>150</v>
      </c>
      <c r="EV3" s="52">
        <v>151</v>
      </c>
      <c r="EW3" s="52">
        <v>152</v>
      </c>
      <c r="EX3" s="52">
        <v>153</v>
      </c>
      <c r="EY3" s="52">
        <v>154</v>
      </c>
      <c r="EZ3" s="52">
        <v>155</v>
      </c>
      <c r="FA3" s="52">
        <v>156</v>
      </c>
      <c r="FB3" s="52">
        <v>157</v>
      </c>
    </row>
    <row r="4" spans="1:158" x14ac:dyDescent="0.2">
      <c r="C4" s="51" t="s">
        <v>53</v>
      </c>
      <c r="P4" s="51" t="s">
        <v>54</v>
      </c>
      <c r="AC4" s="51" t="s">
        <v>55</v>
      </c>
      <c r="AP4" s="51" t="s">
        <v>53</v>
      </c>
      <c r="BC4" s="51" t="s">
        <v>54</v>
      </c>
      <c r="BP4" s="51" t="s">
        <v>55</v>
      </c>
      <c r="CC4" s="51" t="s">
        <v>53</v>
      </c>
      <c r="CP4" s="51" t="s">
        <v>54</v>
      </c>
      <c r="DC4" s="51" t="s">
        <v>55</v>
      </c>
      <c r="DP4" s="51" t="s">
        <v>53</v>
      </c>
      <c r="EC4" s="51" t="s">
        <v>54</v>
      </c>
      <c r="EP4" s="51" t="s">
        <v>55</v>
      </c>
    </row>
    <row r="5" spans="1:158" x14ac:dyDescent="0.2">
      <c r="C5" s="51" t="s">
        <v>56</v>
      </c>
      <c r="M5" s="51" t="s">
        <v>57</v>
      </c>
      <c r="P5" s="51" t="s">
        <v>56</v>
      </c>
      <c r="Z5" s="51" t="s">
        <v>57</v>
      </c>
      <c r="AC5" s="51" t="s">
        <v>56</v>
      </c>
      <c r="AM5" s="51" t="s">
        <v>57</v>
      </c>
      <c r="AP5" s="51" t="s">
        <v>58</v>
      </c>
      <c r="AZ5" s="51" t="s">
        <v>59</v>
      </c>
      <c r="BC5" s="51" t="s">
        <v>58</v>
      </c>
      <c r="BM5" s="51" t="s">
        <v>59</v>
      </c>
      <c r="BP5" s="51" t="s">
        <v>58</v>
      </c>
      <c r="BZ5" s="51" t="s">
        <v>59</v>
      </c>
      <c r="CC5" s="51" t="s">
        <v>60</v>
      </c>
      <c r="CM5" s="51" t="s">
        <v>61</v>
      </c>
      <c r="CP5" s="51" t="s">
        <v>60</v>
      </c>
      <c r="CZ5" s="51" t="s">
        <v>61</v>
      </c>
      <c r="DC5" s="51" t="s">
        <v>60</v>
      </c>
      <c r="DM5" s="51" t="s">
        <v>61</v>
      </c>
      <c r="DP5" s="51" t="s">
        <v>62</v>
      </c>
      <c r="DZ5" s="51" t="s">
        <v>63</v>
      </c>
      <c r="EC5" s="51" t="s">
        <v>62</v>
      </c>
      <c r="EM5" s="51" t="s">
        <v>63</v>
      </c>
      <c r="EP5" s="51" t="s">
        <v>62</v>
      </c>
      <c r="EZ5" s="51" t="s">
        <v>63</v>
      </c>
    </row>
    <row r="6" spans="1:158" x14ac:dyDescent="0.2">
      <c r="C6" s="51" t="s">
        <v>64</v>
      </c>
      <c r="D6" s="51" t="s">
        <v>65</v>
      </c>
      <c r="E6" s="51" t="s">
        <v>66</v>
      </c>
      <c r="F6" s="51" t="s">
        <v>67</v>
      </c>
      <c r="G6" s="51" t="s">
        <v>68</v>
      </c>
      <c r="H6" s="51" t="s">
        <v>69</v>
      </c>
      <c r="I6" s="51" t="s">
        <v>70</v>
      </c>
      <c r="J6" s="51" t="s">
        <v>71</v>
      </c>
      <c r="K6" s="51" t="s">
        <v>72</v>
      </c>
      <c r="L6" s="51" t="s">
        <v>55</v>
      </c>
      <c r="M6" s="51">
        <v>0</v>
      </c>
      <c r="N6" s="51">
        <v>1</v>
      </c>
      <c r="P6" s="51" t="s">
        <v>64</v>
      </c>
      <c r="Q6" s="51" t="s">
        <v>65</v>
      </c>
      <c r="R6" s="51" t="s">
        <v>66</v>
      </c>
      <c r="S6" s="51" t="s">
        <v>67</v>
      </c>
      <c r="T6" s="51" t="s">
        <v>68</v>
      </c>
      <c r="U6" s="51" t="s">
        <v>69</v>
      </c>
      <c r="V6" s="51" t="s">
        <v>70</v>
      </c>
      <c r="W6" s="51" t="s">
        <v>71</v>
      </c>
      <c r="X6" s="51" t="s">
        <v>72</v>
      </c>
      <c r="Y6" s="51" t="s">
        <v>55</v>
      </c>
      <c r="Z6" s="51">
        <v>0</v>
      </c>
      <c r="AA6" s="51">
        <v>1</v>
      </c>
      <c r="AC6" s="51" t="s">
        <v>64</v>
      </c>
      <c r="AD6" s="51" t="s">
        <v>65</v>
      </c>
      <c r="AE6" s="51" t="s">
        <v>66</v>
      </c>
      <c r="AF6" s="51" t="s">
        <v>67</v>
      </c>
      <c r="AG6" s="51" t="s">
        <v>68</v>
      </c>
      <c r="AH6" s="51" t="s">
        <v>69</v>
      </c>
      <c r="AI6" s="51" t="s">
        <v>70</v>
      </c>
      <c r="AJ6" s="51" t="s">
        <v>71</v>
      </c>
      <c r="AK6" s="51" t="s">
        <v>72</v>
      </c>
      <c r="AL6" s="51" t="s">
        <v>55</v>
      </c>
      <c r="AM6" s="51">
        <v>0</v>
      </c>
      <c r="AN6" s="51">
        <v>1</v>
      </c>
      <c r="AP6" s="51" t="s">
        <v>64</v>
      </c>
      <c r="AQ6" s="51" t="s">
        <v>65</v>
      </c>
      <c r="AR6" s="51" t="s">
        <v>66</v>
      </c>
      <c r="AS6" s="51" t="s">
        <v>67</v>
      </c>
      <c r="AT6" s="51" t="s">
        <v>68</v>
      </c>
      <c r="AU6" s="51" t="s">
        <v>69</v>
      </c>
      <c r="AV6" s="51" t="s">
        <v>70</v>
      </c>
      <c r="AW6" s="51" t="s">
        <v>71</v>
      </c>
      <c r="AX6" s="51" t="s">
        <v>72</v>
      </c>
      <c r="AY6" s="51" t="s">
        <v>55</v>
      </c>
      <c r="AZ6" s="51">
        <v>0</v>
      </c>
      <c r="BA6" s="51">
        <v>1</v>
      </c>
      <c r="BC6" s="51" t="s">
        <v>64</v>
      </c>
      <c r="BD6" s="51" t="s">
        <v>65</v>
      </c>
      <c r="BE6" s="51" t="s">
        <v>66</v>
      </c>
      <c r="BF6" s="51" t="s">
        <v>67</v>
      </c>
      <c r="BG6" s="51" t="s">
        <v>68</v>
      </c>
      <c r="BH6" s="51" t="s">
        <v>69</v>
      </c>
      <c r="BI6" s="51" t="s">
        <v>70</v>
      </c>
      <c r="BJ6" s="51" t="s">
        <v>71</v>
      </c>
      <c r="BK6" s="51" t="s">
        <v>72</v>
      </c>
      <c r="BL6" s="51" t="s">
        <v>55</v>
      </c>
      <c r="BM6" s="51">
        <v>0</v>
      </c>
      <c r="BN6" s="51">
        <v>1</v>
      </c>
      <c r="BP6" s="51" t="s">
        <v>64</v>
      </c>
      <c r="BQ6" s="51" t="s">
        <v>65</v>
      </c>
      <c r="BR6" s="51" t="s">
        <v>66</v>
      </c>
      <c r="BS6" s="51" t="s">
        <v>67</v>
      </c>
      <c r="BT6" s="51" t="s">
        <v>68</v>
      </c>
      <c r="BU6" s="51" t="s">
        <v>69</v>
      </c>
      <c r="BV6" s="51" t="s">
        <v>70</v>
      </c>
      <c r="BW6" s="51" t="s">
        <v>71</v>
      </c>
      <c r="BX6" s="51" t="s">
        <v>72</v>
      </c>
      <c r="BY6" s="51" t="s">
        <v>55</v>
      </c>
      <c r="BZ6" s="51">
        <v>0</v>
      </c>
      <c r="CA6" s="51">
        <v>1</v>
      </c>
      <c r="CC6" s="51" t="s">
        <v>64</v>
      </c>
      <c r="CD6" s="51" t="s">
        <v>65</v>
      </c>
      <c r="CE6" s="51" t="s">
        <v>66</v>
      </c>
      <c r="CF6" s="51" t="s">
        <v>67</v>
      </c>
      <c r="CG6" s="51" t="s">
        <v>68</v>
      </c>
      <c r="CH6" s="51" t="s">
        <v>69</v>
      </c>
      <c r="CI6" s="51" t="s">
        <v>70</v>
      </c>
      <c r="CJ6" s="51" t="s">
        <v>71</v>
      </c>
      <c r="CK6" s="51" t="s">
        <v>72</v>
      </c>
      <c r="CL6" s="51" t="s">
        <v>55</v>
      </c>
      <c r="CM6" s="51">
        <v>0</v>
      </c>
      <c r="CN6" s="51">
        <v>1</v>
      </c>
      <c r="CP6" s="51" t="s">
        <v>64</v>
      </c>
      <c r="CQ6" s="51" t="s">
        <v>65</v>
      </c>
      <c r="CR6" s="51" t="s">
        <v>66</v>
      </c>
      <c r="CS6" s="51" t="s">
        <v>67</v>
      </c>
      <c r="CT6" s="51" t="s">
        <v>68</v>
      </c>
      <c r="CU6" s="51" t="s">
        <v>69</v>
      </c>
      <c r="CV6" s="51" t="s">
        <v>70</v>
      </c>
      <c r="CW6" s="51" t="s">
        <v>71</v>
      </c>
      <c r="CX6" s="51" t="s">
        <v>72</v>
      </c>
      <c r="CY6" s="51" t="s">
        <v>55</v>
      </c>
      <c r="CZ6" s="51">
        <v>0</v>
      </c>
      <c r="DA6" s="51">
        <v>1</v>
      </c>
      <c r="DC6" s="51" t="s">
        <v>64</v>
      </c>
      <c r="DD6" s="51" t="s">
        <v>65</v>
      </c>
      <c r="DE6" s="51" t="s">
        <v>66</v>
      </c>
      <c r="DF6" s="51" t="s">
        <v>67</v>
      </c>
      <c r="DG6" s="51" t="s">
        <v>68</v>
      </c>
      <c r="DH6" s="51" t="s">
        <v>69</v>
      </c>
      <c r="DI6" s="51" t="s">
        <v>70</v>
      </c>
      <c r="DJ6" s="51" t="s">
        <v>71</v>
      </c>
      <c r="DK6" s="51" t="s">
        <v>72</v>
      </c>
      <c r="DL6" s="51" t="s">
        <v>55</v>
      </c>
      <c r="DM6" s="51">
        <v>0</v>
      </c>
      <c r="DN6" s="51">
        <v>1</v>
      </c>
      <c r="DP6" s="51" t="s">
        <v>73</v>
      </c>
      <c r="DQ6" s="51" t="s">
        <v>74</v>
      </c>
      <c r="DR6" s="51" t="s">
        <v>69</v>
      </c>
      <c r="DS6" s="51" t="s">
        <v>68</v>
      </c>
      <c r="DV6" s="51" t="s">
        <v>75</v>
      </c>
      <c r="DW6" s="51" t="s">
        <v>72</v>
      </c>
      <c r="DX6" s="51" t="s">
        <v>64</v>
      </c>
      <c r="DY6" s="51" t="s">
        <v>55</v>
      </c>
      <c r="DZ6" s="51">
        <v>0</v>
      </c>
      <c r="EC6" s="51" t="s">
        <v>73</v>
      </c>
      <c r="ED6" s="51" t="s">
        <v>74</v>
      </c>
      <c r="EE6" s="51" t="s">
        <v>69</v>
      </c>
      <c r="EF6" s="51" t="s">
        <v>68</v>
      </c>
      <c r="EI6" s="51" t="s">
        <v>75</v>
      </c>
      <c r="EJ6" s="51" t="s">
        <v>72</v>
      </c>
      <c r="EK6" s="51" t="s">
        <v>64</v>
      </c>
      <c r="EL6" s="51" t="s">
        <v>55</v>
      </c>
      <c r="EM6" s="51">
        <v>0</v>
      </c>
      <c r="EP6" s="51" t="s">
        <v>73</v>
      </c>
      <c r="EQ6" s="51" t="s">
        <v>74</v>
      </c>
      <c r="ER6" s="51" t="s">
        <v>69</v>
      </c>
      <c r="ES6" s="51" t="s">
        <v>68</v>
      </c>
      <c r="EV6" s="51" t="s">
        <v>75</v>
      </c>
      <c r="EW6" s="51" t="s">
        <v>72</v>
      </c>
      <c r="EX6" s="51" t="s">
        <v>64</v>
      </c>
      <c r="EY6" s="51" t="s">
        <v>55</v>
      </c>
      <c r="EZ6" s="51">
        <v>0</v>
      </c>
    </row>
    <row r="7" spans="1:158" x14ac:dyDescent="0.2">
      <c r="C7" s="51" t="s">
        <v>76</v>
      </c>
      <c r="D7" s="51" t="s">
        <v>76</v>
      </c>
      <c r="E7" s="51" t="s">
        <v>76</v>
      </c>
      <c r="F7" s="51" t="s">
        <v>76</v>
      </c>
      <c r="G7" s="51" t="s">
        <v>76</v>
      </c>
      <c r="H7" s="51" t="s">
        <v>76</v>
      </c>
      <c r="I7" s="51" t="s">
        <v>76</v>
      </c>
      <c r="J7" s="51" t="s">
        <v>76</v>
      </c>
      <c r="K7" s="51" t="s">
        <v>76</v>
      </c>
      <c r="L7" s="51" t="s">
        <v>76</v>
      </c>
      <c r="M7" s="51" t="s">
        <v>76</v>
      </c>
      <c r="N7" s="51" t="s">
        <v>76</v>
      </c>
      <c r="P7" s="51" t="s">
        <v>76</v>
      </c>
      <c r="Q7" s="51" t="s">
        <v>76</v>
      </c>
      <c r="R7" s="51" t="s">
        <v>76</v>
      </c>
      <c r="S7" s="51" t="s">
        <v>76</v>
      </c>
      <c r="T7" s="51" t="s">
        <v>76</v>
      </c>
      <c r="U7" s="51" t="s">
        <v>76</v>
      </c>
      <c r="V7" s="51" t="s">
        <v>76</v>
      </c>
      <c r="W7" s="51" t="s">
        <v>76</v>
      </c>
      <c r="X7" s="51" t="s">
        <v>76</v>
      </c>
      <c r="Y7" s="51" t="s">
        <v>76</v>
      </c>
      <c r="Z7" s="51" t="s">
        <v>76</v>
      </c>
      <c r="AA7" s="51" t="s">
        <v>76</v>
      </c>
      <c r="AC7" s="51" t="s">
        <v>76</v>
      </c>
      <c r="AD7" s="51" t="s">
        <v>76</v>
      </c>
      <c r="AE7" s="51" t="s">
        <v>76</v>
      </c>
      <c r="AF7" s="51" t="s">
        <v>76</v>
      </c>
      <c r="AG7" s="51" t="s">
        <v>76</v>
      </c>
      <c r="AH7" s="51" t="s">
        <v>76</v>
      </c>
      <c r="AI7" s="51" t="s">
        <v>76</v>
      </c>
      <c r="AJ7" s="51" t="s">
        <v>76</v>
      </c>
      <c r="AK7" s="51" t="s">
        <v>76</v>
      </c>
      <c r="AL7" s="51" t="s">
        <v>76</v>
      </c>
      <c r="AM7" s="51" t="s">
        <v>76</v>
      </c>
      <c r="AN7" s="51" t="s">
        <v>76</v>
      </c>
      <c r="AP7" s="51" t="s">
        <v>76</v>
      </c>
      <c r="AQ7" s="51" t="s">
        <v>76</v>
      </c>
      <c r="AR7" s="51" t="s">
        <v>76</v>
      </c>
      <c r="AS7" s="51" t="s">
        <v>76</v>
      </c>
      <c r="AT7" s="51" t="s">
        <v>76</v>
      </c>
      <c r="AU7" s="51" t="s">
        <v>76</v>
      </c>
      <c r="AV7" s="51" t="s">
        <v>76</v>
      </c>
      <c r="AW7" s="51" t="s">
        <v>76</v>
      </c>
      <c r="AX7" s="51" t="s">
        <v>76</v>
      </c>
      <c r="AY7" s="51" t="s">
        <v>76</v>
      </c>
      <c r="AZ7" s="51" t="s">
        <v>76</v>
      </c>
      <c r="BA7" s="51" t="s">
        <v>76</v>
      </c>
      <c r="BC7" s="51" t="s">
        <v>76</v>
      </c>
      <c r="BD7" s="51" t="s">
        <v>76</v>
      </c>
      <c r="BE7" s="51" t="s">
        <v>76</v>
      </c>
      <c r="BF7" s="51" t="s">
        <v>76</v>
      </c>
      <c r="BG7" s="51" t="s">
        <v>76</v>
      </c>
      <c r="BH7" s="51" t="s">
        <v>76</v>
      </c>
      <c r="BI7" s="51" t="s">
        <v>76</v>
      </c>
      <c r="BJ7" s="51" t="s">
        <v>76</v>
      </c>
      <c r="BK7" s="51" t="s">
        <v>76</v>
      </c>
      <c r="BL7" s="51" t="s">
        <v>76</v>
      </c>
      <c r="BM7" s="51" t="s">
        <v>76</v>
      </c>
      <c r="BN7" s="51" t="s">
        <v>76</v>
      </c>
      <c r="BP7" s="51" t="s">
        <v>76</v>
      </c>
      <c r="BQ7" s="51" t="s">
        <v>76</v>
      </c>
      <c r="BR7" s="51" t="s">
        <v>76</v>
      </c>
      <c r="BS7" s="51" t="s">
        <v>76</v>
      </c>
      <c r="BT7" s="51" t="s">
        <v>76</v>
      </c>
      <c r="BU7" s="51" t="s">
        <v>76</v>
      </c>
      <c r="BV7" s="51" t="s">
        <v>76</v>
      </c>
      <c r="BW7" s="51" t="s">
        <v>76</v>
      </c>
      <c r="BX7" s="51" t="s">
        <v>76</v>
      </c>
      <c r="BY7" s="51" t="s">
        <v>76</v>
      </c>
      <c r="BZ7" s="51" t="s">
        <v>76</v>
      </c>
      <c r="CA7" s="51" t="s">
        <v>76</v>
      </c>
      <c r="CC7" s="51" t="s">
        <v>76</v>
      </c>
      <c r="CD7" s="51" t="s">
        <v>76</v>
      </c>
      <c r="CE7" s="51" t="s">
        <v>76</v>
      </c>
      <c r="CF7" s="51" t="s">
        <v>76</v>
      </c>
      <c r="CG7" s="51" t="s">
        <v>76</v>
      </c>
      <c r="CH7" s="51" t="s">
        <v>76</v>
      </c>
      <c r="CI7" s="51" t="s">
        <v>76</v>
      </c>
      <c r="CJ7" s="51" t="s">
        <v>76</v>
      </c>
      <c r="CK7" s="51" t="s">
        <v>76</v>
      </c>
      <c r="CL7" s="51" t="s">
        <v>76</v>
      </c>
      <c r="CM7" s="51" t="s">
        <v>76</v>
      </c>
      <c r="CN7" s="51" t="s">
        <v>76</v>
      </c>
      <c r="CP7" s="51" t="s">
        <v>76</v>
      </c>
      <c r="CQ7" s="51" t="s">
        <v>76</v>
      </c>
      <c r="CR7" s="51" t="s">
        <v>76</v>
      </c>
      <c r="CS7" s="51" t="s">
        <v>76</v>
      </c>
      <c r="CT7" s="51" t="s">
        <v>76</v>
      </c>
      <c r="CU7" s="51" t="s">
        <v>76</v>
      </c>
      <c r="CV7" s="51" t="s">
        <v>76</v>
      </c>
      <c r="CW7" s="51" t="s">
        <v>76</v>
      </c>
      <c r="CX7" s="51" t="s">
        <v>76</v>
      </c>
      <c r="CY7" s="51" t="s">
        <v>76</v>
      </c>
      <c r="CZ7" s="51" t="s">
        <v>76</v>
      </c>
      <c r="DA7" s="51" t="s">
        <v>76</v>
      </c>
      <c r="DC7" s="51" t="s">
        <v>76</v>
      </c>
      <c r="DD7" s="51" t="s">
        <v>76</v>
      </c>
      <c r="DE7" s="51" t="s">
        <v>76</v>
      </c>
      <c r="DF7" s="51" t="s">
        <v>76</v>
      </c>
      <c r="DG7" s="51" t="s">
        <v>76</v>
      </c>
      <c r="DH7" s="51" t="s">
        <v>76</v>
      </c>
      <c r="DI7" s="51" t="s">
        <v>76</v>
      </c>
      <c r="DJ7" s="51" t="s">
        <v>76</v>
      </c>
      <c r="DK7" s="51" t="s">
        <v>76</v>
      </c>
      <c r="DL7" s="51" t="s">
        <v>76</v>
      </c>
      <c r="DM7" s="51" t="s">
        <v>76</v>
      </c>
      <c r="DN7" s="51" t="s">
        <v>76</v>
      </c>
      <c r="DP7" s="51" t="s">
        <v>76</v>
      </c>
      <c r="DQ7" s="51" t="s">
        <v>76</v>
      </c>
      <c r="DR7" s="51" t="s">
        <v>76</v>
      </c>
      <c r="DS7" s="51" t="s">
        <v>76</v>
      </c>
      <c r="DV7" s="51" t="s">
        <v>76</v>
      </c>
      <c r="DW7" s="51" t="s">
        <v>76</v>
      </c>
      <c r="DX7" s="51" t="s">
        <v>76</v>
      </c>
      <c r="DY7" s="51" t="s">
        <v>76</v>
      </c>
      <c r="DZ7" s="51" t="s">
        <v>76</v>
      </c>
      <c r="EC7" s="51" t="s">
        <v>76</v>
      </c>
      <c r="ED7" s="51" t="s">
        <v>76</v>
      </c>
      <c r="EE7" s="51" t="s">
        <v>76</v>
      </c>
      <c r="EF7" s="51" t="s">
        <v>76</v>
      </c>
      <c r="EI7" s="51" t="s">
        <v>76</v>
      </c>
      <c r="EJ7" s="51" t="s">
        <v>76</v>
      </c>
      <c r="EK7" s="51" t="s">
        <v>76</v>
      </c>
      <c r="EL7" s="51" t="s">
        <v>76</v>
      </c>
      <c r="EM7" s="51" t="s">
        <v>76</v>
      </c>
      <c r="EP7" s="51" t="s">
        <v>76</v>
      </c>
      <c r="EQ7" s="51" t="s">
        <v>76</v>
      </c>
      <c r="ER7" s="51" t="s">
        <v>76</v>
      </c>
      <c r="ES7" s="51" t="s">
        <v>76</v>
      </c>
      <c r="EV7" s="51" t="s">
        <v>76</v>
      </c>
      <c r="EW7" s="51" t="s">
        <v>76</v>
      </c>
      <c r="EX7" s="51" t="s">
        <v>76</v>
      </c>
      <c r="EY7" s="51" t="s">
        <v>76</v>
      </c>
      <c r="EZ7" s="51" t="s">
        <v>76</v>
      </c>
    </row>
    <row r="8" spans="1:158" x14ac:dyDescent="0.2">
      <c r="A8" s="51" t="s">
        <v>77</v>
      </c>
      <c r="B8" s="51" t="s">
        <v>22</v>
      </c>
      <c r="C8" s="51">
        <v>8</v>
      </c>
      <c r="D8" s="51">
        <v>27</v>
      </c>
      <c r="E8" s="51">
        <v>22</v>
      </c>
      <c r="F8" s="51">
        <v>9</v>
      </c>
      <c r="G8" s="51">
        <v>31</v>
      </c>
      <c r="H8" s="51">
        <v>0</v>
      </c>
      <c r="I8" s="51">
        <v>0</v>
      </c>
      <c r="J8" s="51">
        <v>0</v>
      </c>
      <c r="K8" s="51">
        <v>2</v>
      </c>
      <c r="L8" s="51">
        <v>284286</v>
      </c>
      <c r="M8" s="51">
        <v>0</v>
      </c>
      <c r="N8" s="51">
        <v>90</v>
      </c>
      <c r="P8" s="51">
        <v>13</v>
      </c>
      <c r="Q8" s="51">
        <v>24</v>
      </c>
      <c r="R8" s="51">
        <v>24</v>
      </c>
      <c r="S8" s="51">
        <v>12</v>
      </c>
      <c r="T8" s="51">
        <v>23</v>
      </c>
      <c r="U8" s="51">
        <v>0</v>
      </c>
      <c r="V8" s="51">
        <v>0</v>
      </c>
      <c r="W8" s="51">
        <v>0</v>
      </c>
      <c r="X8" s="51">
        <v>3</v>
      </c>
      <c r="Y8" s="51">
        <v>298051</v>
      </c>
      <c r="Z8" s="51">
        <v>0</v>
      </c>
      <c r="AA8" s="51">
        <v>84</v>
      </c>
      <c r="AC8" s="51">
        <v>11</v>
      </c>
      <c r="AD8" s="51">
        <v>26</v>
      </c>
      <c r="AE8" s="51">
        <v>23</v>
      </c>
      <c r="AF8" s="51">
        <v>11</v>
      </c>
      <c r="AG8" s="51">
        <v>27</v>
      </c>
      <c r="AH8" s="51">
        <v>0</v>
      </c>
      <c r="AI8" s="51">
        <v>0</v>
      </c>
      <c r="AJ8" s="51">
        <v>0</v>
      </c>
      <c r="AK8" s="51">
        <v>2</v>
      </c>
      <c r="AL8" s="51">
        <v>582337</v>
      </c>
      <c r="AM8" s="51">
        <v>0</v>
      </c>
      <c r="AN8" s="51">
        <v>87</v>
      </c>
      <c r="AP8" s="51">
        <v>10</v>
      </c>
      <c r="AQ8" s="51">
        <v>25</v>
      </c>
      <c r="AR8" s="51">
        <v>30</v>
      </c>
      <c r="AS8" s="51">
        <v>16</v>
      </c>
      <c r="AT8" s="51">
        <v>18</v>
      </c>
      <c r="AU8" s="51">
        <v>0</v>
      </c>
      <c r="AV8" s="51">
        <v>0</v>
      </c>
      <c r="AW8" s="51">
        <v>0</v>
      </c>
      <c r="AX8" s="51">
        <v>2</v>
      </c>
      <c r="AY8" s="51">
        <v>284283</v>
      </c>
      <c r="AZ8" s="51">
        <v>0</v>
      </c>
      <c r="BA8" s="51">
        <v>88</v>
      </c>
      <c r="BC8" s="51">
        <v>18</v>
      </c>
      <c r="BD8" s="51">
        <v>18</v>
      </c>
      <c r="BE8" s="51">
        <v>29</v>
      </c>
      <c r="BF8" s="51">
        <v>22</v>
      </c>
      <c r="BG8" s="51">
        <v>10</v>
      </c>
      <c r="BH8" s="51">
        <v>0</v>
      </c>
      <c r="BI8" s="51">
        <v>0</v>
      </c>
      <c r="BJ8" s="51">
        <v>0</v>
      </c>
      <c r="BK8" s="51">
        <v>4</v>
      </c>
      <c r="BL8" s="51">
        <v>298050</v>
      </c>
      <c r="BM8" s="51">
        <v>0</v>
      </c>
      <c r="BN8" s="51">
        <v>78</v>
      </c>
      <c r="BP8" s="51">
        <v>14</v>
      </c>
      <c r="BQ8" s="51">
        <v>21</v>
      </c>
      <c r="BR8" s="51">
        <v>29</v>
      </c>
      <c r="BS8" s="51">
        <v>19</v>
      </c>
      <c r="BT8" s="51">
        <v>14</v>
      </c>
      <c r="BU8" s="51">
        <v>0</v>
      </c>
      <c r="BV8" s="51">
        <v>0</v>
      </c>
      <c r="BW8" s="51">
        <v>0</v>
      </c>
      <c r="BX8" s="51">
        <v>3</v>
      </c>
      <c r="BY8" s="51">
        <v>582333</v>
      </c>
      <c r="BZ8" s="51">
        <v>0</v>
      </c>
      <c r="CA8" s="51">
        <v>83</v>
      </c>
      <c r="CC8" s="51">
        <v>7</v>
      </c>
      <c r="CD8" s="51">
        <v>30</v>
      </c>
      <c r="CE8" s="51">
        <v>29</v>
      </c>
      <c r="CF8" s="51">
        <v>14</v>
      </c>
      <c r="CG8" s="51">
        <v>19</v>
      </c>
      <c r="CH8" s="51">
        <v>0</v>
      </c>
      <c r="CI8" s="51">
        <v>0</v>
      </c>
      <c r="CJ8" s="51">
        <v>0</v>
      </c>
      <c r="CK8" s="51">
        <v>1</v>
      </c>
      <c r="CL8" s="51">
        <v>284285</v>
      </c>
      <c r="CM8" s="51">
        <v>0</v>
      </c>
      <c r="CN8" s="51">
        <v>92</v>
      </c>
      <c r="CP8" s="51">
        <v>9</v>
      </c>
      <c r="CQ8" s="51">
        <v>25</v>
      </c>
      <c r="CR8" s="51">
        <v>25</v>
      </c>
      <c r="CS8" s="51">
        <v>14</v>
      </c>
      <c r="CT8" s="51">
        <v>24</v>
      </c>
      <c r="CU8" s="51">
        <v>0</v>
      </c>
      <c r="CV8" s="51">
        <v>0</v>
      </c>
      <c r="CW8" s="51">
        <v>0</v>
      </c>
      <c r="CX8" s="51">
        <v>2</v>
      </c>
      <c r="CY8" s="51">
        <v>298051</v>
      </c>
      <c r="CZ8" s="51">
        <v>0</v>
      </c>
      <c r="DA8" s="51">
        <v>89</v>
      </c>
      <c r="DC8" s="51">
        <v>8</v>
      </c>
      <c r="DD8" s="51">
        <v>28</v>
      </c>
      <c r="DE8" s="51">
        <v>27</v>
      </c>
      <c r="DF8" s="51">
        <v>14</v>
      </c>
      <c r="DG8" s="51">
        <v>22</v>
      </c>
      <c r="DH8" s="51">
        <v>0</v>
      </c>
      <c r="DI8" s="51">
        <v>0</v>
      </c>
      <c r="DJ8" s="51">
        <v>0</v>
      </c>
      <c r="DK8" s="51">
        <v>2</v>
      </c>
      <c r="DL8" s="51">
        <v>582336</v>
      </c>
      <c r="DM8" s="51">
        <v>0</v>
      </c>
      <c r="DN8" s="51">
        <v>91</v>
      </c>
      <c r="DP8" s="51">
        <v>71</v>
      </c>
      <c r="DQ8" s="51">
        <v>91</v>
      </c>
      <c r="DR8" s="51">
        <v>0</v>
      </c>
      <c r="DS8" s="51">
        <v>20</v>
      </c>
      <c r="DV8" s="51">
        <v>0</v>
      </c>
      <c r="DW8" s="51">
        <v>1</v>
      </c>
      <c r="DX8" s="51">
        <v>8</v>
      </c>
      <c r="DY8" s="51">
        <v>284287</v>
      </c>
      <c r="DZ8" s="51">
        <v>0</v>
      </c>
      <c r="EA8" s="51">
        <v>91</v>
      </c>
      <c r="EC8" s="51">
        <v>66</v>
      </c>
      <c r="ED8" s="51">
        <v>88</v>
      </c>
      <c r="EE8" s="51">
        <v>0</v>
      </c>
      <c r="EF8" s="51">
        <v>22</v>
      </c>
      <c r="EI8" s="51">
        <v>0</v>
      </c>
      <c r="EJ8" s="51">
        <v>2</v>
      </c>
      <c r="EK8" s="51">
        <v>10</v>
      </c>
      <c r="EL8" s="51">
        <v>298045</v>
      </c>
      <c r="EM8" s="51">
        <v>0</v>
      </c>
      <c r="EN8" s="51">
        <v>88</v>
      </c>
      <c r="EP8" s="51">
        <v>68</v>
      </c>
      <c r="EQ8" s="51">
        <v>89</v>
      </c>
      <c r="ER8" s="51">
        <v>0</v>
      </c>
      <c r="ES8" s="51">
        <v>21</v>
      </c>
      <c r="EV8" s="51">
        <v>0</v>
      </c>
      <c r="EW8" s="51">
        <v>2</v>
      </c>
      <c r="EX8" s="51">
        <v>9</v>
      </c>
      <c r="EY8" s="51">
        <v>582332</v>
      </c>
      <c r="EZ8" s="51">
        <v>0</v>
      </c>
      <c r="FA8" s="51">
        <v>89</v>
      </c>
    </row>
    <row r="9" spans="1:158" x14ac:dyDescent="0.2">
      <c r="B9" s="51" t="s">
        <v>17</v>
      </c>
      <c r="C9" s="51">
        <v>8</v>
      </c>
      <c r="D9" s="51">
        <v>27</v>
      </c>
      <c r="E9" s="51">
        <v>22</v>
      </c>
      <c r="F9" s="51">
        <v>9</v>
      </c>
      <c r="G9" s="51">
        <v>33</v>
      </c>
      <c r="H9" s="51">
        <v>0</v>
      </c>
      <c r="I9" s="51">
        <v>0</v>
      </c>
      <c r="J9" s="51">
        <v>0</v>
      </c>
      <c r="K9" s="51">
        <v>1</v>
      </c>
      <c r="L9" s="51">
        <v>215853</v>
      </c>
      <c r="M9" s="51">
        <v>0</v>
      </c>
      <c r="N9" s="51">
        <v>91</v>
      </c>
      <c r="P9" s="51">
        <v>13</v>
      </c>
      <c r="Q9" s="51">
        <v>24</v>
      </c>
      <c r="R9" s="51">
        <v>24</v>
      </c>
      <c r="S9" s="51">
        <v>12</v>
      </c>
      <c r="T9" s="51">
        <v>24</v>
      </c>
      <c r="U9" s="51">
        <v>0</v>
      </c>
      <c r="V9" s="51">
        <v>0</v>
      </c>
      <c r="W9" s="51">
        <v>0</v>
      </c>
      <c r="X9" s="51">
        <v>3</v>
      </c>
      <c r="Y9" s="51">
        <v>226808</v>
      </c>
      <c r="Z9" s="51">
        <v>0</v>
      </c>
      <c r="AA9" s="51">
        <v>84</v>
      </c>
      <c r="AC9" s="51">
        <v>11</v>
      </c>
      <c r="AD9" s="51">
        <v>25</v>
      </c>
      <c r="AE9" s="51">
        <v>23</v>
      </c>
      <c r="AF9" s="51">
        <v>11</v>
      </c>
      <c r="AG9" s="51">
        <v>28</v>
      </c>
      <c r="AH9" s="51">
        <v>0</v>
      </c>
      <c r="AI9" s="51">
        <v>0</v>
      </c>
      <c r="AJ9" s="51">
        <v>0</v>
      </c>
      <c r="AK9" s="51">
        <v>2</v>
      </c>
      <c r="AL9" s="51">
        <v>442661</v>
      </c>
      <c r="AM9" s="51">
        <v>0</v>
      </c>
      <c r="AN9" s="51">
        <v>87</v>
      </c>
      <c r="AP9" s="51">
        <v>10</v>
      </c>
      <c r="AQ9" s="51">
        <v>25</v>
      </c>
      <c r="AR9" s="51">
        <v>29</v>
      </c>
      <c r="AS9" s="51">
        <v>16</v>
      </c>
      <c r="AT9" s="51">
        <v>18</v>
      </c>
      <c r="AU9" s="51">
        <v>0</v>
      </c>
      <c r="AV9" s="51">
        <v>0</v>
      </c>
      <c r="AW9" s="51">
        <v>0</v>
      </c>
      <c r="AX9" s="51">
        <v>2</v>
      </c>
      <c r="AY9" s="51">
        <v>215851</v>
      </c>
      <c r="AZ9" s="51">
        <v>0</v>
      </c>
      <c r="BA9" s="51">
        <v>89</v>
      </c>
      <c r="BC9" s="51">
        <v>18</v>
      </c>
      <c r="BD9" s="51">
        <v>18</v>
      </c>
      <c r="BE9" s="51">
        <v>29</v>
      </c>
      <c r="BF9" s="51">
        <v>22</v>
      </c>
      <c r="BG9" s="51">
        <v>10</v>
      </c>
      <c r="BH9" s="51">
        <v>0</v>
      </c>
      <c r="BI9" s="51">
        <v>0</v>
      </c>
      <c r="BJ9" s="51">
        <v>0</v>
      </c>
      <c r="BK9" s="51">
        <v>4</v>
      </c>
      <c r="BL9" s="51">
        <v>226807</v>
      </c>
      <c r="BM9" s="51">
        <v>0</v>
      </c>
      <c r="BN9" s="51">
        <v>78</v>
      </c>
      <c r="BP9" s="51">
        <v>14</v>
      </c>
      <c r="BQ9" s="51">
        <v>21</v>
      </c>
      <c r="BR9" s="51">
        <v>29</v>
      </c>
      <c r="BS9" s="51">
        <v>19</v>
      </c>
      <c r="BT9" s="51">
        <v>14</v>
      </c>
      <c r="BU9" s="51">
        <v>0</v>
      </c>
      <c r="BV9" s="51">
        <v>0</v>
      </c>
      <c r="BW9" s="51">
        <v>0</v>
      </c>
      <c r="BX9" s="51">
        <v>3</v>
      </c>
      <c r="BY9" s="51">
        <v>442658</v>
      </c>
      <c r="BZ9" s="51">
        <v>0</v>
      </c>
      <c r="CA9" s="51">
        <v>83</v>
      </c>
      <c r="CC9" s="51">
        <v>6</v>
      </c>
      <c r="CD9" s="51">
        <v>31</v>
      </c>
      <c r="CE9" s="51">
        <v>28</v>
      </c>
      <c r="CF9" s="51">
        <v>14</v>
      </c>
      <c r="CG9" s="51">
        <v>20</v>
      </c>
      <c r="CH9" s="51">
        <v>0</v>
      </c>
      <c r="CI9" s="51">
        <v>0</v>
      </c>
      <c r="CJ9" s="51">
        <v>0</v>
      </c>
      <c r="CK9" s="51">
        <v>1</v>
      </c>
      <c r="CL9" s="51">
        <v>215853</v>
      </c>
      <c r="CM9" s="51">
        <v>0</v>
      </c>
      <c r="CN9" s="51">
        <v>92</v>
      </c>
      <c r="CP9" s="51">
        <v>8</v>
      </c>
      <c r="CQ9" s="51">
        <v>26</v>
      </c>
      <c r="CR9" s="51">
        <v>25</v>
      </c>
      <c r="CS9" s="51">
        <v>14</v>
      </c>
      <c r="CT9" s="51">
        <v>25</v>
      </c>
      <c r="CU9" s="51">
        <v>0</v>
      </c>
      <c r="CV9" s="51">
        <v>0</v>
      </c>
      <c r="CW9" s="51">
        <v>0</v>
      </c>
      <c r="CX9" s="51">
        <v>2</v>
      </c>
      <c r="CY9" s="51">
        <v>226809</v>
      </c>
      <c r="CZ9" s="51">
        <v>0</v>
      </c>
      <c r="DA9" s="51">
        <v>90</v>
      </c>
      <c r="DC9" s="51">
        <v>7</v>
      </c>
      <c r="DD9" s="51">
        <v>28</v>
      </c>
      <c r="DE9" s="51">
        <v>27</v>
      </c>
      <c r="DF9" s="51">
        <v>14</v>
      </c>
      <c r="DG9" s="51">
        <v>22</v>
      </c>
      <c r="DH9" s="51">
        <v>0</v>
      </c>
      <c r="DI9" s="51">
        <v>0</v>
      </c>
      <c r="DJ9" s="51">
        <v>0</v>
      </c>
      <c r="DK9" s="51">
        <v>2</v>
      </c>
      <c r="DL9" s="51">
        <v>442662</v>
      </c>
      <c r="DM9" s="51">
        <v>0</v>
      </c>
      <c r="DN9" s="51">
        <v>91</v>
      </c>
      <c r="DP9" s="51">
        <v>71</v>
      </c>
      <c r="DQ9" s="51">
        <v>92</v>
      </c>
      <c r="DR9" s="51" t="s">
        <v>78</v>
      </c>
      <c r="DS9" s="51">
        <v>21</v>
      </c>
      <c r="DV9" s="51">
        <v>0</v>
      </c>
      <c r="DW9" s="51">
        <v>1</v>
      </c>
      <c r="DX9" s="51">
        <v>7</v>
      </c>
      <c r="DY9" s="51">
        <v>215854</v>
      </c>
      <c r="DZ9" s="51">
        <v>0</v>
      </c>
      <c r="EA9" s="51">
        <v>92</v>
      </c>
      <c r="EC9" s="51">
        <v>65</v>
      </c>
      <c r="ED9" s="51">
        <v>89</v>
      </c>
      <c r="EE9" s="51">
        <v>0</v>
      </c>
      <c r="EF9" s="51">
        <v>24</v>
      </c>
      <c r="EI9" s="51">
        <v>0</v>
      </c>
      <c r="EJ9" s="51">
        <v>2</v>
      </c>
      <c r="EK9" s="51">
        <v>9</v>
      </c>
      <c r="EL9" s="51">
        <v>226806</v>
      </c>
      <c r="EM9" s="51">
        <v>0</v>
      </c>
      <c r="EN9" s="51">
        <v>89</v>
      </c>
      <c r="EP9" s="51">
        <v>68</v>
      </c>
      <c r="EQ9" s="51">
        <v>90</v>
      </c>
      <c r="ER9" s="51" t="s">
        <v>78</v>
      </c>
      <c r="ES9" s="51">
        <v>22</v>
      </c>
      <c r="EV9" s="51">
        <v>0</v>
      </c>
      <c r="EW9" s="51">
        <v>1</v>
      </c>
      <c r="EX9" s="51">
        <v>8</v>
      </c>
      <c r="EY9" s="51">
        <v>442660</v>
      </c>
      <c r="EZ9" s="51">
        <v>0</v>
      </c>
      <c r="FA9" s="51">
        <v>90</v>
      </c>
    </row>
    <row r="10" spans="1:158" x14ac:dyDescent="0.2">
      <c r="B10" s="51" t="s">
        <v>18</v>
      </c>
      <c r="C10" s="51">
        <v>7</v>
      </c>
      <c r="D10" s="51">
        <v>28</v>
      </c>
      <c r="E10" s="51">
        <v>22</v>
      </c>
      <c r="F10" s="51">
        <v>9</v>
      </c>
      <c r="G10" s="51">
        <v>33</v>
      </c>
      <c r="H10" s="51">
        <v>0</v>
      </c>
      <c r="I10" s="51">
        <v>0</v>
      </c>
      <c r="J10" s="51">
        <v>0</v>
      </c>
      <c r="K10" s="51">
        <v>1</v>
      </c>
      <c r="L10" s="51">
        <v>14623</v>
      </c>
      <c r="M10" s="51">
        <v>0</v>
      </c>
      <c r="N10" s="51">
        <v>91</v>
      </c>
      <c r="P10" s="51">
        <v>12</v>
      </c>
      <c r="Q10" s="51">
        <v>24</v>
      </c>
      <c r="R10" s="51">
        <v>24</v>
      </c>
      <c r="S10" s="51">
        <v>12</v>
      </c>
      <c r="T10" s="51">
        <v>25</v>
      </c>
      <c r="U10" s="51">
        <v>0</v>
      </c>
      <c r="V10" s="51">
        <v>0</v>
      </c>
      <c r="W10" s="51">
        <v>0</v>
      </c>
      <c r="X10" s="51">
        <v>3</v>
      </c>
      <c r="Y10" s="51">
        <v>15230</v>
      </c>
      <c r="Z10" s="51">
        <v>0</v>
      </c>
      <c r="AA10" s="51">
        <v>85</v>
      </c>
      <c r="AC10" s="51">
        <v>10</v>
      </c>
      <c r="AD10" s="51">
        <v>26</v>
      </c>
      <c r="AE10" s="51">
        <v>23</v>
      </c>
      <c r="AF10" s="51">
        <v>10</v>
      </c>
      <c r="AG10" s="51">
        <v>29</v>
      </c>
      <c r="AH10" s="51">
        <v>0</v>
      </c>
      <c r="AI10" s="51">
        <v>0</v>
      </c>
      <c r="AJ10" s="51">
        <v>0</v>
      </c>
      <c r="AK10" s="51">
        <v>2</v>
      </c>
      <c r="AL10" s="51">
        <v>29853</v>
      </c>
      <c r="AM10" s="51">
        <v>0</v>
      </c>
      <c r="AN10" s="51">
        <v>88</v>
      </c>
      <c r="AP10" s="51">
        <v>9</v>
      </c>
      <c r="AQ10" s="51">
        <v>25</v>
      </c>
      <c r="AR10" s="51">
        <v>29</v>
      </c>
      <c r="AS10" s="51">
        <v>16</v>
      </c>
      <c r="AT10" s="51">
        <v>20</v>
      </c>
      <c r="AU10" s="51" t="s">
        <v>78</v>
      </c>
      <c r="AV10" s="51">
        <v>0</v>
      </c>
      <c r="AW10" s="51">
        <v>0</v>
      </c>
      <c r="AX10" s="51">
        <v>2</v>
      </c>
      <c r="AY10" s="51">
        <v>14623</v>
      </c>
      <c r="AZ10" s="51">
        <v>0</v>
      </c>
      <c r="BA10" s="51">
        <v>89</v>
      </c>
      <c r="BC10" s="51">
        <v>17</v>
      </c>
      <c r="BD10" s="51">
        <v>18</v>
      </c>
      <c r="BE10" s="51">
        <v>29</v>
      </c>
      <c r="BF10" s="51">
        <v>21</v>
      </c>
      <c r="BG10" s="51">
        <v>11</v>
      </c>
      <c r="BH10" s="51" t="s">
        <v>78</v>
      </c>
      <c r="BI10" s="51">
        <v>0</v>
      </c>
      <c r="BJ10" s="51">
        <v>0</v>
      </c>
      <c r="BK10" s="51">
        <v>4</v>
      </c>
      <c r="BL10" s="51">
        <v>15230</v>
      </c>
      <c r="BM10" s="51">
        <v>0</v>
      </c>
      <c r="BN10" s="51">
        <v>79</v>
      </c>
      <c r="BP10" s="51">
        <v>13</v>
      </c>
      <c r="BQ10" s="51">
        <v>22</v>
      </c>
      <c r="BR10" s="51">
        <v>29</v>
      </c>
      <c r="BS10" s="51">
        <v>19</v>
      </c>
      <c r="BT10" s="51">
        <v>15</v>
      </c>
      <c r="BU10" s="51">
        <v>0</v>
      </c>
      <c r="BV10" s="51">
        <v>0</v>
      </c>
      <c r="BW10" s="51">
        <v>0</v>
      </c>
      <c r="BX10" s="51">
        <v>3</v>
      </c>
      <c r="BY10" s="51">
        <v>29853</v>
      </c>
      <c r="BZ10" s="51">
        <v>0</v>
      </c>
      <c r="CA10" s="51">
        <v>84</v>
      </c>
      <c r="CC10" s="51">
        <v>7</v>
      </c>
      <c r="CD10" s="51">
        <v>30</v>
      </c>
      <c r="CE10" s="51">
        <v>29</v>
      </c>
      <c r="CF10" s="51">
        <v>14</v>
      </c>
      <c r="CG10" s="51">
        <v>19</v>
      </c>
      <c r="CH10" s="51" t="s">
        <v>78</v>
      </c>
      <c r="CI10" s="51">
        <v>0</v>
      </c>
      <c r="CJ10" s="51">
        <v>0</v>
      </c>
      <c r="CK10" s="51">
        <v>1</v>
      </c>
      <c r="CL10" s="51">
        <v>14623</v>
      </c>
      <c r="CM10" s="51">
        <v>0</v>
      </c>
      <c r="CN10" s="51">
        <v>92</v>
      </c>
      <c r="CP10" s="51">
        <v>8</v>
      </c>
      <c r="CQ10" s="51">
        <v>25</v>
      </c>
      <c r="CR10" s="51">
        <v>25</v>
      </c>
      <c r="CS10" s="51">
        <v>14</v>
      </c>
      <c r="CT10" s="51">
        <v>25</v>
      </c>
      <c r="CU10" s="51" t="s">
        <v>78</v>
      </c>
      <c r="CV10" s="51">
        <v>0</v>
      </c>
      <c r="CW10" s="51">
        <v>0</v>
      </c>
      <c r="CX10" s="51">
        <v>2</v>
      </c>
      <c r="CY10" s="51">
        <v>15230</v>
      </c>
      <c r="CZ10" s="51">
        <v>0</v>
      </c>
      <c r="DA10" s="51">
        <v>90</v>
      </c>
      <c r="DC10" s="51">
        <v>7</v>
      </c>
      <c r="DD10" s="51">
        <v>27</v>
      </c>
      <c r="DE10" s="51">
        <v>27</v>
      </c>
      <c r="DF10" s="51">
        <v>14</v>
      </c>
      <c r="DG10" s="51">
        <v>22</v>
      </c>
      <c r="DH10" s="51">
        <v>0</v>
      </c>
      <c r="DI10" s="51">
        <v>0</v>
      </c>
      <c r="DJ10" s="51">
        <v>0</v>
      </c>
      <c r="DK10" s="51">
        <v>2</v>
      </c>
      <c r="DL10" s="51">
        <v>29853</v>
      </c>
      <c r="DM10" s="51">
        <v>0</v>
      </c>
      <c r="DN10" s="51">
        <v>91</v>
      </c>
      <c r="DP10" s="51">
        <v>71</v>
      </c>
      <c r="DQ10" s="51">
        <v>92</v>
      </c>
      <c r="DR10" s="51">
        <v>0</v>
      </c>
      <c r="DS10" s="51">
        <v>21</v>
      </c>
      <c r="DV10" s="51" t="s">
        <v>78</v>
      </c>
      <c r="DW10" s="51">
        <v>1</v>
      </c>
      <c r="DX10" s="51">
        <v>7</v>
      </c>
      <c r="DY10" s="51">
        <v>14623</v>
      </c>
      <c r="DZ10" s="51">
        <v>0</v>
      </c>
      <c r="EA10" s="51">
        <v>92</v>
      </c>
      <c r="EC10" s="51">
        <v>66</v>
      </c>
      <c r="ED10" s="51">
        <v>88</v>
      </c>
      <c r="EE10" s="51">
        <v>0</v>
      </c>
      <c r="EF10" s="51">
        <v>22</v>
      </c>
      <c r="EI10" s="51" t="s">
        <v>78</v>
      </c>
      <c r="EJ10" s="51">
        <v>2</v>
      </c>
      <c r="EK10" s="51">
        <v>10</v>
      </c>
      <c r="EL10" s="51">
        <v>15230</v>
      </c>
      <c r="EM10" s="51">
        <v>0</v>
      </c>
      <c r="EN10" s="51">
        <v>88</v>
      </c>
      <c r="EP10" s="51">
        <v>68</v>
      </c>
      <c r="EQ10" s="51">
        <v>90</v>
      </c>
      <c r="ER10" s="51">
        <v>0</v>
      </c>
      <c r="ES10" s="51">
        <v>22</v>
      </c>
      <c r="EV10" s="51">
        <v>0</v>
      </c>
      <c r="EW10" s="51">
        <v>1</v>
      </c>
      <c r="EX10" s="51">
        <v>8</v>
      </c>
      <c r="EY10" s="51">
        <v>29853</v>
      </c>
      <c r="EZ10" s="51">
        <v>0</v>
      </c>
      <c r="FA10" s="51">
        <v>90</v>
      </c>
    </row>
    <row r="11" spans="1:158" x14ac:dyDescent="0.2">
      <c r="B11" s="51" t="s">
        <v>19</v>
      </c>
      <c r="C11" s="51">
        <v>7</v>
      </c>
      <c r="D11" s="51">
        <v>28</v>
      </c>
      <c r="E11" s="51">
        <v>26</v>
      </c>
      <c r="F11" s="51">
        <v>10</v>
      </c>
      <c r="G11" s="51">
        <v>27</v>
      </c>
      <c r="H11" s="51">
        <v>0</v>
      </c>
      <c r="I11" s="51" t="s">
        <v>78</v>
      </c>
      <c r="J11" s="51">
        <v>0</v>
      </c>
      <c r="K11" s="51">
        <v>2</v>
      </c>
      <c r="L11" s="51">
        <v>29120</v>
      </c>
      <c r="M11" s="51">
        <v>0</v>
      </c>
      <c r="N11" s="51">
        <v>91</v>
      </c>
      <c r="P11" s="51">
        <v>12</v>
      </c>
      <c r="Q11" s="51">
        <v>24</v>
      </c>
      <c r="R11" s="51">
        <v>28</v>
      </c>
      <c r="S11" s="51">
        <v>12</v>
      </c>
      <c r="T11" s="51">
        <v>20</v>
      </c>
      <c r="U11" s="51">
        <v>0</v>
      </c>
      <c r="V11" s="51" t="s">
        <v>78</v>
      </c>
      <c r="W11" s="51">
        <v>0</v>
      </c>
      <c r="X11" s="51">
        <v>3</v>
      </c>
      <c r="Y11" s="51">
        <v>30589</v>
      </c>
      <c r="Z11" s="51">
        <v>0</v>
      </c>
      <c r="AA11" s="51">
        <v>85</v>
      </c>
      <c r="AC11" s="51">
        <v>10</v>
      </c>
      <c r="AD11" s="51">
        <v>26</v>
      </c>
      <c r="AE11" s="51">
        <v>27</v>
      </c>
      <c r="AF11" s="51">
        <v>11</v>
      </c>
      <c r="AG11" s="51">
        <v>23</v>
      </c>
      <c r="AH11" s="51">
        <v>0</v>
      </c>
      <c r="AI11" s="51">
        <v>0</v>
      </c>
      <c r="AJ11" s="51">
        <v>0</v>
      </c>
      <c r="AK11" s="51">
        <v>2</v>
      </c>
      <c r="AL11" s="51">
        <v>59709</v>
      </c>
      <c r="AM11" s="51">
        <v>0</v>
      </c>
      <c r="AN11" s="51">
        <v>88</v>
      </c>
      <c r="AP11" s="51">
        <v>9</v>
      </c>
      <c r="AQ11" s="51">
        <v>26</v>
      </c>
      <c r="AR11" s="51">
        <v>31</v>
      </c>
      <c r="AS11" s="51">
        <v>16</v>
      </c>
      <c r="AT11" s="51">
        <v>17</v>
      </c>
      <c r="AU11" s="51">
        <v>0</v>
      </c>
      <c r="AV11" s="51" t="s">
        <v>78</v>
      </c>
      <c r="AW11" s="51">
        <v>0</v>
      </c>
      <c r="AX11" s="51">
        <v>2</v>
      </c>
      <c r="AY11" s="51">
        <v>29120</v>
      </c>
      <c r="AZ11" s="51">
        <v>0</v>
      </c>
      <c r="BA11" s="51">
        <v>89</v>
      </c>
      <c r="BC11" s="51">
        <v>16</v>
      </c>
      <c r="BD11" s="51">
        <v>19</v>
      </c>
      <c r="BE11" s="51">
        <v>30</v>
      </c>
      <c r="BF11" s="51">
        <v>21</v>
      </c>
      <c r="BG11" s="51">
        <v>10</v>
      </c>
      <c r="BH11" s="51">
        <v>0</v>
      </c>
      <c r="BI11" s="51" t="s">
        <v>78</v>
      </c>
      <c r="BJ11" s="51">
        <v>0</v>
      </c>
      <c r="BK11" s="51">
        <v>4</v>
      </c>
      <c r="BL11" s="51">
        <v>30589</v>
      </c>
      <c r="BM11" s="51">
        <v>0</v>
      </c>
      <c r="BN11" s="51">
        <v>80</v>
      </c>
      <c r="BP11" s="51">
        <v>13</v>
      </c>
      <c r="BQ11" s="51">
        <v>22</v>
      </c>
      <c r="BR11" s="51">
        <v>30</v>
      </c>
      <c r="BS11" s="51">
        <v>19</v>
      </c>
      <c r="BT11" s="51">
        <v>13</v>
      </c>
      <c r="BU11" s="51">
        <v>0</v>
      </c>
      <c r="BV11" s="51">
        <v>0</v>
      </c>
      <c r="BW11" s="51">
        <v>0</v>
      </c>
      <c r="BX11" s="51">
        <v>3</v>
      </c>
      <c r="BY11" s="51">
        <v>59709</v>
      </c>
      <c r="BZ11" s="51">
        <v>0</v>
      </c>
      <c r="CA11" s="51">
        <v>84</v>
      </c>
      <c r="CC11" s="51">
        <v>7</v>
      </c>
      <c r="CD11" s="51">
        <v>28</v>
      </c>
      <c r="CE11" s="51">
        <v>30</v>
      </c>
      <c r="CF11" s="51">
        <v>15</v>
      </c>
      <c r="CG11" s="51">
        <v>19</v>
      </c>
      <c r="CH11" s="51" t="s">
        <v>78</v>
      </c>
      <c r="CI11" s="51" t="s">
        <v>78</v>
      </c>
      <c r="CJ11" s="51">
        <v>0</v>
      </c>
      <c r="CK11" s="51">
        <v>1</v>
      </c>
      <c r="CL11" s="51">
        <v>29120</v>
      </c>
      <c r="CM11" s="51">
        <v>0</v>
      </c>
      <c r="CN11" s="51">
        <v>91</v>
      </c>
      <c r="CP11" s="51">
        <v>9</v>
      </c>
      <c r="CQ11" s="51">
        <v>24</v>
      </c>
      <c r="CR11" s="51">
        <v>27</v>
      </c>
      <c r="CS11" s="51">
        <v>15</v>
      </c>
      <c r="CT11" s="51">
        <v>22</v>
      </c>
      <c r="CU11" s="51">
        <v>0</v>
      </c>
      <c r="CV11" s="51" t="s">
        <v>78</v>
      </c>
      <c r="CW11" s="51">
        <v>0</v>
      </c>
      <c r="CX11" s="51">
        <v>3</v>
      </c>
      <c r="CY11" s="51">
        <v>30589</v>
      </c>
      <c r="CZ11" s="51">
        <v>0</v>
      </c>
      <c r="DA11" s="51">
        <v>88</v>
      </c>
      <c r="DC11" s="51">
        <v>8</v>
      </c>
      <c r="DD11" s="51">
        <v>26</v>
      </c>
      <c r="DE11" s="51">
        <v>28</v>
      </c>
      <c r="DF11" s="51">
        <v>15</v>
      </c>
      <c r="DG11" s="51">
        <v>20</v>
      </c>
      <c r="DH11" s="51" t="s">
        <v>78</v>
      </c>
      <c r="DI11" s="51">
        <v>0</v>
      </c>
      <c r="DJ11" s="51">
        <v>0</v>
      </c>
      <c r="DK11" s="51">
        <v>2</v>
      </c>
      <c r="DL11" s="51">
        <v>59709</v>
      </c>
      <c r="DM11" s="51">
        <v>0</v>
      </c>
      <c r="DN11" s="51">
        <v>90</v>
      </c>
      <c r="DP11" s="51">
        <v>72</v>
      </c>
      <c r="DQ11" s="51">
        <v>89</v>
      </c>
      <c r="DR11" s="51">
        <v>0</v>
      </c>
      <c r="DS11" s="51">
        <v>17</v>
      </c>
      <c r="DV11" s="51" t="s">
        <v>78</v>
      </c>
      <c r="DW11" s="51">
        <v>1</v>
      </c>
      <c r="DX11" s="51">
        <v>10</v>
      </c>
      <c r="DY11" s="51">
        <v>29120</v>
      </c>
      <c r="DZ11" s="51">
        <v>0</v>
      </c>
      <c r="EA11" s="51">
        <v>89</v>
      </c>
      <c r="EC11" s="51">
        <v>67</v>
      </c>
      <c r="ED11" s="51">
        <v>84</v>
      </c>
      <c r="EE11" s="51">
        <v>0</v>
      </c>
      <c r="EF11" s="51">
        <v>17</v>
      </c>
      <c r="EI11" s="51" t="s">
        <v>78</v>
      </c>
      <c r="EJ11" s="51">
        <v>3</v>
      </c>
      <c r="EK11" s="51">
        <v>13</v>
      </c>
      <c r="EL11" s="51">
        <v>30589</v>
      </c>
      <c r="EM11" s="51">
        <v>0</v>
      </c>
      <c r="EN11" s="51">
        <v>84</v>
      </c>
      <c r="EP11" s="51">
        <v>69</v>
      </c>
      <c r="EQ11" s="51">
        <v>86</v>
      </c>
      <c r="ER11" s="51">
        <v>0</v>
      </c>
      <c r="ES11" s="51">
        <v>17</v>
      </c>
      <c r="EV11" s="51">
        <v>0</v>
      </c>
      <c r="EW11" s="51">
        <v>2</v>
      </c>
      <c r="EX11" s="51">
        <v>12</v>
      </c>
      <c r="EY11" s="51">
        <v>59709</v>
      </c>
      <c r="EZ11" s="51">
        <v>0</v>
      </c>
      <c r="FA11" s="51">
        <v>86</v>
      </c>
    </row>
    <row r="12" spans="1:158" x14ac:dyDescent="0.2">
      <c r="B12" s="51" t="s">
        <v>20</v>
      </c>
      <c r="C12" s="51">
        <v>8</v>
      </c>
      <c r="D12" s="51">
        <v>29</v>
      </c>
      <c r="E12" s="51">
        <v>26</v>
      </c>
      <c r="F12" s="51">
        <v>10</v>
      </c>
      <c r="G12" s="51">
        <v>24</v>
      </c>
      <c r="H12" s="51" t="s">
        <v>78</v>
      </c>
      <c r="I12" s="51" t="s">
        <v>78</v>
      </c>
      <c r="J12" s="51">
        <v>0</v>
      </c>
      <c r="K12" s="51">
        <v>2</v>
      </c>
      <c r="L12" s="51">
        <v>16002</v>
      </c>
      <c r="M12" s="51">
        <v>0</v>
      </c>
      <c r="N12" s="51">
        <v>90</v>
      </c>
      <c r="P12" s="51">
        <v>13</v>
      </c>
      <c r="Q12" s="51">
        <v>24</v>
      </c>
      <c r="R12" s="51">
        <v>29</v>
      </c>
      <c r="S12" s="51">
        <v>13</v>
      </c>
      <c r="T12" s="51">
        <v>17</v>
      </c>
      <c r="U12" s="51" t="s">
        <v>78</v>
      </c>
      <c r="V12" s="51">
        <v>0</v>
      </c>
      <c r="W12" s="51">
        <v>0</v>
      </c>
      <c r="X12" s="51">
        <v>4</v>
      </c>
      <c r="Y12" s="51">
        <v>16540</v>
      </c>
      <c r="Z12" s="51">
        <v>0</v>
      </c>
      <c r="AA12" s="51">
        <v>83</v>
      </c>
      <c r="AC12" s="51">
        <v>10</v>
      </c>
      <c r="AD12" s="51">
        <v>27</v>
      </c>
      <c r="AE12" s="51">
        <v>28</v>
      </c>
      <c r="AF12" s="51">
        <v>12</v>
      </c>
      <c r="AG12" s="51">
        <v>21</v>
      </c>
      <c r="AH12" s="51">
        <v>0</v>
      </c>
      <c r="AI12" s="51" t="s">
        <v>78</v>
      </c>
      <c r="AJ12" s="51">
        <v>0</v>
      </c>
      <c r="AK12" s="51">
        <v>3</v>
      </c>
      <c r="AL12" s="51">
        <v>32542</v>
      </c>
      <c r="AM12" s="51">
        <v>0</v>
      </c>
      <c r="AN12" s="51">
        <v>87</v>
      </c>
      <c r="AP12" s="51">
        <v>11</v>
      </c>
      <c r="AQ12" s="51">
        <v>24</v>
      </c>
      <c r="AR12" s="51">
        <v>33</v>
      </c>
      <c r="AS12" s="51">
        <v>18</v>
      </c>
      <c r="AT12" s="51">
        <v>13</v>
      </c>
      <c r="AU12" s="51">
        <v>0</v>
      </c>
      <c r="AV12" s="51" t="s">
        <v>78</v>
      </c>
      <c r="AW12" s="51">
        <v>0</v>
      </c>
      <c r="AX12" s="51">
        <v>2</v>
      </c>
      <c r="AY12" s="51">
        <v>16002</v>
      </c>
      <c r="AZ12" s="51">
        <v>0</v>
      </c>
      <c r="BA12" s="51">
        <v>87</v>
      </c>
      <c r="BC12" s="51">
        <v>19</v>
      </c>
      <c r="BD12" s="51">
        <v>16</v>
      </c>
      <c r="BE12" s="51">
        <v>31</v>
      </c>
      <c r="BF12" s="51">
        <v>22</v>
      </c>
      <c r="BG12" s="51">
        <v>7</v>
      </c>
      <c r="BH12" s="51" t="s">
        <v>78</v>
      </c>
      <c r="BI12" s="51">
        <v>0</v>
      </c>
      <c r="BJ12" s="51">
        <v>0</v>
      </c>
      <c r="BK12" s="51">
        <v>5</v>
      </c>
      <c r="BL12" s="51">
        <v>16540</v>
      </c>
      <c r="BM12" s="51">
        <v>0</v>
      </c>
      <c r="BN12" s="51">
        <v>76</v>
      </c>
      <c r="BP12" s="51">
        <v>15</v>
      </c>
      <c r="BQ12" s="51">
        <v>20</v>
      </c>
      <c r="BR12" s="51">
        <v>32</v>
      </c>
      <c r="BS12" s="51">
        <v>20</v>
      </c>
      <c r="BT12" s="51">
        <v>10</v>
      </c>
      <c r="BU12" s="51" t="s">
        <v>78</v>
      </c>
      <c r="BV12" s="51" t="s">
        <v>78</v>
      </c>
      <c r="BW12" s="51">
        <v>0</v>
      </c>
      <c r="BX12" s="51">
        <v>4</v>
      </c>
      <c r="BY12" s="51">
        <v>32542</v>
      </c>
      <c r="BZ12" s="51">
        <v>0</v>
      </c>
      <c r="CA12" s="51">
        <v>82</v>
      </c>
      <c r="CC12" s="51">
        <v>8</v>
      </c>
      <c r="CD12" s="51">
        <v>26</v>
      </c>
      <c r="CE12" s="51">
        <v>33</v>
      </c>
      <c r="CF12" s="51">
        <v>18</v>
      </c>
      <c r="CG12" s="51">
        <v>13</v>
      </c>
      <c r="CH12" s="51">
        <v>0</v>
      </c>
      <c r="CI12" s="51" t="s">
        <v>78</v>
      </c>
      <c r="CJ12" s="51">
        <v>0</v>
      </c>
      <c r="CK12" s="51">
        <v>2</v>
      </c>
      <c r="CL12" s="51">
        <v>16002</v>
      </c>
      <c r="CM12" s="51">
        <v>0</v>
      </c>
      <c r="CN12" s="51">
        <v>90</v>
      </c>
      <c r="CP12" s="51">
        <v>11</v>
      </c>
      <c r="CQ12" s="51">
        <v>23</v>
      </c>
      <c r="CR12" s="51">
        <v>29</v>
      </c>
      <c r="CS12" s="51">
        <v>18</v>
      </c>
      <c r="CT12" s="51">
        <v>15</v>
      </c>
      <c r="CU12" s="51" t="s">
        <v>78</v>
      </c>
      <c r="CV12" s="51">
        <v>0</v>
      </c>
      <c r="CW12" s="51">
        <v>0</v>
      </c>
      <c r="CX12" s="51">
        <v>3</v>
      </c>
      <c r="CY12" s="51">
        <v>16540</v>
      </c>
      <c r="CZ12" s="51">
        <v>0</v>
      </c>
      <c r="DA12" s="51">
        <v>85</v>
      </c>
      <c r="DC12" s="51">
        <v>10</v>
      </c>
      <c r="DD12" s="51">
        <v>25</v>
      </c>
      <c r="DE12" s="51">
        <v>31</v>
      </c>
      <c r="DF12" s="51">
        <v>18</v>
      </c>
      <c r="DG12" s="51">
        <v>14</v>
      </c>
      <c r="DH12" s="51" t="s">
        <v>78</v>
      </c>
      <c r="DI12" s="51" t="s">
        <v>78</v>
      </c>
      <c r="DJ12" s="51">
        <v>0</v>
      </c>
      <c r="DK12" s="51">
        <v>2</v>
      </c>
      <c r="DL12" s="51">
        <v>32542</v>
      </c>
      <c r="DM12" s="51">
        <v>0</v>
      </c>
      <c r="DN12" s="51">
        <v>88</v>
      </c>
      <c r="DP12" s="51">
        <v>75</v>
      </c>
      <c r="DQ12" s="51">
        <v>89</v>
      </c>
      <c r="DR12" s="51">
        <v>0</v>
      </c>
      <c r="DS12" s="51">
        <v>14</v>
      </c>
      <c r="DV12" s="51">
        <v>0</v>
      </c>
      <c r="DW12" s="51">
        <v>2</v>
      </c>
      <c r="DX12" s="51">
        <v>10</v>
      </c>
      <c r="DY12" s="51">
        <v>16003</v>
      </c>
      <c r="DZ12" s="51">
        <v>0</v>
      </c>
      <c r="EA12" s="51">
        <v>89</v>
      </c>
      <c r="EC12" s="51">
        <v>70</v>
      </c>
      <c r="ED12" s="51">
        <v>83</v>
      </c>
      <c r="EE12" s="51">
        <v>0</v>
      </c>
      <c r="EF12" s="51">
        <v>13</v>
      </c>
      <c r="EI12" s="51">
        <v>0</v>
      </c>
      <c r="EJ12" s="51">
        <v>3</v>
      </c>
      <c r="EK12" s="51">
        <v>14</v>
      </c>
      <c r="EL12" s="51">
        <v>16537</v>
      </c>
      <c r="EM12" s="51">
        <v>0</v>
      </c>
      <c r="EN12" s="51">
        <v>83</v>
      </c>
      <c r="EP12" s="51">
        <v>72</v>
      </c>
      <c r="EQ12" s="51">
        <v>86</v>
      </c>
      <c r="ER12" s="51">
        <v>0</v>
      </c>
      <c r="ES12" s="51">
        <v>13</v>
      </c>
      <c r="EV12" s="51">
        <v>0</v>
      </c>
      <c r="EW12" s="51">
        <v>2</v>
      </c>
      <c r="EX12" s="51">
        <v>12</v>
      </c>
      <c r="EY12" s="51">
        <v>32540</v>
      </c>
      <c r="EZ12" s="51">
        <v>0</v>
      </c>
      <c r="FA12" s="51">
        <v>86</v>
      </c>
    </row>
    <row r="13" spans="1:158" x14ac:dyDescent="0.2">
      <c r="B13" s="51" t="s">
        <v>21</v>
      </c>
      <c r="C13" s="51">
        <v>6</v>
      </c>
      <c r="D13" s="51">
        <v>25</v>
      </c>
      <c r="E13" s="51">
        <v>18</v>
      </c>
      <c r="F13" s="51">
        <v>8</v>
      </c>
      <c r="G13" s="51">
        <v>41</v>
      </c>
      <c r="H13" s="51" t="s">
        <v>78</v>
      </c>
      <c r="I13" s="51" t="s">
        <v>78</v>
      </c>
      <c r="J13" s="51">
        <v>0</v>
      </c>
      <c r="K13" s="51">
        <v>1</v>
      </c>
      <c r="L13" s="51">
        <v>1068</v>
      </c>
      <c r="M13" s="51">
        <v>0</v>
      </c>
      <c r="N13" s="51">
        <v>92</v>
      </c>
      <c r="P13" s="51">
        <v>10</v>
      </c>
      <c r="Q13" s="51">
        <v>22</v>
      </c>
      <c r="R13" s="51">
        <v>23</v>
      </c>
      <c r="S13" s="51">
        <v>11</v>
      </c>
      <c r="T13" s="51">
        <v>32</v>
      </c>
      <c r="U13" s="51">
        <v>0</v>
      </c>
      <c r="V13" s="51" t="s">
        <v>78</v>
      </c>
      <c r="W13" s="51">
        <v>0</v>
      </c>
      <c r="X13" s="51">
        <v>3</v>
      </c>
      <c r="Y13" s="51">
        <v>1005</v>
      </c>
      <c r="Z13" s="51">
        <v>0</v>
      </c>
      <c r="AA13" s="51">
        <v>88</v>
      </c>
      <c r="AC13" s="51">
        <v>8</v>
      </c>
      <c r="AD13" s="51">
        <v>23</v>
      </c>
      <c r="AE13" s="51">
        <v>21</v>
      </c>
      <c r="AF13" s="51">
        <v>9</v>
      </c>
      <c r="AG13" s="51">
        <v>37</v>
      </c>
      <c r="AH13" s="51" t="s">
        <v>78</v>
      </c>
      <c r="AI13" s="51" t="s">
        <v>78</v>
      </c>
      <c r="AJ13" s="51">
        <v>0</v>
      </c>
      <c r="AK13" s="51">
        <v>2</v>
      </c>
      <c r="AL13" s="51">
        <v>2073</v>
      </c>
      <c r="AM13" s="51">
        <v>0</v>
      </c>
      <c r="AN13" s="51">
        <v>90</v>
      </c>
      <c r="AP13" s="51">
        <v>8</v>
      </c>
      <c r="AQ13" s="51">
        <v>27</v>
      </c>
      <c r="AR13" s="51">
        <v>24</v>
      </c>
      <c r="AS13" s="51">
        <v>11</v>
      </c>
      <c r="AT13" s="51">
        <v>29</v>
      </c>
      <c r="AU13" s="51" t="s">
        <v>78</v>
      </c>
      <c r="AV13" s="51" t="s">
        <v>78</v>
      </c>
      <c r="AW13" s="51">
        <v>0</v>
      </c>
      <c r="AX13" s="51">
        <v>1</v>
      </c>
      <c r="AY13" s="51">
        <v>1068</v>
      </c>
      <c r="AZ13" s="51">
        <v>0</v>
      </c>
      <c r="BA13" s="51">
        <v>91</v>
      </c>
      <c r="BC13" s="51">
        <v>14</v>
      </c>
      <c r="BD13" s="51">
        <v>22</v>
      </c>
      <c r="BE13" s="51">
        <v>27</v>
      </c>
      <c r="BF13" s="51">
        <v>17</v>
      </c>
      <c r="BG13" s="51">
        <v>18</v>
      </c>
      <c r="BH13" s="51">
        <v>0</v>
      </c>
      <c r="BI13" s="51" t="s">
        <v>78</v>
      </c>
      <c r="BJ13" s="51">
        <v>0</v>
      </c>
      <c r="BK13" s="51">
        <v>3</v>
      </c>
      <c r="BL13" s="51">
        <v>1005</v>
      </c>
      <c r="BM13" s="51">
        <v>0</v>
      </c>
      <c r="BN13" s="51">
        <v>83</v>
      </c>
      <c r="BP13" s="51">
        <v>11</v>
      </c>
      <c r="BQ13" s="51">
        <v>25</v>
      </c>
      <c r="BR13" s="51">
        <v>25</v>
      </c>
      <c r="BS13" s="51">
        <v>14</v>
      </c>
      <c r="BT13" s="51">
        <v>23</v>
      </c>
      <c r="BU13" s="51" t="s">
        <v>78</v>
      </c>
      <c r="BV13" s="51" t="s">
        <v>78</v>
      </c>
      <c r="BW13" s="51">
        <v>0</v>
      </c>
      <c r="BX13" s="51">
        <v>2</v>
      </c>
      <c r="BY13" s="51">
        <v>2073</v>
      </c>
      <c r="BZ13" s="51">
        <v>0</v>
      </c>
      <c r="CA13" s="51">
        <v>87</v>
      </c>
      <c r="CC13" s="51">
        <v>2</v>
      </c>
      <c r="CD13" s="51">
        <v>31</v>
      </c>
      <c r="CE13" s="51">
        <v>19</v>
      </c>
      <c r="CF13" s="51">
        <v>7</v>
      </c>
      <c r="CG13" s="51">
        <v>40</v>
      </c>
      <c r="CH13" s="51" t="s">
        <v>78</v>
      </c>
      <c r="CI13" s="51" t="s">
        <v>78</v>
      </c>
      <c r="CJ13" s="51">
        <v>0</v>
      </c>
      <c r="CK13" s="51">
        <v>1</v>
      </c>
      <c r="CL13" s="51">
        <v>1068</v>
      </c>
      <c r="CM13" s="51">
        <v>0</v>
      </c>
      <c r="CN13" s="51">
        <v>97</v>
      </c>
      <c r="CP13" s="51">
        <v>3</v>
      </c>
      <c r="CQ13" s="51">
        <v>24</v>
      </c>
      <c r="CR13" s="51">
        <v>18</v>
      </c>
      <c r="CS13" s="51">
        <v>9</v>
      </c>
      <c r="CT13" s="51">
        <v>43</v>
      </c>
      <c r="CU13" s="51" t="s">
        <v>78</v>
      </c>
      <c r="CV13" s="51" t="s">
        <v>78</v>
      </c>
      <c r="CW13" s="51">
        <v>0</v>
      </c>
      <c r="CX13" s="51">
        <v>1</v>
      </c>
      <c r="CY13" s="51">
        <v>1005</v>
      </c>
      <c r="CZ13" s="51">
        <v>0</v>
      </c>
      <c r="DA13" s="51">
        <v>96</v>
      </c>
      <c r="DC13" s="51">
        <v>3</v>
      </c>
      <c r="DD13" s="51">
        <v>28</v>
      </c>
      <c r="DE13" s="51">
        <v>18</v>
      </c>
      <c r="DF13" s="51">
        <v>8</v>
      </c>
      <c r="DG13" s="51">
        <v>41</v>
      </c>
      <c r="DH13" s="51">
        <v>0</v>
      </c>
      <c r="DI13" s="51" t="s">
        <v>78</v>
      </c>
      <c r="DJ13" s="51">
        <v>0</v>
      </c>
      <c r="DK13" s="51">
        <v>1</v>
      </c>
      <c r="DL13" s="51">
        <v>2073</v>
      </c>
      <c r="DM13" s="51">
        <v>0</v>
      </c>
      <c r="DN13" s="51">
        <v>96</v>
      </c>
      <c r="DP13" s="51">
        <v>66</v>
      </c>
      <c r="DQ13" s="51">
        <v>92</v>
      </c>
      <c r="DR13" s="51">
        <v>0</v>
      </c>
      <c r="DS13" s="51">
        <v>26</v>
      </c>
      <c r="DV13" s="51" t="s">
        <v>78</v>
      </c>
      <c r="DW13" s="51">
        <v>1</v>
      </c>
      <c r="DX13" s="51">
        <v>7</v>
      </c>
      <c r="DY13" s="51">
        <v>1068</v>
      </c>
      <c r="DZ13" s="51">
        <v>0</v>
      </c>
      <c r="EA13" s="51">
        <v>92</v>
      </c>
      <c r="EC13" s="51">
        <v>60</v>
      </c>
      <c r="ED13" s="51">
        <v>89</v>
      </c>
      <c r="EE13" s="51">
        <v>0</v>
      </c>
      <c r="EF13" s="51">
        <v>29</v>
      </c>
      <c r="EI13" s="51" t="s">
        <v>78</v>
      </c>
      <c r="EJ13" s="51">
        <v>1</v>
      </c>
      <c r="EK13" s="51">
        <v>9</v>
      </c>
      <c r="EL13" s="51">
        <v>1005</v>
      </c>
      <c r="EM13" s="51">
        <v>0</v>
      </c>
      <c r="EN13" s="51">
        <v>89</v>
      </c>
      <c r="EP13" s="51">
        <v>63</v>
      </c>
      <c r="EQ13" s="51">
        <v>90</v>
      </c>
      <c r="ER13" s="51">
        <v>0</v>
      </c>
      <c r="ES13" s="51">
        <v>28</v>
      </c>
      <c r="EV13" s="51">
        <v>0</v>
      </c>
      <c r="EW13" s="51">
        <v>1</v>
      </c>
      <c r="EX13" s="51">
        <v>8</v>
      </c>
      <c r="EY13" s="51">
        <v>2073</v>
      </c>
      <c r="EZ13" s="51">
        <v>0</v>
      </c>
      <c r="FA13" s="51">
        <v>90</v>
      </c>
    </row>
    <row r="14" spans="1:158" x14ac:dyDescent="0.2">
      <c r="B14" s="51" t="s">
        <v>79</v>
      </c>
      <c r="C14" s="51">
        <v>7</v>
      </c>
      <c r="D14" s="51">
        <v>27</v>
      </c>
      <c r="E14" s="51">
        <v>22</v>
      </c>
      <c r="F14" s="51">
        <v>9</v>
      </c>
      <c r="G14" s="51">
        <v>33</v>
      </c>
      <c r="H14" s="51">
        <v>0</v>
      </c>
      <c r="I14" s="51">
        <v>0</v>
      </c>
      <c r="J14" s="51">
        <v>0</v>
      </c>
      <c r="K14" s="51">
        <v>1</v>
      </c>
      <c r="L14" s="51">
        <v>201178</v>
      </c>
      <c r="M14" s="51">
        <v>0</v>
      </c>
      <c r="N14" s="51">
        <v>91</v>
      </c>
      <c r="P14" s="51">
        <v>13</v>
      </c>
      <c r="Q14" s="51">
        <v>24</v>
      </c>
      <c r="R14" s="51">
        <v>24</v>
      </c>
      <c r="S14" s="51">
        <v>12</v>
      </c>
      <c r="T14" s="51">
        <v>25</v>
      </c>
      <c r="U14" s="51">
        <v>0</v>
      </c>
      <c r="V14" s="51">
        <v>0</v>
      </c>
      <c r="W14" s="51">
        <v>0</v>
      </c>
      <c r="X14" s="51">
        <v>3</v>
      </c>
      <c r="Y14" s="51">
        <v>211320</v>
      </c>
      <c r="Z14" s="51">
        <v>0</v>
      </c>
      <c r="AA14" s="51">
        <v>85</v>
      </c>
      <c r="AC14" s="51">
        <v>10</v>
      </c>
      <c r="AD14" s="51">
        <v>26</v>
      </c>
      <c r="AE14" s="51">
        <v>23</v>
      </c>
      <c r="AF14" s="51">
        <v>10</v>
      </c>
      <c r="AG14" s="51">
        <v>29</v>
      </c>
      <c r="AH14" s="51">
        <v>0</v>
      </c>
      <c r="AI14" s="51">
        <v>0</v>
      </c>
      <c r="AJ14" s="51">
        <v>0</v>
      </c>
      <c r="AK14" s="51">
        <v>2</v>
      </c>
      <c r="AL14" s="51">
        <v>412498</v>
      </c>
      <c r="AM14" s="51">
        <v>0</v>
      </c>
      <c r="AN14" s="51">
        <v>88</v>
      </c>
      <c r="AP14" s="51">
        <v>9</v>
      </c>
      <c r="AQ14" s="51">
        <v>26</v>
      </c>
      <c r="AR14" s="51">
        <v>29</v>
      </c>
      <c r="AS14" s="51">
        <v>16</v>
      </c>
      <c r="AT14" s="51">
        <v>19</v>
      </c>
      <c r="AU14" s="51">
        <v>0</v>
      </c>
      <c r="AV14" s="51">
        <v>0</v>
      </c>
      <c r="AW14" s="51">
        <v>0</v>
      </c>
      <c r="AX14" s="51">
        <v>2</v>
      </c>
      <c r="AY14" s="51">
        <v>201176</v>
      </c>
      <c r="AZ14" s="51">
        <v>0</v>
      </c>
      <c r="BA14" s="51">
        <v>89</v>
      </c>
      <c r="BC14" s="51">
        <v>17</v>
      </c>
      <c r="BD14" s="51">
        <v>18</v>
      </c>
      <c r="BE14" s="51">
        <v>29</v>
      </c>
      <c r="BF14" s="51">
        <v>22</v>
      </c>
      <c r="BG14" s="51">
        <v>10</v>
      </c>
      <c r="BH14" s="51" t="s">
        <v>78</v>
      </c>
      <c r="BI14" s="51">
        <v>0</v>
      </c>
      <c r="BJ14" s="51">
        <v>0</v>
      </c>
      <c r="BK14" s="51">
        <v>4</v>
      </c>
      <c r="BL14" s="51">
        <v>211319</v>
      </c>
      <c r="BM14" s="51">
        <v>0</v>
      </c>
      <c r="BN14" s="51">
        <v>79</v>
      </c>
      <c r="BP14" s="51">
        <v>13</v>
      </c>
      <c r="BQ14" s="51">
        <v>22</v>
      </c>
      <c r="BR14" s="51">
        <v>29</v>
      </c>
      <c r="BS14" s="51">
        <v>19</v>
      </c>
      <c r="BT14" s="51">
        <v>14</v>
      </c>
      <c r="BU14" s="51" t="s">
        <v>78</v>
      </c>
      <c r="BV14" s="51">
        <v>0</v>
      </c>
      <c r="BW14" s="51">
        <v>0</v>
      </c>
      <c r="BX14" s="51">
        <v>3</v>
      </c>
      <c r="BY14" s="51">
        <v>412495</v>
      </c>
      <c r="BZ14" s="51">
        <v>0</v>
      </c>
      <c r="CA14" s="51">
        <v>84</v>
      </c>
      <c r="CC14" s="51">
        <v>6</v>
      </c>
      <c r="CD14" s="51">
        <v>31</v>
      </c>
      <c r="CE14" s="51">
        <v>28</v>
      </c>
      <c r="CF14" s="51">
        <v>14</v>
      </c>
      <c r="CG14" s="51">
        <v>20</v>
      </c>
      <c r="CH14" s="51" t="s">
        <v>78</v>
      </c>
      <c r="CI14" s="51">
        <v>0</v>
      </c>
      <c r="CJ14" s="51">
        <v>0</v>
      </c>
      <c r="CK14" s="51">
        <v>1</v>
      </c>
      <c r="CL14" s="51">
        <v>201178</v>
      </c>
      <c r="CM14" s="51">
        <v>0</v>
      </c>
      <c r="CN14" s="51">
        <v>93</v>
      </c>
      <c r="CP14" s="51">
        <v>8</v>
      </c>
      <c r="CQ14" s="51">
        <v>26</v>
      </c>
      <c r="CR14" s="51">
        <v>25</v>
      </c>
      <c r="CS14" s="51">
        <v>14</v>
      </c>
      <c r="CT14" s="51">
        <v>25</v>
      </c>
      <c r="CU14" s="51" t="s">
        <v>78</v>
      </c>
      <c r="CV14" s="51">
        <v>0</v>
      </c>
      <c r="CW14" s="51">
        <v>0</v>
      </c>
      <c r="CX14" s="51">
        <v>2</v>
      </c>
      <c r="CY14" s="51">
        <v>211321</v>
      </c>
      <c r="CZ14" s="51">
        <v>0</v>
      </c>
      <c r="DA14" s="51">
        <v>90</v>
      </c>
      <c r="DC14" s="51">
        <v>7</v>
      </c>
      <c r="DD14" s="51">
        <v>28</v>
      </c>
      <c r="DE14" s="51">
        <v>27</v>
      </c>
      <c r="DF14" s="51">
        <v>14</v>
      </c>
      <c r="DG14" s="51">
        <v>23</v>
      </c>
      <c r="DH14" s="51">
        <v>0</v>
      </c>
      <c r="DI14" s="51">
        <v>0</v>
      </c>
      <c r="DJ14" s="51">
        <v>0</v>
      </c>
      <c r="DK14" s="51">
        <v>1</v>
      </c>
      <c r="DL14" s="51">
        <v>412499</v>
      </c>
      <c r="DM14" s="51">
        <v>0</v>
      </c>
      <c r="DN14" s="51">
        <v>92</v>
      </c>
      <c r="DP14" s="51">
        <v>71</v>
      </c>
      <c r="DQ14" s="51">
        <v>92</v>
      </c>
      <c r="DR14" s="51" t="s">
        <v>78</v>
      </c>
      <c r="DS14" s="51">
        <v>21</v>
      </c>
      <c r="DV14" s="51">
        <v>0</v>
      </c>
      <c r="DW14" s="51">
        <v>1</v>
      </c>
      <c r="DX14" s="51">
        <v>7</v>
      </c>
      <c r="DY14" s="51">
        <v>201179</v>
      </c>
      <c r="DZ14" s="51">
        <v>0</v>
      </c>
      <c r="EA14" s="51">
        <v>92</v>
      </c>
      <c r="EC14" s="51">
        <v>65</v>
      </c>
      <c r="ED14" s="51">
        <v>90</v>
      </c>
      <c r="EE14" s="51">
        <v>0</v>
      </c>
      <c r="EF14" s="51">
        <v>24</v>
      </c>
      <c r="EI14" s="51">
        <v>0</v>
      </c>
      <c r="EJ14" s="51">
        <v>2</v>
      </c>
      <c r="EK14" s="51">
        <v>9</v>
      </c>
      <c r="EL14" s="51">
        <v>211319</v>
      </c>
      <c r="EM14" s="51">
        <v>0</v>
      </c>
      <c r="EN14" s="51">
        <v>90</v>
      </c>
      <c r="EP14" s="51">
        <v>68</v>
      </c>
      <c r="EQ14" s="51">
        <v>91</v>
      </c>
      <c r="ER14" s="51" t="s">
        <v>78</v>
      </c>
      <c r="ES14" s="51">
        <v>23</v>
      </c>
      <c r="EV14" s="51">
        <v>0</v>
      </c>
      <c r="EW14" s="51">
        <v>1</v>
      </c>
      <c r="EX14" s="51">
        <v>8</v>
      </c>
      <c r="EY14" s="51">
        <v>412498</v>
      </c>
      <c r="EZ14" s="51">
        <v>0</v>
      </c>
      <c r="FA14" s="51">
        <v>91</v>
      </c>
    </row>
    <row r="15" spans="1:158" x14ac:dyDescent="0.2">
      <c r="B15" s="51" t="s">
        <v>80</v>
      </c>
      <c r="C15" s="51">
        <v>6</v>
      </c>
      <c r="D15" s="51">
        <v>26</v>
      </c>
      <c r="E15" s="51">
        <v>19</v>
      </c>
      <c r="F15" s="51">
        <v>7</v>
      </c>
      <c r="G15" s="51">
        <v>41</v>
      </c>
      <c r="H15" s="51" t="s">
        <v>78</v>
      </c>
      <c r="I15" s="51" t="s">
        <v>78</v>
      </c>
      <c r="J15" s="51" t="s">
        <v>78</v>
      </c>
      <c r="K15" s="51">
        <v>1</v>
      </c>
      <c r="L15" s="51">
        <v>792</v>
      </c>
      <c r="M15" s="51">
        <v>0</v>
      </c>
      <c r="N15" s="51">
        <v>92</v>
      </c>
      <c r="P15" s="51">
        <v>10</v>
      </c>
      <c r="Q15" s="51">
        <v>26</v>
      </c>
      <c r="R15" s="51">
        <v>22</v>
      </c>
      <c r="S15" s="51">
        <v>10</v>
      </c>
      <c r="T15" s="51">
        <v>30</v>
      </c>
      <c r="U15" s="51" t="s">
        <v>78</v>
      </c>
      <c r="V15" s="51">
        <v>0</v>
      </c>
      <c r="W15" s="51">
        <v>0</v>
      </c>
      <c r="X15" s="51">
        <v>3</v>
      </c>
      <c r="Y15" s="51">
        <v>827</v>
      </c>
      <c r="Z15" s="51">
        <v>0</v>
      </c>
      <c r="AA15" s="51">
        <v>88</v>
      </c>
      <c r="AC15" s="51">
        <v>8</v>
      </c>
      <c r="AD15" s="51">
        <v>26</v>
      </c>
      <c r="AE15" s="51">
        <v>20</v>
      </c>
      <c r="AF15" s="51">
        <v>8</v>
      </c>
      <c r="AG15" s="51">
        <v>35</v>
      </c>
      <c r="AH15" s="51">
        <v>0</v>
      </c>
      <c r="AI15" s="51" t="s">
        <v>78</v>
      </c>
      <c r="AJ15" s="51" t="s">
        <v>78</v>
      </c>
      <c r="AK15" s="51">
        <v>2</v>
      </c>
      <c r="AL15" s="51">
        <v>1619</v>
      </c>
      <c r="AM15" s="51">
        <v>0</v>
      </c>
      <c r="AN15" s="51">
        <v>90</v>
      </c>
      <c r="AP15" s="51">
        <v>8</v>
      </c>
      <c r="AQ15" s="51">
        <v>27</v>
      </c>
      <c r="AR15" s="51">
        <v>26</v>
      </c>
      <c r="AS15" s="51">
        <v>14</v>
      </c>
      <c r="AT15" s="51" t="s">
        <v>78</v>
      </c>
      <c r="AU15" s="51">
        <v>0</v>
      </c>
      <c r="AV15" s="51" t="s">
        <v>78</v>
      </c>
      <c r="AW15" s="51" t="s">
        <v>78</v>
      </c>
      <c r="AX15" s="51">
        <v>1</v>
      </c>
      <c r="AY15" s="51">
        <v>792</v>
      </c>
      <c r="AZ15" s="51">
        <v>0</v>
      </c>
      <c r="BA15" s="51">
        <v>90</v>
      </c>
      <c r="BC15" s="51">
        <v>15</v>
      </c>
      <c r="BD15" s="51">
        <v>18</v>
      </c>
      <c r="BE15" s="51">
        <v>29</v>
      </c>
      <c r="BF15" s="51">
        <v>21</v>
      </c>
      <c r="BG15" s="51" t="s">
        <v>78</v>
      </c>
      <c r="BH15" s="51">
        <v>0</v>
      </c>
      <c r="BI15" s="51">
        <v>0</v>
      </c>
      <c r="BJ15" s="51">
        <v>0</v>
      </c>
      <c r="BK15" s="51">
        <v>4</v>
      </c>
      <c r="BL15" s="51">
        <v>827</v>
      </c>
      <c r="BM15" s="51">
        <v>0</v>
      </c>
      <c r="BN15" s="51">
        <v>82</v>
      </c>
      <c r="BP15" s="51">
        <v>11</v>
      </c>
      <c r="BQ15" s="51">
        <v>22</v>
      </c>
      <c r="BR15" s="51">
        <v>28</v>
      </c>
      <c r="BS15" s="51">
        <v>17</v>
      </c>
      <c r="BT15" s="51">
        <v>18</v>
      </c>
      <c r="BU15" s="51">
        <v>0</v>
      </c>
      <c r="BV15" s="51" t="s">
        <v>78</v>
      </c>
      <c r="BW15" s="51" t="s">
        <v>78</v>
      </c>
      <c r="BX15" s="51">
        <v>2</v>
      </c>
      <c r="BY15" s="51">
        <v>1619</v>
      </c>
      <c r="BZ15" s="51">
        <v>0</v>
      </c>
      <c r="CA15" s="51">
        <v>86</v>
      </c>
      <c r="CC15" s="51">
        <v>5</v>
      </c>
      <c r="CD15" s="51">
        <v>34</v>
      </c>
      <c r="CE15" s="51">
        <v>24</v>
      </c>
      <c r="CF15" s="51">
        <v>11</v>
      </c>
      <c r="CG15" s="51">
        <v>24</v>
      </c>
      <c r="CH15" s="51">
        <v>0</v>
      </c>
      <c r="CI15" s="51" t="s">
        <v>78</v>
      </c>
      <c r="CJ15" s="51" t="s">
        <v>78</v>
      </c>
      <c r="CK15" s="51">
        <v>1</v>
      </c>
      <c r="CL15" s="51">
        <v>792</v>
      </c>
      <c r="CM15" s="51">
        <v>0</v>
      </c>
      <c r="CN15" s="51">
        <v>93</v>
      </c>
      <c r="CP15" s="51">
        <v>6</v>
      </c>
      <c r="CQ15" s="51">
        <v>25</v>
      </c>
      <c r="CR15" s="51">
        <v>24</v>
      </c>
      <c r="CS15" s="51">
        <v>11</v>
      </c>
      <c r="CT15" s="51">
        <v>32</v>
      </c>
      <c r="CU15" s="51">
        <v>0</v>
      </c>
      <c r="CV15" s="51">
        <v>0</v>
      </c>
      <c r="CW15" s="51">
        <v>0</v>
      </c>
      <c r="CX15" s="51">
        <v>2</v>
      </c>
      <c r="CY15" s="51">
        <v>827</v>
      </c>
      <c r="CZ15" s="51">
        <v>0</v>
      </c>
      <c r="DA15" s="51">
        <v>92</v>
      </c>
      <c r="DC15" s="51">
        <v>6</v>
      </c>
      <c r="DD15" s="51">
        <v>29</v>
      </c>
      <c r="DE15" s="51">
        <v>24</v>
      </c>
      <c r="DF15" s="51">
        <v>11</v>
      </c>
      <c r="DG15" s="51">
        <v>28</v>
      </c>
      <c r="DH15" s="51">
        <v>0</v>
      </c>
      <c r="DI15" s="51" t="s">
        <v>78</v>
      </c>
      <c r="DJ15" s="51" t="s">
        <v>78</v>
      </c>
      <c r="DK15" s="51">
        <v>1</v>
      </c>
      <c r="DL15" s="51">
        <v>1619</v>
      </c>
      <c r="DM15" s="51">
        <v>0</v>
      </c>
      <c r="DN15" s="51">
        <v>93</v>
      </c>
      <c r="DP15" s="51">
        <v>67</v>
      </c>
      <c r="DQ15" s="51">
        <v>95</v>
      </c>
      <c r="DR15" s="51">
        <v>0</v>
      </c>
      <c r="DS15" s="51">
        <v>28</v>
      </c>
      <c r="DV15" s="51">
        <v>0</v>
      </c>
      <c r="DW15" s="51">
        <v>1</v>
      </c>
      <c r="DX15" s="51">
        <v>4</v>
      </c>
      <c r="DY15" s="51">
        <v>792</v>
      </c>
      <c r="DZ15" s="51">
        <v>0</v>
      </c>
      <c r="EA15" s="51">
        <v>95</v>
      </c>
      <c r="EC15" s="51">
        <v>62</v>
      </c>
      <c r="ED15" s="51">
        <v>92</v>
      </c>
      <c r="EE15" s="51">
        <v>0</v>
      </c>
      <c r="EF15" s="51">
        <v>30</v>
      </c>
      <c r="EI15" s="51">
        <v>0</v>
      </c>
      <c r="EJ15" s="51">
        <v>2</v>
      </c>
      <c r="EK15" s="51">
        <v>6</v>
      </c>
      <c r="EL15" s="51">
        <v>826</v>
      </c>
      <c r="EM15" s="51">
        <v>0</v>
      </c>
      <c r="EN15" s="51">
        <v>92</v>
      </c>
      <c r="EP15" s="51">
        <v>65</v>
      </c>
      <c r="EQ15" s="51">
        <v>93</v>
      </c>
      <c r="ER15" s="51">
        <v>0</v>
      </c>
      <c r="ES15" s="51">
        <v>29</v>
      </c>
      <c r="EV15" s="51">
        <v>0</v>
      </c>
      <c r="EW15" s="51">
        <v>1</v>
      </c>
      <c r="EX15" s="51">
        <v>5</v>
      </c>
      <c r="EY15" s="51">
        <v>1618</v>
      </c>
      <c r="EZ15" s="51">
        <v>0</v>
      </c>
      <c r="FA15" s="51">
        <v>93</v>
      </c>
    </row>
    <row r="16" spans="1:158" x14ac:dyDescent="0.2">
      <c r="B16" s="51" t="s">
        <v>81</v>
      </c>
      <c r="C16" s="51">
        <v>43</v>
      </c>
      <c r="D16" s="51">
        <v>9</v>
      </c>
      <c r="E16" s="51">
        <v>15</v>
      </c>
      <c r="F16" s="51">
        <v>14</v>
      </c>
      <c r="G16" s="51">
        <v>5</v>
      </c>
      <c r="H16" s="51">
        <v>0</v>
      </c>
      <c r="I16" s="51" t="s">
        <v>78</v>
      </c>
      <c r="J16" s="51">
        <v>0</v>
      </c>
      <c r="K16" s="51">
        <v>12</v>
      </c>
      <c r="L16" s="51">
        <v>238</v>
      </c>
      <c r="M16" s="51">
        <v>0</v>
      </c>
      <c r="N16" s="51">
        <v>42</v>
      </c>
      <c r="P16" s="51">
        <v>42</v>
      </c>
      <c r="Q16" s="51">
        <v>8</v>
      </c>
      <c r="R16" s="51">
        <v>13</v>
      </c>
      <c r="S16" s="51">
        <v>14</v>
      </c>
      <c r="T16" s="51">
        <v>2</v>
      </c>
      <c r="U16" s="51">
        <v>0</v>
      </c>
      <c r="V16" s="51">
        <v>3</v>
      </c>
      <c r="W16" s="51" t="s">
        <v>78</v>
      </c>
      <c r="X16" s="51">
        <v>19</v>
      </c>
      <c r="Y16" s="51">
        <v>258</v>
      </c>
      <c r="Z16" s="51">
        <v>0</v>
      </c>
      <c r="AA16" s="51">
        <v>36</v>
      </c>
      <c r="AC16" s="51">
        <v>43</v>
      </c>
      <c r="AD16" s="51">
        <v>8</v>
      </c>
      <c r="AE16" s="51">
        <v>14</v>
      </c>
      <c r="AF16" s="51">
        <v>14</v>
      </c>
      <c r="AG16" s="51">
        <v>3</v>
      </c>
      <c r="AH16" s="51">
        <v>0</v>
      </c>
      <c r="AI16" s="51" t="s">
        <v>78</v>
      </c>
      <c r="AJ16" s="51" t="s">
        <v>78</v>
      </c>
      <c r="AK16" s="51">
        <v>16</v>
      </c>
      <c r="AL16" s="51">
        <v>496</v>
      </c>
      <c r="AM16" s="51">
        <v>0</v>
      </c>
      <c r="AN16" s="51">
        <v>39</v>
      </c>
      <c r="AP16" s="51">
        <v>45</v>
      </c>
      <c r="AQ16" s="51" t="s">
        <v>78</v>
      </c>
      <c r="AR16" s="51">
        <v>12</v>
      </c>
      <c r="AS16" s="51">
        <v>20</v>
      </c>
      <c r="AT16" s="51">
        <v>1</v>
      </c>
      <c r="AU16" s="51">
        <v>0</v>
      </c>
      <c r="AV16" s="51" t="s">
        <v>78</v>
      </c>
      <c r="AW16" s="51">
        <v>0</v>
      </c>
      <c r="AX16" s="51">
        <v>15</v>
      </c>
      <c r="AY16" s="51">
        <v>238</v>
      </c>
      <c r="AZ16" s="51">
        <v>0</v>
      </c>
      <c r="BA16" s="51">
        <v>38</v>
      </c>
      <c r="BC16" s="51">
        <v>44</v>
      </c>
      <c r="BD16" s="51" t="s">
        <v>78</v>
      </c>
      <c r="BE16" s="51">
        <v>9</v>
      </c>
      <c r="BF16" s="51">
        <v>17</v>
      </c>
      <c r="BG16" s="51">
        <v>0</v>
      </c>
      <c r="BH16" s="51">
        <v>0</v>
      </c>
      <c r="BI16" s="51">
        <v>3</v>
      </c>
      <c r="BJ16" s="51" t="s">
        <v>78</v>
      </c>
      <c r="BK16" s="51">
        <v>26</v>
      </c>
      <c r="BL16" s="51">
        <v>258</v>
      </c>
      <c r="BM16" s="51">
        <v>0</v>
      </c>
      <c r="BN16" s="51">
        <v>27</v>
      </c>
      <c r="BP16" s="51">
        <v>44</v>
      </c>
      <c r="BQ16" s="51">
        <v>3</v>
      </c>
      <c r="BR16" s="51">
        <v>10</v>
      </c>
      <c r="BS16" s="51">
        <v>18</v>
      </c>
      <c r="BT16" s="51">
        <v>1</v>
      </c>
      <c r="BU16" s="51">
        <v>0</v>
      </c>
      <c r="BV16" s="51" t="s">
        <v>78</v>
      </c>
      <c r="BW16" s="51" t="s">
        <v>78</v>
      </c>
      <c r="BX16" s="51">
        <v>21</v>
      </c>
      <c r="BY16" s="51">
        <v>496</v>
      </c>
      <c r="BZ16" s="51">
        <v>0</v>
      </c>
      <c r="CA16" s="51">
        <v>32</v>
      </c>
      <c r="CC16" s="51">
        <v>35</v>
      </c>
      <c r="CD16" s="51">
        <v>8</v>
      </c>
      <c r="CE16" s="51">
        <v>20</v>
      </c>
      <c r="CF16" s="51">
        <v>26</v>
      </c>
      <c r="CG16" s="51">
        <v>3</v>
      </c>
      <c r="CH16" s="51">
        <v>0</v>
      </c>
      <c r="CI16" s="51" t="s">
        <v>78</v>
      </c>
      <c r="CJ16" s="51">
        <v>0</v>
      </c>
      <c r="CK16" s="51">
        <v>6</v>
      </c>
      <c r="CL16" s="51">
        <v>238</v>
      </c>
      <c r="CM16" s="51">
        <v>0</v>
      </c>
      <c r="CN16" s="51">
        <v>57</v>
      </c>
      <c r="CP16" s="51">
        <v>31</v>
      </c>
      <c r="CQ16" s="51">
        <v>9</v>
      </c>
      <c r="CR16" s="51">
        <v>20</v>
      </c>
      <c r="CS16" s="51">
        <v>21</v>
      </c>
      <c r="CT16" s="51">
        <v>3</v>
      </c>
      <c r="CU16" s="51">
        <v>0</v>
      </c>
      <c r="CV16" s="51">
        <v>3</v>
      </c>
      <c r="CW16" s="51">
        <v>0</v>
      </c>
      <c r="CX16" s="51">
        <v>12</v>
      </c>
      <c r="CY16" s="51">
        <v>258</v>
      </c>
      <c r="CZ16" s="51">
        <v>0</v>
      </c>
      <c r="DA16" s="51">
        <v>53</v>
      </c>
      <c r="DC16" s="51">
        <v>33</v>
      </c>
      <c r="DD16" s="51">
        <v>8</v>
      </c>
      <c r="DE16" s="51">
        <v>20</v>
      </c>
      <c r="DF16" s="51">
        <v>24</v>
      </c>
      <c r="DG16" s="51">
        <v>3</v>
      </c>
      <c r="DH16" s="51">
        <v>0</v>
      </c>
      <c r="DI16" s="51" t="s">
        <v>78</v>
      </c>
      <c r="DJ16" s="51">
        <v>0</v>
      </c>
      <c r="DK16" s="51">
        <v>9</v>
      </c>
      <c r="DL16" s="51">
        <v>496</v>
      </c>
      <c r="DM16" s="51">
        <v>0</v>
      </c>
      <c r="DN16" s="51">
        <v>55</v>
      </c>
      <c r="DP16" s="51">
        <v>53</v>
      </c>
      <c r="DQ16" s="51">
        <v>54</v>
      </c>
      <c r="DR16" s="51">
        <v>0</v>
      </c>
      <c r="DS16" s="51">
        <v>1</v>
      </c>
      <c r="DV16" s="51">
        <v>3</v>
      </c>
      <c r="DW16" s="51">
        <v>6</v>
      </c>
      <c r="DX16" s="51">
        <v>38</v>
      </c>
      <c r="DY16" s="51">
        <v>238</v>
      </c>
      <c r="DZ16" s="51">
        <v>0</v>
      </c>
      <c r="EA16" s="51">
        <v>54</v>
      </c>
      <c r="EC16" s="51">
        <v>48</v>
      </c>
      <c r="ED16" s="51">
        <v>50</v>
      </c>
      <c r="EE16" s="51">
        <v>0</v>
      </c>
      <c r="EF16" s="51">
        <v>2</v>
      </c>
      <c r="EI16" s="51">
        <v>3</v>
      </c>
      <c r="EJ16" s="51">
        <v>9</v>
      </c>
      <c r="EK16" s="51">
        <v>38</v>
      </c>
      <c r="EL16" s="51">
        <v>258</v>
      </c>
      <c r="EM16" s="51">
        <v>0</v>
      </c>
      <c r="EN16" s="51">
        <v>50</v>
      </c>
      <c r="EP16" s="51">
        <v>50</v>
      </c>
      <c r="EQ16" s="51">
        <v>52</v>
      </c>
      <c r="ER16" s="51">
        <v>0</v>
      </c>
      <c r="ES16" s="51">
        <v>1</v>
      </c>
      <c r="EV16" s="51">
        <v>3</v>
      </c>
      <c r="EW16" s="51">
        <v>7</v>
      </c>
      <c r="EX16" s="51">
        <v>38</v>
      </c>
      <c r="EY16" s="51">
        <v>496</v>
      </c>
      <c r="EZ16" s="51">
        <v>0</v>
      </c>
      <c r="FA16" s="51">
        <v>52</v>
      </c>
    </row>
    <row r="17" spans="2:157" x14ac:dyDescent="0.2">
      <c r="B17" s="53" t="s">
        <v>82</v>
      </c>
      <c r="C17" s="51">
        <v>36</v>
      </c>
      <c r="D17" s="51">
        <v>9</v>
      </c>
      <c r="E17" s="51">
        <v>17</v>
      </c>
      <c r="F17" s="51">
        <v>14</v>
      </c>
      <c r="G17" s="51">
        <v>4</v>
      </c>
      <c r="H17" s="51">
        <v>0</v>
      </c>
      <c r="I17" s="51">
        <v>0</v>
      </c>
      <c r="J17" s="51" t="s">
        <v>78</v>
      </c>
      <c r="K17" s="51">
        <v>20</v>
      </c>
      <c r="L17" s="51">
        <v>761</v>
      </c>
      <c r="M17" s="51">
        <v>0</v>
      </c>
      <c r="N17" s="51">
        <v>43</v>
      </c>
      <c r="P17" s="51">
        <v>42</v>
      </c>
      <c r="Q17" s="51">
        <v>7</v>
      </c>
      <c r="R17" s="51">
        <v>11</v>
      </c>
      <c r="S17" s="51">
        <v>14</v>
      </c>
      <c r="T17" s="51">
        <v>1</v>
      </c>
      <c r="U17" s="51">
        <v>0</v>
      </c>
      <c r="V17" s="51">
        <v>1</v>
      </c>
      <c r="W17" s="51" t="s">
        <v>78</v>
      </c>
      <c r="X17" s="51">
        <v>23</v>
      </c>
      <c r="Y17" s="51">
        <v>809</v>
      </c>
      <c r="Z17" s="51">
        <v>0</v>
      </c>
      <c r="AA17" s="51">
        <v>33</v>
      </c>
      <c r="AC17" s="51">
        <v>39</v>
      </c>
      <c r="AD17" s="51">
        <v>8</v>
      </c>
      <c r="AE17" s="51">
        <v>14</v>
      </c>
      <c r="AF17" s="51">
        <v>14</v>
      </c>
      <c r="AG17" s="51">
        <v>2</v>
      </c>
      <c r="AH17" s="51">
        <v>0</v>
      </c>
      <c r="AI17" s="51">
        <v>1</v>
      </c>
      <c r="AJ17" s="51">
        <v>1</v>
      </c>
      <c r="AK17" s="51">
        <v>21</v>
      </c>
      <c r="AL17" s="51">
        <v>1570</v>
      </c>
      <c r="AM17" s="51">
        <v>0</v>
      </c>
      <c r="AN17" s="51">
        <v>38</v>
      </c>
      <c r="AP17" s="51">
        <v>36</v>
      </c>
      <c r="AQ17" s="51" t="s">
        <v>78</v>
      </c>
      <c r="AR17" s="51">
        <v>15</v>
      </c>
      <c r="AS17" s="51">
        <v>21</v>
      </c>
      <c r="AT17" s="51" t="s">
        <v>78</v>
      </c>
      <c r="AU17" s="51">
        <v>0</v>
      </c>
      <c r="AV17" s="51">
        <v>1</v>
      </c>
      <c r="AW17" s="51" t="s">
        <v>78</v>
      </c>
      <c r="AX17" s="51">
        <v>21</v>
      </c>
      <c r="AY17" s="51">
        <v>761</v>
      </c>
      <c r="AZ17" s="51">
        <v>0</v>
      </c>
      <c r="BA17" s="51">
        <v>42</v>
      </c>
      <c r="BC17" s="51">
        <v>44</v>
      </c>
      <c r="BD17" s="51" t="s">
        <v>78</v>
      </c>
      <c r="BE17" s="51">
        <v>10</v>
      </c>
      <c r="BF17" s="51">
        <v>14</v>
      </c>
      <c r="BG17" s="51" t="s">
        <v>78</v>
      </c>
      <c r="BH17" s="51">
        <v>0</v>
      </c>
      <c r="BI17" s="51">
        <v>1</v>
      </c>
      <c r="BJ17" s="51" t="s">
        <v>78</v>
      </c>
      <c r="BK17" s="51">
        <v>28</v>
      </c>
      <c r="BL17" s="51">
        <v>809</v>
      </c>
      <c r="BM17" s="51">
        <v>0</v>
      </c>
      <c r="BN17" s="51">
        <v>27</v>
      </c>
      <c r="BP17" s="51">
        <v>40</v>
      </c>
      <c r="BQ17" s="51">
        <v>4</v>
      </c>
      <c r="BR17" s="51">
        <v>12</v>
      </c>
      <c r="BS17" s="51">
        <v>17</v>
      </c>
      <c r="BT17" s="51">
        <v>1</v>
      </c>
      <c r="BU17" s="51">
        <v>0</v>
      </c>
      <c r="BV17" s="51">
        <v>1</v>
      </c>
      <c r="BW17" s="51">
        <v>1</v>
      </c>
      <c r="BX17" s="51">
        <v>24</v>
      </c>
      <c r="BY17" s="51">
        <v>1570</v>
      </c>
      <c r="BZ17" s="51">
        <v>0</v>
      </c>
      <c r="CA17" s="51">
        <v>34</v>
      </c>
      <c r="CC17" s="51">
        <v>35</v>
      </c>
      <c r="CD17" s="51">
        <v>9</v>
      </c>
      <c r="CE17" s="51">
        <v>21</v>
      </c>
      <c r="CF17" s="51">
        <v>20</v>
      </c>
      <c r="CG17" s="51">
        <v>2</v>
      </c>
      <c r="CH17" s="51">
        <v>0</v>
      </c>
      <c r="CI17" s="51">
        <v>0</v>
      </c>
      <c r="CJ17" s="51" t="s">
        <v>78</v>
      </c>
      <c r="CK17" s="51">
        <v>12</v>
      </c>
      <c r="CL17" s="51">
        <v>761</v>
      </c>
      <c r="CM17" s="51">
        <v>0</v>
      </c>
      <c r="CN17" s="51">
        <v>51</v>
      </c>
      <c r="CP17" s="51">
        <v>35</v>
      </c>
      <c r="CQ17" s="51">
        <v>9</v>
      </c>
      <c r="CR17" s="51">
        <v>17</v>
      </c>
      <c r="CS17" s="51">
        <v>20</v>
      </c>
      <c r="CT17" s="51">
        <v>3</v>
      </c>
      <c r="CU17" s="51">
        <v>0</v>
      </c>
      <c r="CV17" s="51">
        <v>1</v>
      </c>
      <c r="CW17" s="51">
        <v>1</v>
      </c>
      <c r="CX17" s="51">
        <v>14</v>
      </c>
      <c r="CY17" s="51">
        <v>809</v>
      </c>
      <c r="CZ17" s="51">
        <v>0</v>
      </c>
      <c r="DA17" s="51">
        <v>49</v>
      </c>
      <c r="DC17" s="51">
        <v>35</v>
      </c>
      <c r="DD17" s="51">
        <v>9</v>
      </c>
      <c r="DE17" s="51">
        <v>19</v>
      </c>
      <c r="DF17" s="51">
        <v>20</v>
      </c>
      <c r="DG17" s="51">
        <v>2</v>
      </c>
      <c r="DH17" s="51">
        <v>0</v>
      </c>
      <c r="DI17" s="51">
        <v>1</v>
      </c>
      <c r="DJ17" s="51" t="s">
        <v>78</v>
      </c>
      <c r="DK17" s="51">
        <v>13</v>
      </c>
      <c r="DL17" s="51">
        <v>1570</v>
      </c>
      <c r="DM17" s="51">
        <v>0</v>
      </c>
      <c r="DN17" s="51">
        <v>50</v>
      </c>
      <c r="DP17" s="51">
        <v>45</v>
      </c>
      <c r="DQ17" s="51">
        <v>48</v>
      </c>
      <c r="DR17" s="51">
        <v>0</v>
      </c>
      <c r="DS17" s="51">
        <v>2</v>
      </c>
      <c r="DV17" s="51">
        <v>2</v>
      </c>
      <c r="DW17" s="51">
        <v>11</v>
      </c>
      <c r="DX17" s="51">
        <v>40</v>
      </c>
      <c r="DY17" s="51">
        <v>761</v>
      </c>
      <c r="DZ17" s="51">
        <v>0</v>
      </c>
      <c r="EA17" s="51">
        <v>48</v>
      </c>
      <c r="EC17" s="51">
        <v>45</v>
      </c>
      <c r="ED17" s="51">
        <v>48</v>
      </c>
      <c r="EE17" s="51">
        <v>0</v>
      </c>
      <c r="EF17" s="51">
        <v>3</v>
      </c>
      <c r="EI17" s="51">
        <v>2</v>
      </c>
      <c r="EJ17" s="51">
        <v>12</v>
      </c>
      <c r="EK17" s="51">
        <v>38</v>
      </c>
      <c r="EL17" s="51">
        <v>809</v>
      </c>
      <c r="EM17" s="51">
        <v>0</v>
      </c>
      <c r="EN17" s="51">
        <v>48</v>
      </c>
      <c r="EP17" s="51">
        <v>45</v>
      </c>
      <c r="EQ17" s="51">
        <v>48</v>
      </c>
      <c r="ER17" s="51">
        <v>0</v>
      </c>
      <c r="ES17" s="51">
        <v>2</v>
      </c>
      <c r="EV17" s="51">
        <v>2</v>
      </c>
      <c r="EW17" s="51">
        <v>12</v>
      </c>
      <c r="EX17" s="51">
        <v>39</v>
      </c>
      <c r="EY17" s="51">
        <v>1570</v>
      </c>
      <c r="EZ17" s="51">
        <v>0</v>
      </c>
      <c r="FA17" s="51">
        <v>48</v>
      </c>
    </row>
    <row r="18" spans="2:157" x14ac:dyDescent="0.2">
      <c r="B18" s="51" t="s">
        <v>83</v>
      </c>
      <c r="C18" s="51">
        <v>14</v>
      </c>
      <c r="D18" s="51">
        <v>23</v>
      </c>
      <c r="E18" s="51">
        <v>23</v>
      </c>
      <c r="F18" s="51">
        <v>12</v>
      </c>
      <c r="G18" s="51">
        <v>24</v>
      </c>
      <c r="H18" s="51" t="s">
        <v>78</v>
      </c>
      <c r="I18" s="51">
        <v>0</v>
      </c>
      <c r="J18" s="51">
        <v>0</v>
      </c>
      <c r="K18" s="51">
        <v>4</v>
      </c>
      <c r="L18" s="51">
        <v>12884</v>
      </c>
      <c r="M18" s="51">
        <v>0</v>
      </c>
      <c r="N18" s="51">
        <v>82</v>
      </c>
      <c r="P18" s="51">
        <v>19</v>
      </c>
      <c r="Q18" s="51">
        <v>20</v>
      </c>
      <c r="R18" s="51">
        <v>24</v>
      </c>
      <c r="S18" s="51">
        <v>14</v>
      </c>
      <c r="T18" s="51">
        <v>18</v>
      </c>
      <c r="U18" s="51" t="s">
        <v>78</v>
      </c>
      <c r="V18" s="51">
        <v>0</v>
      </c>
      <c r="W18" s="51">
        <v>0</v>
      </c>
      <c r="X18" s="51">
        <v>6</v>
      </c>
      <c r="Y18" s="51">
        <v>13594</v>
      </c>
      <c r="Z18" s="51">
        <v>0</v>
      </c>
      <c r="AA18" s="51">
        <v>75</v>
      </c>
      <c r="AC18" s="51">
        <v>16</v>
      </c>
      <c r="AD18" s="51">
        <v>22</v>
      </c>
      <c r="AE18" s="51">
        <v>24</v>
      </c>
      <c r="AF18" s="51">
        <v>13</v>
      </c>
      <c r="AG18" s="51">
        <v>21</v>
      </c>
      <c r="AH18" s="51">
        <v>0</v>
      </c>
      <c r="AI18" s="51">
        <v>0</v>
      </c>
      <c r="AJ18" s="51">
        <v>0</v>
      </c>
      <c r="AK18" s="51">
        <v>5</v>
      </c>
      <c r="AL18" s="51">
        <v>26478</v>
      </c>
      <c r="AM18" s="51">
        <v>0</v>
      </c>
      <c r="AN18" s="51">
        <v>79</v>
      </c>
      <c r="AP18" s="51">
        <v>15</v>
      </c>
      <c r="AQ18" s="51">
        <v>21</v>
      </c>
      <c r="AR18" s="51">
        <v>28</v>
      </c>
      <c r="AS18" s="51">
        <v>18</v>
      </c>
      <c r="AT18" s="51">
        <v>14</v>
      </c>
      <c r="AU18" s="51">
        <v>0</v>
      </c>
      <c r="AV18" s="51">
        <v>0</v>
      </c>
      <c r="AW18" s="51">
        <v>0</v>
      </c>
      <c r="AX18" s="51">
        <v>4</v>
      </c>
      <c r="AY18" s="51">
        <v>12884</v>
      </c>
      <c r="AZ18" s="51">
        <v>0</v>
      </c>
      <c r="BA18" s="51">
        <v>80</v>
      </c>
      <c r="BC18" s="51">
        <v>23</v>
      </c>
      <c r="BD18" s="51">
        <v>14</v>
      </c>
      <c r="BE18" s="51">
        <v>26</v>
      </c>
      <c r="BF18" s="51">
        <v>22</v>
      </c>
      <c r="BG18" s="51">
        <v>8</v>
      </c>
      <c r="BH18" s="51" t="s">
        <v>78</v>
      </c>
      <c r="BI18" s="51">
        <v>0</v>
      </c>
      <c r="BJ18" s="51">
        <v>0</v>
      </c>
      <c r="BK18" s="51">
        <v>7</v>
      </c>
      <c r="BL18" s="51">
        <v>13594</v>
      </c>
      <c r="BM18" s="51">
        <v>0</v>
      </c>
      <c r="BN18" s="51">
        <v>70</v>
      </c>
      <c r="BP18" s="51">
        <v>19</v>
      </c>
      <c r="BQ18" s="51">
        <v>17</v>
      </c>
      <c r="BR18" s="51">
        <v>27</v>
      </c>
      <c r="BS18" s="51">
        <v>20</v>
      </c>
      <c r="BT18" s="51">
        <v>11</v>
      </c>
      <c r="BU18" s="51" t="s">
        <v>78</v>
      </c>
      <c r="BV18" s="51">
        <v>0</v>
      </c>
      <c r="BW18" s="51">
        <v>0</v>
      </c>
      <c r="BX18" s="51">
        <v>6</v>
      </c>
      <c r="BY18" s="51">
        <v>26478</v>
      </c>
      <c r="BZ18" s="51">
        <v>0</v>
      </c>
      <c r="CA18" s="51">
        <v>75</v>
      </c>
      <c r="CC18" s="51">
        <v>10</v>
      </c>
      <c r="CD18" s="51">
        <v>27</v>
      </c>
      <c r="CE18" s="51">
        <v>28</v>
      </c>
      <c r="CF18" s="51">
        <v>16</v>
      </c>
      <c r="CG18" s="51">
        <v>16</v>
      </c>
      <c r="CH18" s="51" t="s">
        <v>78</v>
      </c>
      <c r="CI18" s="51">
        <v>0</v>
      </c>
      <c r="CJ18" s="51">
        <v>0</v>
      </c>
      <c r="CK18" s="51">
        <v>2</v>
      </c>
      <c r="CL18" s="51">
        <v>12884</v>
      </c>
      <c r="CM18" s="51">
        <v>0</v>
      </c>
      <c r="CN18" s="51">
        <v>87</v>
      </c>
      <c r="CP18" s="51">
        <v>11</v>
      </c>
      <c r="CQ18" s="51">
        <v>23</v>
      </c>
      <c r="CR18" s="51">
        <v>25</v>
      </c>
      <c r="CS18" s="51">
        <v>16</v>
      </c>
      <c r="CT18" s="51">
        <v>22</v>
      </c>
      <c r="CU18" s="51" t="s">
        <v>78</v>
      </c>
      <c r="CV18" s="51">
        <v>0</v>
      </c>
      <c r="CW18" s="51">
        <v>0</v>
      </c>
      <c r="CX18" s="51">
        <v>3</v>
      </c>
      <c r="CY18" s="51">
        <v>13594</v>
      </c>
      <c r="CZ18" s="51">
        <v>0</v>
      </c>
      <c r="DA18" s="51">
        <v>86</v>
      </c>
      <c r="DC18" s="51">
        <v>11</v>
      </c>
      <c r="DD18" s="51">
        <v>25</v>
      </c>
      <c r="DE18" s="51">
        <v>27</v>
      </c>
      <c r="DF18" s="51">
        <v>16</v>
      </c>
      <c r="DG18" s="51">
        <v>19</v>
      </c>
      <c r="DH18" s="51">
        <v>0</v>
      </c>
      <c r="DI18" s="51">
        <v>0</v>
      </c>
      <c r="DJ18" s="51">
        <v>0</v>
      </c>
      <c r="DK18" s="51">
        <v>2</v>
      </c>
      <c r="DL18" s="51">
        <v>26478</v>
      </c>
      <c r="DM18" s="51">
        <v>0</v>
      </c>
      <c r="DN18" s="51">
        <v>87</v>
      </c>
      <c r="DP18" s="51">
        <v>68</v>
      </c>
      <c r="DQ18" s="51">
        <v>84</v>
      </c>
      <c r="DR18" s="51">
        <v>0</v>
      </c>
      <c r="DS18" s="51">
        <v>16</v>
      </c>
      <c r="DV18" s="51">
        <v>0</v>
      </c>
      <c r="DW18" s="51">
        <v>2</v>
      </c>
      <c r="DX18" s="51">
        <v>14</v>
      </c>
      <c r="DY18" s="51">
        <v>12884</v>
      </c>
      <c r="DZ18" s="51">
        <v>0</v>
      </c>
      <c r="EA18" s="51">
        <v>84</v>
      </c>
      <c r="EC18" s="51">
        <v>62</v>
      </c>
      <c r="ED18" s="51">
        <v>81</v>
      </c>
      <c r="EE18" s="51">
        <v>0</v>
      </c>
      <c r="EF18" s="51">
        <v>18</v>
      </c>
      <c r="EI18" s="51">
        <v>0</v>
      </c>
      <c r="EJ18" s="51">
        <v>3</v>
      </c>
      <c r="EK18" s="51">
        <v>16</v>
      </c>
      <c r="EL18" s="51">
        <v>13594</v>
      </c>
      <c r="EM18" s="51">
        <v>0</v>
      </c>
      <c r="EN18" s="51">
        <v>81</v>
      </c>
      <c r="EP18" s="51">
        <v>65</v>
      </c>
      <c r="EQ18" s="51">
        <v>82</v>
      </c>
      <c r="ER18" s="51">
        <v>0</v>
      </c>
      <c r="ES18" s="51">
        <v>17</v>
      </c>
      <c r="EV18" s="51">
        <v>0</v>
      </c>
      <c r="EW18" s="51">
        <v>3</v>
      </c>
      <c r="EX18" s="51">
        <v>15</v>
      </c>
      <c r="EY18" s="51">
        <v>26478</v>
      </c>
      <c r="EZ18" s="51">
        <v>0</v>
      </c>
      <c r="FA18" s="51">
        <v>82</v>
      </c>
    </row>
    <row r="19" spans="2:157" x14ac:dyDescent="0.2">
      <c r="B19" s="51" t="s">
        <v>84</v>
      </c>
      <c r="C19" s="51">
        <v>9</v>
      </c>
      <c r="D19" s="51">
        <v>29</v>
      </c>
      <c r="E19" s="51">
        <v>23</v>
      </c>
      <c r="F19" s="51">
        <v>10</v>
      </c>
      <c r="G19" s="51">
        <v>28</v>
      </c>
      <c r="H19" s="51" t="s">
        <v>78</v>
      </c>
      <c r="I19" s="51">
        <v>0</v>
      </c>
      <c r="J19" s="51">
        <v>0</v>
      </c>
      <c r="K19" s="51">
        <v>1</v>
      </c>
      <c r="L19" s="51">
        <v>4121</v>
      </c>
      <c r="M19" s="51">
        <v>0</v>
      </c>
      <c r="N19" s="51">
        <v>90</v>
      </c>
      <c r="P19" s="51">
        <v>15</v>
      </c>
      <c r="Q19" s="51">
        <v>24</v>
      </c>
      <c r="R19" s="51">
        <v>26</v>
      </c>
      <c r="S19" s="51">
        <v>14</v>
      </c>
      <c r="T19" s="51">
        <v>19</v>
      </c>
      <c r="U19" s="51" t="s">
        <v>78</v>
      </c>
      <c r="V19" s="51" t="s">
        <v>78</v>
      </c>
      <c r="W19" s="51" t="s">
        <v>78</v>
      </c>
      <c r="X19" s="51">
        <v>3</v>
      </c>
      <c r="Y19" s="51">
        <v>4197</v>
      </c>
      <c r="Z19" s="51">
        <v>0</v>
      </c>
      <c r="AA19" s="51">
        <v>82</v>
      </c>
      <c r="AC19" s="51">
        <v>12</v>
      </c>
      <c r="AD19" s="51">
        <v>26</v>
      </c>
      <c r="AE19" s="51">
        <v>25</v>
      </c>
      <c r="AF19" s="51">
        <v>12</v>
      </c>
      <c r="AG19" s="51">
        <v>23</v>
      </c>
      <c r="AH19" s="51" t="s">
        <v>78</v>
      </c>
      <c r="AI19" s="51" t="s">
        <v>78</v>
      </c>
      <c r="AJ19" s="51" t="s">
        <v>78</v>
      </c>
      <c r="AK19" s="51">
        <v>2</v>
      </c>
      <c r="AL19" s="51">
        <v>8318</v>
      </c>
      <c r="AM19" s="51">
        <v>0</v>
      </c>
      <c r="AN19" s="51">
        <v>86</v>
      </c>
      <c r="AP19" s="51">
        <v>11</v>
      </c>
      <c r="AQ19" s="51">
        <v>23</v>
      </c>
      <c r="AR19" s="51">
        <v>31</v>
      </c>
      <c r="AS19" s="51">
        <v>18</v>
      </c>
      <c r="AT19" s="51">
        <v>15</v>
      </c>
      <c r="AU19" s="51">
        <v>0</v>
      </c>
      <c r="AV19" s="51">
        <v>0</v>
      </c>
      <c r="AW19" s="51">
        <v>0</v>
      </c>
      <c r="AX19" s="51">
        <v>1</v>
      </c>
      <c r="AY19" s="51">
        <v>4121</v>
      </c>
      <c r="AZ19" s="51">
        <v>0</v>
      </c>
      <c r="BA19" s="51">
        <v>87</v>
      </c>
      <c r="BC19" s="51">
        <v>20</v>
      </c>
      <c r="BD19" s="51">
        <v>16</v>
      </c>
      <c r="BE19" s="51">
        <v>28</v>
      </c>
      <c r="BF19" s="51">
        <v>24</v>
      </c>
      <c r="BG19" s="51">
        <v>7</v>
      </c>
      <c r="BH19" s="51" t="s">
        <v>78</v>
      </c>
      <c r="BI19" s="51" t="s">
        <v>78</v>
      </c>
      <c r="BJ19" s="51" t="s">
        <v>78</v>
      </c>
      <c r="BK19" s="51">
        <v>4</v>
      </c>
      <c r="BL19" s="51">
        <v>4197</v>
      </c>
      <c r="BM19" s="51">
        <v>0</v>
      </c>
      <c r="BN19" s="51">
        <v>75</v>
      </c>
      <c r="BP19" s="51">
        <v>16</v>
      </c>
      <c r="BQ19" s="51">
        <v>20</v>
      </c>
      <c r="BR19" s="51">
        <v>29</v>
      </c>
      <c r="BS19" s="51">
        <v>21</v>
      </c>
      <c r="BT19" s="51">
        <v>11</v>
      </c>
      <c r="BU19" s="51" t="s">
        <v>78</v>
      </c>
      <c r="BV19" s="51" t="s">
        <v>78</v>
      </c>
      <c r="BW19" s="51" t="s">
        <v>78</v>
      </c>
      <c r="BX19" s="51">
        <v>3</v>
      </c>
      <c r="BY19" s="51">
        <v>8318</v>
      </c>
      <c r="BZ19" s="51">
        <v>0</v>
      </c>
      <c r="CA19" s="51">
        <v>81</v>
      </c>
      <c r="CC19" s="51">
        <v>8</v>
      </c>
      <c r="CD19" s="51">
        <v>29</v>
      </c>
      <c r="CE19" s="51">
        <v>31</v>
      </c>
      <c r="CF19" s="51">
        <v>17</v>
      </c>
      <c r="CG19" s="51">
        <v>15</v>
      </c>
      <c r="CH19" s="51">
        <v>0</v>
      </c>
      <c r="CI19" s="51">
        <v>0</v>
      </c>
      <c r="CJ19" s="51">
        <v>0</v>
      </c>
      <c r="CK19" s="51">
        <v>1</v>
      </c>
      <c r="CL19" s="51">
        <v>4121</v>
      </c>
      <c r="CM19" s="51">
        <v>0</v>
      </c>
      <c r="CN19" s="51">
        <v>91</v>
      </c>
      <c r="CP19" s="51">
        <v>10</v>
      </c>
      <c r="CQ19" s="51">
        <v>24</v>
      </c>
      <c r="CR19" s="51">
        <v>27</v>
      </c>
      <c r="CS19" s="51">
        <v>17</v>
      </c>
      <c r="CT19" s="51">
        <v>19</v>
      </c>
      <c r="CU19" s="51">
        <v>0</v>
      </c>
      <c r="CV19" s="51" t="s">
        <v>78</v>
      </c>
      <c r="CW19" s="51" t="s">
        <v>78</v>
      </c>
      <c r="CX19" s="51">
        <v>2</v>
      </c>
      <c r="CY19" s="51">
        <v>4197</v>
      </c>
      <c r="CZ19" s="51">
        <v>0</v>
      </c>
      <c r="DA19" s="51">
        <v>88</v>
      </c>
      <c r="DC19" s="51">
        <v>9</v>
      </c>
      <c r="DD19" s="51">
        <v>27</v>
      </c>
      <c r="DE19" s="51">
        <v>29</v>
      </c>
      <c r="DF19" s="51">
        <v>17</v>
      </c>
      <c r="DG19" s="51">
        <v>17</v>
      </c>
      <c r="DH19" s="51">
        <v>0</v>
      </c>
      <c r="DI19" s="51" t="s">
        <v>78</v>
      </c>
      <c r="DJ19" s="51" t="s">
        <v>78</v>
      </c>
      <c r="DK19" s="51">
        <v>2</v>
      </c>
      <c r="DL19" s="51">
        <v>8318</v>
      </c>
      <c r="DM19" s="51">
        <v>0</v>
      </c>
      <c r="DN19" s="51">
        <v>89</v>
      </c>
      <c r="DP19" s="51">
        <v>75</v>
      </c>
      <c r="DQ19" s="51">
        <v>92</v>
      </c>
      <c r="DR19" s="51">
        <v>0</v>
      </c>
      <c r="DS19" s="51">
        <v>17</v>
      </c>
      <c r="DV19" s="51" t="s">
        <v>78</v>
      </c>
      <c r="DW19" s="51">
        <v>1</v>
      </c>
      <c r="DX19" s="51">
        <v>8</v>
      </c>
      <c r="DY19" s="51">
        <v>4121</v>
      </c>
      <c r="DZ19" s="51">
        <v>0</v>
      </c>
      <c r="EA19" s="51">
        <v>92</v>
      </c>
      <c r="EC19" s="51">
        <v>69</v>
      </c>
      <c r="ED19" s="51">
        <v>87</v>
      </c>
      <c r="EE19" s="51">
        <v>0</v>
      </c>
      <c r="EF19" s="51">
        <v>17</v>
      </c>
      <c r="EI19" s="51" t="s">
        <v>78</v>
      </c>
      <c r="EJ19" s="51">
        <v>2</v>
      </c>
      <c r="EK19" s="51">
        <v>11</v>
      </c>
      <c r="EL19" s="51">
        <v>4197</v>
      </c>
      <c r="EM19" s="51">
        <v>0</v>
      </c>
      <c r="EN19" s="51">
        <v>87</v>
      </c>
      <c r="EP19" s="51">
        <v>72</v>
      </c>
      <c r="EQ19" s="51">
        <v>89</v>
      </c>
      <c r="ER19" s="51">
        <v>0</v>
      </c>
      <c r="ES19" s="51">
        <v>17</v>
      </c>
      <c r="EV19" s="51">
        <v>0</v>
      </c>
      <c r="EW19" s="51">
        <v>1</v>
      </c>
      <c r="EX19" s="51">
        <v>10</v>
      </c>
      <c r="EY19" s="51">
        <v>8318</v>
      </c>
      <c r="EZ19" s="51">
        <v>0</v>
      </c>
      <c r="FA19" s="51">
        <v>89</v>
      </c>
    </row>
    <row r="20" spans="2:157" x14ac:dyDescent="0.2">
      <c r="B20" s="51" t="s">
        <v>85</v>
      </c>
      <c r="C20" s="51">
        <v>7</v>
      </c>
      <c r="D20" s="51">
        <v>29</v>
      </c>
      <c r="E20" s="51">
        <v>24</v>
      </c>
      <c r="F20" s="51">
        <v>9</v>
      </c>
      <c r="G20" s="51">
        <v>31</v>
      </c>
      <c r="H20" s="51">
        <v>0</v>
      </c>
      <c r="I20" s="51">
        <v>0</v>
      </c>
      <c r="J20" s="51">
        <v>0</v>
      </c>
      <c r="K20" s="51">
        <v>2</v>
      </c>
      <c r="L20" s="51">
        <v>1850</v>
      </c>
      <c r="M20" s="51">
        <v>0</v>
      </c>
      <c r="N20" s="51">
        <v>91</v>
      </c>
      <c r="P20" s="51">
        <v>12</v>
      </c>
      <c r="Q20" s="51">
        <v>24</v>
      </c>
      <c r="R20" s="51">
        <v>25</v>
      </c>
      <c r="S20" s="51">
        <v>11</v>
      </c>
      <c r="T20" s="51">
        <v>24</v>
      </c>
      <c r="U20" s="51" t="s">
        <v>78</v>
      </c>
      <c r="V20" s="51" t="s">
        <v>78</v>
      </c>
      <c r="W20" s="51">
        <v>0</v>
      </c>
      <c r="X20" s="51">
        <v>3</v>
      </c>
      <c r="Y20" s="51">
        <v>1961</v>
      </c>
      <c r="Z20" s="51">
        <v>0</v>
      </c>
      <c r="AA20" s="51">
        <v>84</v>
      </c>
      <c r="AC20" s="51">
        <v>10</v>
      </c>
      <c r="AD20" s="51">
        <v>26</v>
      </c>
      <c r="AE20" s="51">
        <v>24</v>
      </c>
      <c r="AF20" s="51">
        <v>10</v>
      </c>
      <c r="AG20" s="51">
        <v>27</v>
      </c>
      <c r="AH20" s="51" t="s">
        <v>78</v>
      </c>
      <c r="AI20" s="51" t="s">
        <v>78</v>
      </c>
      <c r="AJ20" s="51">
        <v>0</v>
      </c>
      <c r="AK20" s="51">
        <v>2</v>
      </c>
      <c r="AL20" s="51">
        <v>3811</v>
      </c>
      <c r="AM20" s="51">
        <v>0</v>
      </c>
      <c r="AN20" s="51">
        <v>88</v>
      </c>
      <c r="AP20" s="51">
        <v>8</v>
      </c>
      <c r="AQ20" s="51">
        <v>25</v>
      </c>
      <c r="AR20" s="51">
        <v>31</v>
      </c>
      <c r="AS20" s="51">
        <v>17</v>
      </c>
      <c r="AT20" s="51">
        <v>17</v>
      </c>
      <c r="AU20" s="51">
        <v>0</v>
      </c>
      <c r="AV20" s="51">
        <v>0</v>
      </c>
      <c r="AW20" s="51">
        <v>0</v>
      </c>
      <c r="AX20" s="51">
        <v>2</v>
      </c>
      <c r="AY20" s="51">
        <v>1850</v>
      </c>
      <c r="AZ20" s="51">
        <v>0</v>
      </c>
      <c r="BA20" s="51">
        <v>90</v>
      </c>
      <c r="BC20" s="51">
        <v>18</v>
      </c>
      <c r="BD20" s="51">
        <v>17</v>
      </c>
      <c r="BE20" s="51">
        <v>30</v>
      </c>
      <c r="BF20" s="51">
        <v>20</v>
      </c>
      <c r="BG20" s="51">
        <v>10</v>
      </c>
      <c r="BH20" s="51">
        <v>0</v>
      </c>
      <c r="BI20" s="51" t="s">
        <v>78</v>
      </c>
      <c r="BJ20" s="51">
        <v>0</v>
      </c>
      <c r="BK20" s="51">
        <v>4</v>
      </c>
      <c r="BL20" s="51">
        <v>1961</v>
      </c>
      <c r="BM20" s="51">
        <v>0</v>
      </c>
      <c r="BN20" s="51">
        <v>77</v>
      </c>
      <c r="BP20" s="51">
        <v>13</v>
      </c>
      <c r="BQ20" s="51">
        <v>21</v>
      </c>
      <c r="BR20" s="51">
        <v>31</v>
      </c>
      <c r="BS20" s="51">
        <v>19</v>
      </c>
      <c r="BT20" s="51">
        <v>13</v>
      </c>
      <c r="BU20" s="51">
        <v>0</v>
      </c>
      <c r="BV20" s="51" t="s">
        <v>78</v>
      </c>
      <c r="BW20" s="51">
        <v>0</v>
      </c>
      <c r="BX20" s="51">
        <v>3</v>
      </c>
      <c r="BY20" s="51">
        <v>3811</v>
      </c>
      <c r="BZ20" s="51">
        <v>0</v>
      </c>
      <c r="CA20" s="51">
        <v>83</v>
      </c>
      <c r="CC20" s="51">
        <v>7</v>
      </c>
      <c r="CD20" s="51">
        <v>29</v>
      </c>
      <c r="CE20" s="51">
        <v>31</v>
      </c>
      <c r="CF20" s="51">
        <v>15</v>
      </c>
      <c r="CG20" s="51">
        <v>17</v>
      </c>
      <c r="CH20" s="51" t="s">
        <v>78</v>
      </c>
      <c r="CI20" s="51">
        <v>0</v>
      </c>
      <c r="CJ20" s="51">
        <v>0</v>
      </c>
      <c r="CK20" s="51">
        <v>1</v>
      </c>
      <c r="CL20" s="51">
        <v>1850</v>
      </c>
      <c r="CM20" s="51">
        <v>0</v>
      </c>
      <c r="CN20" s="51">
        <v>92</v>
      </c>
      <c r="CP20" s="51">
        <v>9</v>
      </c>
      <c r="CQ20" s="51">
        <v>23</v>
      </c>
      <c r="CR20" s="51">
        <v>28</v>
      </c>
      <c r="CS20" s="51">
        <v>15</v>
      </c>
      <c r="CT20" s="51">
        <v>23</v>
      </c>
      <c r="CU20" s="51" t="s">
        <v>78</v>
      </c>
      <c r="CV20" s="51" t="s">
        <v>78</v>
      </c>
      <c r="CW20" s="51" t="s">
        <v>78</v>
      </c>
      <c r="CX20" s="51">
        <v>3</v>
      </c>
      <c r="CY20" s="51">
        <v>1961</v>
      </c>
      <c r="CZ20" s="51">
        <v>0</v>
      </c>
      <c r="DA20" s="51">
        <v>89</v>
      </c>
      <c r="DC20" s="51">
        <v>8</v>
      </c>
      <c r="DD20" s="51">
        <v>26</v>
      </c>
      <c r="DE20" s="51">
        <v>29</v>
      </c>
      <c r="DF20" s="51">
        <v>15</v>
      </c>
      <c r="DG20" s="51">
        <v>20</v>
      </c>
      <c r="DH20" s="51" t="s">
        <v>78</v>
      </c>
      <c r="DI20" s="51" t="s">
        <v>78</v>
      </c>
      <c r="DJ20" s="51" t="s">
        <v>78</v>
      </c>
      <c r="DK20" s="51">
        <v>2</v>
      </c>
      <c r="DL20" s="51">
        <v>3811</v>
      </c>
      <c r="DM20" s="51">
        <v>0</v>
      </c>
      <c r="DN20" s="51">
        <v>90</v>
      </c>
      <c r="DP20" s="51">
        <v>73</v>
      </c>
      <c r="DQ20" s="51">
        <v>91</v>
      </c>
      <c r="DR20" s="51">
        <v>0</v>
      </c>
      <c r="DS20" s="51">
        <v>18</v>
      </c>
      <c r="DV20" s="51" t="s">
        <v>78</v>
      </c>
      <c r="DW20" s="51">
        <v>1</v>
      </c>
      <c r="DX20" s="51">
        <v>8</v>
      </c>
      <c r="DY20" s="51">
        <v>1850</v>
      </c>
      <c r="DZ20" s="51">
        <v>0</v>
      </c>
      <c r="EA20" s="51">
        <v>91</v>
      </c>
      <c r="EC20" s="51">
        <v>66</v>
      </c>
      <c r="ED20" s="51">
        <v>87</v>
      </c>
      <c r="EE20" s="51">
        <v>0</v>
      </c>
      <c r="EF20" s="51">
        <v>22</v>
      </c>
      <c r="EI20" s="51" t="s">
        <v>78</v>
      </c>
      <c r="EJ20" s="51">
        <v>3</v>
      </c>
      <c r="EK20" s="51">
        <v>10</v>
      </c>
      <c r="EL20" s="51">
        <v>1961</v>
      </c>
      <c r="EM20" s="51">
        <v>0</v>
      </c>
      <c r="EN20" s="51">
        <v>87</v>
      </c>
      <c r="EP20" s="51">
        <v>69</v>
      </c>
      <c r="EQ20" s="51">
        <v>89</v>
      </c>
      <c r="ER20" s="51">
        <v>0</v>
      </c>
      <c r="ES20" s="51">
        <v>20</v>
      </c>
      <c r="EV20" s="51">
        <v>0</v>
      </c>
      <c r="EW20" s="51">
        <v>2</v>
      </c>
      <c r="EX20" s="51">
        <v>9</v>
      </c>
      <c r="EY20" s="51">
        <v>3811</v>
      </c>
      <c r="EZ20" s="51">
        <v>0</v>
      </c>
      <c r="FA20" s="51">
        <v>89</v>
      </c>
    </row>
    <row r="21" spans="2:157" x14ac:dyDescent="0.2">
      <c r="B21" s="51" t="s">
        <v>86</v>
      </c>
      <c r="C21" s="51">
        <v>6</v>
      </c>
      <c r="D21" s="51">
        <v>27</v>
      </c>
      <c r="E21" s="51">
        <v>19</v>
      </c>
      <c r="F21" s="51">
        <v>8</v>
      </c>
      <c r="G21" s="51">
        <v>39</v>
      </c>
      <c r="H21" s="51" t="s">
        <v>78</v>
      </c>
      <c r="I21" s="51" t="s">
        <v>78</v>
      </c>
      <c r="J21" s="51" t="s">
        <v>78</v>
      </c>
      <c r="K21" s="51">
        <v>1</v>
      </c>
      <c r="L21" s="51">
        <v>3326</v>
      </c>
      <c r="M21" s="51">
        <v>0</v>
      </c>
      <c r="N21" s="51">
        <v>93</v>
      </c>
      <c r="P21" s="51">
        <v>10</v>
      </c>
      <c r="Q21" s="51">
        <v>25</v>
      </c>
      <c r="R21" s="51">
        <v>22</v>
      </c>
      <c r="S21" s="51">
        <v>10</v>
      </c>
      <c r="T21" s="51">
        <v>31</v>
      </c>
      <c r="U21" s="51" t="s">
        <v>78</v>
      </c>
      <c r="V21" s="51" t="s">
        <v>78</v>
      </c>
      <c r="W21" s="51">
        <v>0</v>
      </c>
      <c r="X21" s="51">
        <v>2</v>
      </c>
      <c r="Y21" s="51">
        <v>3605</v>
      </c>
      <c r="Z21" s="51">
        <v>0</v>
      </c>
      <c r="AA21" s="51">
        <v>88</v>
      </c>
      <c r="AC21" s="51">
        <v>8</v>
      </c>
      <c r="AD21" s="51">
        <v>26</v>
      </c>
      <c r="AE21" s="51">
        <v>20</v>
      </c>
      <c r="AF21" s="51">
        <v>9</v>
      </c>
      <c r="AG21" s="51">
        <v>35</v>
      </c>
      <c r="AH21" s="51">
        <v>0</v>
      </c>
      <c r="AI21" s="51">
        <v>0</v>
      </c>
      <c r="AJ21" s="51" t="s">
        <v>78</v>
      </c>
      <c r="AK21" s="51">
        <v>2</v>
      </c>
      <c r="AL21" s="51">
        <v>6931</v>
      </c>
      <c r="AM21" s="51">
        <v>0</v>
      </c>
      <c r="AN21" s="51">
        <v>90</v>
      </c>
      <c r="AP21" s="51">
        <v>7</v>
      </c>
      <c r="AQ21" s="51">
        <v>27</v>
      </c>
      <c r="AR21" s="51">
        <v>27</v>
      </c>
      <c r="AS21" s="51">
        <v>14</v>
      </c>
      <c r="AT21" s="51">
        <v>24</v>
      </c>
      <c r="AU21" s="51" t="s">
        <v>78</v>
      </c>
      <c r="AV21" s="51" t="s">
        <v>78</v>
      </c>
      <c r="AW21" s="51" t="s">
        <v>78</v>
      </c>
      <c r="AX21" s="51">
        <v>1</v>
      </c>
      <c r="AY21" s="51">
        <v>3326</v>
      </c>
      <c r="AZ21" s="51">
        <v>0</v>
      </c>
      <c r="BA21" s="51">
        <v>92</v>
      </c>
      <c r="BC21" s="51">
        <v>13</v>
      </c>
      <c r="BD21" s="51">
        <v>21</v>
      </c>
      <c r="BE21" s="51">
        <v>29</v>
      </c>
      <c r="BF21" s="51">
        <v>20</v>
      </c>
      <c r="BG21" s="51">
        <v>15</v>
      </c>
      <c r="BH21" s="51">
        <v>0</v>
      </c>
      <c r="BI21" s="51" t="s">
        <v>78</v>
      </c>
      <c r="BJ21" s="51" t="s">
        <v>78</v>
      </c>
      <c r="BK21" s="51">
        <v>3</v>
      </c>
      <c r="BL21" s="51">
        <v>3605</v>
      </c>
      <c r="BM21" s="51">
        <v>0</v>
      </c>
      <c r="BN21" s="51">
        <v>84</v>
      </c>
      <c r="BP21" s="51">
        <v>10</v>
      </c>
      <c r="BQ21" s="51">
        <v>24</v>
      </c>
      <c r="BR21" s="51">
        <v>28</v>
      </c>
      <c r="BS21" s="51">
        <v>17</v>
      </c>
      <c r="BT21" s="51">
        <v>19</v>
      </c>
      <c r="BU21" s="51" t="s">
        <v>78</v>
      </c>
      <c r="BV21" s="51">
        <v>0</v>
      </c>
      <c r="BW21" s="51" t="s">
        <v>78</v>
      </c>
      <c r="BX21" s="51">
        <v>2</v>
      </c>
      <c r="BY21" s="51">
        <v>6931</v>
      </c>
      <c r="BZ21" s="51">
        <v>0</v>
      </c>
      <c r="CA21" s="51">
        <v>88</v>
      </c>
      <c r="CC21" s="51">
        <v>6</v>
      </c>
      <c r="CD21" s="51">
        <v>32</v>
      </c>
      <c r="CE21" s="51">
        <v>26</v>
      </c>
      <c r="CF21" s="51">
        <v>11</v>
      </c>
      <c r="CG21" s="51">
        <v>25</v>
      </c>
      <c r="CH21" s="51">
        <v>0</v>
      </c>
      <c r="CI21" s="51" t="s">
        <v>78</v>
      </c>
      <c r="CJ21" s="51" t="s">
        <v>78</v>
      </c>
      <c r="CK21" s="51">
        <v>1</v>
      </c>
      <c r="CL21" s="51">
        <v>3326</v>
      </c>
      <c r="CM21" s="51">
        <v>0</v>
      </c>
      <c r="CN21" s="51">
        <v>93</v>
      </c>
      <c r="CP21" s="51">
        <v>6</v>
      </c>
      <c r="CQ21" s="51">
        <v>26</v>
      </c>
      <c r="CR21" s="51">
        <v>22</v>
      </c>
      <c r="CS21" s="51">
        <v>12</v>
      </c>
      <c r="CT21" s="51">
        <v>32</v>
      </c>
      <c r="CU21" s="51" t="s">
        <v>78</v>
      </c>
      <c r="CV21" s="51" t="s">
        <v>78</v>
      </c>
      <c r="CW21" s="51" t="s">
        <v>78</v>
      </c>
      <c r="CX21" s="51">
        <v>2</v>
      </c>
      <c r="CY21" s="51">
        <v>3605</v>
      </c>
      <c r="CZ21" s="51">
        <v>0</v>
      </c>
      <c r="DA21" s="51">
        <v>92</v>
      </c>
      <c r="DC21" s="51">
        <v>6</v>
      </c>
      <c r="DD21" s="51">
        <v>29</v>
      </c>
      <c r="DE21" s="51">
        <v>24</v>
      </c>
      <c r="DF21" s="51">
        <v>11</v>
      </c>
      <c r="DG21" s="51">
        <v>28</v>
      </c>
      <c r="DH21" s="51" t="s">
        <v>78</v>
      </c>
      <c r="DI21" s="51">
        <v>0</v>
      </c>
      <c r="DJ21" s="51">
        <v>0</v>
      </c>
      <c r="DK21" s="51">
        <v>1</v>
      </c>
      <c r="DL21" s="51">
        <v>6931</v>
      </c>
      <c r="DM21" s="51">
        <v>0</v>
      </c>
      <c r="DN21" s="51">
        <v>92</v>
      </c>
      <c r="DP21" s="51">
        <v>66</v>
      </c>
      <c r="DQ21" s="51">
        <v>93</v>
      </c>
      <c r="DR21" s="51">
        <v>0</v>
      </c>
      <c r="DS21" s="51">
        <v>26</v>
      </c>
      <c r="DV21" s="51">
        <v>0</v>
      </c>
      <c r="DW21" s="51">
        <v>1</v>
      </c>
      <c r="DX21" s="51">
        <v>6</v>
      </c>
      <c r="DY21" s="51">
        <v>3326</v>
      </c>
      <c r="DZ21" s="51">
        <v>0</v>
      </c>
      <c r="EA21" s="51">
        <v>93</v>
      </c>
      <c r="EC21" s="51">
        <v>61</v>
      </c>
      <c r="ED21" s="51">
        <v>90</v>
      </c>
      <c r="EE21" s="51">
        <v>0</v>
      </c>
      <c r="EF21" s="51">
        <v>29</v>
      </c>
      <c r="EI21" s="51">
        <v>0</v>
      </c>
      <c r="EJ21" s="51">
        <v>1</v>
      </c>
      <c r="EK21" s="51">
        <v>8</v>
      </c>
      <c r="EL21" s="51">
        <v>3605</v>
      </c>
      <c r="EM21" s="51">
        <v>0</v>
      </c>
      <c r="EN21" s="51">
        <v>90</v>
      </c>
      <c r="EP21" s="51">
        <v>64</v>
      </c>
      <c r="EQ21" s="51">
        <v>91</v>
      </c>
      <c r="ER21" s="51">
        <v>0</v>
      </c>
      <c r="ES21" s="51">
        <v>28</v>
      </c>
      <c r="EV21" s="51">
        <v>0</v>
      </c>
      <c r="EW21" s="51">
        <v>1</v>
      </c>
      <c r="EX21" s="51">
        <v>7</v>
      </c>
      <c r="EY21" s="51">
        <v>6931</v>
      </c>
      <c r="EZ21" s="51">
        <v>0</v>
      </c>
      <c r="FA21" s="51">
        <v>91</v>
      </c>
    </row>
    <row r="22" spans="2:157" x14ac:dyDescent="0.2">
      <c r="B22" s="51" t="s">
        <v>87</v>
      </c>
      <c r="C22" s="51">
        <v>7</v>
      </c>
      <c r="D22" s="51">
        <v>27</v>
      </c>
      <c r="E22" s="51">
        <v>21</v>
      </c>
      <c r="F22" s="51">
        <v>8</v>
      </c>
      <c r="G22" s="51">
        <v>34</v>
      </c>
      <c r="H22" s="51">
        <v>0</v>
      </c>
      <c r="I22" s="51" t="s">
        <v>78</v>
      </c>
      <c r="J22" s="51" t="s">
        <v>78</v>
      </c>
      <c r="K22" s="51">
        <v>1</v>
      </c>
      <c r="L22" s="51">
        <v>5326</v>
      </c>
      <c r="M22" s="51">
        <v>0</v>
      </c>
      <c r="N22" s="51">
        <v>91</v>
      </c>
      <c r="P22" s="51">
        <v>12</v>
      </c>
      <c r="Q22" s="51">
        <v>24</v>
      </c>
      <c r="R22" s="51">
        <v>24</v>
      </c>
      <c r="S22" s="51">
        <v>11</v>
      </c>
      <c r="T22" s="51">
        <v>26</v>
      </c>
      <c r="U22" s="51">
        <v>0</v>
      </c>
      <c r="V22" s="51" t="s">
        <v>78</v>
      </c>
      <c r="W22" s="51" t="s">
        <v>78</v>
      </c>
      <c r="X22" s="51">
        <v>3</v>
      </c>
      <c r="Y22" s="51">
        <v>5467</v>
      </c>
      <c r="Z22" s="51">
        <v>0</v>
      </c>
      <c r="AA22" s="51">
        <v>85</v>
      </c>
      <c r="AC22" s="51">
        <v>9</v>
      </c>
      <c r="AD22" s="51">
        <v>26</v>
      </c>
      <c r="AE22" s="51">
        <v>23</v>
      </c>
      <c r="AF22" s="51">
        <v>10</v>
      </c>
      <c r="AG22" s="51">
        <v>30</v>
      </c>
      <c r="AH22" s="51">
        <v>0</v>
      </c>
      <c r="AI22" s="51">
        <v>0</v>
      </c>
      <c r="AJ22" s="51">
        <v>0</v>
      </c>
      <c r="AK22" s="51">
        <v>2</v>
      </c>
      <c r="AL22" s="51">
        <v>10793</v>
      </c>
      <c r="AM22" s="51">
        <v>0</v>
      </c>
      <c r="AN22" s="51">
        <v>88</v>
      </c>
      <c r="AP22" s="51">
        <v>9</v>
      </c>
      <c r="AQ22" s="51">
        <v>24</v>
      </c>
      <c r="AR22" s="51">
        <v>28</v>
      </c>
      <c r="AS22" s="51">
        <v>15</v>
      </c>
      <c r="AT22" s="51">
        <v>21</v>
      </c>
      <c r="AU22" s="51" t="s">
        <v>78</v>
      </c>
      <c r="AV22" s="51" t="s">
        <v>78</v>
      </c>
      <c r="AW22" s="51" t="s">
        <v>78</v>
      </c>
      <c r="AX22" s="51">
        <v>2</v>
      </c>
      <c r="AY22" s="51">
        <v>5326</v>
      </c>
      <c r="AZ22" s="51">
        <v>0</v>
      </c>
      <c r="BA22" s="51">
        <v>90</v>
      </c>
      <c r="BC22" s="51">
        <v>16</v>
      </c>
      <c r="BD22" s="51">
        <v>19</v>
      </c>
      <c r="BE22" s="51">
        <v>30</v>
      </c>
      <c r="BF22" s="51">
        <v>20</v>
      </c>
      <c r="BG22" s="51">
        <v>11</v>
      </c>
      <c r="BH22" s="51" t="s">
        <v>78</v>
      </c>
      <c r="BI22" s="51" t="s">
        <v>78</v>
      </c>
      <c r="BJ22" s="51" t="s">
        <v>78</v>
      </c>
      <c r="BK22" s="51">
        <v>4</v>
      </c>
      <c r="BL22" s="51">
        <v>5467</v>
      </c>
      <c r="BM22" s="51">
        <v>0</v>
      </c>
      <c r="BN22" s="51">
        <v>80</v>
      </c>
      <c r="BP22" s="51">
        <v>12</v>
      </c>
      <c r="BQ22" s="51">
        <v>22</v>
      </c>
      <c r="BR22" s="51">
        <v>29</v>
      </c>
      <c r="BS22" s="51">
        <v>18</v>
      </c>
      <c r="BT22" s="51">
        <v>16</v>
      </c>
      <c r="BU22" s="51">
        <v>0</v>
      </c>
      <c r="BV22" s="51">
        <v>0</v>
      </c>
      <c r="BW22" s="51">
        <v>0</v>
      </c>
      <c r="BX22" s="51">
        <v>3</v>
      </c>
      <c r="BY22" s="51">
        <v>10793</v>
      </c>
      <c r="BZ22" s="51">
        <v>0</v>
      </c>
      <c r="CA22" s="51">
        <v>85</v>
      </c>
      <c r="CC22" s="51">
        <v>6</v>
      </c>
      <c r="CD22" s="51">
        <v>30</v>
      </c>
      <c r="CE22" s="51">
        <v>29</v>
      </c>
      <c r="CF22" s="51">
        <v>13</v>
      </c>
      <c r="CG22" s="51">
        <v>20</v>
      </c>
      <c r="CH22" s="51" t="s">
        <v>78</v>
      </c>
      <c r="CI22" s="51" t="s">
        <v>78</v>
      </c>
      <c r="CJ22" s="51" t="s">
        <v>78</v>
      </c>
      <c r="CK22" s="51">
        <v>1</v>
      </c>
      <c r="CL22" s="51">
        <v>5326</v>
      </c>
      <c r="CM22" s="51">
        <v>0</v>
      </c>
      <c r="CN22" s="51">
        <v>93</v>
      </c>
      <c r="CP22" s="51">
        <v>8</v>
      </c>
      <c r="CQ22" s="51">
        <v>25</v>
      </c>
      <c r="CR22" s="51">
        <v>25</v>
      </c>
      <c r="CS22" s="51">
        <v>14</v>
      </c>
      <c r="CT22" s="51">
        <v>25</v>
      </c>
      <c r="CU22" s="51" t="s">
        <v>78</v>
      </c>
      <c r="CV22" s="51" t="s">
        <v>78</v>
      </c>
      <c r="CW22" s="51" t="s">
        <v>78</v>
      </c>
      <c r="CX22" s="51">
        <v>2</v>
      </c>
      <c r="CY22" s="51">
        <v>5467</v>
      </c>
      <c r="CZ22" s="51">
        <v>0</v>
      </c>
      <c r="DA22" s="51">
        <v>90</v>
      </c>
      <c r="DC22" s="51">
        <v>7</v>
      </c>
      <c r="DD22" s="51">
        <v>27</v>
      </c>
      <c r="DE22" s="51">
        <v>27</v>
      </c>
      <c r="DF22" s="51">
        <v>14</v>
      </c>
      <c r="DG22" s="51">
        <v>23</v>
      </c>
      <c r="DH22" s="51">
        <v>0</v>
      </c>
      <c r="DI22" s="51">
        <v>0</v>
      </c>
      <c r="DJ22" s="51">
        <v>0</v>
      </c>
      <c r="DK22" s="51">
        <v>2</v>
      </c>
      <c r="DL22" s="51">
        <v>10793</v>
      </c>
      <c r="DM22" s="51">
        <v>0</v>
      </c>
      <c r="DN22" s="51">
        <v>91</v>
      </c>
      <c r="DP22" s="51">
        <v>71</v>
      </c>
      <c r="DQ22" s="51">
        <v>92</v>
      </c>
      <c r="DR22" s="51">
        <v>0</v>
      </c>
      <c r="DS22" s="51">
        <v>21</v>
      </c>
      <c r="DV22" s="51">
        <v>0</v>
      </c>
      <c r="DW22" s="51">
        <v>1</v>
      </c>
      <c r="DX22" s="51">
        <v>7</v>
      </c>
      <c r="DY22" s="51">
        <v>5326</v>
      </c>
      <c r="DZ22" s="51">
        <v>0</v>
      </c>
      <c r="EA22" s="51">
        <v>92</v>
      </c>
      <c r="EC22" s="51">
        <v>66</v>
      </c>
      <c r="ED22" s="51">
        <v>89</v>
      </c>
      <c r="EE22" s="51">
        <v>0</v>
      </c>
      <c r="EF22" s="51">
        <v>22</v>
      </c>
      <c r="EI22" s="51">
        <v>0</v>
      </c>
      <c r="EJ22" s="51">
        <v>2</v>
      </c>
      <c r="EK22" s="51">
        <v>9</v>
      </c>
      <c r="EL22" s="51">
        <v>5467</v>
      </c>
      <c r="EM22" s="51">
        <v>0</v>
      </c>
      <c r="EN22" s="51">
        <v>89</v>
      </c>
      <c r="EP22" s="51">
        <v>68</v>
      </c>
      <c r="EQ22" s="51">
        <v>90</v>
      </c>
      <c r="ER22" s="51">
        <v>0</v>
      </c>
      <c r="ES22" s="51">
        <v>22</v>
      </c>
      <c r="EV22" s="51">
        <v>0</v>
      </c>
      <c r="EW22" s="51">
        <v>2</v>
      </c>
      <c r="EX22" s="51">
        <v>8</v>
      </c>
      <c r="EY22" s="51">
        <v>10793</v>
      </c>
      <c r="EZ22" s="51">
        <v>0</v>
      </c>
      <c r="FA22" s="51">
        <v>90</v>
      </c>
    </row>
    <row r="23" spans="2:157" x14ac:dyDescent="0.2">
      <c r="B23" s="51" t="s">
        <v>88</v>
      </c>
      <c r="C23" s="51">
        <v>4</v>
      </c>
      <c r="D23" s="51">
        <v>29</v>
      </c>
      <c r="E23" s="51">
        <v>21</v>
      </c>
      <c r="F23" s="51">
        <v>7</v>
      </c>
      <c r="G23" s="51">
        <v>39</v>
      </c>
      <c r="H23" s="51" t="s">
        <v>78</v>
      </c>
      <c r="I23" s="51">
        <v>0</v>
      </c>
      <c r="J23" s="51" t="s">
        <v>78</v>
      </c>
      <c r="K23" s="51">
        <v>1</v>
      </c>
      <c r="L23" s="51">
        <v>7362</v>
      </c>
      <c r="M23" s="51">
        <v>0</v>
      </c>
      <c r="N23" s="51">
        <v>96</v>
      </c>
      <c r="P23" s="51">
        <v>7</v>
      </c>
      <c r="Q23" s="51">
        <v>27</v>
      </c>
      <c r="R23" s="51">
        <v>26</v>
      </c>
      <c r="S23" s="51">
        <v>9</v>
      </c>
      <c r="T23" s="51">
        <v>29</v>
      </c>
      <c r="U23" s="51" t="s">
        <v>78</v>
      </c>
      <c r="V23" s="51">
        <v>0</v>
      </c>
      <c r="W23" s="51" t="s">
        <v>78</v>
      </c>
      <c r="X23" s="51">
        <v>2</v>
      </c>
      <c r="Y23" s="51">
        <v>7789</v>
      </c>
      <c r="Z23" s="51">
        <v>0</v>
      </c>
      <c r="AA23" s="51">
        <v>90</v>
      </c>
      <c r="AC23" s="51">
        <v>6</v>
      </c>
      <c r="AD23" s="51">
        <v>28</v>
      </c>
      <c r="AE23" s="51">
        <v>24</v>
      </c>
      <c r="AF23" s="51">
        <v>8</v>
      </c>
      <c r="AG23" s="51">
        <v>33</v>
      </c>
      <c r="AH23" s="51">
        <v>0</v>
      </c>
      <c r="AI23" s="51">
        <v>0</v>
      </c>
      <c r="AJ23" s="51">
        <v>0</v>
      </c>
      <c r="AK23" s="51">
        <v>1</v>
      </c>
      <c r="AL23" s="51">
        <v>15151</v>
      </c>
      <c r="AM23" s="51">
        <v>0</v>
      </c>
      <c r="AN23" s="51">
        <v>93</v>
      </c>
      <c r="AP23" s="51">
        <v>5</v>
      </c>
      <c r="AQ23" s="51">
        <v>29</v>
      </c>
      <c r="AR23" s="51">
        <v>28</v>
      </c>
      <c r="AS23" s="51">
        <v>12</v>
      </c>
      <c r="AT23" s="51">
        <v>25</v>
      </c>
      <c r="AU23" s="51">
        <v>0</v>
      </c>
      <c r="AV23" s="51">
        <v>0</v>
      </c>
      <c r="AW23" s="51" t="s">
        <v>78</v>
      </c>
      <c r="AX23" s="51">
        <v>1</v>
      </c>
      <c r="AY23" s="51">
        <v>7362</v>
      </c>
      <c r="AZ23" s="51">
        <v>0</v>
      </c>
      <c r="BA23" s="51">
        <v>94</v>
      </c>
      <c r="BC23" s="51">
        <v>10</v>
      </c>
      <c r="BD23" s="51">
        <v>23</v>
      </c>
      <c r="BE23" s="51">
        <v>30</v>
      </c>
      <c r="BF23" s="51">
        <v>18</v>
      </c>
      <c r="BG23" s="51">
        <v>15</v>
      </c>
      <c r="BH23" s="51">
        <v>0</v>
      </c>
      <c r="BI23" s="51">
        <v>0</v>
      </c>
      <c r="BJ23" s="51" t="s">
        <v>78</v>
      </c>
      <c r="BK23" s="51">
        <v>2</v>
      </c>
      <c r="BL23" s="51">
        <v>7789</v>
      </c>
      <c r="BM23" s="51">
        <v>0</v>
      </c>
      <c r="BN23" s="51">
        <v>87</v>
      </c>
      <c r="BP23" s="51">
        <v>7</v>
      </c>
      <c r="BQ23" s="51">
        <v>26</v>
      </c>
      <c r="BR23" s="51">
        <v>29</v>
      </c>
      <c r="BS23" s="51">
        <v>15</v>
      </c>
      <c r="BT23" s="51">
        <v>20</v>
      </c>
      <c r="BU23" s="51">
        <v>0</v>
      </c>
      <c r="BV23" s="51">
        <v>0</v>
      </c>
      <c r="BW23" s="51">
        <v>0</v>
      </c>
      <c r="BX23" s="51">
        <v>2</v>
      </c>
      <c r="BY23" s="51">
        <v>15151</v>
      </c>
      <c r="BZ23" s="51">
        <v>0</v>
      </c>
      <c r="CA23" s="51">
        <v>91</v>
      </c>
      <c r="CC23" s="51">
        <v>3</v>
      </c>
      <c r="CD23" s="51">
        <v>31</v>
      </c>
      <c r="CE23" s="51">
        <v>26</v>
      </c>
      <c r="CF23" s="51">
        <v>10</v>
      </c>
      <c r="CG23" s="51">
        <v>28</v>
      </c>
      <c r="CH23" s="51" t="s">
        <v>78</v>
      </c>
      <c r="CI23" s="51">
        <v>0</v>
      </c>
      <c r="CJ23" s="51" t="s">
        <v>78</v>
      </c>
      <c r="CK23" s="51">
        <v>1</v>
      </c>
      <c r="CL23" s="51">
        <v>7362</v>
      </c>
      <c r="CM23" s="51">
        <v>0</v>
      </c>
      <c r="CN23" s="51">
        <v>96</v>
      </c>
      <c r="CP23" s="51">
        <v>6</v>
      </c>
      <c r="CQ23" s="51">
        <v>25</v>
      </c>
      <c r="CR23" s="51">
        <v>25</v>
      </c>
      <c r="CS23" s="51">
        <v>11</v>
      </c>
      <c r="CT23" s="51">
        <v>31</v>
      </c>
      <c r="CU23" s="51" t="s">
        <v>78</v>
      </c>
      <c r="CV23" s="51">
        <v>0</v>
      </c>
      <c r="CW23" s="51" t="s">
        <v>78</v>
      </c>
      <c r="CX23" s="51">
        <v>2</v>
      </c>
      <c r="CY23" s="51">
        <v>7789</v>
      </c>
      <c r="CZ23" s="51">
        <v>0</v>
      </c>
      <c r="DA23" s="51">
        <v>93</v>
      </c>
      <c r="DC23" s="51">
        <v>5</v>
      </c>
      <c r="DD23" s="51">
        <v>28</v>
      </c>
      <c r="DE23" s="51">
        <v>25</v>
      </c>
      <c r="DF23" s="51">
        <v>11</v>
      </c>
      <c r="DG23" s="51">
        <v>30</v>
      </c>
      <c r="DH23" s="51">
        <v>0</v>
      </c>
      <c r="DI23" s="51">
        <v>0</v>
      </c>
      <c r="DJ23" s="51">
        <v>0</v>
      </c>
      <c r="DK23" s="51">
        <v>1</v>
      </c>
      <c r="DL23" s="51">
        <v>15151</v>
      </c>
      <c r="DM23" s="51">
        <v>0</v>
      </c>
      <c r="DN23" s="51">
        <v>94</v>
      </c>
      <c r="DP23" s="51">
        <v>68</v>
      </c>
      <c r="DQ23" s="51">
        <v>94</v>
      </c>
      <c r="DR23" s="51">
        <v>0</v>
      </c>
      <c r="DS23" s="51">
        <v>25</v>
      </c>
      <c r="DV23" s="51">
        <v>0</v>
      </c>
      <c r="DW23" s="51">
        <v>1</v>
      </c>
      <c r="DX23" s="51">
        <v>5</v>
      </c>
      <c r="DY23" s="51">
        <v>7362</v>
      </c>
      <c r="DZ23" s="51">
        <v>0</v>
      </c>
      <c r="EA23" s="51">
        <v>94</v>
      </c>
      <c r="EC23" s="51">
        <v>63</v>
      </c>
      <c r="ED23" s="51">
        <v>90</v>
      </c>
      <c r="EE23" s="51">
        <v>0</v>
      </c>
      <c r="EF23" s="51">
        <v>26</v>
      </c>
      <c r="EI23" s="51">
        <v>0</v>
      </c>
      <c r="EJ23" s="51">
        <v>2</v>
      </c>
      <c r="EK23" s="51">
        <v>8</v>
      </c>
      <c r="EL23" s="51">
        <v>7789</v>
      </c>
      <c r="EM23" s="51">
        <v>0</v>
      </c>
      <c r="EN23" s="51">
        <v>90</v>
      </c>
      <c r="EP23" s="51">
        <v>66</v>
      </c>
      <c r="EQ23" s="51">
        <v>92</v>
      </c>
      <c r="ER23" s="51">
        <v>0</v>
      </c>
      <c r="ES23" s="51">
        <v>26</v>
      </c>
      <c r="EV23" s="51">
        <v>0</v>
      </c>
      <c r="EW23" s="51">
        <v>1</v>
      </c>
      <c r="EX23" s="51">
        <v>7</v>
      </c>
      <c r="EY23" s="51">
        <v>15151</v>
      </c>
      <c r="EZ23" s="51">
        <v>0</v>
      </c>
      <c r="FA23" s="51">
        <v>92</v>
      </c>
    </row>
    <row r="24" spans="2:157" x14ac:dyDescent="0.2">
      <c r="B24" s="51" t="s">
        <v>89</v>
      </c>
      <c r="C24" s="51">
        <v>10</v>
      </c>
      <c r="D24" s="51">
        <v>27</v>
      </c>
      <c r="E24" s="51">
        <v>29</v>
      </c>
      <c r="F24" s="51">
        <v>12</v>
      </c>
      <c r="G24" s="51">
        <v>20</v>
      </c>
      <c r="H24" s="51">
        <v>0</v>
      </c>
      <c r="I24" s="51">
        <v>0</v>
      </c>
      <c r="J24" s="51">
        <v>0</v>
      </c>
      <c r="K24" s="51">
        <v>2</v>
      </c>
      <c r="L24" s="51">
        <v>12310</v>
      </c>
      <c r="M24" s="51">
        <v>0</v>
      </c>
      <c r="N24" s="51">
        <v>88</v>
      </c>
      <c r="P24" s="51">
        <v>15</v>
      </c>
      <c r="Q24" s="51">
        <v>23</v>
      </c>
      <c r="R24" s="51">
        <v>30</v>
      </c>
      <c r="S24" s="51">
        <v>15</v>
      </c>
      <c r="T24" s="51">
        <v>14</v>
      </c>
      <c r="U24" s="51" t="s">
        <v>78</v>
      </c>
      <c r="V24" s="51">
        <v>0</v>
      </c>
      <c r="W24" s="51">
        <v>0</v>
      </c>
      <c r="X24" s="51">
        <v>4</v>
      </c>
      <c r="Y24" s="51">
        <v>12950</v>
      </c>
      <c r="Z24" s="51">
        <v>0</v>
      </c>
      <c r="AA24" s="51">
        <v>81</v>
      </c>
      <c r="AC24" s="51">
        <v>12</v>
      </c>
      <c r="AD24" s="51">
        <v>25</v>
      </c>
      <c r="AE24" s="51">
        <v>29</v>
      </c>
      <c r="AF24" s="51">
        <v>13</v>
      </c>
      <c r="AG24" s="51">
        <v>17</v>
      </c>
      <c r="AH24" s="51" t="s">
        <v>78</v>
      </c>
      <c r="AI24" s="51">
        <v>0</v>
      </c>
      <c r="AJ24" s="51">
        <v>0</v>
      </c>
      <c r="AK24" s="51">
        <v>3</v>
      </c>
      <c r="AL24" s="51">
        <v>25260</v>
      </c>
      <c r="AM24" s="51">
        <v>0</v>
      </c>
      <c r="AN24" s="51">
        <v>85</v>
      </c>
      <c r="AP24" s="51">
        <v>12</v>
      </c>
      <c r="AQ24" s="51">
        <v>23</v>
      </c>
      <c r="AR24" s="51">
        <v>32</v>
      </c>
      <c r="AS24" s="51">
        <v>19</v>
      </c>
      <c r="AT24" s="51">
        <v>11</v>
      </c>
      <c r="AU24" s="51">
        <v>0</v>
      </c>
      <c r="AV24" s="51">
        <v>0</v>
      </c>
      <c r="AW24" s="51">
        <v>0</v>
      </c>
      <c r="AX24" s="51">
        <v>3</v>
      </c>
      <c r="AY24" s="51">
        <v>12310</v>
      </c>
      <c r="AZ24" s="51">
        <v>0</v>
      </c>
      <c r="BA24" s="51">
        <v>85</v>
      </c>
      <c r="BC24" s="51">
        <v>20</v>
      </c>
      <c r="BD24" s="51">
        <v>16</v>
      </c>
      <c r="BE24" s="51">
        <v>30</v>
      </c>
      <c r="BF24" s="51">
        <v>24</v>
      </c>
      <c r="BG24" s="51">
        <v>6</v>
      </c>
      <c r="BH24" s="51">
        <v>0</v>
      </c>
      <c r="BI24" s="51">
        <v>0</v>
      </c>
      <c r="BJ24" s="51">
        <v>0</v>
      </c>
      <c r="BK24" s="51">
        <v>5</v>
      </c>
      <c r="BL24" s="51">
        <v>12950</v>
      </c>
      <c r="BM24" s="51">
        <v>0</v>
      </c>
      <c r="BN24" s="51">
        <v>75</v>
      </c>
      <c r="BP24" s="51">
        <v>16</v>
      </c>
      <c r="BQ24" s="51">
        <v>19</v>
      </c>
      <c r="BR24" s="51">
        <v>31</v>
      </c>
      <c r="BS24" s="51">
        <v>22</v>
      </c>
      <c r="BT24" s="51">
        <v>9</v>
      </c>
      <c r="BU24" s="51">
        <v>0</v>
      </c>
      <c r="BV24" s="51">
        <v>0</v>
      </c>
      <c r="BW24" s="51">
        <v>0</v>
      </c>
      <c r="BX24" s="51">
        <v>4</v>
      </c>
      <c r="BY24" s="51">
        <v>25260</v>
      </c>
      <c r="BZ24" s="51">
        <v>0</v>
      </c>
      <c r="CA24" s="51">
        <v>80</v>
      </c>
      <c r="CC24" s="51">
        <v>9</v>
      </c>
      <c r="CD24" s="51">
        <v>26</v>
      </c>
      <c r="CE24" s="51">
        <v>32</v>
      </c>
      <c r="CF24" s="51">
        <v>18</v>
      </c>
      <c r="CG24" s="51">
        <v>12</v>
      </c>
      <c r="CH24" s="51">
        <v>0</v>
      </c>
      <c r="CI24" s="51">
        <v>0</v>
      </c>
      <c r="CJ24" s="51">
        <v>0</v>
      </c>
      <c r="CK24" s="51">
        <v>2</v>
      </c>
      <c r="CL24" s="51">
        <v>12310</v>
      </c>
      <c r="CM24" s="51">
        <v>0</v>
      </c>
      <c r="CN24" s="51">
        <v>88</v>
      </c>
      <c r="CP24" s="51">
        <v>12</v>
      </c>
      <c r="CQ24" s="51">
        <v>22</v>
      </c>
      <c r="CR24" s="51">
        <v>29</v>
      </c>
      <c r="CS24" s="51">
        <v>18</v>
      </c>
      <c r="CT24" s="51">
        <v>16</v>
      </c>
      <c r="CU24" s="51" t="s">
        <v>78</v>
      </c>
      <c r="CV24" s="51">
        <v>0</v>
      </c>
      <c r="CW24" s="51">
        <v>0</v>
      </c>
      <c r="CX24" s="51">
        <v>3</v>
      </c>
      <c r="CY24" s="51">
        <v>12950</v>
      </c>
      <c r="CZ24" s="51">
        <v>0</v>
      </c>
      <c r="DA24" s="51">
        <v>85</v>
      </c>
      <c r="DC24" s="51">
        <v>11</v>
      </c>
      <c r="DD24" s="51">
        <v>24</v>
      </c>
      <c r="DE24" s="51">
        <v>30</v>
      </c>
      <c r="DF24" s="51">
        <v>18</v>
      </c>
      <c r="DG24" s="51">
        <v>14</v>
      </c>
      <c r="DH24" s="51" t="s">
        <v>78</v>
      </c>
      <c r="DI24" s="51">
        <v>0</v>
      </c>
      <c r="DJ24" s="51">
        <v>0</v>
      </c>
      <c r="DK24" s="51">
        <v>3</v>
      </c>
      <c r="DL24" s="51">
        <v>25260</v>
      </c>
      <c r="DM24" s="51">
        <v>0</v>
      </c>
      <c r="DN24" s="51">
        <v>87</v>
      </c>
      <c r="DP24" s="51">
        <v>74</v>
      </c>
      <c r="DQ24" s="51">
        <v>85</v>
      </c>
      <c r="DR24" s="51">
        <v>0</v>
      </c>
      <c r="DS24" s="51">
        <v>12</v>
      </c>
      <c r="DV24" s="51">
        <v>0</v>
      </c>
      <c r="DW24" s="51">
        <v>2</v>
      </c>
      <c r="DX24" s="51">
        <v>12</v>
      </c>
      <c r="DY24" s="51">
        <v>12310</v>
      </c>
      <c r="DZ24" s="51">
        <v>0</v>
      </c>
      <c r="EA24" s="51">
        <v>85</v>
      </c>
      <c r="EC24" s="51">
        <v>69</v>
      </c>
      <c r="ED24" s="51">
        <v>81</v>
      </c>
      <c r="EE24" s="51">
        <v>0</v>
      </c>
      <c r="EF24" s="51">
        <v>12</v>
      </c>
      <c r="EI24" s="51">
        <v>0</v>
      </c>
      <c r="EJ24" s="51">
        <v>3</v>
      </c>
      <c r="EK24" s="51">
        <v>16</v>
      </c>
      <c r="EL24" s="51">
        <v>12950</v>
      </c>
      <c r="EM24" s="51">
        <v>0</v>
      </c>
      <c r="EN24" s="51">
        <v>81</v>
      </c>
      <c r="EP24" s="51">
        <v>71</v>
      </c>
      <c r="EQ24" s="51">
        <v>83</v>
      </c>
      <c r="ER24" s="51">
        <v>0</v>
      </c>
      <c r="ES24" s="51">
        <v>12</v>
      </c>
      <c r="EV24" s="51">
        <v>0</v>
      </c>
      <c r="EW24" s="51">
        <v>2</v>
      </c>
      <c r="EX24" s="51">
        <v>14</v>
      </c>
      <c r="EY24" s="51">
        <v>25260</v>
      </c>
      <c r="EZ24" s="51">
        <v>0</v>
      </c>
      <c r="FA24" s="51">
        <v>83</v>
      </c>
    </row>
    <row r="25" spans="2:157" x14ac:dyDescent="0.2">
      <c r="B25" s="51" t="s">
        <v>90</v>
      </c>
      <c r="C25" s="51">
        <v>8</v>
      </c>
      <c r="D25" s="51">
        <v>29</v>
      </c>
      <c r="E25" s="51">
        <v>26</v>
      </c>
      <c r="F25" s="51">
        <v>12</v>
      </c>
      <c r="G25" s="51">
        <v>23</v>
      </c>
      <c r="H25" s="51" t="s">
        <v>78</v>
      </c>
      <c r="I25" s="51">
        <v>0</v>
      </c>
      <c r="J25" s="51">
        <v>0</v>
      </c>
      <c r="K25" s="51">
        <v>1</v>
      </c>
      <c r="L25" s="51">
        <v>4764</v>
      </c>
      <c r="M25" s="51">
        <v>0</v>
      </c>
      <c r="N25" s="51">
        <v>90</v>
      </c>
      <c r="P25" s="51">
        <v>13</v>
      </c>
      <c r="Q25" s="51">
        <v>24</v>
      </c>
      <c r="R25" s="51">
        <v>29</v>
      </c>
      <c r="S25" s="51">
        <v>14</v>
      </c>
      <c r="T25" s="51">
        <v>17</v>
      </c>
      <c r="U25" s="51" t="s">
        <v>78</v>
      </c>
      <c r="V25" s="51">
        <v>0</v>
      </c>
      <c r="W25" s="51">
        <v>0</v>
      </c>
      <c r="X25" s="51">
        <v>4</v>
      </c>
      <c r="Y25" s="51">
        <v>4842</v>
      </c>
      <c r="Z25" s="51">
        <v>0</v>
      </c>
      <c r="AA25" s="51">
        <v>83</v>
      </c>
      <c r="AC25" s="51">
        <v>11</v>
      </c>
      <c r="AD25" s="51">
        <v>27</v>
      </c>
      <c r="AE25" s="51">
        <v>28</v>
      </c>
      <c r="AF25" s="51">
        <v>13</v>
      </c>
      <c r="AG25" s="51">
        <v>20</v>
      </c>
      <c r="AH25" s="51" t="s">
        <v>78</v>
      </c>
      <c r="AI25" s="51">
        <v>0</v>
      </c>
      <c r="AJ25" s="51">
        <v>0</v>
      </c>
      <c r="AK25" s="51">
        <v>2</v>
      </c>
      <c r="AL25" s="51">
        <v>9606</v>
      </c>
      <c r="AM25" s="51">
        <v>0</v>
      </c>
      <c r="AN25" s="51">
        <v>87</v>
      </c>
      <c r="AP25" s="51">
        <v>10</v>
      </c>
      <c r="AQ25" s="51">
        <v>24</v>
      </c>
      <c r="AR25" s="51">
        <v>32</v>
      </c>
      <c r="AS25" s="51">
        <v>18</v>
      </c>
      <c r="AT25" s="51">
        <v>14</v>
      </c>
      <c r="AU25" s="51">
        <v>0</v>
      </c>
      <c r="AV25" s="51">
        <v>0</v>
      </c>
      <c r="AW25" s="51">
        <v>0</v>
      </c>
      <c r="AX25" s="51">
        <v>2</v>
      </c>
      <c r="AY25" s="51">
        <v>4764</v>
      </c>
      <c r="AZ25" s="51">
        <v>0</v>
      </c>
      <c r="BA25" s="51">
        <v>88</v>
      </c>
      <c r="BC25" s="51">
        <v>17</v>
      </c>
      <c r="BD25" s="51">
        <v>18</v>
      </c>
      <c r="BE25" s="51">
        <v>31</v>
      </c>
      <c r="BF25" s="51">
        <v>23</v>
      </c>
      <c r="BG25" s="51">
        <v>8</v>
      </c>
      <c r="BH25" s="51">
        <v>0</v>
      </c>
      <c r="BI25" s="51">
        <v>0</v>
      </c>
      <c r="BJ25" s="51">
        <v>0</v>
      </c>
      <c r="BK25" s="51">
        <v>4</v>
      </c>
      <c r="BL25" s="51">
        <v>4842</v>
      </c>
      <c r="BM25" s="51">
        <v>0</v>
      </c>
      <c r="BN25" s="51">
        <v>79</v>
      </c>
      <c r="BP25" s="51">
        <v>14</v>
      </c>
      <c r="BQ25" s="51">
        <v>21</v>
      </c>
      <c r="BR25" s="51">
        <v>31</v>
      </c>
      <c r="BS25" s="51">
        <v>20</v>
      </c>
      <c r="BT25" s="51">
        <v>11</v>
      </c>
      <c r="BU25" s="51">
        <v>0</v>
      </c>
      <c r="BV25" s="51">
        <v>0</v>
      </c>
      <c r="BW25" s="51">
        <v>0</v>
      </c>
      <c r="BX25" s="51">
        <v>3</v>
      </c>
      <c r="BY25" s="51">
        <v>9606</v>
      </c>
      <c r="BZ25" s="51">
        <v>0</v>
      </c>
      <c r="CA25" s="51">
        <v>83</v>
      </c>
      <c r="CC25" s="51">
        <v>8</v>
      </c>
      <c r="CD25" s="51">
        <v>29</v>
      </c>
      <c r="CE25" s="51">
        <v>32</v>
      </c>
      <c r="CF25" s="51">
        <v>16</v>
      </c>
      <c r="CG25" s="51">
        <v>14</v>
      </c>
      <c r="CH25" s="51">
        <v>0</v>
      </c>
      <c r="CI25" s="51">
        <v>0</v>
      </c>
      <c r="CJ25" s="51">
        <v>0</v>
      </c>
      <c r="CK25" s="51">
        <v>1</v>
      </c>
      <c r="CL25" s="51">
        <v>4764</v>
      </c>
      <c r="CM25" s="51">
        <v>0</v>
      </c>
      <c r="CN25" s="51">
        <v>91</v>
      </c>
      <c r="CP25" s="51">
        <v>10</v>
      </c>
      <c r="CQ25" s="51">
        <v>24</v>
      </c>
      <c r="CR25" s="51">
        <v>27</v>
      </c>
      <c r="CS25" s="51">
        <v>17</v>
      </c>
      <c r="CT25" s="51">
        <v>19</v>
      </c>
      <c r="CU25" s="51">
        <v>0</v>
      </c>
      <c r="CV25" s="51">
        <v>0</v>
      </c>
      <c r="CW25" s="51">
        <v>0</v>
      </c>
      <c r="CX25" s="51">
        <v>3</v>
      </c>
      <c r="CY25" s="51">
        <v>4842</v>
      </c>
      <c r="CZ25" s="51">
        <v>0</v>
      </c>
      <c r="DA25" s="51">
        <v>87</v>
      </c>
      <c r="DC25" s="51">
        <v>9</v>
      </c>
      <c r="DD25" s="51">
        <v>26</v>
      </c>
      <c r="DE25" s="51">
        <v>29</v>
      </c>
      <c r="DF25" s="51">
        <v>17</v>
      </c>
      <c r="DG25" s="51">
        <v>17</v>
      </c>
      <c r="DH25" s="51">
        <v>0</v>
      </c>
      <c r="DI25" s="51">
        <v>0</v>
      </c>
      <c r="DJ25" s="51">
        <v>0</v>
      </c>
      <c r="DK25" s="51">
        <v>2</v>
      </c>
      <c r="DL25" s="51">
        <v>9606</v>
      </c>
      <c r="DM25" s="51">
        <v>0</v>
      </c>
      <c r="DN25" s="51">
        <v>89</v>
      </c>
      <c r="DP25" s="51">
        <v>74</v>
      </c>
      <c r="DQ25" s="51">
        <v>87</v>
      </c>
      <c r="DR25" s="51">
        <v>0</v>
      </c>
      <c r="DS25" s="51">
        <v>13</v>
      </c>
      <c r="DV25" s="51" t="s">
        <v>78</v>
      </c>
      <c r="DW25" s="51">
        <v>1</v>
      </c>
      <c r="DX25" s="51">
        <v>11</v>
      </c>
      <c r="DY25" s="51">
        <v>4764</v>
      </c>
      <c r="DZ25" s="51">
        <v>0</v>
      </c>
      <c r="EA25" s="51">
        <v>87</v>
      </c>
      <c r="EC25" s="51">
        <v>68</v>
      </c>
      <c r="ED25" s="51">
        <v>82</v>
      </c>
      <c r="EE25" s="51">
        <v>0</v>
      </c>
      <c r="EF25" s="51">
        <v>14</v>
      </c>
      <c r="EI25" s="51" t="s">
        <v>78</v>
      </c>
      <c r="EJ25" s="51">
        <v>3</v>
      </c>
      <c r="EK25" s="51">
        <v>15</v>
      </c>
      <c r="EL25" s="51">
        <v>4842</v>
      </c>
      <c r="EM25" s="51">
        <v>0</v>
      </c>
      <c r="EN25" s="51">
        <v>82</v>
      </c>
      <c r="EP25" s="51">
        <v>71</v>
      </c>
      <c r="EQ25" s="51">
        <v>85</v>
      </c>
      <c r="ER25" s="51">
        <v>0</v>
      </c>
      <c r="ES25" s="51">
        <v>14</v>
      </c>
      <c r="EV25" s="51">
        <v>0</v>
      </c>
      <c r="EW25" s="51">
        <v>2</v>
      </c>
      <c r="EX25" s="51">
        <v>13</v>
      </c>
      <c r="EY25" s="51">
        <v>9606</v>
      </c>
      <c r="EZ25" s="51">
        <v>0</v>
      </c>
      <c r="FA25" s="51">
        <v>85</v>
      </c>
    </row>
    <row r="26" spans="2:157" x14ac:dyDescent="0.2">
      <c r="B26" s="51" t="s">
        <v>91</v>
      </c>
      <c r="C26" s="51">
        <v>6</v>
      </c>
      <c r="D26" s="51">
        <v>29</v>
      </c>
      <c r="E26" s="51">
        <v>24</v>
      </c>
      <c r="F26" s="51">
        <v>8</v>
      </c>
      <c r="G26" s="51">
        <v>31</v>
      </c>
      <c r="H26" s="51" t="s">
        <v>78</v>
      </c>
      <c r="I26" s="51" t="s">
        <v>78</v>
      </c>
      <c r="J26" s="51" t="s">
        <v>78</v>
      </c>
      <c r="K26" s="51">
        <v>1</v>
      </c>
      <c r="L26" s="51">
        <v>4684</v>
      </c>
      <c r="M26" s="51">
        <v>0</v>
      </c>
      <c r="N26" s="51">
        <v>92</v>
      </c>
      <c r="P26" s="51">
        <v>11</v>
      </c>
      <c r="Q26" s="51">
        <v>25</v>
      </c>
      <c r="R26" s="51">
        <v>27</v>
      </c>
      <c r="S26" s="51">
        <v>11</v>
      </c>
      <c r="T26" s="51">
        <v>23</v>
      </c>
      <c r="U26" s="51" t="s">
        <v>78</v>
      </c>
      <c r="V26" s="51" t="s">
        <v>78</v>
      </c>
      <c r="W26" s="51" t="s">
        <v>78</v>
      </c>
      <c r="X26" s="51">
        <v>3</v>
      </c>
      <c r="Y26" s="51">
        <v>5008</v>
      </c>
      <c r="Z26" s="51">
        <v>0</v>
      </c>
      <c r="AA26" s="51">
        <v>86</v>
      </c>
      <c r="AC26" s="51">
        <v>9</v>
      </c>
      <c r="AD26" s="51">
        <v>27</v>
      </c>
      <c r="AE26" s="51">
        <v>26</v>
      </c>
      <c r="AF26" s="51">
        <v>10</v>
      </c>
      <c r="AG26" s="51">
        <v>27</v>
      </c>
      <c r="AH26" s="51">
        <v>0</v>
      </c>
      <c r="AI26" s="51">
        <v>0</v>
      </c>
      <c r="AJ26" s="51">
        <v>0</v>
      </c>
      <c r="AK26" s="51">
        <v>2</v>
      </c>
      <c r="AL26" s="51">
        <v>9692</v>
      </c>
      <c r="AM26" s="51">
        <v>0</v>
      </c>
      <c r="AN26" s="51">
        <v>89</v>
      </c>
      <c r="AP26" s="51">
        <v>8</v>
      </c>
      <c r="AQ26" s="51">
        <v>27</v>
      </c>
      <c r="AR26" s="51">
        <v>29</v>
      </c>
      <c r="AS26" s="51">
        <v>14</v>
      </c>
      <c r="AT26" s="51">
        <v>19</v>
      </c>
      <c r="AU26" s="51">
        <v>0</v>
      </c>
      <c r="AV26" s="51" t="s">
        <v>78</v>
      </c>
      <c r="AW26" s="51" t="s">
        <v>78</v>
      </c>
      <c r="AX26" s="51">
        <v>2</v>
      </c>
      <c r="AY26" s="51">
        <v>4684</v>
      </c>
      <c r="AZ26" s="51">
        <v>0</v>
      </c>
      <c r="BA26" s="51">
        <v>90</v>
      </c>
      <c r="BC26" s="51">
        <v>14</v>
      </c>
      <c r="BD26" s="51">
        <v>21</v>
      </c>
      <c r="BE26" s="51">
        <v>30</v>
      </c>
      <c r="BF26" s="51">
        <v>19</v>
      </c>
      <c r="BG26" s="51">
        <v>11</v>
      </c>
      <c r="BH26" s="51">
        <v>0</v>
      </c>
      <c r="BI26" s="51" t="s">
        <v>78</v>
      </c>
      <c r="BJ26" s="51" t="s">
        <v>78</v>
      </c>
      <c r="BK26" s="51">
        <v>4</v>
      </c>
      <c r="BL26" s="51">
        <v>5008</v>
      </c>
      <c r="BM26" s="51">
        <v>0</v>
      </c>
      <c r="BN26" s="51">
        <v>82</v>
      </c>
      <c r="BP26" s="51">
        <v>11</v>
      </c>
      <c r="BQ26" s="51">
        <v>24</v>
      </c>
      <c r="BR26" s="51">
        <v>30</v>
      </c>
      <c r="BS26" s="51">
        <v>17</v>
      </c>
      <c r="BT26" s="51">
        <v>15</v>
      </c>
      <c r="BU26" s="51">
        <v>0</v>
      </c>
      <c r="BV26" s="51">
        <v>0</v>
      </c>
      <c r="BW26" s="51">
        <v>0</v>
      </c>
      <c r="BX26" s="51">
        <v>3</v>
      </c>
      <c r="BY26" s="51">
        <v>9692</v>
      </c>
      <c r="BZ26" s="51">
        <v>0</v>
      </c>
      <c r="CA26" s="51">
        <v>86</v>
      </c>
      <c r="CC26" s="51">
        <v>6</v>
      </c>
      <c r="CD26" s="51">
        <v>30</v>
      </c>
      <c r="CE26" s="51">
        <v>27</v>
      </c>
      <c r="CF26" s="51">
        <v>12</v>
      </c>
      <c r="CG26" s="51">
        <v>24</v>
      </c>
      <c r="CH26" s="51" t="s">
        <v>78</v>
      </c>
      <c r="CI26" s="51" t="s">
        <v>78</v>
      </c>
      <c r="CJ26" s="51" t="s">
        <v>78</v>
      </c>
      <c r="CK26" s="51">
        <v>1</v>
      </c>
      <c r="CL26" s="51">
        <v>4684</v>
      </c>
      <c r="CM26" s="51">
        <v>0</v>
      </c>
      <c r="CN26" s="51">
        <v>93</v>
      </c>
      <c r="CP26" s="51">
        <v>7</v>
      </c>
      <c r="CQ26" s="51">
        <v>24</v>
      </c>
      <c r="CR26" s="51">
        <v>25</v>
      </c>
      <c r="CS26" s="51">
        <v>14</v>
      </c>
      <c r="CT26" s="51">
        <v>27</v>
      </c>
      <c r="CU26" s="51" t="s">
        <v>78</v>
      </c>
      <c r="CV26" s="51" t="s">
        <v>78</v>
      </c>
      <c r="CW26" s="51" t="s">
        <v>78</v>
      </c>
      <c r="CX26" s="51">
        <v>2</v>
      </c>
      <c r="CY26" s="51">
        <v>5008</v>
      </c>
      <c r="CZ26" s="51">
        <v>0</v>
      </c>
      <c r="DA26" s="51">
        <v>90</v>
      </c>
      <c r="DC26" s="51">
        <v>7</v>
      </c>
      <c r="DD26" s="51">
        <v>27</v>
      </c>
      <c r="DE26" s="51">
        <v>26</v>
      </c>
      <c r="DF26" s="51">
        <v>13</v>
      </c>
      <c r="DG26" s="51">
        <v>25</v>
      </c>
      <c r="DH26" s="51">
        <v>0</v>
      </c>
      <c r="DI26" s="51">
        <v>0</v>
      </c>
      <c r="DJ26" s="51">
        <v>0</v>
      </c>
      <c r="DK26" s="51">
        <v>2</v>
      </c>
      <c r="DL26" s="51">
        <v>9692</v>
      </c>
      <c r="DM26" s="51">
        <v>0</v>
      </c>
      <c r="DN26" s="51">
        <v>91</v>
      </c>
      <c r="DP26" s="51">
        <v>71</v>
      </c>
      <c r="DQ26" s="51">
        <v>90</v>
      </c>
      <c r="DR26" s="51">
        <v>0</v>
      </c>
      <c r="DS26" s="51">
        <v>19</v>
      </c>
      <c r="DV26" s="51">
        <v>0</v>
      </c>
      <c r="DW26" s="51">
        <v>1</v>
      </c>
      <c r="DX26" s="51">
        <v>8</v>
      </c>
      <c r="DY26" s="51">
        <v>4684</v>
      </c>
      <c r="DZ26" s="51">
        <v>0</v>
      </c>
      <c r="EA26" s="51">
        <v>90</v>
      </c>
      <c r="EC26" s="51">
        <v>65</v>
      </c>
      <c r="ED26" s="51">
        <v>86</v>
      </c>
      <c r="EE26" s="51">
        <v>0</v>
      </c>
      <c r="EF26" s="51">
        <v>20</v>
      </c>
      <c r="EI26" s="51">
        <v>0</v>
      </c>
      <c r="EJ26" s="51">
        <v>2</v>
      </c>
      <c r="EK26" s="51">
        <v>12</v>
      </c>
      <c r="EL26" s="51">
        <v>5008</v>
      </c>
      <c r="EM26" s="51">
        <v>0</v>
      </c>
      <c r="EN26" s="51">
        <v>86</v>
      </c>
      <c r="EP26" s="51">
        <v>68</v>
      </c>
      <c r="EQ26" s="51">
        <v>88</v>
      </c>
      <c r="ER26" s="51">
        <v>0</v>
      </c>
      <c r="ES26" s="51">
        <v>20</v>
      </c>
      <c r="EV26" s="51">
        <v>0</v>
      </c>
      <c r="EW26" s="51">
        <v>2</v>
      </c>
      <c r="EX26" s="51">
        <v>10</v>
      </c>
      <c r="EY26" s="51">
        <v>9692</v>
      </c>
      <c r="EZ26" s="51">
        <v>0</v>
      </c>
      <c r="FA26" s="51">
        <v>88</v>
      </c>
    </row>
    <row r="27" spans="2:157" x14ac:dyDescent="0.2">
      <c r="B27" s="53" t="s">
        <v>92</v>
      </c>
      <c r="C27" s="51">
        <v>9</v>
      </c>
      <c r="D27" s="51">
        <v>28</v>
      </c>
      <c r="E27" s="51">
        <v>28</v>
      </c>
      <c r="F27" s="51">
        <v>11</v>
      </c>
      <c r="G27" s="51">
        <v>22</v>
      </c>
      <c r="H27" s="51">
        <v>0</v>
      </c>
      <c r="I27" s="51" t="s">
        <v>78</v>
      </c>
      <c r="J27" s="51" t="s">
        <v>78</v>
      </c>
      <c r="K27" s="51">
        <v>2</v>
      </c>
      <c r="L27" s="51">
        <v>3646</v>
      </c>
      <c r="M27" s="51">
        <v>0</v>
      </c>
      <c r="N27" s="51">
        <v>89</v>
      </c>
      <c r="P27" s="51">
        <v>16</v>
      </c>
      <c r="Q27" s="51">
        <v>23</v>
      </c>
      <c r="R27" s="51">
        <v>28</v>
      </c>
      <c r="S27" s="51">
        <v>15</v>
      </c>
      <c r="T27" s="51">
        <v>14</v>
      </c>
      <c r="U27" s="51">
        <v>0</v>
      </c>
      <c r="V27" s="51" t="s">
        <v>78</v>
      </c>
      <c r="W27" s="51" t="s">
        <v>78</v>
      </c>
      <c r="X27" s="51">
        <v>4</v>
      </c>
      <c r="Y27" s="51">
        <v>3796</v>
      </c>
      <c r="Z27" s="51">
        <v>0</v>
      </c>
      <c r="AA27" s="51">
        <v>80</v>
      </c>
      <c r="AC27" s="51">
        <v>12</v>
      </c>
      <c r="AD27" s="51">
        <v>26</v>
      </c>
      <c r="AE27" s="51">
        <v>28</v>
      </c>
      <c r="AF27" s="51">
        <v>13</v>
      </c>
      <c r="AG27" s="51">
        <v>18</v>
      </c>
      <c r="AH27" s="51">
        <v>0</v>
      </c>
      <c r="AI27" s="51">
        <v>0</v>
      </c>
      <c r="AJ27" s="51" t="s">
        <v>78</v>
      </c>
      <c r="AK27" s="51">
        <v>3</v>
      </c>
      <c r="AL27" s="51">
        <v>7442</v>
      </c>
      <c r="AM27" s="51">
        <v>0</v>
      </c>
      <c r="AN27" s="51">
        <v>84</v>
      </c>
      <c r="AP27" s="51">
        <v>12</v>
      </c>
      <c r="AQ27" s="51">
        <v>22</v>
      </c>
      <c r="AR27" s="51">
        <v>33</v>
      </c>
      <c r="AS27" s="51">
        <v>20</v>
      </c>
      <c r="AT27" s="51">
        <v>10</v>
      </c>
      <c r="AU27" s="51">
        <v>0</v>
      </c>
      <c r="AV27" s="51" t="s">
        <v>78</v>
      </c>
      <c r="AW27" s="51" t="s">
        <v>78</v>
      </c>
      <c r="AX27" s="51">
        <v>2</v>
      </c>
      <c r="AY27" s="51">
        <v>3646</v>
      </c>
      <c r="AZ27" s="51">
        <v>0</v>
      </c>
      <c r="BA27" s="51">
        <v>86</v>
      </c>
      <c r="BC27" s="51">
        <v>22</v>
      </c>
      <c r="BD27" s="51">
        <v>14</v>
      </c>
      <c r="BE27" s="51">
        <v>29</v>
      </c>
      <c r="BF27" s="51">
        <v>25</v>
      </c>
      <c r="BG27" s="51">
        <v>5</v>
      </c>
      <c r="BH27" s="51">
        <v>0</v>
      </c>
      <c r="BI27" s="51" t="s">
        <v>78</v>
      </c>
      <c r="BJ27" s="51" t="s">
        <v>78</v>
      </c>
      <c r="BK27" s="51">
        <v>5</v>
      </c>
      <c r="BL27" s="51">
        <v>3796</v>
      </c>
      <c r="BM27" s="51">
        <v>0</v>
      </c>
      <c r="BN27" s="51">
        <v>72</v>
      </c>
      <c r="BP27" s="51">
        <v>17</v>
      </c>
      <c r="BQ27" s="51">
        <v>18</v>
      </c>
      <c r="BR27" s="51">
        <v>31</v>
      </c>
      <c r="BS27" s="51">
        <v>22</v>
      </c>
      <c r="BT27" s="51">
        <v>8</v>
      </c>
      <c r="BU27" s="51">
        <v>0</v>
      </c>
      <c r="BV27" s="51">
        <v>0</v>
      </c>
      <c r="BW27" s="51" t="s">
        <v>78</v>
      </c>
      <c r="BX27" s="51">
        <v>4</v>
      </c>
      <c r="BY27" s="51">
        <v>7442</v>
      </c>
      <c r="BZ27" s="51">
        <v>0</v>
      </c>
      <c r="CA27" s="51">
        <v>79</v>
      </c>
      <c r="CC27" s="51">
        <v>9</v>
      </c>
      <c r="CD27" s="51">
        <v>25</v>
      </c>
      <c r="CE27" s="51">
        <v>33</v>
      </c>
      <c r="CF27" s="51">
        <v>21</v>
      </c>
      <c r="CG27" s="51">
        <v>10</v>
      </c>
      <c r="CH27" s="51">
        <v>0</v>
      </c>
      <c r="CI27" s="51" t="s">
        <v>78</v>
      </c>
      <c r="CJ27" s="51" t="s">
        <v>78</v>
      </c>
      <c r="CK27" s="51">
        <v>2</v>
      </c>
      <c r="CL27" s="51">
        <v>3646</v>
      </c>
      <c r="CM27" s="51">
        <v>0</v>
      </c>
      <c r="CN27" s="51">
        <v>89</v>
      </c>
      <c r="CP27" s="51">
        <v>13</v>
      </c>
      <c r="CQ27" s="51">
        <v>22</v>
      </c>
      <c r="CR27" s="51">
        <v>30</v>
      </c>
      <c r="CS27" s="51">
        <v>20</v>
      </c>
      <c r="CT27" s="51">
        <v>12</v>
      </c>
      <c r="CU27" s="51">
        <v>0</v>
      </c>
      <c r="CV27" s="51" t="s">
        <v>78</v>
      </c>
      <c r="CW27" s="51" t="s">
        <v>78</v>
      </c>
      <c r="CX27" s="51">
        <v>3</v>
      </c>
      <c r="CY27" s="51">
        <v>3796</v>
      </c>
      <c r="CZ27" s="51">
        <v>0</v>
      </c>
      <c r="DA27" s="51">
        <v>84</v>
      </c>
      <c r="DC27" s="51">
        <v>11</v>
      </c>
      <c r="DD27" s="51">
        <v>23</v>
      </c>
      <c r="DE27" s="51">
        <v>32</v>
      </c>
      <c r="DF27" s="51">
        <v>20</v>
      </c>
      <c r="DG27" s="51">
        <v>11</v>
      </c>
      <c r="DH27" s="51">
        <v>0</v>
      </c>
      <c r="DI27" s="51">
        <v>0</v>
      </c>
      <c r="DJ27" s="51" t="s">
        <v>78</v>
      </c>
      <c r="DK27" s="51">
        <v>2</v>
      </c>
      <c r="DL27" s="51">
        <v>7442</v>
      </c>
      <c r="DM27" s="51">
        <v>0</v>
      </c>
      <c r="DN27" s="51">
        <v>86</v>
      </c>
      <c r="DP27" s="51">
        <v>76</v>
      </c>
      <c r="DQ27" s="51">
        <v>88</v>
      </c>
      <c r="DR27" s="51">
        <v>0</v>
      </c>
      <c r="DS27" s="51">
        <v>12</v>
      </c>
      <c r="DV27" s="51" t="s">
        <v>78</v>
      </c>
      <c r="DW27" s="51">
        <v>2</v>
      </c>
      <c r="DX27" s="51">
        <v>10</v>
      </c>
      <c r="DY27" s="51">
        <v>3646</v>
      </c>
      <c r="DZ27" s="51">
        <v>0</v>
      </c>
      <c r="EA27" s="51">
        <v>88</v>
      </c>
      <c r="EC27" s="51">
        <v>71</v>
      </c>
      <c r="ED27" s="51">
        <v>83</v>
      </c>
      <c r="EE27" s="51">
        <v>0</v>
      </c>
      <c r="EF27" s="51">
        <v>12</v>
      </c>
      <c r="EI27" s="51" t="s">
        <v>78</v>
      </c>
      <c r="EJ27" s="51">
        <v>3</v>
      </c>
      <c r="EK27" s="51">
        <v>14</v>
      </c>
      <c r="EL27" s="51">
        <v>3795</v>
      </c>
      <c r="EM27" s="51">
        <v>0</v>
      </c>
      <c r="EN27" s="51">
        <v>83</v>
      </c>
      <c r="EP27" s="51">
        <v>73</v>
      </c>
      <c r="EQ27" s="51">
        <v>85</v>
      </c>
      <c r="ER27" s="51">
        <v>0</v>
      </c>
      <c r="ES27" s="51">
        <v>12</v>
      </c>
      <c r="EV27" s="51">
        <v>0</v>
      </c>
      <c r="EW27" s="51">
        <v>2</v>
      </c>
      <c r="EX27" s="51">
        <v>12</v>
      </c>
      <c r="EY27" s="51">
        <v>7441</v>
      </c>
      <c r="EZ27" s="51">
        <v>0</v>
      </c>
      <c r="FA27" s="51">
        <v>85</v>
      </c>
    </row>
    <row r="28" spans="2:157" x14ac:dyDescent="0.2">
      <c r="B28" s="53" t="s">
        <v>93</v>
      </c>
      <c r="C28" s="51">
        <v>7</v>
      </c>
      <c r="D28" s="51">
        <v>30</v>
      </c>
      <c r="E28" s="51">
        <v>26</v>
      </c>
      <c r="F28" s="51">
        <v>9</v>
      </c>
      <c r="G28" s="51">
        <v>25</v>
      </c>
      <c r="H28" s="51" t="s">
        <v>78</v>
      </c>
      <c r="I28" s="51" t="s">
        <v>78</v>
      </c>
      <c r="J28" s="51" t="s">
        <v>78</v>
      </c>
      <c r="K28" s="51">
        <v>2</v>
      </c>
      <c r="L28" s="51">
        <v>10377</v>
      </c>
      <c r="M28" s="51">
        <v>0</v>
      </c>
      <c r="N28" s="51">
        <v>91</v>
      </c>
      <c r="P28" s="51">
        <v>12</v>
      </c>
      <c r="Q28" s="51">
        <v>25</v>
      </c>
      <c r="R28" s="51">
        <v>29</v>
      </c>
      <c r="S28" s="51">
        <v>13</v>
      </c>
      <c r="T28" s="51">
        <v>19</v>
      </c>
      <c r="U28" s="51" t="s">
        <v>78</v>
      </c>
      <c r="V28" s="51" t="s">
        <v>78</v>
      </c>
      <c r="W28" s="51" t="s">
        <v>78</v>
      </c>
      <c r="X28" s="51">
        <v>4</v>
      </c>
      <c r="Y28" s="51">
        <v>10687</v>
      </c>
      <c r="Z28" s="51">
        <v>0</v>
      </c>
      <c r="AA28" s="51">
        <v>85</v>
      </c>
      <c r="AC28" s="51">
        <v>9</v>
      </c>
      <c r="AD28" s="51">
        <v>27</v>
      </c>
      <c r="AE28" s="51">
        <v>27</v>
      </c>
      <c r="AF28" s="51">
        <v>11</v>
      </c>
      <c r="AG28" s="51">
        <v>22</v>
      </c>
      <c r="AH28" s="51" t="s">
        <v>78</v>
      </c>
      <c r="AI28" s="51">
        <v>0</v>
      </c>
      <c r="AJ28" s="51">
        <v>0</v>
      </c>
      <c r="AK28" s="51">
        <v>3</v>
      </c>
      <c r="AL28" s="51">
        <v>21064</v>
      </c>
      <c r="AM28" s="51">
        <v>0</v>
      </c>
      <c r="AN28" s="51">
        <v>88</v>
      </c>
      <c r="AP28" s="51">
        <v>10</v>
      </c>
      <c r="AQ28" s="51">
        <v>25</v>
      </c>
      <c r="AR28" s="51">
        <v>33</v>
      </c>
      <c r="AS28" s="51">
        <v>16</v>
      </c>
      <c r="AT28" s="51">
        <v>14</v>
      </c>
      <c r="AU28" s="51">
        <v>0</v>
      </c>
      <c r="AV28" s="51" t="s">
        <v>78</v>
      </c>
      <c r="AW28" s="51" t="s">
        <v>78</v>
      </c>
      <c r="AX28" s="51">
        <v>2</v>
      </c>
      <c r="AY28" s="51">
        <v>10377</v>
      </c>
      <c r="AZ28" s="51">
        <v>0</v>
      </c>
      <c r="BA28" s="51">
        <v>88</v>
      </c>
      <c r="BC28" s="51">
        <v>17</v>
      </c>
      <c r="BD28" s="51">
        <v>17</v>
      </c>
      <c r="BE28" s="51">
        <v>32</v>
      </c>
      <c r="BF28" s="51">
        <v>21</v>
      </c>
      <c r="BG28" s="51">
        <v>8</v>
      </c>
      <c r="BH28" s="51" t="s">
        <v>78</v>
      </c>
      <c r="BI28" s="51" t="s">
        <v>78</v>
      </c>
      <c r="BJ28" s="51" t="s">
        <v>78</v>
      </c>
      <c r="BK28" s="51">
        <v>5</v>
      </c>
      <c r="BL28" s="51">
        <v>10687</v>
      </c>
      <c r="BM28" s="51">
        <v>0</v>
      </c>
      <c r="BN28" s="51">
        <v>78</v>
      </c>
      <c r="BP28" s="51">
        <v>13</v>
      </c>
      <c r="BQ28" s="51">
        <v>21</v>
      </c>
      <c r="BR28" s="51">
        <v>32</v>
      </c>
      <c r="BS28" s="51">
        <v>19</v>
      </c>
      <c r="BT28" s="51">
        <v>11</v>
      </c>
      <c r="BU28" s="51" t="s">
        <v>78</v>
      </c>
      <c r="BV28" s="51">
        <v>0</v>
      </c>
      <c r="BW28" s="51">
        <v>0</v>
      </c>
      <c r="BX28" s="51">
        <v>3</v>
      </c>
      <c r="BY28" s="51">
        <v>21064</v>
      </c>
      <c r="BZ28" s="51">
        <v>0</v>
      </c>
      <c r="CA28" s="51">
        <v>83</v>
      </c>
      <c r="CC28" s="51">
        <v>8</v>
      </c>
      <c r="CD28" s="51">
        <v>27</v>
      </c>
      <c r="CE28" s="51">
        <v>33</v>
      </c>
      <c r="CF28" s="51">
        <v>16</v>
      </c>
      <c r="CG28" s="51">
        <v>14</v>
      </c>
      <c r="CH28" s="51">
        <v>0</v>
      </c>
      <c r="CI28" s="51" t="s">
        <v>78</v>
      </c>
      <c r="CJ28" s="51" t="s">
        <v>78</v>
      </c>
      <c r="CK28" s="51">
        <v>2</v>
      </c>
      <c r="CL28" s="51">
        <v>10377</v>
      </c>
      <c r="CM28" s="51">
        <v>0</v>
      </c>
      <c r="CN28" s="51">
        <v>91</v>
      </c>
      <c r="CP28" s="51">
        <v>11</v>
      </c>
      <c r="CQ28" s="51">
        <v>23</v>
      </c>
      <c r="CR28" s="51">
        <v>29</v>
      </c>
      <c r="CS28" s="51">
        <v>17</v>
      </c>
      <c r="CT28" s="51">
        <v>17</v>
      </c>
      <c r="CU28" s="51" t="s">
        <v>78</v>
      </c>
      <c r="CV28" s="51" t="s">
        <v>78</v>
      </c>
      <c r="CW28" s="51" t="s">
        <v>78</v>
      </c>
      <c r="CX28" s="51">
        <v>3</v>
      </c>
      <c r="CY28" s="51">
        <v>10687</v>
      </c>
      <c r="CZ28" s="51">
        <v>0</v>
      </c>
      <c r="DA28" s="51">
        <v>86</v>
      </c>
      <c r="DC28" s="51">
        <v>9</v>
      </c>
      <c r="DD28" s="51">
        <v>25</v>
      </c>
      <c r="DE28" s="51">
        <v>31</v>
      </c>
      <c r="DF28" s="51">
        <v>17</v>
      </c>
      <c r="DG28" s="51">
        <v>16</v>
      </c>
      <c r="DH28" s="51" t="s">
        <v>78</v>
      </c>
      <c r="DI28" s="51">
        <v>0</v>
      </c>
      <c r="DJ28" s="51">
        <v>0</v>
      </c>
      <c r="DK28" s="51">
        <v>2</v>
      </c>
      <c r="DL28" s="51">
        <v>21064</v>
      </c>
      <c r="DM28" s="51">
        <v>0</v>
      </c>
      <c r="DN28" s="51">
        <v>88</v>
      </c>
      <c r="DP28" s="51">
        <v>75</v>
      </c>
      <c r="DQ28" s="51">
        <v>90</v>
      </c>
      <c r="DR28" s="51">
        <v>0</v>
      </c>
      <c r="DS28" s="51">
        <v>14</v>
      </c>
      <c r="DV28" s="51">
        <v>0</v>
      </c>
      <c r="DW28" s="51">
        <v>1</v>
      </c>
      <c r="DX28" s="51">
        <v>9</v>
      </c>
      <c r="DY28" s="51">
        <v>10377</v>
      </c>
      <c r="DZ28" s="51">
        <v>0</v>
      </c>
      <c r="EA28" s="51">
        <v>90</v>
      </c>
      <c r="EC28" s="51">
        <v>70</v>
      </c>
      <c r="ED28" s="51">
        <v>83</v>
      </c>
      <c r="EE28" s="51">
        <v>0</v>
      </c>
      <c r="EF28" s="51">
        <v>14</v>
      </c>
      <c r="EI28" s="51">
        <v>0</v>
      </c>
      <c r="EJ28" s="51">
        <v>3</v>
      </c>
      <c r="EK28" s="51">
        <v>13</v>
      </c>
      <c r="EL28" s="51">
        <v>10685</v>
      </c>
      <c r="EM28" s="51">
        <v>0</v>
      </c>
      <c r="EN28" s="51">
        <v>83</v>
      </c>
      <c r="EP28" s="51">
        <v>72</v>
      </c>
      <c r="EQ28" s="51">
        <v>86</v>
      </c>
      <c r="ER28" s="51">
        <v>0</v>
      </c>
      <c r="ES28" s="51">
        <v>14</v>
      </c>
      <c r="EV28" s="51">
        <v>0</v>
      </c>
      <c r="EW28" s="51">
        <v>2</v>
      </c>
      <c r="EX28" s="51">
        <v>11</v>
      </c>
      <c r="EY28" s="51">
        <v>21062</v>
      </c>
      <c r="EZ28" s="51">
        <v>0</v>
      </c>
      <c r="FA28" s="51">
        <v>86</v>
      </c>
    </row>
    <row r="29" spans="2:157" x14ac:dyDescent="0.2">
      <c r="B29" s="51" t="s">
        <v>94</v>
      </c>
      <c r="C29" s="51">
        <v>10</v>
      </c>
      <c r="D29" s="51">
        <v>28</v>
      </c>
      <c r="E29" s="51">
        <v>27</v>
      </c>
      <c r="F29" s="51">
        <v>10</v>
      </c>
      <c r="G29" s="51">
        <v>23</v>
      </c>
      <c r="H29" s="51" t="s">
        <v>78</v>
      </c>
      <c r="I29" s="51">
        <v>0</v>
      </c>
      <c r="J29" s="51">
        <v>0</v>
      </c>
      <c r="K29" s="51">
        <v>2</v>
      </c>
      <c r="L29" s="51">
        <v>1979</v>
      </c>
      <c r="M29" s="51">
        <v>0</v>
      </c>
      <c r="N29" s="51">
        <v>88</v>
      </c>
      <c r="P29" s="51">
        <v>13</v>
      </c>
      <c r="Q29" s="51">
        <v>23</v>
      </c>
      <c r="R29" s="51">
        <v>29</v>
      </c>
      <c r="S29" s="51">
        <v>15</v>
      </c>
      <c r="T29" s="51">
        <v>15</v>
      </c>
      <c r="U29" s="51">
        <v>0</v>
      </c>
      <c r="V29" s="51" t="s">
        <v>78</v>
      </c>
      <c r="W29" s="51" t="s">
        <v>78</v>
      </c>
      <c r="X29" s="51">
        <v>5</v>
      </c>
      <c r="Y29" s="51">
        <v>2057</v>
      </c>
      <c r="Z29" s="51">
        <v>0</v>
      </c>
      <c r="AA29" s="51">
        <v>82</v>
      </c>
      <c r="AC29" s="51">
        <v>12</v>
      </c>
      <c r="AD29" s="51">
        <v>25</v>
      </c>
      <c r="AE29" s="51">
        <v>28</v>
      </c>
      <c r="AF29" s="51">
        <v>12</v>
      </c>
      <c r="AG29" s="51">
        <v>19</v>
      </c>
      <c r="AH29" s="51" t="s">
        <v>78</v>
      </c>
      <c r="AI29" s="51" t="s">
        <v>78</v>
      </c>
      <c r="AJ29" s="51" t="s">
        <v>78</v>
      </c>
      <c r="AK29" s="51">
        <v>3</v>
      </c>
      <c r="AL29" s="51">
        <v>4036</v>
      </c>
      <c r="AM29" s="51">
        <v>0</v>
      </c>
      <c r="AN29" s="51">
        <v>85</v>
      </c>
      <c r="AP29" s="51">
        <v>13</v>
      </c>
      <c r="AQ29" s="51">
        <v>22</v>
      </c>
      <c r="AR29" s="51">
        <v>32</v>
      </c>
      <c r="AS29" s="51">
        <v>19</v>
      </c>
      <c r="AT29" s="51">
        <v>12</v>
      </c>
      <c r="AU29" s="51">
        <v>0</v>
      </c>
      <c r="AV29" s="51">
        <v>0</v>
      </c>
      <c r="AW29" s="51">
        <v>0</v>
      </c>
      <c r="AX29" s="51">
        <v>2</v>
      </c>
      <c r="AY29" s="51">
        <v>1979</v>
      </c>
      <c r="AZ29" s="51">
        <v>0</v>
      </c>
      <c r="BA29" s="51">
        <v>85</v>
      </c>
      <c r="BC29" s="51">
        <v>20</v>
      </c>
      <c r="BD29" s="51">
        <v>16</v>
      </c>
      <c r="BE29" s="51">
        <v>29</v>
      </c>
      <c r="BF29" s="51">
        <v>23</v>
      </c>
      <c r="BG29" s="51">
        <v>7</v>
      </c>
      <c r="BH29" s="51">
        <v>0</v>
      </c>
      <c r="BI29" s="51" t="s">
        <v>78</v>
      </c>
      <c r="BJ29" s="51" t="s">
        <v>78</v>
      </c>
      <c r="BK29" s="51">
        <v>6</v>
      </c>
      <c r="BL29" s="51">
        <v>2057</v>
      </c>
      <c r="BM29" s="51">
        <v>0</v>
      </c>
      <c r="BN29" s="51">
        <v>75</v>
      </c>
      <c r="BP29" s="51">
        <v>16</v>
      </c>
      <c r="BQ29" s="51">
        <v>19</v>
      </c>
      <c r="BR29" s="51">
        <v>30</v>
      </c>
      <c r="BS29" s="51">
        <v>21</v>
      </c>
      <c r="BT29" s="51">
        <v>9</v>
      </c>
      <c r="BU29" s="51">
        <v>0</v>
      </c>
      <c r="BV29" s="51" t="s">
        <v>78</v>
      </c>
      <c r="BW29" s="51" t="s">
        <v>78</v>
      </c>
      <c r="BX29" s="51">
        <v>4</v>
      </c>
      <c r="BY29" s="51">
        <v>4036</v>
      </c>
      <c r="BZ29" s="51">
        <v>0</v>
      </c>
      <c r="CA29" s="51">
        <v>80</v>
      </c>
      <c r="CC29" s="51">
        <v>10</v>
      </c>
      <c r="CD29" s="51">
        <v>25</v>
      </c>
      <c r="CE29" s="51">
        <v>32</v>
      </c>
      <c r="CF29" s="51">
        <v>19</v>
      </c>
      <c r="CG29" s="51">
        <v>12</v>
      </c>
      <c r="CH29" s="51">
        <v>0</v>
      </c>
      <c r="CI29" s="51">
        <v>0</v>
      </c>
      <c r="CJ29" s="51">
        <v>0</v>
      </c>
      <c r="CK29" s="51">
        <v>2</v>
      </c>
      <c r="CL29" s="51">
        <v>1979</v>
      </c>
      <c r="CM29" s="51">
        <v>0</v>
      </c>
      <c r="CN29" s="51">
        <v>88</v>
      </c>
      <c r="CP29" s="51">
        <v>12</v>
      </c>
      <c r="CQ29" s="51">
        <v>22</v>
      </c>
      <c r="CR29" s="51">
        <v>29</v>
      </c>
      <c r="CS29" s="51">
        <v>19</v>
      </c>
      <c r="CT29" s="51">
        <v>14</v>
      </c>
      <c r="CU29" s="51">
        <v>0</v>
      </c>
      <c r="CV29" s="51" t="s">
        <v>78</v>
      </c>
      <c r="CW29" s="51" t="s">
        <v>78</v>
      </c>
      <c r="CX29" s="51">
        <v>3</v>
      </c>
      <c r="CY29" s="51">
        <v>2057</v>
      </c>
      <c r="CZ29" s="51">
        <v>0</v>
      </c>
      <c r="DA29" s="51">
        <v>84</v>
      </c>
      <c r="DC29" s="51">
        <v>11</v>
      </c>
      <c r="DD29" s="51">
        <v>24</v>
      </c>
      <c r="DE29" s="51">
        <v>31</v>
      </c>
      <c r="DF29" s="51">
        <v>19</v>
      </c>
      <c r="DG29" s="51">
        <v>13</v>
      </c>
      <c r="DH29" s="51">
        <v>0</v>
      </c>
      <c r="DI29" s="51" t="s">
        <v>78</v>
      </c>
      <c r="DJ29" s="51" t="s">
        <v>78</v>
      </c>
      <c r="DK29" s="51">
        <v>3</v>
      </c>
      <c r="DL29" s="51">
        <v>4036</v>
      </c>
      <c r="DM29" s="51">
        <v>0</v>
      </c>
      <c r="DN29" s="51">
        <v>86</v>
      </c>
      <c r="DP29" s="51">
        <v>74</v>
      </c>
      <c r="DQ29" s="51">
        <v>86</v>
      </c>
      <c r="DR29" s="51">
        <v>0</v>
      </c>
      <c r="DS29" s="51">
        <v>12</v>
      </c>
      <c r="DV29" s="51" t="s">
        <v>78</v>
      </c>
      <c r="DW29" s="51">
        <v>2</v>
      </c>
      <c r="DX29" s="51">
        <v>12</v>
      </c>
      <c r="DY29" s="51">
        <v>1980</v>
      </c>
      <c r="DZ29" s="51">
        <v>0</v>
      </c>
      <c r="EA29" s="51">
        <v>86</v>
      </c>
      <c r="EC29" s="51">
        <v>69</v>
      </c>
      <c r="ED29" s="51">
        <v>82</v>
      </c>
      <c r="EE29" s="51">
        <v>0</v>
      </c>
      <c r="EF29" s="51">
        <v>13</v>
      </c>
      <c r="EI29" s="51" t="s">
        <v>78</v>
      </c>
      <c r="EJ29" s="51">
        <v>4</v>
      </c>
      <c r="EK29" s="51">
        <v>14</v>
      </c>
      <c r="EL29" s="51">
        <v>2057</v>
      </c>
      <c r="EM29" s="51">
        <v>0</v>
      </c>
      <c r="EN29" s="51">
        <v>82</v>
      </c>
      <c r="EP29" s="51">
        <v>71</v>
      </c>
      <c r="EQ29" s="51">
        <v>84</v>
      </c>
      <c r="ER29" s="51">
        <v>0</v>
      </c>
      <c r="ES29" s="51">
        <v>13</v>
      </c>
      <c r="EV29" s="51">
        <v>0</v>
      </c>
      <c r="EW29" s="51">
        <v>3</v>
      </c>
      <c r="EX29" s="51">
        <v>13</v>
      </c>
      <c r="EY29" s="51">
        <v>4037</v>
      </c>
      <c r="EZ29" s="51">
        <v>0</v>
      </c>
      <c r="FA29" s="51">
        <v>84</v>
      </c>
    </row>
    <row r="30" spans="2:157" x14ac:dyDescent="0.2">
      <c r="B30" s="51" t="s">
        <v>95</v>
      </c>
      <c r="C30" s="51">
        <v>11</v>
      </c>
      <c r="D30" s="51">
        <v>25</v>
      </c>
      <c r="E30" s="51">
        <v>27</v>
      </c>
      <c r="F30" s="51">
        <v>13</v>
      </c>
      <c r="G30" s="51">
        <v>22</v>
      </c>
      <c r="H30" s="51">
        <v>0</v>
      </c>
      <c r="I30" s="51">
        <v>0</v>
      </c>
      <c r="J30" s="51">
        <v>0</v>
      </c>
      <c r="K30" s="51">
        <v>3</v>
      </c>
      <c r="L30" s="51">
        <v>4654</v>
      </c>
      <c r="M30" s="51">
        <v>0</v>
      </c>
      <c r="N30" s="51">
        <v>86</v>
      </c>
      <c r="P30" s="51">
        <v>16</v>
      </c>
      <c r="Q30" s="51">
        <v>21</v>
      </c>
      <c r="R30" s="51">
        <v>28</v>
      </c>
      <c r="S30" s="51">
        <v>13</v>
      </c>
      <c r="T30" s="51">
        <v>17</v>
      </c>
      <c r="U30" s="51" t="s">
        <v>78</v>
      </c>
      <c r="V30" s="51">
        <v>0</v>
      </c>
      <c r="W30" s="51">
        <v>0</v>
      </c>
      <c r="X30" s="51">
        <v>4</v>
      </c>
      <c r="Y30" s="51">
        <v>4740</v>
      </c>
      <c r="Z30" s="51">
        <v>0</v>
      </c>
      <c r="AA30" s="51">
        <v>79</v>
      </c>
      <c r="AC30" s="51">
        <v>14</v>
      </c>
      <c r="AD30" s="51">
        <v>23</v>
      </c>
      <c r="AE30" s="51">
        <v>27</v>
      </c>
      <c r="AF30" s="51">
        <v>13</v>
      </c>
      <c r="AG30" s="51">
        <v>19</v>
      </c>
      <c r="AH30" s="51" t="s">
        <v>78</v>
      </c>
      <c r="AI30" s="51">
        <v>0</v>
      </c>
      <c r="AJ30" s="51">
        <v>0</v>
      </c>
      <c r="AK30" s="51">
        <v>3</v>
      </c>
      <c r="AL30" s="51">
        <v>9394</v>
      </c>
      <c r="AM30" s="51">
        <v>0</v>
      </c>
      <c r="AN30" s="51">
        <v>83</v>
      </c>
      <c r="AP30" s="51">
        <v>14</v>
      </c>
      <c r="AQ30" s="51">
        <v>21</v>
      </c>
      <c r="AR30" s="51">
        <v>30</v>
      </c>
      <c r="AS30" s="51">
        <v>18</v>
      </c>
      <c r="AT30" s="51">
        <v>13</v>
      </c>
      <c r="AU30" s="51">
        <v>0</v>
      </c>
      <c r="AV30" s="51">
        <v>0</v>
      </c>
      <c r="AW30" s="51">
        <v>0</v>
      </c>
      <c r="AX30" s="51">
        <v>3</v>
      </c>
      <c r="AY30" s="51">
        <v>4654</v>
      </c>
      <c r="AZ30" s="51">
        <v>0</v>
      </c>
      <c r="BA30" s="51">
        <v>83</v>
      </c>
      <c r="BC30" s="51">
        <v>21</v>
      </c>
      <c r="BD30" s="51">
        <v>15</v>
      </c>
      <c r="BE30" s="51">
        <v>28</v>
      </c>
      <c r="BF30" s="51">
        <v>23</v>
      </c>
      <c r="BG30" s="51">
        <v>8</v>
      </c>
      <c r="BH30" s="51">
        <v>0</v>
      </c>
      <c r="BI30" s="51">
        <v>0</v>
      </c>
      <c r="BJ30" s="51">
        <v>0</v>
      </c>
      <c r="BK30" s="51">
        <v>5</v>
      </c>
      <c r="BL30" s="51">
        <v>4740</v>
      </c>
      <c r="BM30" s="51">
        <v>0</v>
      </c>
      <c r="BN30" s="51">
        <v>74</v>
      </c>
      <c r="BP30" s="51">
        <v>17</v>
      </c>
      <c r="BQ30" s="51">
        <v>18</v>
      </c>
      <c r="BR30" s="51">
        <v>29</v>
      </c>
      <c r="BS30" s="51">
        <v>21</v>
      </c>
      <c r="BT30" s="51">
        <v>10</v>
      </c>
      <c r="BU30" s="51">
        <v>0</v>
      </c>
      <c r="BV30" s="51">
        <v>0</v>
      </c>
      <c r="BW30" s="51">
        <v>0</v>
      </c>
      <c r="BX30" s="51">
        <v>4</v>
      </c>
      <c r="BY30" s="51">
        <v>9394</v>
      </c>
      <c r="BZ30" s="51">
        <v>0</v>
      </c>
      <c r="CA30" s="51">
        <v>78</v>
      </c>
      <c r="CC30" s="51">
        <v>10</v>
      </c>
      <c r="CD30" s="51">
        <v>26</v>
      </c>
      <c r="CE30" s="51">
        <v>31</v>
      </c>
      <c r="CF30" s="51">
        <v>17</v>
      </c>
      <c r="CG30" s="51">
        <v>15</v>
      </c>
      <c r="CH30" s="51">
        <v>0</v>
      </c>
      <c r="CI30" s="51">
        <v>0</v>
      </c>
      <c r="CJ30" s="51">
        <v>0</v>
      </c>
      <c r="CK30" s="51">
        <v>2</v>
      </c>
      <c r="CL30" s="51">
        <v>4654</v>
      </c>
      <c r="CM30" s="51">
        <v>0</v>
      </c>
      <c r="CN30" s="51">
        <v>88</v>
      </c>
      <c r="CP30" s="51">
        <v>11</v>
      </c>
      <c r="CQ30" s="51">
        <v>23</v>
      </c>
      <c r="CR30" s="51">
        <v>28</v>
      </c>
      <c r="CS30" s="51">
        <v>16</v>
      </c>
      <c r="CT30" s="51">
        <v>20</v>
      </c>
      <c r="CU30" s="51">
        <v>0</v>
      </c>
      <c r="CV30" s="51">
        <v>0</v>
      </c>
      <c r="CW30" s="51">
        <v>0</v>
      </c>
      <c r="CX30" s="51">
        <v>2</v>
      </c>
      <c r="CY30" s="51">
        <v>4739</v>
      </c>
      <c r="CZ30" s="51">
        <v>0</v>
      </c>
      <c r="DA30" s="51">
        <v>87</v>
      </c>
      <c r="DC30" s="51">
        <v>10</v>
      </c>
      <c r="DD30" s="51">
        <v>25</v>
      </c>
      <c r="DE30" s="51">
        <v>29</v>
      </c>
      <c r="DF30" s="51">
        <v>16</v>
      </c>
      <c r="DG30" s="51">
        <v>17</v>
      </c>
      <c r="DH30" s="51">
        <v>0</v>
      </c>
      <c r="DI30" s="51">
        <v>0</v>
      </c>
      <c r="DJ30" s="51">
        <v>0</v>
      </c>
      <c r="DK30" s="51">
        <v>2</v>
      </c>
      <c r="DL30" s="51">
        <v>9393</v>
      </c>
      <c r="DM30" s="51">
        <v>0</v>
      </c>
      <c r="DN30" s="51">
        <v>88</v>
      </c>
      <c r="DP30" s="51">
        <v>71</v>
      </c>
      <c r="DQ30" s="51">
        <v>85</v>
      </c>
      <c r="DR30" s="51">
        <v>0</v>
      </c>
      <c r="DS30" s="51">
        <v>13</v>
      </c>
      <c r="DV30" s="51">
        <v>0</v>
      </c>
      <c r="DW30" s="51">
        <v>2</v>
      </c>
      <c r="DX30" s="51">
        <v>13</v>
      </c>
      <c r="DY30" s="51">
        <v>4654</v>
      </c>
      <c r="DZ30" s="51">
        <v>0</v>
      </c>
      <c r="EA30" s="51">
        <v>85</v>
      </c>
      <c r="EC30" s="51">
        <v>66</v>
      </c>
      <c r="ED30" s="51">
        <v>81</v>
      </c>
      <c r="EE30" s="51">
        <v>0</v>
      </c>
      <c r="EF30" s="51">
        <v>15</v>
      </c>
      <c r="EI30" s="51">
        <v>0</v>
      </c>
      <c r="EJ30" s="51">
        <v>3</v>
      </c>
      <c r="EK30" s="51">
        <v>16</v>
      </c>
      <c r="EL30" s="51">
        <v>4740</v>
      </c>
      <c r="EM30" s="51">
        <v>0</v>
      </c>
      <c r="EN30" s="51">
        <v>81</v>
      </c>
      <c r="EP30" s="51">
        <v>69</v>
      </c>
      <c r="EQ30" s="51">
        <v>83</v>
      </c>
      <c r="ER30" s="51">
        <v>0</v>
      </c>
      <c r="ES30" s="51">
        <v>14</v>
      </c>
      <c r="EV30" s="51">
        <v>0</v>
      </c>
      <c r="EW30" s="51">
        <v>2</v>
      </c>
      <c r="EX30" s="51">
        <v>14</v>
      </c>
      <c r="EY30" s="51">
        <v>9394</v>
      </c>
      <c r="EZ30" s="51">
        <v>0</v>
      </c>
      <c r="FA30" s="51">
        <v>83</v>
      </c>
    </row>
    <row r="31" spans="2:157" x14ac:dyDescent="0.2">
      <c r="B31" s="53" t="s">
        <v>96</v>
      </c>
      <c r="C31" s="51">
        <v>11</v>
      </c>
      <c r="D31" s="51">
        <v>23</v>
      </c>
      <c r="E31" s="51">
        <v>19</v>
      </c>
      <c r="F31" s="51">
        <v>9</v>
      </c>
      <c r="G31" s="51">
        <v>24</v>
      </c>
      <c r="H31" s="51" t="s">
        <v>78</v>
      </c>
      <c r="I31" s="51">
        <v>1</v>
      </c>
      <c r="J31" s="51">
        <v>1</v>
      </c>
      <c r="K31" s="51">
        <v>11</v>
      </c>
      <c r="L31" s="51">
        <v>2966</v>
      </c>
      <c r="M31" s="51">
        <v>0</v>
      </c>
      <c r="N31" s="51">
        <v>75</v>
      </c>
      <c r="P31" s="51">
        <v>15</v>
      </c>
      <c r="Q31" s="51">
        <v>20</v>
      </c>
      <c r="R31" s="51">
        <v>20</v>
      </c>
      <c r="S31" s="51">
        <v>11</v>
      </c>
      <c r="T31" s="51">
        <v>18</v>
      </c>
      <c r="U31" s="51" t="s">
        <v>78</v>
      </c>
      <c r="V31" s="51">
        <v>2</v>
      </c>
      <c r="W31" s="51">
        <v>1</v>
      </c>
      <c r="X31" s="51">
        <v>13</v>
      </c>
      <c r="Y31" s="51">
        <v>3139</v>
      </c>
      <c r="Z31" s="51">
        <v>0</v>
      </c>
      <c r="AA31" s="51">
        <v>69</v>
      </c>
      <c r="AC31" s="51">
        <v>13</v>
      </c>
      <c r="AD31" s="51">
        <v>22</v>
      </c>
      <c r="AE31" s="51">
        <v>19</v>
      </c>
      <c r="AF31" s="51">
        <v>10</v>
      </c>
      <c r="AG31" s="51">
        <v>21</v>
      </c>
      <c r="AH31" s="51">
        <v>0</v>
      </c>
      <c r="AI31" s="51">
        <v>2</v>
      </c>
      <c r="AJ31" s="51">
        <v>1</v>
      </c>
      <c r="AK31" s="51">
        <v>12</v>
      </c>
      <c r="AL31" s="51">
        <v>6105</v>
      </c>
      <c r="AM31" s="51">
        <v>0</v>
      </c>
      <c r="AN31" s="51">
        <v>72</v>
      </c>
      <c r="AP31" s="51">
        <v>13</v>
      </c>
      <c r="AQ31" s="51">
        <v>20</v>
      </c>
      <c r="AR31" s="51">
        <v>25</v>
      </c>
      <c r="AS31" s="51">
        <v>15</v>
      </c>
      <c r="AT31" s="51">
        <v>13</v>
      </c>
      <c r="AU31" s="51" t="s">
        <v>78</v>
      </c>
      <c r="AV31" s="51">
        <v>1</v>
      </c>
      <c r="AW31" s="51">
        <v>1</v>
      </c>
      <c r="AX31" s="51">
        <v>12</v>
      </c>
      <c r="AY31" s="51">
        <v>2965</v>
      </c>
      <c r="AZ31" s="51">
        <v>0</v>
      </c>
      <c r="BA31" s="51">
        <v>73</v>
      </c>
      <c r="BC31" s="51">
        <v>19</v>
      </c>
      <c r="BD31" s="51">
        <v>14</v>
      </c>
      <c r="BE31" s="51">
        <v>24</v>
      </c>
      <c r="BF31" s="51">
        <v>19</v>
      </c>
      <c r="BG31" s="51">
        <v>7</v>
      </c>
      <c r="BH31" s="51">
        <v>0</v>
      </c>
      <c r="BI31" s="51">
        <v>2</v>
      </c>
      <c r="BJ31" s="51">
        <v>1</v>
      </c>
      <c r="BK31" s="51">
        <v>14</v>
      </c>
      <c r="BL31" s="51">
        <v>3139</v>
      </c>
      <c r="BM31" s="51">
        <v>0</v>
      </c>
      <c r="BN31" s="51">
        <v>64</v>
      </c>
      <c r="BP31" s="51">
        <v>16</v>
      </c>
      <c r="BQ31" s="51">
        <v>17</v>
      </c>
      <c r="BR31" s="51">
        <v>24</v>
      </c>
      <c r="BS31" s="51">
        <v>17</v>
      </c>
      <c r="BT31" s="51">
        <v>10</v>
      </c>
      <c r="BU31" s="51" t="s">
        <v>78</v>
      </c>
      <c r="BV31" s="51">
        <v>2</v>
      </c>
      <c r="BW31" s="51">
        <v>1</v>
      </c>
      <c r="BX31" s="51">
        <v>13</v>
      </c>
      <c r="BY31" s="51">
        <v>6104</v>
      </c>
      <c r="BZ31" s="51">
        <v>0</v>
      </c>
      <c r="CA31" s="51">
        <v>68</v>
      </c>
      <c r="CC31" s="51">
        <v>11</v>
      </c>
      <c r="CD31" s="51">
        <v>24</v>
      </c>
      <c r="CE31" s="51">
        <v>25</v>
      </c>
      <c r="CF31" s="51">
        <v>15</v>
      </c>
      <c r="CG31" s="51">
        <v>14</v>
      </c>
      <c r="CH31" s="51">
        <v>0</v>
      </c>
      <c r="CI31" s="51">
        <v>1</v>
      </c>
      <c r="CJ31" s="51">
        <v>2</v>
      </c>
      <c r="CK31" s="51">
        <v>6</v>
      </c>
      <c r="CL31" s="51">
        <v>2965</v>
      </c>
      <c r="CM31" s="51">
        <v>0</v>
      </c>
      <c r="CN31" s="51">
        <v>79</v>
      </c>
      <c r="CP31" s="51">
        <v>13</v>
      </c>
      <c r="CQ31" s="51">
        <v>20</v>
      </c>
      <c r="CR31" s="51">
        <v>22</v>
      </c>
      <c r="CS31" s="51">
        <v>15</v>
      </c>
      <c r="CT31" s="51">
        <v>19</v>
      </c>
      <c r="CU31" s="51">
        <v>0</v>
      </c>
      <c r="CV31" s="51">
        <v>2</v>
      </c>
      <c r="CW31" s="51">
        <v>2</v>
      </c>
      <c r="CX31" s="51">
        <v>7</v>
      </c>
      <c r="CY31" s="51">
        <v>3139</v>
      </c>
      <c r="CZ31" s="51">
        <v>0</v>
      </c>
      <c r="DA31" s="51">
        <v>76</v>
      </c>
      <c r="DC31" s="51">
        <v>12</v>
      </c>
      <c r="DD31" s="51">
        <v>22</v>
      </c>
      <c r="DE31" s="51">
        <v>24</v>
      </c>
      <c r="DF31" s="51">
        <v>15</v>
      </c>
      <c r="DG31" s="51">
        <v>17</v>
      </c>
      <c r="DH31" s="51">
        <v>0</v>
      </c>
      <c r="DI31" s="51">
        <v>1</v>
      </c>
      <c r="DJ31" s="51">
        <v>2</v>
      </c>
      <c r="DK31" s="51">
        <v>7</v>
      </c>
      <c r="DL31" s="51">
        <v>6104</v>
      </c>
      <c r="DM31" s="51">
        <v>0</v>
      </c>
      <c r="DN31" s="51">
        <v>78</v>
      </c>
      <c r="DP31" s="51">
        <v>62</v>
      </c>
      <c r="DQ31" s="51">
        <v>76</v>
      </c>
      <c r="DR31" s="51" t="s">
        <v>78</v>
      </c>
      <c r="DS31" s="51">
        <v>15</v>
      </c>
      <c r="DV31" s="51">
        <v>4</v>
      </c>
      <c r="DW31" s="51">
        <v>8</v>
      </c>
      <c r="DX31" s="51">
        <v>11</v>
      </c>
      <c r="DY31" s="51">
        <v>2965</v>
      </c>
      <c r="DZ31" s="51">
        <v>0</v>
      </c>
      <c r="EA31" s="51">
        <v>76</v>
      </c>
      <c r="EC31" s="51">
        <v>55</v>
      </c>
      <c r="ED31" s="51">
        <v>72</v>
      </c>
      <c r="EE31" s="51">
        <v>0</v>
      </c>
      <c r="EF31" s="51">
        <v>17</v>
      </c>
      <c r="EI31" s="51">
        <v>5</v>
      </c>
      <c r="EJ31" s="51">
        <v>8</v>
      </c>
      <c r="EK31" s="51">
        <v>15</v>
      </c>
      <c r="EL31" s="51">
        <v>3138</v>
      </c>
      <c r="EM31" s="51">
        <v>0</v>
      </c>
      <c r="EN31" s="51">
        <v>72</v>
      </c>
      <c r="EP31" s="51">
        <v>58</v>
      </c>
      <c r="EQ31" s="51">
        <v>74</v>
      </c>
      <c r="ER31" s="51" t="s">
        <v>78</v>
      </c>
      <c r="ES31" s="51">
        <v>16</v>
      </c>
      <c r="EV31" s="51">
        <v>5</v>
      </c>
      <c r="EW31" s="51">
        <v>8</v>
      </c>
      <c r="EX31" s="51">
        <v>13</v>
      </c>
      <c r="EY31" s="51">
        <v>6103</v>
      </c>
      <c r="EZ31" s="51">
        <v>0</v>
      </c>
      <c r="FA31" s="51">
        <v>74</v>
      </c>
    </row>
    <row r="35" spans="1:157" x14ac:dyDescent="0.2">
      <c r="A35" s="51" t="s">
        <v>97</v>
      </c>
      <c r="B35" s="51" t="s">
        <v>22</v>
      </c>
      <c r="C35" s="51">
        <v>8</v>
      </c>
      <c r="D35" s="51">
        <v>27</v>
      </c>
      <c r="E35" s="51">
        <v>22</v>
      </c>
      <c r="F35" s="51">
        <v>9</v>
      </c>
      <c r="G35" s="51">
        <v>31</v>
      </c>
      <c r="H35" s="51">
        <v>0</v>
      </c>
      <c r="I35" s="51">
        <v>0</v>
      </c>
      <c r="J35" s="51">
        <v>0</v>
      </c>
      <c r="K35" s="51">
        <v>2</v>
      </c>
      <c r="L35" s="51">
        <v>284286</v>
      </c>
      <c r="M35" s="51">
        <v>0</v>
      </c>
      <c r="N35" s="51">
        <v>90</v>
      </c>
      <c r="O35" s="51">
        <v>0</v>
      </c>
      <c r="P35" s="51">
        <v>13</v>
      </c>
      <c r="Q35" s="51">
        <v>24</v>
      </c>
      <c r="R35" s="51">
        <v>24</v>
      </c>
      <c r="S35" s="51">
        <v>12</v>
      </c>
      <c r="T35" s="51">
        <v>23</v>
      </c>
      <c r="U35" s="51">
        <v>0</v>
      </c>
      <c r="V35" s="51">
        <v>0</v>
      </c>
      <c r="W35" s="51">
        <v>0</v>
      </c>
      <c r="X35" s="51">
        <v>3</v>
      </c>
      <c r="Y35" s="51">
        <v>298051</v>
      </c>
      <c r="Z35" s="51">
        <v>0</v>
      </c>
      <c r="AA35" s="51">
        <v>84</v>
      </c>
      <c r="AB35" s="51">
        <v>0</v>
      </c>
      <c r="AC35" s="51">
        <v>11</v>
      </c>
      <c r="AD35" s="51">
        <v>26</v>
      </c>
      <c r="AE35" s="51">
        <v>23</v>
      </c>
      <c r="AF35" s="51">
        <v>11</v>
      </c>
      <c r="AG35" s="51">
        <v>27</v>
      </c>
      <c r="AH35" s="51">
        <v>0</v>
      </c>
      <c r="AI35" s="51">
        <v>0</v>
      </c>
      <c r="AJ35" s="51">
        <v>0</v>
      </c>
      <c r="AK35" s="51">
        <v>2</v>
      </c>
      <c r="AL35" s="51">
        <v>582337</v>
      </c>
      <c r="AM35" s="51">
        <v>0</v>
      </c>
      <c r="AN35" s="51">
        <v>87</v>
      </c>
      <c r="AO35" s="51">
        <v>0</v>
      </c>
      <c r="AP35" s="51">
        <v>10</v>
      </c>
      <c r="AQ35" s="51">
        <v>25</v>
      </c>
      <c r="AR35" s="51">
        <v>30</v>
      </c>
      <c r="AS35" s="51">
        <v>16</v>
      </c>
      <c r="AT35" s="51">
        <v>18</v>
      </c>
      <c r="AU35" s="51">
        <v>0</v>
      </c>
      <c r="AV35" s="51">
        <v>0</v>
      </c>
      <c r="AW35" s="51">
        <v>0</v>
      </c>
      <c r="AX35" s="51">
        <v>2</v>
      </c>
      <c r="AY35" s="51">
        <v>284283</v>
      </c>
      <c r="AZ35" s="51">
        <v>0</v>
      </c>
      <c r="BA35" s="51">
        <v>88</v>
      </c>
      <c r="BB35" s="51">
        <v>0</v>
      </c>
      <c r="BC35" s="51">
        <v>18</v>
      </c>
      <c r="BD35" s="51">
        <v>18</v>
      </c>
      <c r="BE35" s="51">
        <v>29</v>
      </c>
      <c r="BF35" s="51">
        <v>22</v>
      </c>
      <c r="BG35" s="51">
        <v>10</v>
      </c>
      <c r="BH35" s="51">
        <v>0</v>
      </c>
      <c r="BI35" s="51">
        <v>0</v>
      </c>
      <c r="BJ35" s="51">
        <v>0</v>
      </c>
      <c r="BK35" s="51">
        <v>4</v>
      </c>
      <c r="BL35" s="51">
        <v>298050</v>
      </c>
      <c r="BM35" s="51">
        <v>0</v>
      </c>
      <c r="BN35" s="51">
        <v>78</v>
      </c>
      <c r="BO35" s="51">
        <v>0</v>
      </c>
      <c r="BP35" s="51">
        <v>14</v>
      </c>
      <c r="BQ35" s="51">
        <v>21</v>
      </c>
      <c r="BR35" s="51">
        <v>29</v>
      </c>
      <c r="BS35" s="51">
        <v>19</v>
      </c>
      <c r="BT35" s="51">
        <v>14</v>
      </c>
      <c r="BU35" s="51">
        <v>0</v>
      </c>
      <c r="BV35" s="51">
        <v>0</v>
      </c>
      <c r="BW35" s="51">
        <v>0</v>
      </c>
      <c r="BX35" s="51">
        <v>3</v>
      </c>
      <c r="BY35" s="51">
        <v>582333</v>
      </c>
      <c r="BZ35" s="51">
        <v>0</v>
      </c>
      <c r="CA35" s="51">
        <v>83</v>
      </c>
      <c r="CB35" s="51">
        <v>0</v>
      </c>
      <c r="CC35" s="51">
        <v>7</v>
      </c>
      <c r="CD35" s="51">
        <v>30</v>
      </c>
      <c r="CE35" s="51">
        <v>29</v>
      </c>
      <c r="CF35" s="51">
        <v>14</v>
      </c>
      <c r="CG35" s="51">
        <v>19</v>
      </c>
      <c r="CH35" s="51">
        <v>0</v>
      </c>
      <c r="CI35" s="51">
        <v>0</v>
      </c>
      <c r="CJ35" s="51">
        <v>0</v>
      </c>
      <c r="CK35" s="51">
        <v>1</v>
      </c>
      <c r="CL35" s="51">
        <v>284285</v>
      </c>
      <c r="CM35" s="51">
        <v>0</v>
      </c>
      <c r="CN35" s="51">
        <v>92</v>
      </c>
      <c r="CO35" s="51">
        <v>0</v>
      </c>
      <c r="CP35" s="51">
        <v>9</v>
      </c>
      <c r="CQ35" s="51">
        <v>25</v>
      </c>
      <c r="CR35" s="51">
        <v>25</v>
      </c>
      <c r="CS35" s="51">
        <v>14</v>
      </c>
      <c r="CT35" s="51">
        <v>24</v>
      </c>
      <c r="CU35" s="51">
        <v>0</v>
      </c>
      <c r="CV35" s="51">
        <v>0</v>
      </c>
      <c r="CW35" s="51">
        <v>0</v>
      </c>
      <c r="CX35" s="51">
        <v>2</v>
      </c>
      <c r="CY35" s="51">
        <v>298051</v>
      </c>
      <c r="CZ35" s="51">
        <v>0</v>
      </c>
      <c r="DA35" s="51">
        <v>89</v>
      </c>
      <c r="DB35" s="51">
        <v>0</v>
      </c>
      <c r="DC35" s="51">
        <v>8</v>
      </c>
      <c r="DD35" s="51">
        <v>28</v>
      </c>
      <c r="DE35" s="51">
        <v>27</v>
      </c>
      <c r="DF35" s="51">
        <v>14</v>
      </c>
      <c r="DG35" s="51">
        <v>22</v>
      </c>
      <c r="DH35" s="51">
        <v>0</v>
      </c>
      <c r="DI35" s="51">
        <v>0</v>
      </c>
      <c r="DJ35" s="51">
        <v>0</v>
      </c>
      <c r="DK35" s="51">
        <v>2</v>
      </c>
      <c r="DL35" s="51">
        <v>582336</v>
      </c>
      <c r="DM35" s="51">
        <v>0</v>
      </c>
      <c r="DN35" s="51">
        <v>91</v>
      </c>
      <c r="DO35" s="51">
        <v>0</v>
      </c>
      <c r="DP35" s="51">
        <v>71</v>
      </c>
      <c r="DQ35" s="51">
        <v>91</v>
      </c>
      <c r="DR35" s="51">
        <v>0</v>
      </c>
      <c r="DS35" s="51">
        <v>20</v>
      </c>
      <c r="DT35" s="51">
        <v>0</v>
      </c>
      <c r="DU35" s="51">
        <v>0</v>
      </c>
      <c r="DV35" s="51">
        <v>0</v>
      </c>
      <c r="DW35" s="51">
        <v>1</v>
      </c>
      <c r="DX35" s="51">
        <v>8</v>
      </c>
      <c r="DY35" s="51">
        <v>284287</v>
      </c>
      <c r="DZ35" s="51">
        <v>0</v>
      </c>
      <c r="EA35" s="51">
        <v>91</v>
      </c>
      <c r="EB35" s="51">
        <v>0</v>
      </c>
      <c r="EC35" s="51">
        <v>66</v>
      </c>
      <c r="ED35" s="51">
        <v>88</v>
      </c>
      <c r="EE35" s="51">
        <v>0</v>
      </c>
      <c r="EF35" s="51">
        <v>22</v>
      </c>
      <c r="EG35" s="51">
        <v>0</v>
      </c>
      <c r="EH35" s="51">
        <v>0</v>
      </c>
      <c r="EI35" s="51">
        <v>0</v>
      </c>
      <c r="EJ35" s="51">
        <v>2</v>
      </c>
      <c r="EK35" s="51">
        <v>10</v>
      </c>
      <c r="EL35" s="51">
        <v>298045</v>
      </c>
      <c r="EM35" s="51">
        <v>0</v>
      </c>
      <c r="EN35" s="51">
        <v>88</v>
      </c>
      <c r="EO35" s="51">
        <v>0</v>
      </c>
      <c r="EP35" s="51">
        <v>68</v>
      </c>
      <c r="EQ35" s="51">
        <v>89</v>
      </c>
      <c r="ER35" s="51">
        <v>0</v>
      </c>
      <c r="ES35" s="51">
        <v>21</v>
      </c>
      <c r="ET35" s="51">
        <v>0</v>
      </c>
      <c r="EU35" s="51">
        <v>0</v>
      </c>
      <c r="EV35" s="51">
        <v>0</v>
      </c>
      <c r="EW35" s="51">
        <v>2</v>
      </c>
      <c r="EX35" s="51">
        <v>9</v>
      </c>
      <c r="EY35" s="51">
        <v>582332</v>
      </c>
      <c r="EZ35" s="51">
        <v>0</v>
      </c>
      <c r="FA35" s="51">
        <v>89</v>
      </c>
    </row>
    <row r="36" spans="1:157" x14ac:dyDescent="0.2">
      <c r="B36" s="51" t="s">
        <v>98</v>
      </c>
      <c r="C36" s="51">
        <v>7</v>
      </c>
      <c r="D36" s="51">
        <v>28</v>
      </c>
      <c r="E36" s="51">
        <v>22</v>
      </c>
      <c r="F36" s="51">
        <v>9</v>
      </c>
      <c r="G36" s="51">
        <v>33</v>
      </c>
      <c r="H36" s="51">
        <v>0</v>
      </c>
      <c r="I36" s="51">
        <v>0</v>
      </c>
      <c r="J36" s="51">
        <v>0</v>
      </c>
      <c r="K36" s="51">
        <v>1</v>
      </c>
      <c r="L36" s="51">
        <v>232726</v>
      </c>
      <c r="M36" s="51">
        <v>0</v>
      </c>
      <c r="N36" s="51">
        <v>91</v>
      </c>
      <c r="O36" s="51">
        <v>0</v>
      </c>
      <c r="P36" s="51">
        <v>13</v>
      </c>
      <c r="Q36" s="51">
        <v>24</v>
      </c>
      <c r="R36" s="51">
        <v>24</v>
      </c>
      <c r="S36" s="51">
        <v>12</v>
      </c>
      <c r="T36" s="51">
        <v>24</v>
      </c>
      <c r="U36" s="51">
        <v>0</v>
      </c>
      <c r="V36" s="51">
        <v>0</v>
      </c>
      <c r="W36" s="51">
        <v>0</v>
      </c>
      <c r="X36" s="51">
        <v>3</v>
      </c>
      <c r="Y36" s="51">
        <v>244135</v>
      </c>
      <c r="Z36" s="51">
        <v>0</v>
      </c>
      <c r="AA36" s="51">
        <v>85</v>
      </c>
      <c r="AB36" s="51">
        <v>0</v>
      </c>
      <c r="AC36" s="51">
        <v>10</v>
      </c>
      <c r="AD36" s="51">
        <v>26</v>
      </c>
      <c r="AE36" s="51">
        <v>23</v>
      </c>
      <c r="AF36" s="51">
        <v>10</v>
      </c>
      <c r="AG36" s="51">
        <v>29</v>
      </c>
      <c r="AH36" s="51">
        <v>0</v>
      </c>
      <c r="AI36" s="51">
        <v>0</v>
      </c>
      <c r="AJ36" s="51">
        <v>0</v>
      </c>
      <c r="AK36" s="51">
        <v>2</v>
      </c>
      <c r="AL36" s="51">
        <v>476861</v>
      </c>
      <c r="AM36" s="51">
        <v>0</v>
      </c>
      <c r="AN36" s="51">
        <v>88</v>
      </c>
      <c r="AO36" s="51">
        <v>0</v>
      </c>
      <c r="AP36" s="51">
        <v>9</v>
      </c>
      <c r="AQ36" s="51">
        <v>26</v>
      </c>
      <c r="AR36" s="51">
        <v>29</v>
      </c>
      <c r="AS36" s="51">
        <v>16</v>
      </c>
      <c r="AT36" s="51">
        <v>19</v>
      </c>
      <c r="AU36" s="51" t="s">
        <v>78</v>
      </c>
      <c r="AV36" s="51">
        <v>0</v>
      </c>
      <c r="AW36" s="51">
        <v>0</v>
      </c>
      <c r="AX36" s="51">
        <v>2</v>
      </c>
      <c r="AY36" s="51">
        <v>232724</v>
      </c>
      <c r="AZ36" s="51">
        <v>0</v>
      </c>
      <c r="BA36" s="51">
        <v>89</v>
      </c>
      <c r="BB36" s="51">
        <v>0</v>
      </c>
      <c r="BC36" s="51">
        <v>17</v>
      </c>
      <c r="BD36" s="51">
        <v>18</v>
      </c>
      <c r="BE36" s="51">
        <v>29</v>
      </c>
      <c r="BF36" s="51">
        <v>22</v>
      </c>
      <c r="BG36" s="51">
        <v>10</v>
      </c>
      <c r="BH36" s="51" t="s">
        <v>78</v>
      </c>
      <c r="BI36" s="51">
        <v>0</v>
      </c>
      <c r="BJ36" s="51">
        <v>0</v>
      </c>
      <c r="BK36" s="51">
        <v>4</v>
      </c>
      <c r="BL36" s="51">
        <v>244135</v>
      </c>
      <c r="BM36" s="51">
        <v>0</v>
      </c>
      <c r="BN36" s="51">
        <v>79</v>
      </c>
      <c r="BO36" s="51">
        <v>0</v>
      </c>
      <c r="BP36" s="51">
        <v>13</v>
      </c>
      <c r="BQ36" s="51">
        <v>22</v>
      </c>
      <c r="BR36" s="51">
        <v>29</v>
      </c>
      <c r="BS36" s="51">
        <v>19</v>
      </c>
      <c r="BT36" s="51">
        <v>14</v>
      </c>
      <c r="BU36" s="51" t="s">
        <v>78</v>
      </c>
      <c r="BV36" s="51">
        <v>0</v>
      </c>
      <c r="BW36" s="51">
        <v>0</v>
      </c>
      <c r="BX36" s="51">
        <v>3</v>
      </c>
      <c r="BY36" s="51">
        <v>476859</v>
      </c>
      <c r="BZ36" s="51">
        <v>0</v>
      </c>
      <c r="CA36" s="51">
        <v>84</v>
      </c>
      <c r="CB36" s="51">
        <v>0</v>
      </c>
      <c r="CC36" s="51">
        <v>6</v>
      </c>
      <c r="CD36" s="51">
        <v>31</v>
      </c>
      <c r="CE36" s="51">
        <v>28</v>
      </c>
      <c r="CF36" s="51">
        <v>14</v>
      </c>
      <c r="CG36" s="51">
        <v>20</v>
      </c>
      <c r="CH36" s="51">
        <v>0</v>
      </c>
      <c r="CI36" s="51">
        <v>0</v>
      </c>
      <c r="CJ36" s="51">
        <v>0</v>
      </c>
      <c r="CK36" s="51">
        <v>1</v>
      </c>
      <c r="CL36" s="51">
        <v>232726</v>
      </c>
      <c r="CM36" s="51">
        <v>0</v>
      </c>
      <c r="CN36" s="51">
        <v>93</v>
      </c>
      <c r="CO36" s="51">
        <v>0</v>
      </c>
      <c r="CP36" s="51">
        <v>8</v>
      </c>
      <c r="CQ36" s="51">
        <v>26</v>
      </c>
      <c r="CR36" s="51">
        <v>25</v>
      </c>
      <c r="CS36" s="51">
        <v>14</v>
      </c>
      <c r="CT36" s="51">
        <v>25</v>
      </c>
      <c r="CU36" s="51">
        <v>0</v>
      </c>
      <c r="CV36" s="51">
        <v>0</v>
      </c>
      <c r="CW36" s="51">
        <v>0</v>
      </c>
      <c r="CX36" s="51">
        <v>2</v>
      </c>
      <c r="CY36" s="51">
        <v>244136</v>
      </c>
      <c r="CZ36" s="51">
        <v>0</v>
      </c>
      <c r="DA36" s="51">
        <v>90</v>
      </c>
      <c r="DB36" s="51">
        <v>0</v>
      </c>
      <c r="DC36" s="51">
        <v>7</v>
      </c>
      <c r="DD36" s="51">
        <v>28</v>
      </c>
      <c r="DE36" s="51">
        <v>27</v>
      </c>
      <c r="DF36" s="51">
        <v>14</v>
      </c>
      <c r="DG36" s="51">
        <v>23</v>
      </c>
      <c r="DH36" s="51">
        <v>0</v>
      </c>
      <c r="DI36" s="51">
        <v>0</v>
      </c>
      <c r="DJ36" s="51">
        <v>0</v>
      </c>
      <c r="DK36" s="51">
        <v>1</v>
      </c>
      <c r="DL36" s="51">
        <v>476862</v>
      </c>
      <c r="DM36" s="51">
        <v>0</v>
      </c>
      <c r="DN36" s="51">
        <v>91</v>
      </c>
      <c r="DO36" s="51">
        <v>0</v>
      </c>
      <c r="DP36" s="51">
        <v>71</v>
      </c>
      <c r="DQ36" s="51">
        <v>92</v>
      </c>
      <c r="DR36" s="51">
        <v>0</v>
      </c>
      <c r="DS36" s="51">
        <v>21</v>
      </c>
      <c r="DT36" s="51">
        <v>0</v>
      </c>
      <c r="DU36" s="51">
        <v>0</v>
      </c>
      <c r="DV36" s="51">
        <v>0</v>
      </c>
      <c r="DW36" s="51">
        <v>1</v>
      </c>
      <c r="DX36" s="51">
        <v>7</v>
      </c>
      <c r="DY36" s="51">
        <v>232728</v>
      </c>
      <c r="DZ36" s="51">
        <v>0</v>
      </c>
      <c r="EA36" s="51">
        <v>92</v>
      </c>
      <c r="EB36" s="51">
        <v>0</v>
      </c>
      <c r="EC36" s="51">
        <v>66</v>
      </c>
      <c r="ED36" s="51">
        <v>89</v>
      </c>
      <c r="EE36" s="51" t="s">
        <v>78</v>
      </c>
      <c r="EF36" s="51">
        <v>24</v>
      </c>
      <c r="EG36" s="51">
        <v>0</v>
      </c>
      <c r="EH36" s="51">
        <v>0</v>
      </c>
      <c r="EI36" s="51">
        <v>0</v>
      </c>
      <c r="EJ36" s="51">
        <v>2</v>
      </c>
      <c r="EK36" s="51">
        <v>9</v>
      </c>
      <c r="EL36" s="51">
        <v>244131</v>
      </c>
      <c r="EM36" s="51">
        <v>0</v>
      </c>
      <c r="EN36" s="51">
        <v>89</v>
      </c>
      <c r="EO36" s="51">
        <v>0</v>
      </c>
      <c r="EP36" s="51">
        <v>68</v>
      </c>
      <c r="EQ36" s="51">
        <v>91</v>
      </c>
      <c r="ER36" s="51" t="s">
        <v>78</v>
      </c>
      <c r="ES36" s="51">
        <v>22</v>
      </c>
      <c r="ET36" s="51">
        <v>0</v>
      </c>
      <c r="EU36" s="51">
        <v>0</v>
      </c>
      <c r="EV36" s="51">
        <v>0</v>
      </c>
      <c r="EW36" s="51">
        <v>1</v>
      </c>
      <c r="EX36" s="51">
        <v>8</v>
      </c>
      <c r="EY36" s="51">
        <v>476859</v>
      </c>
      <c r="EZ36" s="51">
        <v>0</v>
      </c>
      <c r="FA36" s="51">
        <v>91</v>
      </c>
    </row>
    <row r="37" spans="1:157" x14ac:dyDescent="0.2">
      <c r="B37" s="51" t="s">
        <v>99</v>
      </c>
      <c r="C37" s="51">
        <v>10</v>
      </c>
      <c r="D37" s="51">
        <v>27</v>
      </c>
      <c r="E37" s="51">
        <v>26</v>
      </c>
      <c r="F37" s="51">
        <v>11</v>
      </c>
      <c r="G37" s="51">
        <v>23</v>
      </c>
      <c r="H37" s="51">
        <v>0</v>
      </c>
      <c r="I37" s="51">
        <v>0</v>
      </c>
      <c r="J37" s="51">
        <v>0</v>
      </c>
      <c r="K37" s="51">
        <v>3</v>
      </c>
      <c r="L37" s="51">
        <v>50113</v>
      </c>
      <c r="M37" s="51">
        <v>0</v>
      </c>
      <c r="N37" s="51">
        <v>87</v>
      </c>
      <c r="O37" s="51">
        <v>0</v>
      </c>
      <c r="P37" s="51">
        <v>15</v>
      </c>
      <c r="Q37" s="51">
        <v>22</v>
      </c>
      <c r="R37" s="51">
        <v>27</v>
      </c>
      <c r="S37" s="51">
        <v>13</v>
      </c>
      <c r="T37" s="51">
        <v>17</v>
      </c>
      <c r="U37" s="51">
        <v>0</v>
      </c>
      <c r="V37" s="51">
        <v>0</v>
      </c>
      <c r="W37" s="51">
        <v>0</v>
      </c>
      <c r="X37" s="51">
        <v>4</v>
      </c>
      <c r="Y37" s="51">
        <v>52327</v>
      </c>
      <c r="Z37" s="51">
        <v>0</v>
      </c>
      <c r="AA37" s="51">
        <v>81</v>
      </c>
      <c r="AB37" s="51">
        <v>0</v>
      </c>
      <c r="AC37" s="51">
        <v>13</v>
      </c>
      <c r="AD37" s="51">
        <v>24</v>
      </c>
      <c r="AE37" s="51">
        <v>27</v>
      </c>
      <c r="AF37" s="51">
        <v>12</v>
      </c>
      <c r="AG37" s="51">
        <v>20</v>
      </c>
      <c r="AH37" s="51">
        <v>0</v>
      </c>
      <c r="AI37" s="51">
        <v>0</v>
      </c>
      <c r="AJ37" s="51">
        <v>0</v>
      </c>
      <c r="AK37" s="51">
        <v>4</v>
      </c>
      <c r="AL37" s="51">
        <v>102440</v>
      </c>
      <c r="AM37" s="51">
        <v>0</v>
      </c>
      <c r="AN37" s="51">
        <v>84</v>
      </c>
      <c r="AO37" s="51">
        <v>0</v>
      </c>
      <c r="AP37" s="51">
        <v>12</v>
      </c>
      <c r="AQ37" s="51">
        <v>23</v>
      </c>
      <c r="AR37" s="51">
        <v>30</v>
      </c>
      <c r="AS37" s="51">
        <v>17</v>
      </c>
      <c r="AT37" s="51">
        <v>14</v>
      </c>
      <c r="AU37" s="51" t="s">
        <v>78</v>
      </c>
      <c r="AV37" s="51">
        <v>0</v>
      </c>
      <c r="AW37" s="51">
        <v>0</v>
      </c>
      <c r="AX37" s="51">
        <v>3</v>
      </c>
      <c r="AY37" s="51">
        <v>50113</v>
      </c>
      <c r="AZ37" s="51">
        <v>0</v>
      </c>
      <c r="BA37" s="51">
        <v>85</v>
      </c>
      <c r="BB37" s="51">
        <v>0</v>
      </c>
      <c r="BC37" s="51">
        <v>19</v>
      </c>
      <c r="BD37" s="51">
        <v>17</v>
      </c>
      <c r="BE37" s="51">
        <v>29</v>
      </c>
      <c r="BF37" s="51">
        <v>22</v>
      </c>
      <c r="BG37" s="51">
        <v>8</v>
      </c>
      <c r="BH37" s="51" t="s">
        <v>78</v>
      </c>
      <c r="BI37" s="51">
        <v>0</v>
      </c>
      <c r="BJ37" s="51">
        <v>0</v>
      </c>
      <c r="BK37" s="51">
        <v>5</v>
      </c>
      <c r="BL37" s="51">
        <v>52326</v>
      </c>
      <c r="BM37" s="51">
        <v>0</v>
      </c>
      <c r="BN37" s="51">
        <v>75</v>
      </c>
      <c r="BO37" s="51">
        <v>0</v>
      </c>
      <c r="BP37" s="51">
        <v>16</v>
      </c>
      <c r="BQ37" s="51">
        <v>20</v>
      </c>
      <c r="BR37" s="51">
        <v>30</v>
      </c>
      <c r="BS37" s="51">
        <v>20</v>
      </c>
      <c r="BT37" s="51">
        <v>11</v>
      </c>
      <c r="BU37" s="51" t="s">
        <v>78</v>
      </c>
      <c r="BV37" s="51">
        <v>0</v>
      </c>
      <c r="BW37" s="51">
        <v>0</v>
      </c>
      <c r="BX37" s="51">
        <v>4</v>
      </c>
      <c r="BY37" s="51">
        <v>102439</v>
      </c>
      <c r="BZ37" s="51">
        <v>0</v>
      </c>
      <c r="CA37" s="51">
        <v>80</v>
      </c>
      <c r="CB37" s="51">
        <v>0</v>
      </c>
      <c r="CC37" s="51">
        <v>9</v>
      </c>
      <c r="CD37" s="51">
        <v>27</v>
      </c>
      <c r="CE37" s="51">
        <v>30</v>
      </c>
      <c r="CF37" s="51">
        <v>16</v>
      </c>
      <c r="CG37" s="51">
        <v>16</v>
      </c>
      <c r="CH37" s="51">
        <v>0</v>
      </c>
      <c r="CI37" s="51">
        <v>0</v>
      </c>
      <c r="CJ37" s="51">
        <v>0</v>
      </c>
      <c r="CK37" s="51">
        <v>2</v>
      </c>
      <c r="CL37" s="51">
        <v>50113</v>
      </c>
      <c r="CM37" s="51">
        <v>0</v>
      </c>
      <c r="CN37" s="51">
        <v>89</v>
      </c>
      <c r="CO37" s="51">
        <v>0</v>
      </c>
      <c r="CP37" s="51">
        <v>11</v>
      </c>
      <c r="CQ37" s="51">
        <v>23</v>
      </c>
      <c r="CR37" s="51">
        <v>27</v>
      </c>
      <c r="CS37" s="51">
        <v>16</v>
      </c>
      <c r="CT37" s="51">
        <v>20</v>
      </c>
      <c r="CU37" s="51">
        <v>0</v>
      </c>
      <c r="CV37" s="51">
        <v>0</v>
      </c>
      <c r="CW37" s="51">
        <v>0</v>
      </c>
      <c r="CX37" s="51">
        <v>3</v>
      </c>
      <c r="CY37" s="51">
        <v>52326</v>
      </c>
      <c r="CZ37" s="51">
        <v>0</v>
      </c>
      <c r="DA37" s="51">
        <v>86</v>
      </c>
      <c r="DB37" s="51">
        <v>0</v>
      </c>
      <c r="DC37" s="51">
        <v>10</v>
      </c>
      <c r="DD37" s="51">
        <v>25</v>
      </c>
      <c r="DE37" s="51">
        <v>29</v>
      </c>
      <c r="DF37" s="51">
        <v>16</v>
      </c>
      <c r="DG37" s="51">
        <v>18</v>
      </c>
      <c r="DH37" s="51">
        <v>0</v>
      </c>
      <c r="DI37" s="51">
        <v>0</v>
      </c>
      <c r="DJ37" s="51">
        <v>0</v>
      </c>
      <c r="DK37" s="51">
        <v>2</v>
      </c>
      <c r="DL37" s="51">
        <v>102439</v>
      </c>
      <c r="DM37" s="51">
        <v>0</v>
      </c>
      <c r="DN37" s="51">
        <v>88</v>
      </c>
      <c r="DO37" s="51">
        <v>0</v>
      </c>
      <c r="DP37" s="51">
        <v>71</v>
      </c>
      <c r="DQ37" s="51">
        <v>86</v>
      </c>
      <c r="DR37" s="51">
        <v>0</v>
      </c>
      <c r="DS37" s="51">
        <v>14</v>
      </c>
      <c r="DT37" s="51">
        <v>0</v>
      </c>
      <c r="DU37" s="51">
        <v>0</v>
      </c>
      <c r="DV37" s="51">
        <v>0</v>
      </c>
      <c r="DW37" s="51">
        <v>2</v>
      </c>
      <c r="DX37" s="51">
        <v>12</v>
      </c>
      <c r="DY37" s="51">
        <v>50113</v>
      </c>
      <c r="DZ37" s="51">
        <v>0</v>
      </c>
      <c r="EA37" s="51">
        <v>86</v>
      </c>
      <c r="EB37" s="51">
        <v>0</v>
      </c>
      <c r="EC37" s="51">
        <v>66</v>
      </c>
      <c r="ED37" s="51">
        <v>82</v>
      </c>
      <c r="EE37" s="51" t="s">
        <v>78</v>
      </c>
      <c r="EF37" s="51">
        <v>15</v>
      </c>
      <c r="EG37" s="51">
        <v>0</v>
      </c>
      <c r="EH37" s="51">
        <v>0</v>
      </c>
      <c r="EI37" s="51">
        <v>0</v>
      </c>
      <c r="EJ37" s="51">
        <v>3</v>
      </c>
      <c r="EK37" s="51">
        <v>15</v>
      </c>
      <c r="EL37" s="51">
        <v>52325</v>
      </c>
      <c r="EM37" s="51">
        <v>0</v>
      </c>
      <c r="EN37" s="51">
        <v>82</v>
      </c>
      <c r="EO37" s="51">
        <v>0</v>
      </c>
      <c r="EP37" s="51">
        <v>69</v>
      </c>
      <c r="EQ37" s="51">
        <v>84</v>
      </c>
      <c r="ER37" s="51" t="s">
        <v>78</v>
      </c>
      <c r="ES37" s="51">
        <v>15</v>
      </c>
      <c r="ET37" s="51">
        <v>0</v>
      </c>
      <c r="EU37" s="51">
        <v>0</v>
      </c>
      <c r="EV37" s="51">
        <v>0</v>
      </c>
      <c r="EW37" s="51">
        <v>3</v>
      </c>
      <c r="EX37" s="51">
        <v>14</v>
      </c>
      <c r="EY37" s="51">
        <v>102438</v>
      </c>
      <c r="EZ37" s="51">
        <v>0</v>
      </c>
      <c r="FA37" s="51">
        <v>84</v>
      </c>
    </row>
    <row r="38" spans="1:157" x14ac:dyDescent="0.2">
      <c r="B38" s="51" t="s">
        <v>96</v>
      </c>
      <c r="C38" s="51">
        <v>15</v>
      </c>
      <c r="D38" s="51">
        <v>18</v>
      </c>
      <c r="E38" s="51">
        <v>15</v>
      </c>
      <c r="F38" s="51">
        <v>9</v>
      </c>
      <c r="G38" s="51">
        <v>16</v>
      </c>
      <c r="H38" s="51">
        <v>0</v>
      </c>
      <c r="I38" s="51">
        <v>3</v>
      </c>
      <c r="J38" s="51">
        <v>2</v>
      </c>
      <c r="K38" s="51">
        <v>22</v>
      </c>
      <c r="L38" s="51">
        <v>1447</v>
      </c>
      <c r="M38" s="51">
        <v>0</v>
      </c>
      <c r="N38" s="51">
        <v>58</v>
      </c>
      <c r="O38" s="51">
        <v>0</v>
      </c>
      <c r="P38" s="51">
        <v>18</v>
      </c>
      <c r="Q38" s="51">
        <v>16</v>
      </c>
      <c r="R38" s="51">
        <v>17</v>
      </c>
      <c r="S38" s="51">
        <v>10</v>
      </c>
      <c r="T38" s="51">
        <v>11</v>
      </c>
      <c r="U38" s="51">
        <v>0</v>
      </c>
      <c r="V38" s="51">
        <v>3</v>
      </c>
      <c r="W38" s="51">
        <v>3</v>
      </c>
      <c r="X38" s="51">
        <v>21</v>
      </c>
      <c r="Y38" s="51">
        <v>1589</v>
      </c>
      <c r="Z38" s="51">
        <v>0</v>
      </c>
      <c r="AA38" s="51">
        <v>54</v>
      </c>
      <c r="AB38" s="51">
        <v>0</v>
      </c>
      <c r="AC38" s="51">
        <v>17</v>
      </c>
      <c r="AD38" s="51">
        <v>17</v>
      </c>
      <c r="AE38" s="51">
        <v>16</v>
      </c>
      <c r="AF38" s="51">
        <v>9</v>
      </c>
      <c r="AG38" s="51">
        <v>14</v>
      </c>
      <c r="AH38" s="51">
        <v>0</v>
      </c>
      <c r="AI38" s="51">
        <v>3</v>
      </c>
      <c r="AJ38" s="51">
        <v>3</v>
      </c>
      <c r="AK38" s="51">
        <v>22</v>
      </c>
      <c r="AL38" s="51">
        <v>3036</v>
      </c>
      <c r="AM38" s="51">
        <v>0</v>
      </c>
      <c r="AN38" s="51">
        <v>56</v>
      </c>
      <c r="AO38" s="51">
        <v>0</v>
      </c>
      <c r="AP38" s="51">
        <v>17</v>
      </c>
      <c r="AQ38" s="51">
        <v>14</v>
      </c>
      <c r="AR38" s="51">
        <v>20</v>
      </c>
      <c r="AS38" s="51">
        <v>13</v>
      </c>
      <c r="AT38" s="51">
        <v>8</v>
      </c>
      <c r="AU38" s="51">
        <v>0</v>
      </c>
      <c r="AV38" s="51">
        <v>3</v>
      </c>
      <c r="AW38" s="51">
        <v>2</v>
      </c>
      <c r="AX38" s="51">
        <v>23</v>
      </c>
      <c r="AY38" s="51">
        <v>1446</v>
      </c>
      <c r="AZ38" s="51">
        <v>0</v>
      </c>
      <c r="BA38" s="51">
        <v>55</v>
      </c>
      <c r="BB38" s="51">
        <v>0</v>
      </c>
      <c r="BC38" s="51">
        <v>21</v>
      </c>
      <c r="BD38" s="51">
        <v>9</v>
      </c>
      <c r="BE38" s="51">
        <v>19</v>
      </c>
      <c r="BF38" s="51">
        <v>16</v>
      </c>
      <c r="BG38" s="51">
        <v>5</v>
      </c>
      <c r="BH38" s="51">
        <v>0</v>
      </c>
      <c r="BI38" s="51">
        <v>3</v>
      </c>
      <c r="BJ38" s="51">
        <v>3</v>
      </c>
      <c r="BK38" s="51">
        <v>23</v>
      </c>
      <c r="BL38" s="51">
        <v>1589</v>
      </c>
      <c r="BM38" s="51">
        <v>0</v>
      </c>
      <c r="BN38" s="51">
        <v>50</v>
      </c>
      <c r="BO38" s="51">
        <v>0</v>
      </c>
      <c r="BP38" s="51">
        <v>19</v>
      </c>
      <c r="BQ38" s="51">
        <v>12</v>
      </c>
      <c r="BR38" s="51">
        <v>20</v>
      </c>
      <c r="BS38" s="51">
        <v>15</v>
      </c>
      <c r="BT38" s="51">
        <v>6</v>
      </c>
      <c r="BU38" s="51">
        <v>0</v>
      </c>
      <c r="BV38" s="51">
        <v>3</v>
      </c>
      <c r="BW38" s="51">
        <v>3</v>
      </c>
      <c r="BX38" s="51">
        <v>23</v>
      </c>
      <c r="BY38" s="51">
        <v>3035</v>
      </c>
      <c r="BZ38" s="51">
        <v>0</v>
      </c>
      <c r="CA38" s="51">
        <v>52</v>
      </c>
      <c r="CB38" s="51">
        <v>0</v>
      </c>
      <c r="CC38" s="51">
        <v>16</v>
      </c>
      <c r="CD38" s="51">
        <v>18</v>
      </c>
      <c r="CE38" s="51">
        <v>22</v>
      </c>
      <c r="CF38" s="51">
        <v>15</v>
      </c>
      <c r="CG38" s="51">
        <v>10</v>
      </c>
      <c r="CH38" s="51">
        <v>0</v>
      </c>
      <c r="CI38" s="51">
        <v>3</v>
      </c>
      <c r="CJ38" s="51">
        <v>4</v>
      </c>
      <c r="CK38" s="51">
        <v>13</v>
      </c>
      <c r="CL38" s="51">
        <v>1446</v>
      </c>
      <c r="CM38" s="51">
        <v>0</v>
      </c>
      <c r="CN38" s="51">
        <v>64</v>
      </c>
      <c r="CO38" s="51">
        <v>0</v>
      </c>
      <c r="CP38" s="51">
        <v>18</v>
      </c>
      <c r="CQ38" s="51">
        <v>16</v>
      </c>
      <c r="CR38" s="51">
        <v>19</v>
      </c>
      <c r="CS38" s="51">
        <v>16</v>
      </c>
      <c r="CT38" s="51">
        <v>13</v>
      </c>
      <c r="CU38" s="51">
        <v>0</v>
      </c>
      <c r="CV38" s="51">
        <v>3</v>
      </c>
      <c r="CW38" s="51">
        <v>4</v>
      </c>
      <c r="CX38" s="51">
        <v>11</v>
      </c>
      <c r="CY38" s="51">
        <v>1589</v>
      </c>
      <c r="CZ38" s="51">
        <v>0</v>
      </c>
      <c r="DA38" s="51">
        <v>64</v>
      </c>
      <c r="DB38" s="51">
        <v>0</v>
      </c>
      <c r="DC38" s="51">
        <v>17</v>
      </c>
      <c r="DD38" s="51">
        <v>17</v>
      </c>
      <c r="DE38" s="51">
        <v>20</v>
      </c>
      <c r="DF38" s="51">
        <v>15</v>
      </c>
      <c r="DG38" s="51">
        <v>11</v>
      </c>
      <c r="DH38" s="51">
        <v>0</v>
      </c>
      <c r="DI38" s="51">
        <v>3</v>
      </c>
      <c r="DJ38" s="51">
        <v>4</v>
      </c>
      <c r="DK38" s="51">
        <v>12</v>
      </c>
      <c r="DL38" s="51">
        <v>3035</v>
      </c>
      <c r="DM38" s="51">
        <v>0</v>
      </c>
      <c r="DN38" s="51">
        <v>64</v>
      </c>
      <c r="DO38" s="51">
        <v>0</v>
      </c>
      <c r="DP38" s="51">
        <v>50</v>
      </c>
      <c r="DQ38" s="51">
        <v>59</v>
      </c>
      <c r="DR38" s="51">
        <v>0</v>
      </c>
      <c r="DS38" s="51">
        <v>9</v>
      </c>
      <c r="DT38" s="51">
        <v>0</v>
      </c>
      <c r="DU38" s="51">
        <v>0</v>
      </c>
      <c r="DV38" s="51">
        <v>9</v>
      </c>
      <c r="DW38" s="51">
        <v>16</v>
      </c>
      <c r="DX38" s="51">
        <v>17</v>
      </c>
      <c r="DY38" s="51">
        <v>1446</v>
      </c>
      <c r="DZ38" s="51">
        <v>0</v>
      </c>
      <c r="EA38" s="51">
        <v>59</v>
      </c>
      <c r="EB38" s="51">
        <v>0</v>
      </c>
      <c r="EC38" s="51">
        <v>46</v>
      </c>
      <c r="ED38" s="51">
        <v>56</v>
      </c>
      <c r="EE38" s="51">
        <v>0</v>
      </c>
      <c r="EF38" s="51">
        <v>11</v>
      </c>
      <c r="EG38" s="51">
        <v>0</v>
      </c>
      <c r="EH38" s="51">
        <v>0</v>
      </c>
      <c r="EI38" s="51">
        <v>10</v>
      </c>
      <c r="EJ38" s="51">
        <v>13</v>
      </c>
      <c r="EK38" s="51">
        <v>21</v>
      </c>
      <c r="EL38" s="51">
        <v>1589</v>
      </c>
      <c r="EM38" s="51">
        <v>0</v>
      </c>
      <c r="EN38" s="51">
        <v>56</v>
      </c>
      <c r="EO38" s="51">
        <v>0</v>
      </c>
      <c r="EP38" s="51">
        <v>48</v>
      </c>
      <c r="EQ38" s="51">
        <v>58</v>
      </c>
      <c r="ER38" s="51">
        <v>0</v>
      </c>
      <c r="ES38" s="51">
        <v>10</v>
      </c>
      <c r="ET38" s="51">
        <v>0</v>
      </c>
      <c r="EU38" s="51">
        <v>0</v>
      </c>
      <c r="EV38" s="51">
        <v>9</v>
      </c>
      <c r="EW38" s="51">
        <v>14</v>
      </c>
      <c r="EX38" s="51">
        <v>19</v>
      </c>
      <c r="EY38" s="51">
        <v>3035</v>
      </c>
      <c r="EZ38" s="51">
        <v>0</v>
      </c>
      <c r="FA38" s="51">
        <v>58</v>
      </c>
    </row>
    <row r="39" spans="1:157" x14ac:dyDescent="0.2">
      <c r="A39" s="51" t="s">
        <v>100</v>
      </c>
      <c r="B39" s="51" t="s">
        <v>22</v>
      </c>
      <c r="C39" s="51">
        <v>8</v>
      </c>
      <c r="D39" s="51">
        <v>27</v>
      </c>
      <c r="E39" s="51">
        <v>22</v>
      </c>
      <c r="F39" s="51">
        <v>9</v>
      </c>
      <c r="G39" s="51">
        <v>31</v>
      </c>
      <c r="H39" s="51">
        <v>0</v>
      </c>
      <c r="I39" s="51">
        <v>0</v>
      </c>
      <c r="J39" s="51">
        <v>0</v>
      </c>
      <c r="K39" s="51">
        <v>2</v>
      </c>
      <c r="L39" s="51">
        <v>284286</v>
      </c>
      <c r="M39" s="51">
        <v>0</v>
      </c>
      <c r="N39" s="51">
        <v>90</v>
      </c>
      <c r="O39" s="51">
        <v>0</v>
      </c>
      <c r="P39" s="51">
        <v>13</v>
      </c>
      <c r="Q39" s="51">
        <v>24</v>
      </c>
      <c r="R39" s="51">
        <v>24</v>
      </c>
      <c r="S39" s="51">
        <v>12</v>
      </c>
      <c r="T39" s="51">
        <v>23</v>
      </c>
      <c r="U39" s="51">
        <v>0</v>
      </c>
      <c r="V39" s="51">
        <v>0</v>
      </c>
      <c r="W39" s="51">
        <v>0</v>
      </c>
      <c r="X39" s="51">
        <v>3</v>
      </c>
      <c r="Y39" s="51">
        <v>298051</v>
      </c>
      <c r="Z39" s="51">
        <v>0</v>
      </c>
      <c r="AA39" s="51">
        <v>84</v>
      </c>
      <c r="AB39" s="51">
        <v>0</v>
      </c>
      <c r="AC39" s="51">
        <v>11</v>
      </c>
      <c r="AD39" s="51">
        <v>26</v>
      </c>
      <c r="AE39" s="51">
        <v>23</v>
      </c>
      <c r="AF39" s="51">
        <v>11</v>
      </c>
      <c r="AG39" s="51">
        <v>27</v>
      </c>
      <c r="AH39" s="51">
        <v>0</v>
      </c>
      <c r="AI39" s="51">
        <v>0</v>
      </c>
      <c r="AJ39" s="51">
        <v>0</v>
      </c>
      <c r="AK39" s="51">
        <v>2</v>
      </c>
      <c r="AL39" s="51">
        <v>582337</v>
      </c>
      <c r="AM39" s="51">
        <v>0</v>
      </c>
      <c r="AN39" s="51">
        <v>87</v>
      </c>
      <c r="AO39" s="51">
        <v>0</v>
      </c>
      <c r="AP39" s="51">
        <v>10</v>
      </c>
      <c r="AQ39" s="51">
        <v>25</v>
      </c>
      <c r="AR39" s="51">
        <v>30</v>
      </c>
      <c r="AS39" s="51">
        <v>16</v>
      </c>
      <c r="AT39" s="51">
        <v>18</v>
      </c>
      <c r="AU39" s="51">
        <v>0</v>
      </c>
      <c r="AV39" s="51">
        <v>0</v>
      </c>
      <c r="AW39" s="51">
        <v>0</v>
      </c>
      <c r="AX39" s="51">
        <v>2</v>
      </c>
      <c r="AY39" s="51">
        <v>284283</v>
      </c>
      <c r="AZ39" s="51">
        <v>0</v>
      </c>
      <c r="BA39" s="51">
        <v>88</v>
      </c>
      <c r="BB39" s="51">
        <v>0</v>
      </c>
      <c r="BC39" s="51">
        <v>18</v>
      </c>
      <c r="BD39" s="51">
        <v>18</v>
      </c>
      <c r="BE39" s="51">
        <v>29</v>
      </c>
      <c r="BF39" s="51">
        <v>22</v>
      </c>
      <c r="BG39" s="51">
        <v>10</v>
      </c>
      <c r="BH39" s="51">
        <v>0</v>
      </c>
      <c r="BI39" s="51">
        <v>0</v>
      </c>
      <c r="BJ39" s="51">
        <v>0</v>
      </c>
      <c r="BK39" s="51">
        <v>4</v>
      </c>
      <c r="BL39" s="51">
        <v>298050</v>
      </c>
      <c r="BM39" s="51">
        <v>0</v>
      </c>
      <c r="BN39" s="51">
        <v>78</v>
      </c>
      <c r="BO39" s="51">
        <v>0</v>
      </c>
      <c r="BP39" s="51">
        <v>14</v>
      </c>
      <c r="BQ39" s="51">
        <v>21</v>
      </c>
      <c r="BR39" s="51">
        <v>29</v>
      </c>
      <c r="BS39" s="51">
        <v>19</v>
      </c>
      <c r="BT39" s="51">
        <v>14</v>
      </c>
      <c r="BU39" s="51">
        <v>0</v>
      </c>
      <c r="BV39" s="51">
        <v>0</v>
      </c>
      <c r="BW39" s="51">
        <v>0</v>
      </c>
      <c r="BX39" s="51">
        <v>3</v>
      </c>
      <c r="BY39" s="51">
        <v>582333</v>
      </c>
      <c r="BZ39" s="51">
        <v>0</v>
      </c>
      <c r="CA39" s="51">
        <v>83</v>
      </c>
      <c r="CB39" s="51">
        <v>0</v>
      </c>
      <c r="CC39" s="51">
        <v>7</v>
      </c>
      <c r="CD39" s="51">
        <v>30</v>
      </c>
      <c r="CE39" s="51">
        <v>29</v>
      </c>
      <c r="CF39" s="51">
        <v>14</v>
      </c>
      <c r="CG39" s="51">
        <v>19</v>
      </c>
      <c r="CH39" s="51">
        <v>0</v>
      </c>
      <c r="CI39" s="51">
        <v>0</v>
      </c>
      <c r="CJ39" s="51">
        <v>0</v>
      </c>
      <c r="CK39" s="51">
        <v>1</v>
      </c>
      <c r="CL39" s="51">
        <v>284285</v>
      </c>
      <c r="CM39" s="51">
        <v>0</v>
      </c>
      <c r="CN39" s="51">
        <v>92</v>
      </c>
      <c r="CO39" s="51">
        <v>0</v>
      </c>
      <c r="CP39" s="51">
        <v>9</v>
      </c>
      <c r="CQ39" s="51">
        <v>25</v>
      </c>
      <c r="CR39" s="51">
        <v>25</v>
      </c>
      <c r="CS39" s="51">
        <v>14</v>
      </c>
      <c r="CT39" s="51">
        <v>24</v>
      </c>
      <c r="CU39" s="51">
        <v>0</v>
      </c>
      <c r="CV39" s="51">
        <v>0</v>
      </c>
      <c r="CW39" s="51">
        <v>0</v>
      </c>
      <c r="CX39" s="51">
        <v>2</v>
      </c>
      <c r="CY39" s="51">
        <v>298051</v>
      </c>
      <c r="CZ39" s="51">
        <v>0</v>
      </c>
      <c r="DA39" s="51">
        <v>89</v>
      </c>
      <c r="DB39" s="51">
        <v>0</v>
      </c>
      <c r="DC39" s="51">
        <v>8</v>
      </c>
      <c r="DD39" s="51">
        <v>28</v>
      </c>
      <c r="DE39" s="51">
        <v>27</v>
      </c>
      <c r="DF39" s="51">
        <v>14</v>
      </c>
      <c r="DG39" s="51">
        <v>22</v>
      </c>
      <c r="DH39" s="51">
        <v>0</v>
      </c>
      <c r="DI39" s="51">
        <v>0</v>
      </c>
      <c r="DJ39" s="51">
        <v>0</v>
      </c>
      <c r="DK39" s="51">
        <v>2</v>
      </c>
      <c r="DL39" s="51">
        <v>582336</v>
      </c>
      <c r="DM39" s="51">
        <v>0</v>
      </c>
      <c r="DN39" s="51">
        <v>91</v>
      </c>
      <c r="DO39" s="51">
        <v>0</v>
      </c>
      <c r="DP39" s="51">
        <v>71</v>
      </c>
      <c r="DQ39" s="51">
        <v>91</v>
      </c>
      <c r="DR39" s="51">
        <v>0</v>
      </c>
      <c r="DS39" s="51">
        <v>20</v>
      </c>
      <c r="DT39" s="51">
        <v>0</v>
      </c>
      <c r="DU39" s="51">
        <v>0</v>
      </c>
      <c r="DV39" s="51">
        <v>0</v>
      </c>
      <c r="DW39" s="51">
        <v>1</v>
      </c>
      <c r="DX39" s="51">
        <v>8</v>
      </c>
      <c r="DY39" s="51">
        <v>284287</v>
      </c>
      <c r="DZ39" s="51">
        <v>0</v>
      </c>
      <c r="EA39" s="51">
        <v>91</v>
      </c>
      <c r="EB39" s="51">
        <v>0</v>
      </c>
      <c r="EC39" s="51">
        <v>66</v>
      </c>
      <c r="ED39" s="51">
        <v>88</v>
      </c>
      <c r="EE39" s="51">
        <v>0</v>
      </c>
      <c r="EF39" s="51">
        <v>22</v>
      </c>
      <c r="EG39" s="51">
        <v>0</v>
      </c>
      <c r="EH39" s="51">
        <v>0</v>
      </c>
      <c r="EI39" s="51">
        <v>0</v>
      </c>
      <c r="EJ39" s="51">
        <v>2</v>
      </c>
      <c r="EK39" s="51">
        <v>10</v>
      </c>
      <c r="EL39" s="51">
        <v>298045</v>
      </c>
      <c r="EM39" s="51">
        <v>0</v>
      </c>
      <c r="EN39" s="51">
        <v>88</v>
      </c>
      <c r="EO39" s="51">
        <v>0</v>
      </c>
      <c r="EP39" s="51">
        <v>68</v>
      </c>
      <c r="EQ39" s="51">
        <v>89</v>
      </c>
      <c r="ER39" s="51">
        <v>0</v>
      </c>
      <c r="ES39" s="51">
        <v>21</v>
      </c>
      <c r="ET39" s="51">
        <v>0</v>
      </c>
      <c r="EU39" s="51">
        <v>0</v>
      </c>
      <c r="EV39" s="51">
        <v>0</v>
      </c>
      <c r="EW39" s="51">
        <v>2</v>
      </c>
      <c r="EX39" s="51">
        <v>9</v>
      </c>
      <c r="EY39" s="51">
        <v>582332</v>
      </c>
      <c r="EZ39" s="51">
        <v>0</v>
      </c>
      <c r="FA39" s="51">
        <v>89</v>
      </c>
    </row>
    <row r="40" spans="1:157" x14ac:dyDescent="0.2">
      <c r="B40" s="51" t="s">
        <v>23</v>
      </c>
      <c r="C40" s="51">
        <v>16</v>
      </c>
      <c r="D40" s="51">
        <v>24</v>
      </c>
      <c r="E40" s="51">
        <v>27</v>
      </c>
      <c r="F40" s="51">
        <v>14</v>
      </c>
      <c r="G40" s="51">
        <v>16</v>
      </c>
      <c r="H40" s="51">
        <v>0</v>
      </c>
      <c r="I40" s="51">
        <v>0</v>
      </c>
      <c r="J40" s="51">
        <v>0</v>
      </c>
      <c r="K40" s="51">
        <v>3</v>
      </c>
      <c r="L40" s="51">
        <v>56850</v>
      </c>
      <c r="M40" s="51">
        <v>0</v>
      </c>
      <c r="N40" s="51">
        <v>81</v>
      </c>
      <c r="O40" s="51">
        <v>0</v>
      </c>
      <c r="P40" s="51">
        <v>23</v>
      </c>
      <c r="Q40" s="51">
        <v>18</v>
      </c>
      <c r="R40" s="51">
        <v>26</v>
      </c>
      <c r="S40" s="51">
        <v>16</v>
      </c>
      <c r="T40" s="51">
        <v>11</v>
      </c>
      <c r="U40" s="51">
        <v>0</v>
      </c>
      <c r="V40" s="51">
        <v>0</v>
      </c>
      <c r="W40" s="51">
        <v>0</v>
      </c>
      <c r="X40" s="51">
        <v>6</v>
      </c>
      <c r="Y40" s="51">
        <v>59012</v>
      </c>
      <c r="Z40" s="51">
        <v>0</v>
      </c>
      <c r="AA40" s="51">
        <v>71</v>
      </c>
      <c r="AB40" s="51">
        <v>0</v>
      </c>
      <c r="AC40" s="51">
        <v>19</v>
      </c>
      <c r="AD40" s="51">
        <v>21</v>
      </c>
      <c r="AE40" s="51">
        <v>26</v>
      </c>
      <c r="AF40" s="51">
        <v>15</v>
      </c>
      <c r="AG40" s="51">
        <v>13</v>
      </c>
      <c r="AH40" s="51">
        <v>0</v>
      </c>
      <c r="AI40" s="51">
        <v>0</v>
      </c>
      <c r="AJ40" s="51">
        <v>0</v>
      </c>
      <c r="AK40" s="51">
        <v>5</v>
      </c>
      <c r="AL40" s="51">
        <v>115862</v>
      </c>
      <c r="AM40" s="51">
        <v>0</v>
      </c>
      <c r="AN40" s="51">
        <v>76</v>
      </c>
      <c r="AO40" s="51">
        <v>0</v>
      </c>
      <c r="AP40" s="51">
        <v>18</v>
      </c>
      <c r="AQ40" s="51">
        <v>17</v>
      </c>
      <c r="AR40" s="51">
        <v>30</v>
      </c>
      <c r="AS40" s="51">
        <v>23</v>
      </c>
      <c r="AT40" s="51">
        <v>8</v>
      </c>
      <c r="AU40" s="51" t="s">
        <v>78</v>
      </c>
      <c r="AV40" s="51">
        <v>0</v>
      </c>
      <c r="AW40" s="51">
        <v>0</v>
      </c>
      <c r="AX40" s="51">
        <v>4</v>
      </c>
      <c r="AY40" s="51">
        <v>56850</v>
      </c>
      <c r="AZ40" s="51">
        <v>0</v>
      </c>
      <c r="BA40" s="51">
        <v>78</v>
      </c>
      <c r="BB40" s="51">
        <v>0</v>
      </c>
      <c r="BC40" s="51">
        <v>29</v>
      </c>
      <c r="BD40" s="51">
        <v>10</v>
      </c>
      <c r="BE40" s="51">
        <v>25</v>
      </c>
      <c r="BF40" s="51">
        <v>25</v>
      </c>
      <c r="BG40" s="51">
        <v>3</v>
      </c>
      <c r="BH40" s="51" t="s">
        <v>78</v>
      </c>
      <c r="BI40" s="51">
        <v>0</v>
      </c>
      <c r="BJ40" s="51">
        <v>0</v>
      </c>
      <c r="BK40" s="51">
        <v>8</v>
      </c>
      <c r="BL40" s="51">
        <v>59012</v>
      </c>
      <c r="BM40" s="51">
        <v>0</v>
      </c>
      <c r="BN40" s="51">
        <v>63</v>
      </c>
      <c r="BO40" s="51">
        <v>0</v>
      </c>
      <c r="BP40" s="51">
        <v>24</v>
      </c>
      <c r="BQ40" s="51">
        <v>14</v>
      </c>
      <c r="BR40" s="51">
        <v>27</v>
      </c>
      <c r="BS40" s="51">
        <v>24</v>
      </c>
      <c r="BT40" s="51">
        <v>5</v>
      </c>
      <c r="BU40" s="51" t="s">
        <v>78</v>
      </c>
      <c r="BV40" s="51">
        <v>0</v>
      </c>
      <c r="BW40" s="51">
        <v>0</v>
      </c>
      <c r="BX40" s="51">
        <v>6</v>
      </c>
      <c r="BY40" s="51">
        <v>115862</v>
      </c>
      <c r="BZ40" s="51">
        <v>0</v>
      </c>
      <c r="CA40" s="51">
        <v>70</v>
      </c>
      <c r="CB40" s="51">
        <v>0</v>
      </c>
      <c r="CC40" s="51">
        <v>13</v>
      </c>
      <c r="CD40" s="51">
        <v>23</v>
      </c>
      <c r="CE40" s="51">
        <v>32</v>
      </c>
      <c r="CF40" s="51">
        <v>21</v>
      </c>
      <c r="CG40" s="51">
        <v>9</v>
      </c>
      <c r="CH40" s="51" t="s">
        <v>78</v>
      </c>
      <c r="CI40" s="51">
        <v>0</v>
      </c>
      <c r="CJ40" s="51">
        <v>0</v>
      </c>
      <c r="CK40" s="51">
        <v>2</v>
      </c>
      <c r="CL40" s="51">
        <v>56850</v>
      </c>
      <c r="CM40" s="51">
        <v>0</v>
      </c>
      <c r="CN40" s="51">
        <v>85</v>
      </c>
      <c r="CO40" s="51">
        <v>0</v>
      </c>
      <c r="CP40" s="51">
        <v>16</v>
      </c>
      <c r="CQ40" s="51">
        <v>20</v>
      </c>
      <c r="CR40" s="51">
        <v>28</v>
      </c>
      <c r="CS40" s="51">
        <v>20</v>
      </c>
      <c r="CT40" s="51">
        <v>12</v>
      </c>
      <c r="CU40" s="51" t="s">
        <v>78</v>
      </c>
      <c r="CV40" s="51">
        <v>0</v>
      </c>
      <c r="CW40" s="51">
        <v>0</v>
      </c>
      <c r="CX40" s="51">
        <v>4</v>
      </c>
      <c r="CY40" s="51">
        <v>59012</v>
      </c>
      <c r="CZ40" s="51">
        <v>0</v>
      </c>
      <c r="DA40" s="51">
        <v>80</v>
      </c>
      <c r="DB40" s="51">
        <v>0</v>
      </c>
      <c r="DC40" s="51">
        <v>14</v>
      </c>
      <c r="DD40" s="51">
        <v>21</v>
      </c>
      <c r="DE40" s="51">
        <v>30</v>
      </c>
      <c r="DF40" s="51">
        <v>21</v>
      </c>
      <c r="DG40" s="51">
        <v>10</v>
      </c>
      <c r="DH40" s="51">
        <v>0</v>
      </c>
      <c r="DI40" s="51">
        <v>0</v>
      </c>
      <c r="DJ40" s="51">
        <v>0</v>
      </c>
      <c r="DK40" s="51">
        <v>3</v>
      </c>
      <c r="DL40" s="51">
        <v>115862</v>
      </c>
      <c r="DM40" s="51">
        <v>0</v>
      </c>
      <c r="DN40" s="51">
        <v>82</v>
      </c>
      <c r="DO40" s="51">
        <v>0</v>
      </c>
      <c r="DP40" s="51">
        <v>74</v>
      </c>
      <c r="DQ40" s="51">
        <v>83</v>
      </c>
      <c r="DR40" s="51">
        <v>0</v>
      </c>
      <c r="DS40" s="51">
        <v>9</v>
      </c>
      <c r="DT40" s="51">
        <v>0</v>
      </c>
      <c r="DU40" s="51">
        <v>0</v>
      </c>
      <c r="DV40" s="51">
        <v>0</v>
      </c>
      <c r="DW40" s="51">
        <v>2</v>
      </c>
      <c r="DX40" s="51">
        <v>15</v>
      </c>
      <c r="DY40" s="51">
        <v>56851</v>
      </c>
      <c r="DZ40" s="51">
        <v>0</v>
      </c>
      <c r="EA40" s="51">
        <v>83</v>
      </c>
      <c r="EB40" s="51">
        <v>0</v>
      </c>
      <c r="EC40" s="51">
        <v>68</v>
      </c>
      <c r="ED40" s="51">
        <v>77</v>
      </c>
      <c r="EE40" s="51">
        <v>0</v>
      </c>
      <c r="EF40" s="51">
        <v>10</v>
      </c>
      <c r="EG40" s="51">
        <v>0</v>
      </c>
      <c r="EH40" s="51">
        <v>0</v>
      </c>
      <c r="EI40" s="51">
        <v>0</v>
      </c>
      <c r="EJ40" s="51">
        <v>4</v>
      </c>
      <c r="EK40" s="51">
        <v>19</v>
      </c>
      <c r="EL40" s="51">
        <v>59011</v>
      </c>
      <c r="EM40" s="51">
        <v>0</v>
      </c>
      <c r="EN40" s="51">
        <v>77</v>
      </c>
      <c r="EO40" s="51">
        <v>0</v>
      </c>
      <c r="EP40" s="51">
        <v>71</v>
      </c>
      <c r="EQ40" s="51">
        <v>80</v>
      </c>
      <c r="ER40" s="51">
        <v>0</v>
      </c>
      <c r="ES40" s="51">
        <v>9</v>
      </c>
      <c r="ET40" s="51">
        <v>0</v>
      </c>
      <c r="EU40" s="51">
        <v>0</v>
      </c>
      <c r="EV40" s="51">
        <v>0</v>
      </c>
      <c r="EW40" s="51">
        <v>3</v>
      </c>
      <c r="EX40" s="51">
        <v>17</v>
      </c>
      <c r="EY40" s="51">
        <v>115862</v>
      </c>
      <c r="EZ40" s="51">
        <v>0</v>
      </c>
      <c r="FA40" s="51">
        <v>80</v>
      </c>
    </row>
    <row r="41" spans="1:157" x14ac:dyDescent="0.2">
      <c r="B41" s="53" t="s">
        <v>101</v>
      </c>
      <c r="C41" s="51">
        <v>6</v>
      </c>
      <c r="D41" s="51">
        <v>28</v>
      </c>
      <c r="E41" s="51">
        <v>21</v>
      </c>
      <c r="F41" s="51">
        <v>8</v>
      </c>
      <c r="G41" s="51">
        <v>35</v>
      </c>
      <c r="H41" s="51">
        <v>0</v>
      </c>
      <c r="I41" s="51">
        <v>0</v>
      </c>
      <c r="J41" s="51">
        <v>0</v>
      </c>
      <c r="K41" s="51">
        <v>1</v>
      </c>
      <c r="L41" s="51">
        <v>227436</v>
      </c>
      <c r="M41" s="51">
        <v>0</v>
      </c>
      <c r="N41" s="51">
        <v>93</v>
      </c>
      <c r="O41" s="51">
        <v>0</v>
      </c>
      <c r="P41" s="51">
        <v>11</v>
      </c>
      <c r="Q41" s="51">
        <v>25</v>
      </c>
      <c r="R41" s="51">
        <v>24</v>
      </c>
      <c r="S41" s="51">
        <v>11</v>
      </c>
      <c r="T41" s="51">
        <v>26</v>
      </c>
      <c r="U41" s="51">
        <v>0</v>
      </c>
      <c r="V41" s="51">
        <v>0</v>
      </c>
      <c r="W41" s="51">
        <v>0</v>
      </c>
      <c r="X41" s="51">
        <v>2</v>
      </c>
      <c r="Y41" s="51">
        <v>239039</v>
      </c>
      <c r="Z41" s="51">
        <v>0</v>
      </c>
      <c r="AA41" s="51">
        <v>87</v>
      </c>
      <c r="AB41" s="51">
        <v>0</v>
      </c>
      <c r="AC41" s="51">
        <v>8</v>
      </c>
      <c r="AD41" s="51">
        <v>27</v>
      </c>
      <c r="AE41" s="51">
        <v>23</v>
      </c>
      <c r="AF41" s="51">
        <v>10</v>
      </c>
      <c r="AG41" s="51">
        <v>31</v>
      </c>
      <c r="AH41" s="51">
        <v>0</v>
      </c>
      <c r="AI41" s="51">
        <v>0</v>
      </c>
      <c r="AJ41" s="51">
        <v>0</v>
      </c>
      <c r="AK41" s="51">
        <v>2</v>
      </c>
      <c r="AL41" s="51">
        <v>466475</v>
      </c>
      <c r="AM41" s="51">
        <v>0</v>
      </c>
      <c r="AN41" s="51">
        <v>90</v>
      </c>
      <c r="AO41" s="51">
        <v>0</v>
      </c>
      <c r="AP41" s="51">
        <v>7</v>
      </c>
      <c r="AQ41" s="51">
        <v>27</v>
      </c>
      <c r="AR41" s="51">
        <v>29</v>
      </c>
      <c r="AS41" s="51">
        <v>14</v>
      </c>
      <c r="AT41" s="51">
        <v>20</v>
      </c>
      <c r="AU41" s="51" t="s">
        <v>78</v>
      </c>
      <c r="AV41" s="51">
        <v>0</v>
      </c>
      <c r="AW41" s="51">
        <v>0</v>
      </c>
      <c r="AX41" s="51">
        <v>2</v>
      </c>
      <c r="AY41" s="51">
        <v>227433</v>
      </c>
      <c r="AZ41" s="51">
        <v>0</v>
      </c>
      <c r="BA41" s="51">
        <v>91</v>
      </c>
      <c r="BB41" s="51">
        <v>0</v>
      </c>
      <c r="BC41" s="51">
        <v>15</v>
      </c>
      <c r="BD41" s="51">
        <v>20</v>
      </c>
      <c r="BE41" s="51">
        <v>30</v>
      </c>
      <c r="BF41" s="51">
        <v>21</v>
      </c>
      <c r="BG41" s="51">
        <v>11</v>
      </c>
      <c r="BH41" s="51" t="s">
        <v>78</v>
      </c>
      <c r="BI41" s="51">
        <v>0</v>
      </c>
      <c r="BJ41" s="51">
        <v>0</v>
      </c>
      <c r="BK41" s="51">
        <v>3</v>
      </c>
      <c r="BL41" s="51">
        <v>239038</v>
      </c>
      <c r="BM41" s="51">
        <v>0</v>
      </c>
      <c r="BN41" s="51">
        <v>82</v>
      </c>
      <c r="BO41" s="51">
        <v>0</v>
      </c>
      <c r="BP41" s="51">
        <v>11</v>
      </c>
      <c r="BQ41" s="51">
        <v>23</v>
      </c>
      <c r="BR41" s="51">
        <v>30</v>
      </c>
      <c r="BS41" s="51">
        <v>18</v>
      </c>
      <c r="BT41" s="51">
        <v>16</v>
      </c>
      <c r="BU41" s="51" t="s">
        <v>78</v>
      </c>
      <c r="BV41" s="51">
        <v>0</v>
      </c>
      <c r="BW41" s="51">
        <v>0</v>
      </c>
      <c r="BX41" s="51">
        <v>2</v>
      </c>
      <c r="BY41" s="51">
        <v>466471</v>
      </c>
      <c r="BZ41" s="51">
        <v>0</v>
      </c>
      <c r="CA41" s="51">
        <v>86</v>
      </c>
      <c r="CB41" s="51">
        <v>0</v>
      </c>
      <c r="CC41" s="51">
        <v>5</v>
      </c>
      <c r="CD41" s="51">
        <v>32</v>
      </c>
      <c r="CE41" s="51">
        <v>28</v>
      </c>
      <c r="CF41" s="51">
        <v>12</v>
      </c>
      <c r="CG41" s="51">
        <v>22</v>
      </c>
      <c r="CH41" s="51" t="s">
        <v>78</v>
      </c>
      <c r="CI41" s="51">
        <v>0</v>
      </c>
      <c r="CJ41" s="51">
        <v>0</v>
      </c>
      <c r="CK41" s="51">
        <v>1</v>
      </c>
      <c r="CL41" s="51">
        <v>227435</v>
      </c>
      <c r="CM41" s="51">
        <v>0</v>
      </c>
      <c r="CN41" s="51">
        <v>94</v>
      </c>
      <c r="CO41" s="51">
        <v>0</v>
      </c>
      <c r="CP41" s="51">
        <v>7</v>
      </c>
      <c r="CQ41" s="51">
        <v>27</v>
      </c>
      <c r="CR41" s="51">
        <v>25</v>
      </c>
      <c r="CS41" s="51">
        <v>13</v>
      </c>
      <c r="CT41" s="51">
        <v>27</v>
      </c>
      <c r="CU41" s="51" t="s">
        <v>78</v>
      </c>
      <c r="CV41" s="51">
        <v>0</v>
      </c>
      <c r="CW41" s="51">
        <v>0</v>
      </c>
      <c r="CX41" s="51">
        <v>2</v>
      </c>
      <c r="CY41" s="51">
        <v>239039</v>
      </c>
      <c r="CZ41" s="51">
        <v>0</v>
      </c>
      <c r="DA41" s="51">
        <v>91</v>
      </c>
      <c r="DB41" s="51">
        <v>0</v>
      </c>
      <c r="DC41" s="51">
        <v>6</v>
      </c>
      <c r="DD41" s="51">
        <v>29</v>
      </c>
      <c r="DE41" s="51">
        <v>26</v>
      </c>
      <c r="DF41" s="51">
        <v>13</v>
      </c>
      <c r="DG41" s="51">
        <v>24</v>
      </c>
      <c r="DH41" s="51">
        <v>0</v>
      </c>
      <c r="DI41" s="51">
        <v>0</v>
      </c>
      <c r="DJ41" s="51">
        <v>0</v>
      </c>
      <c r="DK41" s="51">
        <v>1</v>
      </c>
      <c r="DL41" s="51">
        <v>466474</v>
      </c>
      <c r="DM41" s="51">
        <v>0</v>
      </c>
      <c r="DN41" s="51">
        <v>93</v>
      </c>
      <c r="DO41" s="51">
        <v>0</v>
      </c>
      <c r="DP41" s="51">
        <v>70</v>
      </c>
      <c r="DQ41" s="51">
        <v>93</v>
      </c>
      <c r="DR41" s="51">
        <v>0</v>
      </c>
      <c r="DS41" s="51">
        <v>23</v>
      </c>
      <c r="DT41" s="51">
        <v>0</v>
      </c>
      <c r="DU41" s="51">
        <v>0</v>
      </c>
      <c r="DV41" s="51">
        <v>0</v>
      </c>
      <c r="DW41" s="51">
        <v>1</v>
      </c>
      <c r="DX41" s="51">
        <v>6</v>
      </c>
      <c r="DY41" s="51">
        <v>227436</v>
      </c>
      <c r="DZ41" s="51">
        <v>0</v>
      </c>
      <c r="EA41" s="51">
        <v>93</v>
      </c>
      <c r="EB41" s="51">
        <v>0</v>
      </c>
      <c r="EC41" s="51">
        <v>65</v>
      </c>
      <c r="ED41" s="51">
        <v>90</v>
      </c>
      <c r="EE41" s="51">
        <v>0</v>
      </c>
      <c r="EF41" s="51">
        <v>25</v>
      </c>
      <c r="EG41" s="51">
        <v>0</v>
      </c>
      <c r="EH41" s="51">
        <v>0</v>
      </c>
      <c r="EI41" s="51">
        <v>0</v>
      </c>
      <c r="EJ41" s="51">
        <v>2</v>
      </c>
      <c r="EK41" s="51">
        <v>8</v>
      </c>
      <c r="EL41" s="51">
        <v>239034</v>
      </c>
      <c r="EM41" s="51">
        <v>0</v>
      </c>
      <c r="EN41" s="51">
        <v>90</v>
      </c>
      <c r="EO41" s="51">
        <v>0</v>
      </c>
      <c r="EP41" s="51">
        <v>68</v>
      </c>
      <c r="EQ41" s="51">
        <v>92</v>
      </c>
      <c r="ER41" s="51">
        <v>0</v>
      </c>
      <c r="ES41" s="51">
        <v>24</v>
      </c>
      <c r="ET41" s="51">
        <v>0</v>
      </c>
      <c r="EU41" s="51">
        <v>0</v>
      </c>
      <c r="EV41" s="51">
        <v>0</v>
      </c>
      <c r="EW41" s="51">
        <v>1</v>
      </c>
      <c r="EX41" s="51">
        <v>7</v>
      </c>
      <c r="EY41" s="51">
        <v>466470</v>
      </c>
      <c r="EZ41" s="51">
        <v>0</v>
      </c>
      <c r="FA41" s="51">
        <v>92</v>
      </c>
    </row>
    <row r="42" spans="1:157" x14ac:dyDescent="0.2">
      <c r="A42" s="51" t="s">
        <v>102</v>
      </c>
      <c r="B42" s="51" t="s">
        <v>22</v>
      </c>
      <c r="C42" s="51">
        <v>8</v>
      </c>
      <c r="D42" s="51">
        <v>27</v>
      </c>
      <c r="E42" s="51">
        <v>22</v>
      </c>
      <c r="F42" s="51">
        <v>9</v>
      </c>
      <c r="G42" s="51">
        <v>31</v>
      </c>
      <c r="H42" s="51">
        <v>0</v>
      </c>
      <c r="I42" s="51">
        <v>0</v>
      </c>
      <c r="J42" s="51">
        <v>0</v>
      </c>
      <c r="K42" s="51">
        <v>2</v>
      </c>
      <c r="L42" s="51">
        <v>284286</v>
      </c>
      <c r="M42" s="51">
        <v>0</v>
      </c>
      <c r="N42" s="51">
        <v>90</v>
      </c>
      <c r="O42" s="51">
        <v>0</v>
      </c>
      <c r="P42" s="51">
        <v>13</v>
      </c>
      <c r="Q42" s="51">
        <v>24</v>
      </c>
      <c r="R42" s="51">
        <v>24</v>
      </c>
      <c r="S42" s="51">
        <v>12</v>
      </c>
      <c r="T42" s="51">
        <v>23</v>
      </c>
      <c r="U42" s="51">
        <v>0</v>
      </c>
      <c r="V42" s="51">
        <v>0</v>
      </c>
      <c r="W42" s="51">
        <v>0</v>
      </c>
      <c r="X42" s="51">
        <v>3</v>
      </c>
      <c r="Y42" s="51">
        <v>298051</v>
      </c>
      <c r="Z42" s="51">
        <v>0</v>
      </c>
      <c r="AA42" s="51">
        <v>84</v>
      </c>
      <c r="AB42" s="51">
        <v>0</v>
      </c>
      <c r="AC42" s="51">
        <v>11</v>
      </c>
      <c r="AD42" s="51">
        <v>26</v>
      </c>
      <c r="AE42" s="51">
        <v>23</v>
      </c>
      <c r="AF42" s="51">
        <v>11</v>
      </c>
      <c r="AG42" s="51">
        <v>27</v>
      </c>
      <c r="AH42" s="51">
        <v>0</v>
      </c>
      <c r="AI42" s="51">
        <v>0</v>
      </c>
      <c r="AJ42" s="51">
        <v>0</v>
      </c>
      <c r="AK42" s="51">
        <v>2</v>
      </c>
      <c r="AL42" s="51">
        <v>582337</v>
      </c>
      <c r="AM42" s="51">
        <v>0</v>
      </c>
      <c r="AN42" s="51">
        <v>87</v>
      </c>
      <c r="AO42" s="51">
        <v>0</v>
      </c>
      <c r="AP42" s="51">
        <v>10</v>
      </c>
      <c r="AQ42" s="51">
        <v>25</v>
      </c>
      <c r="AR42" s="51">
        <v>30</v>
      </c>
      <c r="AS42" s="51">
        <v>16</v>
      </c>
      <c r="AT42" s="51">
        <v>18</v>
      </c>
      <c r="AU42" s="51">
        <v>0</v>
      </c>
      <c r="AV42" s="51">
        <v>0</v>
      </c>
      <c r="AW42" s="51">
        <v>0</v>
      </c>
      <c r="AX42" s="51">
        <v>2</v>
      </c>
      <c r="AY42" s="51">
        <v>284283</v>
      </c>
      <c r="AZ42" s="51">
        <v>0</v>
      </c>
      <c r="BA42" s="51">
        <v>88</v>
      </c>
      <c r="BB42" s="51">
        <v>0</v>
      </c>
      <c r="BC42" s="51">
        <v>18</v>
      </c>
      <c r="BD42" s="51">
        <v>18</v>
      </c>
      <c r="BE42" s="51">
        <v>29</v>
      </c>
      <c r="BF42" s="51">
        <v>22</v>
      </c>
      <c r="BG42" s="51">
        <v>10</v>
      </c>
      <c r="BH42" s="51">
        <v>0</v>
      </c>
      <c r="BI42" s="51">
        <v>0</v>
      </c>
      <c r="BJ42" s="51">
        <v>0</v>
      </c>
      <c r="BK42" s="51">
        <v>4</v>
      </c>
      <c r="BL42" s="51">
        <v>298050</v>
      </c>
      <c r="BM42" s="51">
        <v>0</v>
      </c>
      <c r="BN42" s="51">
        <v>78</v>
      </c>
      <c r="BO42" s="51">
        <v>0</v>
      </c>
      <c r="BP42" s="51">
        <v>14</v>
      </c>
      <c r="BQ42" s="51">
        <v>21</v>
      </c>
      <c r="BR42" s="51">
        <v>29</v>
      </c>
      <c r="BS42" s="51">
        <v>19</v>
      </c>
      <c r="BT42" s="51">
        <v>14</v>
      </c>
      <c r="BU42" s="51">
        <v>0</v>
      </c>
      <c r="BV42" s="51">
        <v>0</v>
      </c>
      <c r="BW42" s="51">
        <v>0</v>
      </c>
      <c r="BX42" s="51">
        <v>3</v>
      </c>
      <c r="BY42" s="51">
        <v>582333</v>
      </c>
      <c r="BZ42" s="51">
        <v>0</v>
      </c>
      <c r="CA42" s="51">
        <v>83</v>
      </c>
      <c r="CB42" s="51">
        <v>0</v>
      </c>
      <c r="CC42" s="51">
        <v>7</v>
      </c>
      <c r="CD42" s="51">
        <v>30</v>
      </c>
      <c r="CE42" s="51">
        <v>29</v>
      </c>
      <c r="CF42" s="51">
        <v>14</v>
      </c>
      <c r="CG42" s="51">
        <v>19</v>
      </c>
      <c r="CH42" s="51">
        <v>0</v>
      </c>
      <c r="CI42" s="51">
        <v>0</v>
      </c>
      <c r="CJ42" s="51">
        <v>0</v>
      </c>
      <c r="CK42" s="51">
        <v>1</v>
      </c>
      <c r="CL42" s="51">
        <v>284285</v>
      </c>
      <c r="CM42" s="51">
        <v>0</v>
      </c>
      <c r="CN42" s="51">
        <v>92</v>
      </c>
      <c r="CO42" s="51">
        <v>0</v>
      </c>
      <c r="CP42" s="51">
        <v>9</v>
      </c>
      <c r="CQ42" s="51">
        <v>25</v>
      </c>
      <c r="CR42" s="51">
        <v>25</v>
      </c>
      <c r="CS42" s="51">
        <v>14</v>
      </c>
      <c r="CT42" s="51">
        <v>24</v>
      </c>
      <c r="CU42" s="51">
        <v>0</v>
      </c>
      <c r="CV42" s="51">
        <v>0</v>
      </c>
      <c r="CW42" s="51">
        <v>0</v>
      </c>
      <c r="CX42" s="51">
        <v>2</v>
      </c>
      <c r="CY42" s="51">
        <v>298051</v>
      </c>
      <c r="CZ42" s="51">
        <v>0</v>
      </c>
      <c r="DA42" s="51">
        <v>89</v>
      </c>
      <c r="DB42" s="51">
        <v>0</v>
      </c>
      <c r="DC42" s="51">
        <v>8</v>
      </c>
      <c r="DD42" s="51">
        <v>28</v>
      </c>
      <c r="DE42" s="51">
        <v>27</v>
      </c>
      <c r="DF42" s="51">
        <v>14</v>
      </c>
      <c r="DG42" s="51">
        <v>22</v>
      </c>
      <c r="DH42" s="51">
        <v>0</v>
      </c>
      <c r="DI42" s="51">
        <v>0</v>
      </c>
      <c r="DJ42" s="51">
        <v>0</v>
      </c>
      <c r="DK42" s="51">
        <v>2</v>
      </c>
      <c r="DL42" s="51">
        <v>582336</v>
      </c>
      <c r="DM42" s="51">
        <v>0</v>
      </c>
      <c r="DN42" s="51">
        <v>91</v>
      </c>
      <c r="DO42" s="51">
        <v>0</v>
      </c>
      <c r="DP42" s="51">
        <v>71</v>
      </c>
      <c r="DQ42" s="51">
        <v>91</v>
      </c>
      <c r="DR42" s="51">
        <v>0</v>
      </c>
      <c r="DS42" s="51">
        <v>20</v>
      </c>
      <c r="DT42" s="51">
        <v>0</v>
      </c>
      <c r="DU42" s="51">
        <v>0</v>
      </c>
      <c r="DV42" s="51">
        <v>0</v>
      </c>
      <c r="DW42" s="51">
        <v>1</v>
      </c>
      <c r="DX42" s="51">
        <v>8</v>
      </c>
      <c r="DY42" s="51">
        <v>284287</v>
      </c>
      <c r="DZ42" s="51">
        <v>0</v>
      </c>
      <c r="EA42" s="51">
        <v>91</v>
      </c>
      <c r="EB42" s="51">
        <v>0</v>
      </c>
      <c r="EC42" s="51">
        <v>66</v>
      </c>
      <c r="ED42" s="51">
        <v>88</v>
      </c>
      <c r="EE42" s="51">
        <v>0</v>
      </c>
      <c r="EF42" s="51">
        <v>22</v>
      </c>
      <c r="EG42" s="51">
        <v>0</v>
      </c>
      <c r="EH42" s="51">
        <v>0</v>
      </c>
      <c r="EI42" s="51">
        <v>0</v>
      </c>
      <c r="EJ42" s="51">
        <v>2</v>
      </c>
      <c r="EK42" s="51">
        <v>10</v>
      </c>
      <c r="EL42" s="51">
        <v>298045</v>
      </c>
      <c r="EM42" s="51">
        <v>0</v>
      </c>
      <c r="EN42" s="51">
        <v>88</v>
      </c>
      <c r="EO42" s="51">
        <v>0</v>
      </c>
      <c r="EP42" s="51">
        <v>68</v>
      </c>
      <c r="EQ42" s="51">
        <v>89</v>
      </c>
      <c r="ER42" s="51">
        <v>0</v>
      </c>
      <c r="ES42" s="51">
        <v>21</v>
      </c>
      <c r="ET42" s="51">
        <v>0</v>
      </c>
      <c r="EU42" s="51">
        <v>0</v>
      </c>
      <c r="EV42" s="51">
        <v>0</v>
      </c>
      <c r="EW42" s="51">
        <v>2</v>
      </c>
      <c r="EX42" s="51">
        <v>9</v>
      </c>
      <c r="EY42" s="51">
        <v>582332</v>
      </c>
      <c r="EZ42" s="51">
        <v>0</v>
      </c>
      <c r="FA42" s="51">
        <v>89</v>
      </c>
    </row>
    <row r="44" spans="1:157" x14ac:dyDescent="0.2">
      <c r="B44" s="51" t="s">
        <v>25</v>
      </c>
      <c r="C44" s="51">
        <v>4</v>
      </c>
      <c r="D44" s="51">
        <v>30</v>
      </c>
      <c r="E44" s="51">
        <v>23</v>
      </c>
      <c r="F44" s="51">
        <v>7</v>
      </c>
      <c r="G44" s="51">
        <v>36</v>
      </c>
      <c r="H44" s="51">
        <v>0</v>
      </c>
      <c r="I44" s="51">
        <v>0</v>
      </c>
      <c r="J44" s="51">
        <v>0</v>
      </c>
      <c r="K44" s="51">
        <v>0</v>
      </c>
      <c r="L44" s="51">
        <v>243032</v>
      </c>
      <c r="M44" s="51">
        <v>0</v>
      </c>
      <c r="N44" s="51">
        <v>96</v>
      </c>
      <c r="O44" s="51">
        <v>0</v>
      </c>
      <c r="P44" s="51">
        <v>5</v>
      </c>
      <c r="Q44" s="51">
        <v>29</v>
      </c>
      <c r="R44" s="51">
        <v>26</v>
      </c>
      <c r="S44" s="51">
        <v>9</v>
      </c>
      <c r="T44" s="51">
        <v>30</v>
      </c>
      <c r="U44" s="51">
        <v>0</v>
      </c>
      <c r="V44" s="51">
        <v>0</v>
      </c>
      <c r="W44" s="51">
        <v>0</v>
      </c>
      <c r="X44" s="51">
        <v>0</v>
      </c>
      <c r="Y44" s="51">
        <v>217645</v>
      </c>
      <c r="Z44" s="51">
        <v>0</v>
      </c>
      <c r="AA44" s="51">
        <v>95</v>
      </c>
      <c r="AB44" s="51">
        <v>0</v>
      </c>
      <c r="AC44" s="51">
        <v>4</v>
      </c>
      <c r="AD44" s="51">
        <v>30</v>
      </c>
      <c r="AE44" s="51">
        <v>24</v>
      </c>
      <c r="AF44" s="51">
        <v>8</v>
      </c>
      <c r="AG44" s="51">
        <v>33</v>
      </c>
      <c r="AH44" s="51">
        <v>0</v>
      </c>
      <c r="AI44" s="51">
        <v>0</v>
      </c>
      <c r="AJ44" s="51">
        <v>0</v>
      </c>
      <c r="AK44" s="51">
        <v>0</v>
      </c>
      <c r="AL44" s="51">
        <v>460677</v>
      </c>
      <c r="AM44" s="51">
        <v>0</v>
      </c>
      <c r="AN44" s="51">
        <v>95</v>
      </c>
      <c r="AO44" s="51">
        <v>0</v>
      </c>
      <c r="AP44" s="51">
        <v>5</v>
      </c>
      <c r="AQ44" s="51">
        <v>28</v>
      </c>
      <c r="AR44" s="51">
        <v>32</v>
      </c>
      <c r="AS44" s="51">
        <v>14</v>
      </c>
      <c r="AT44" s="51">
        <v>20</v>
      </c>
      <c r="AU44" s="51">
        <v>0</v>
      </c>
      <c r="AV44" s="51">
        <v>0</v>
      </c>
      <c r="AW44" s="51">
        <v>0</v>
      </c>
      <c r="AX44" s="51">
        <v>0</v>
      </c>
      <c r="AY44" s="51">
        <v>243032</v>
      </c>
      <c r="AZ44" s="51">
        <v>0</v>
      </c>
      <c r="BA44" s="51">
        <v>95</v>
      </c>
      <c r="BB44" s="51">
        <v>0</v>
      </c>
      <c r="BC44" s="51">
        <v>8</v>
      </c>
      <c r="BD44" s="51">
        <v>23</v>
      </c>
      <c r="BE44" s="51">
        <v>35</v>
      </c>
      <c r="BF44" s="51">
        <v>20</v>
      </c>
      <c r="BG44" s="51">
        <v>13</v>
      </c>
      <c r="BH44" s="51">
        <v>0</v>
      </c>
      <c r="BI44" s="51">
        <v>0</v>
      </c>
      <c r="BJ44" s="51">
        <v>0</v>
      </c>
      <c r="BK44" s="51">
        <v>1</v>
      </c>
      <c r="BL44" s="51">
        <v>217645</v>
      </c>
      <c r="BM44" s="51">
        <v>0</v>
      </c>
      <c r="BN44" s="51">
        <v>91</v>
      </c>
      <c r="BO44" s="51">
        <v>0</v>
      </c>
      <c r="BP44" s="51">
        <v>6</v>
      </c>
      <c r="BQ44" s="51">
        <v>26</v>
      </c>
      <c r="BR44" s="51">
        <v>33</v>
      </c>
      <c r="BS44" s="51">
        <v>17</v>
      </c>
      <c r="BT44" s="51">
        <v>17</v>
      </c>
      <c r="BU44" s="51">
        <v>0</v>
      </c>
      <c r="BV44" s="51">
        <v>0</v>
      </c>
      <c r="BW44" s="51">
        <v>0</v>
      </c>
      <c r="BX44" s="51">
        <v>0</v>
      </c>
      <c r="BY44" s="51">
        <v>460677</v>
      </c>
      <c r="BZ44" s="51">
        <v>0</v>
      </c>
      <c r="CA44" s="51">
        <v>93</v>
      </c>
      <c r="CB44" s="51">
        <v>0</v>
      </c>
      <c r="CC44" s="51">
        <v>3</v>
      </c>
      <c r="CD44" s="51">
        <v>34</v>
      </c>
      <c r="CE44" s="51">
        <v>30</v>
      </c>
      <c r="CF44" s="51">
        <v>11</v>
      </c>
      <c r="CG44" s="51">
        <v>22</v>
      </c>
      <c r="CH44" s="51">
        <v>0</v>
      </c>
      <c r="CI44" s="51">
        <v>0</v>
      </c>
      <c r="CJ44" s="51">
        <v>0</v>
      </c>
      <c r="CK44" s="51">
        <v>0</v>
      </c>
      <c r="CL44" s="51">
        <v>243032</v>
      </c>
      <c r="CM44" s="51">
        <v>0</v>
      </c>
      <c r="CN44" s="51">
        <v>97</v>
      </c>
      <c r="CO44" s="51">
        <v>0</v>
      </c>
      <c r="CP44" s="51">
        <v>3</v>
      </c>
      <c r="CQ44" s="51">
        <v>31</v>
      </c>
      <c r="CR44" s="51">
        <v>26</v>
      </c>
      <c r="CS44" s="51">
        <v>10</v>
      </c>
      <c r="CT44" s="51">
        <v>31</v>
      </c>
      <c r="CU44" s="51">
        <v>0</v>
      </c>
      <c r="CV44" s="51">
        <v>0</v>
      </c>
      <c r="CW44" s="51">
        <v>0</v>
      </c>
      <c r="CX44" s="51">
        <v>0</v>
      </c>
      <c r="CY44" s="51">
        <v>217644</v>
      </c>
      <c r="CZ44" s="51">
        <v>0</v>
      </c>
      <c r="DA44" s="51">
        <v>97</v>
      </c>
      <c r="DB44" s="51">
        <v>0</v>
      </c>
      <c r="DC44" s="51">
        <v>3</v>
      </c>
      <c r="DD44" s="51">
        <v>32</v>
      </c>
      <c r="DE44" s="51">
        <v>28</v>
      </c>
      <c r="DF44" s="51">
        <v>11</v>
      </c>
      <c r="DG44" s="51">
        <v>26</v>
      </c>
      <c r="DH44" s="51">
        <v>0</v>
      </c>
      <c r="DI44" s="51">
        <v>0</v>
      </c>
      <c r="DJ44" s="51">
        <v>0</v>
      </c>
      <c r="DK44" s="51">
        <v>0</v>
      </c>
      <c r="DL44" s="51">
        <v>460676</v>
      </c>
      <c r="DM44" s="51">
        <v>0</v>
      </c>
      <c r="DN44" s="51">
        <v>97</v>
      </c>
      <c r="DO44" s="51">
        <v>0</v>
      </c>
      <c r="DP44" s="51">
        <v>73</v>
      </c>
      <c r="DQ44" s="51">
        <v>96</v>
      </c>
      <c r="DR44" s="51">
        <v>0</v>
      </c>
      <c r="DS44" s="51">
        <v>23</v>
      </c>
      <c r="DT44" s="51">
        <v>0</v>
      </c>
      <c r="DU44" s="51">
        <v>0</v>
      </c>
      <c r="DV44" s="51">
        <v>0</v>
      </c>
      <c r="DW44" s="51">
        <v>0</v>
      </c>
      <c r="DX44" s="51">
        <v>4</v>
      </c>
      <c r="DY44" s="51">
        <v>243032</v>
      </c>
      <c r="DZ44" s="51">
        <v>0</v>
      </c>
      <c r="EA44" s="51">
        <v>96</v>
      </c>
      <c r="EB44" s="51">
        <v>0</v>
      </c>
      <c r="EC44" s="51">
        <v>68</v>
      </c>
      <c r="ED44" s="51">
        <v>96</v>
      </c>
      <c r="EE44" s="51">
        <v>0</v>
      </c>
      <c r="EF44" s="51">
        <v>29</v>
      </c>
      <c r="EG44" s="51">
        <v>0</v>
      </c>
      <c r="EH44" s="51">
        <v>0</v>
      </c>
      <c r="EI44" s="51">
        <v>0</v>
      </c>
      <c r="EJ44" s="51">
        <v>0</v>
      </c>
      <c r="EK44" s="51">
        <v>4</v>
      </c>
      <c r="EL44" s="51">
        <v>217645</v>
      </c>
      <c r="EM44" s="51">
        <v>0</v>
      </c>
      <c r="EN44" s="51">
        <v>96</v>
      </c>
      <c r="EO44" s="51">
        <v>0</v>
      </c>
      <c r="EP44" s="51">
        <v>71</v>
      </c>
      <c r="EQ44" s="51">
        <v>96</v>
      </c>
      <c r="ER44" s="51">
        <v>0</v>
      </c>
      <c r="ES44" s="51">
        <v>26</v>
      </c>
      <c r="ET44" s="51">
        <v>0</v>
      </c>
      <c r="EU44" s="51">
        <v>0</v>
      </c>
      <c r="EV44" s="51">
        <v>0</v>
      </c>
      <c r="EW44" s="51">
        <v>0</v>
      </c>
      <c r="EX44" s="51">
        <v>4</v>
      </c>
      <c r="EY44" s="51">
        <v>460677</v>
      </c>
      <c r="EZ44" s="51">
        <v>0</v>
      </c>
      <c r="FA44" s="51">
        <v>96</v>
      </c>
    </row>
    <row r="45" spans="1:157" x14ac:dyDescent="0.2">
      <c r="B45" s="51" t="s">
        <v>27</v>
      </c>
      <c r="C45" s="51">
        <v>36</v>
      </c>
      <c r="D45" s="51">
        <v>10</v>
      </c>
      <c r="E45" s="51">
        <v>22</v>
      </c>
      <c r="F45" s="51">
        <v>23</v>
      </c>
      <c r="G45" s="51">
        <v>4</v>
      </c>
      <c r="H45" s="51">
        <v>0</v>
      </c>
      <c r="I45" s="51">
        <v>0</v>
      </c>
      <c r="J45" s="51">
        <v>0</v>
      </c>
      <c r="K45" s="51">
        <v>5</v>
      </c>
      <c r="L45" s="51">
        <v>37062</v>
      </c>
      <c r="M45" s="51">
        <v>0</v>
      </c>
      <c r="N45" s="51">
        <v>59</v>
      </c>
      <c r="O45" s="51">
        <v>0</v>
      </c>
      <c r="P45" s="51">
        <v>36</v>
      </c>
      <c r="Q45" s="51">
        <v>10</v>
      </c>
      <c r="R45" s="51">
        <v>22</v>
      </c>
      <c r="S45" s="51">
        <v>21</v>
      </c>
      <c r="T45" s="51">
        <v>5</v>
      </c>
      <c r="U45" s="51" t="s">
        <v>78</v>
      </c>
      <c r="V45" s="51">
        <v>0</v>
      </c>
      <c r="W45" s="51">
        <v>0</v>
      </c>
      <c r="X45" s="51">
        <v>6</v>
      </c>
      <c r="Y45" s="51">
        <v>71294</v>
      </c>
      <c r="Z45" s="51">
        <v>0</v>
      </c>
      <c r="AA45" s="51">
        <v>58</v>
      </c>
      <c r="AB45" s="51">
        <v>0</v>
      </c>
      <c r="AC45" s="51">
        <v>36</v>
      </c>
      <c r="AD45" s="51">
        <v>10</v>
      </c>
      <c r="AE45" s="51">
        <v>22</v>
      </c>
      <c r="AF45" s="51">
        <v>22</v>
      </c>
      <c r="AG45" s="51">
        <v>5</v>
      </c>
      <c r="AH45" s="51" t="s">
        <v>78</v>
      </c>
      <c r="AI45" s="51">
        <v>0</v>
      </c>
      <c r="AJ45" s="51">
        <v>0</v>
      </c>
      <c r="AK45" s="51">
        <v>5</v>
      </c>
      <c r="AL45" s="51">
        <v>108356</v>
      </c>
      <c r="AM45" s="51">
        <v>0</v>
      </c>
      <c r="AN45" s="51">
        <v>58</v>
      </c>
      <c r="AO45" s="51">
        <v>0</v>
      </c>
      <c r="AP45" s="51">
        <v>40</v>
      </c>
      <c r="AQ45" s="51">
        <v>5</v>
      </c>
      <c r="AR45" s="51">
        <v>17</v>
      </c>
      <c r="AS45" s="51">
        <v>29</v>
      </c>
      <c r="AT45" s="51">
        <v>2</v>
      </c>
      <c r="AU45" s="51">
        <v>0</v>
      </c>
      <c r="AV45" s="51">
        <v>0</v>
      </c>
      <c r="AW45" s="51">
        <v>0</v>
      </c>
      <c r="AX45" s="51">
        <v>7</v>
      </c>
      <c r="AY45" s="51">
        <v>37061</v>
      </c>
      <c r="AZ45" s="51">
        <v>0</v>
      </c>
      <c r="BA45" s="51">
        <v>53</v>
      </c>
      <c r="BB45" s="51">
        <v>0</v>
      </c>
      <c r="BC45" s="51">
        <v>45</v>
      </c>
      <c r="BD45" s="51">
        <v>4</v>
      </c>
      <c r="BE45" s="51">
        <v>15</v>
      </c>
      <c r="BF45" s="51">
        <v>27</v>
      </c>
      <c r="BG45" s="51">
        <v>1</v>
      </c>
      <c r="BH45" s="51">
        <v>0</v>
      </c>
      <c r="BI45" s="51">
        <v>0</v>
      </c>
      <c r="BJ45" s="51">
        <v>0</v>
      </c>
      <c r="BK45" s="51">
        <v>9</v>
      </c>
      <c r="BL45" s="51">
        <v>71294</v>
      </c>
      <c r="BM45" s="51">
        <v>0</v>
      </c>
      <c r="BN45" s="51">
        <v>46</v>
      </c>
      <c r="BO45" s="51">
        <v>0</v>
      </c>
      <c r="BP45" s="51">
        <v>43</v>
      </c>
      <c r="BQ45" s="51">
        <v>4</v>
      </c>
      <c r="BR45" s="51">
        <v>15</v>
      </c>
      <c r="BS45" s="51">
        <v>28</v>
      </c>
      <c r="BT45" s="51">
        <v>1</v>
      </c>
      <c r="BU45" s="51">
        <v>0</v>
      </c>
      <c r="BV45" s="51">
        <v>0</v>
      </c>
      <c r="BW45" s="51">
        <v>0</v>
      </c>
      <c r="BX45" s="51">
        <v>8</v>
      </c>
      <c r="BY45" s="51">
        <v>108355</v>
      </c>
      <c r="BZ45" s="51">
        <v>0</v>
      </c>
      <c r="CA45" s="51">
        <v>49</v>
      </c>
      <c r="CB45" s="51">
        <v>0</v>
      </c>
      <c r="CC45" s="51">
        <v>31</v>
      </c>
      <c r="CD45" s="51">
        <v>8</v>
      </c>
      <c r="CE45" s="51">
        <v>22</v>
      </c>
      <c r="CF45" s="51">
        <v>33</v>
      </c>
      <c r="CG45" s="51">
        <v>2</v>
      </c>
      <c r="CH45" s="51" t="s">
        <v>78</v>
      </c>
      <c r="CI45" s="51">
        <v>0</v>
      </c>
      <c r="CJ45" s="51">
        <v>0</v>
      </c>
      <c r="CK45" s="51">
        <v>3</v>
      </c>
      <c r="CL45" s="51">
        <v>37061</v>
      </c>
      <c r="CM45" s="51">
        <v>0</v>
      </c>
      <c r="CN45" s="51">
        <v>65</v>
      </c>
      <c r="CO45" s="51">
        <v>0</v>
      </c>
      <c r="CP45" s="51">
        <v>25</v>
      </c>
      <c r="CQ45" s="51">
        <v>12</v>
      </c>
      <c r="CR45" s="51">
        <v>26</v>
      </c>
      <c r="CS45" s="51">
        <v>29</v>
      </c>
      <c r="CT45" s="51">
        <v>5</v>
      </c>
      <c r="CU45" s="51" t="s">
        <v>78</v>
      </c>
      <c r="CV45" s="51">
        <v>0</v>
      </c>
      <c r="CW45" s="51">
        <v>0</v>
      </c>
      <c r="CX45" s="51">
        <v>3</v>
      </c>
      <c r="CY45" s="51">
        <v>71294</v>
      </c>
      <c r="CZ45" s="51">
        <v>0</v>
      </c>
      <c r="DA45" s="51">
        <v>72</v>
      </c>
      <c r="DB45" s="51">
        <v>0</v>
      </c>
      <c r="DC45" s="51">
        <v>27</v>
      </c>
      <c r="DD45" s="51">
        <v>11</v>
      </c>
      <c r="DE45" s="51">
        <v>25</v>
      </c>
      <c r="DF45" s="51">
        <v>30</v>
      </c>
      <c r="DG45" s="51">
        <v>4</v>
      </c>
      <c r="DH45" s="51" t="s">
        <v>78</v>
      </c>
      <c r="DI45" s="51">
        <v>0</v>
      </c>
      <c r="DJ45" s="51">
        <v>0</v>
      </c>
      <c r="DK45" s="51">
        <v>3</v>
      </c>
      <c r="DL45" s="51">
        <v>108355</v>
      </c>
      <c r="DM45" s="51">
        <v>0</v>
      </c>
      <c r="DN45" s="51">
        <v>70</v>
      </c>
      <c r="DO45" s="51">
        <v>0</v>
      </c>
      <c r="DP45" s="51">
        <v>62</v>
      </c>
      <c r="DQ45" s="51">
        <v>64</v>
      </c>
      <c r="DR45" s="51">
        <v>0</v>
      </c>
      <c r="DS45" s="51">
        <v>3</v>
      </c>
      <c r="DT45" s="51">
        <v>0</v>
      </c>
      <c r="DU45" s="51">
        <v>0</v>
      </c>
      <c r="DV45" s="51">
        <v>0</v>
      </c>
      <c r="DW45" s="51">
        <v>3</v>
      </c>
      <c r="DX45" s="51">
        <v>33</v>
      </c>
      <c r="DY45" s="51">
        <v>37063</v>
      </c>
      <c r="DZ45" s="51">
        <v>0</v>
      </c>
      <c r="EA45" s="51">
        <v>64</v>
      </c>
      <c r="EB45" s="51">
        <v>0</v>
      </c>
      <c r="EC45" s="51">
        <v>64</v>
      </c>
      <c r="ED45" s="51">
        <v>70</v>
      </c>
      <c r="EE45" s="51">
        <v>0</v>
      </c>
      <c r="EF45" s="51">
        <v>5</v>
      </c>
      <c r="EG45" s="51">
        <v>0</v>
      </c>
      <c r="EH45" s="51">
        <v>0</v>
      </c>
      <c r="EI45" s="51">
        <v>0</v>
      </c>
      <c r="EJ45" s="51">
        <v>2</v>
      </c>
      <c r="EK45" s="51">
        <v>28</v>
      </c>
      <c r="EL45" s="51">
        <v>71294</v>
      </c>
      <c r="EM45" s="51">
        <v>0</v>
      </c>
      <c r="EN45" s="51">
        <v>70</v>
      </c>
      <c r="EO45" s="51">
        <v>0</v>
      </c>
      <c r="EP45" s="51">
        <v>63</v>
      </c>
      <c r="EQ45" s="51">
        <v>68</v>
      </c>
      <c r="ER45" s="51">
        <v>0</v>
      </c>
      <c r="ES45" s="51">
        <v>4</v>
      </c>
      <c r="ET45" s="51">
        <v>0</v>
      </c>
      <c r="EU45" s="51">
        <v>0</v>
      </c>
      <c r="EV45" s="51">
        <v>0</v>
      </c>
      <c r="EW45" s="51">
        <v>2</v>
      </c>
      <c r="EX45" s="51">
        <v>30</v>
      </c>
      <c r="EY45" s="51">
        <v>108357</v>
      </c>
      <c r="EZ45" s="51">
        <v>0</v>
      </c>
      <c r="FA45" s="51">
        <v>68</v>
      </c>
    </row>
    <row r="46" spans="1:157" x14ac:dyDescent="0.2">
      <c r="B46" s="51" t="s">
        <v>103</v>
      </c>
      <c r="C46" s="51">
        <v>34</v>
      </c>
      <c r="D46" s="51">
        <v>9</v>
      </c>
      <c r="E46" s="51">
        <v>25</v>
      </c>
      <c r="F46" s="51">
        <v>26</v>
      </c>
      <c r="G46" s="51">
        <v>3</v>
      </c>
      <c r="H46" s="51">
        <v>0</v>
      </c>
      <c r="I46" s="51">
        <v>0</v>
      </c>
      <c r="J46" s="51">
        <v>0</v>
      </c>
      <c r="K46" s="51">
        <v>2</v>
      </c>
      <c r="L46" s="51">
        <v>25765</v>
      </c>
      <c r="M46" s="51">
        <v>0</v>
      </c>
      <c r="N46" s="51">
        <v>63</v>
      </c>
      <c r="O46" s="51">
        <v>0</v>
      </c>
      <c r="P46" s="51">
        <v>35</v>
      </c>
      <c r="Q46" s="51">
        <v>10</v>
      </c>
      <c r="R46" s="51">
        <v>25</v>
      </c>
      <c r="S46" s="51">
        <v>24</v>
      </c>
      <c r="T46" s="51">
        <v>4</v>
      </c>
      <c r="U46" s="51">
        <v>0</v>
      </c>
      <c r="V46" s="51">
        <v>0</v>
      </c>
      <c r="W46" s="51">
        <v>0</v>
      </c>
      <c r="X46" s="51">
        <v>3</v>
      </c>
      <c r="Y46" s="51">
        <v>44278</v>
      </c>
      <c r="Z46" s="51">
        <v>0</v>
      </c>
      <c r="AA46" s="51">
        <v>62</v>
      </c>
      <c r="AB46" s="51">
        <v>0</v>
      </c>
      <c r="AC46" s="51">
        <v>35</v>
      </c>
      <c r="AD46" s="51">
        <v>10</v>
      </c>
      <c r="AE46" s="51">
        <v>25</v>
      </c>
      <c r="AF46" s="51">
        <v>25</v>
      </c>
      <c r="AG46" s="51">
        <v>4</v>
      </c>
      <c r="AH46" s="51">
        <v>0</v>
      </c>
      <c r="AI46" s="51">
        <v>0</v>
      </c>
      <c r="AJ46" s="51">
        <v>0</v>
      </c>
      <c r="AK46" s="51">
        <v>3</v>
      </c>
      <c r="AL46" s="51">
        <v>70043</v>
      </c>
      <c r="AM46" s="51">
        <v>0</v>
      </c>
      <c r="AN46" s="51">
        <v>63</v>
      </c>
      <c r="AO46" s="51">
        <v>0</v>
      </c>
      <c r="AP46" s="51">
        <v>40</v>
      </c>
      <c r="AQ46" s="51">
        <v>4</v>
      </c>
      <c r="AR46" s="51">
        <v>18</v>
      </c>
      <c r="AS46" s="51">
        <v>33</v>
      </c>
      <c r="AT46" s="51">
        <v>1</v>
      </c>
      <c r="AU46" s="51">
        <v>0</v>
      </c>
      <c r="AV46" s="51">
        <v>0</v>
      </c>
      <c r="AW46" s="51">
        <v>0</v>
      </c>
      <c r="AX46" s="51">
        <v>4</v>
      </c>
      <c r="AY46" s="51">
        <v>25765</v>
      </c>
      <c r="AZ46" s="51">
        <v>0</v>
      </c>
      <c r="BA46" s="51">
        <v>57</v>
      </c>
      <c r="BB46" s="51">
        <v>0</v>
      </c>
      <c r="BC46" s="51">
        <v>45</v>
      </c>
      <c r="BD46" s="51">
        <v>3</v>
      </c>
      <c r="BE46" s="51">
        <v>16</v>
      </c>
      <c r="BF46" s="51">
        <v>31</v>
      </c>
      <c r="BG46" s="51">
        <v>1</v>
      </c>
      <c r="BH46" s="51" t="s">
        <v>78</v>
      </c>
      <c r="BI46" s="51">
        <v>0</v>
      </c>
      <c r="BJ46" s="51">
        <v>0</v>
      </c>
      <c r="BK46" s="51">
        <v>5</v>
      </c>
      <c r="BL46" s="51">
        <v>44278</v>
      </c>
      <c r="BM46" s="51">
        <v>0</v>
      </c>
      <c r="BN46" s="51">
        <v>51</v>
      </c>
      <c r="BO46" s="51">
        <v>0</v>
      </c>
      <c r="BP46" s="51">
        <v>43</v>
      </c>
      <c r="BQ46" s="51">
        <v>4</v>
      </c>
      <c r="BR46" s="51">
        <v>16</v>
      </c>
      <c r="BS46" s="51">
        <v>32</v>
      </c>
      <c r="BT46" s="51">
        <v>1</v>
      </c>
      <c r="BU46" s="51" t="s">
        <v>78</v>
      </c>
      <c r="BV46" s="51">
        <v>0</v>
      </c>
      <c r="BW46" s="51">
        <v>0</v>
      </c>
      <c r="BX46" s="51">
        <v>4</v>
      </c>
      <c r="BY46" s="51">
        <v>70043</v>
      </c>
      <c r="BZ46" s="51">
        <v>0</v>
      </c>
      <c r="CA46" s="51">
        <v>53</v>
      </c>
      <c r="CB46" s="51">
        <v>0</v>
      </c>
      <c r="CC46" s="51">
        <v>29</v>
      </c>
      <c r="CD46" s="51">
        <v>8</v>
      </c>
      <c r="CE46" s="51">
        <v>24</v>
      </c>
      <c r="CF46" s="51">
        <v>36</v>
      </c>
      <c r="CG46" s="51">
        <v>2</v>
      </c>
      <c r="CH46" s="51" t="s">
        <v>78</v>
      </c>
      <c r="CI46" s="51">
        <v>0</v>
      </c>
      <c r="CJ46" s="51">
        <v>0</v>
      </c>
      <c r="CK46" s="51">
        <v>1</v>
      </c>
      <c r="CL46" s="51">
        <v>25765</v>
      </c>
      <c r="CM46" s="51">
        <v>0</v>
      </c>
      <c r="CN46" s="51">
        <v>70</v>
      </c>
      <c r="CO46" s="51">
        <v>0</v>
      </c>
      <c r="CP46" s="51">
        <v>22</v>
      </c>
      <c r="CQ46" s="51">
        <v>12</v>
      </c>
      <c r="CR46" s="51">
        <v>29</v>
      </c>
      <c r="CS46" s="51">
        <v>31</v>
      </c>
      <c r="CT46" s="51">
        <v>5</v>
      </c>
      <c r="CU46" s="51">
        <v>0</v>
      </c>
      <c r="CV46" s="51">
        <v>0</v>
      </c>
      <c r="CW46" s="51">
        <v>0</v>
      </c>
      <c r="CX46" s="51">
        <v>1</v>
      </c>
      <c r="CY46" s="51">
        <v>44278</v>
      </c>
      <c r="CZ46" s="51">
        <v>0</v>
      </c>
      <c r="DA46" s="51">
        <v>77</v>
      </c>
      <c r="DB46" s="51">
        <v>0</v>
      </c>
      <c r="DC46" s="51">
        <v>24</v>
      </c>
      <c r="DD46" s="51">
        <v>11</v>
      </c>
      <c r="DE46" s="51">
        <v>27</v>
      </c>
      <c r="DF46" s="51">
        <v>33</v>
      </c>
      <c r="DG46" s="51">
        <v>4</v>
      </c>
      <c r="DH46" s="51" t="s">
        <v>78</v>
      </c>
      <c r="DI46" s="51">
        <v>0</v>
      </c>
      <c r="DJ46" s="51">
        <v>0</v>
      </c>
      <c r="DK46" s="51">
        <v>1</v>
      </c>
      <c r="DL46" s="51">
        <v>70043</v>
      </c>
      <c r="DM46" s="51">
        <v>0</v>
      </c>
      <c r="DN46" s="51">
        <v>74</v>
      </c>
      <c r="DO46" s="51">
        <v>0</v>
      </c>
      <c r="DP46" s="51">
        <v>66</v>
      </c>
      <c r="DQ46" s="51">
        <v>69</v>
      </c>
      <c r="DR46" s="51">
        <v>0</v>
      </c>
      <c r="DS46" s="51">
        <v>2</v>
      </c>
      <c r="DT46" s="51">
        <v>0</v>
      </c>
      <c r="DU46" s="51">
        <v>0</v>
      </c>
      <c r="DV46" s="51">
        <v>0</v>
      </c>
      <c r="DW46" s="51">
        <v>1</v>
      </c>
      <c r="DX46" s="51">
        <v>30</v>
      </c>
      <c r="DY46" s="51">
        <v>25765</v>
      </c>
      <c r="DZ46" s="51">
        <v>0</v>
      </c>
      <c r="EA46" s="51">
        <v>69</v>
      </c>
      <c r="EB46" s="51">
        <v>0</v>
      </c>
      <c r="EC46" s="51">
        <v>70</v>
      </c>
      <c r="ED46" s="51">
        <v>75</v>
      </c>
      <c r="EE46" s="51" t="s">
        <v>78</v>
      </c>
      <c r="EF46" s="51">
        <v>5</v>
      </c>
      <c r="EG46" s="51">
        <v>0</v>
      </c>
      <c r="EH46" s="51">
        <v>0</v>
      </c>
      <c r="EI46" s="51">
        <v>0</v>
      </c>
      <c r="EJ46" s="51">
        <v>1</v>
      </c>
      <c r="EK46" s="51">
        <v>24</v>
      </c>
      <c r="EL46" s="51">
        <v>44278</v>
      </c>
      <c r="EM46" s="51">
        <v>0</v>
      </c>
      <c r="EN46" s="51">
        <v>75</v>
      </c>
      <c r="EO46" s="51">
        <v>0</v>
      </c>
      <c r="EP46" s="51">
        <v>69</v>
      </c>
      <c r="EQ46" s="51">
        <v>73</v>
      </c>
      <c r="ER46" s="51" t="s">
        <v>78</v>
      </c>
      <c r="ES46" s="51">
        <v>4</v>
      </c>
      <c r="ET46" s="51">
        <v>0</v>
      </c>
      <c r="EU46" s="51">
        <v>0</v>
      </c>
      <c r="EV46" s="51">
        <v>0</v>
      </c>
      <c r="EW46" s="51">
        <v>1</v>
      </c>
      <c r="EX46" s="51">
        <v>26</v>
      </c>
      <c r="EY46" s="51">
        <v>70043</v>
      </c>
      <c r="EZ46" s="51">
        <v>0</v>
      </c>
      <c r="FA46" s="51">
        <v>73</v>
      </c>
    </row>
    <row r="47" spans="1:157" x14ac:dyDescent="0.2">
      <c r="B47" s="51" t="s">
        <v>104</v>
      </c>
      <c r="C47" s="51">
        <v>39</v>
      </c>
      <c r="D47" s="51">
        <v>10</v>
      </c>
      <c r="E47" s="51">
        <v>17</v>
      </c>
      <c r="F47" s="51">
        <v>17</v>
      </c>
      <c r="G47" s="51">
        <v>6</v>
      </c>
      <c r="H47" s="51">
        <v>0</v>
      </c>
      <c r="I47" s="51">
        <v>0</v>
      </c>
      <c r="J47" s="51">
        <v>0</v>
      </c>
      <c r="K47" s="51">
        <v>11</v>
      </c>
      <c r="L47" s="51">
        <v>11297</v>
      </c>
      <c r="M47" s="51">
        <v>0</v>
      </c>
      <c r="N47" s="51">
        <v>50</v>
      </c>
      <c r="O47" s="51">
        <v>0</v>
      </c>
      <c r="P47" s="51">
        <v>39</v>
      </c>
      <c r="Q47" s="51">
        <v>10</v>
      </c>
      <c r="R47" s="51">
        <v>18</v>
      </c>
      <c r="S47" s="51">
        <v>17</v>
      </c>
      <c r="T47" s="51">
        <v>6</v>
      </c>
      <c r="U47" s="51" t="s">
        <v>78</v>
      </c>
      <c r="V47" s="51">
        <v>0</v>
      </c>
      <c r="W47" s="51">
        <v>0</v>
      </c>
      <c r="X47" s="51">
        <v>11</v>
      </c>
      <c r="Y47" s="51">
        <v>27016</v>
      </c>
      <c r="Z47" s="51">
        <v>0</v>
      </c>
      <c r="AA47" s="51">
        <v>50</v>
      </c>
      <c r="AB47" s="51">
        <v>0</v>
      </c>
      <c r="AC47" s="51">
        <v>39</v>
      </c>
      <c r="AD47" s="51">
        <v>10</v>
      </c>
      <c r="AE47" s="51">
        <v>18</v>
      </c>
      <c r="AF47" s="51">
        <v>17</v>
      </c>
      <c r="AG47" s="51">
        <v>6</v>
      </c>
      <c r="AH47" s="51" t="s">
        <v>78</v>
      </c>
      <c r="AI47" s="51">
        <v>0</v>
      </c>
      <c r="AJ47" s="51">
        <v>0</v>
      </c>
      <c r="AK47" s="51">
        <v>11</v>
      </c>
      <c r="AL47" s="51">
        <v>38313</v>
      </c>
      <c r="AM47" s="51">
        <v>0</v>
      </c>
      <c r="AN47" s="51">
        <v>50</v>
      </c>
      <c r="AO47" s="51">
        <v>0</v>
      </c>
      <c r="AP47" s="51">
        <v>41</v>
      </c>
      <c r="AQ47" s="51">
        <v>6</v>
      </c>
      <c r="AR47" s="51">
        <v>15</v>
      </c>
      <c r="AS47" s="51">
        <v>21</v>
      </c>
      <c r="AT47" s="51">
        <v>2</v>
      </c>
      <c r="AU47" s="51">
        <v>0</v>
      </c>
      <c r="AV47" s="51">
        <v>0</v>
      </c>
      <c r="AW47" s="51">
        <v>0</v>
      </c>
      <c r="AX47" s="51">
        <v>14</v>
      </c>
      <c r="AY47" s="51">
        <v>11296</v>
      </c>
      <c r="AZ47" s="51">
        <v>0</v>
      </c>
      <c r="BA47" s="51">
        <v>44</v>
      </c>
      <c r="BB47" s="51">
        <v>0</v>
      </c>
      <c r="BC47" s="51">
        <v>45</v>
      </c>
      <c r="BD47" s="51">
        <v>4</v>
      </c>
      <c r="BE47" s="51">
        <v>13</v>
      </c>
      <c r="BF47" s="51">
        <v>21</v>
      </c>
      <c r="BG47" s="51">
        <v>1</v>
      </c>
      <c r="BH47" s="51" t="s">
        <v>78</v>
      </c>
      <c r="BI47" s="51">
        <v>0</v>
      </c>
      <c r="BJ47" s="51">
        <v>0</v>
      </c>
      <c r="BK47" s="51">
        <v>15</v>
      </c>
      <c r="BL47" s="51">
        <v>27016</v>
      </c>
      <c r="BM47" s="51">
        <v>0</v>
      </c>
      <c r="BN47" s="51">
        <v>40</v>
      </c>
      <c r="BO47" s="51">
        <v>0</v>
      </c>
      <c r="BP47" s="51">
        <v>44</v>
      </c>
      <c r="BQ47" s="51">
        <v>5</v>
      </c>
      <c r="BR47" s="51">
        <v>13</v>
      </c>
      <c r="BS47" s="51">
        <v>21</v>
      </c>
      <c r="BT47" s="51">
        <v>2</v>
      </c>
      <c r="BU47" s="51" t="s">
        <v>78</v>
      </c>
      <c r="BV47" s="51">
        <v>0</v>
      </c>
      <c r="BW47" s="51">
        <v>0</v>
      </c>
      <c r="BX47" s="51">
        <v>15</v>
      </c>
      <c r="BY47" s="51">
        <v>38312</v>
      </c>
      <c r="BZ47" s="51">
        <v>0</v>
      </c>
      <c r="CA47" s="51">
        <v>41</v>
      </c>
      <c r="CB47" s="51">
        <v>0</v>
      </c>
      <c r="CC47" s="51">
        <v>37</v>
      </c>
      <c r="CD47" s="51">
        <v>9</v>
      </c>
      <c r="CE47" s="51">
        <v>18</v>
      </c>
      <c r="CF47" s="51">
        <v>25</v>
      </c>
      <c r="CG47" s="51">
        <v>3</v>
      </c>
      <c r="CH47" s="51">
        <v>0</v>
      </c>
      <c r="CI47" s="51">
        <v>0</v>
      </c>
      <c r="CJ47" s="51">
        <v>0</v>
      </c>
      <c r="CK47" s="51">
        <v>8</v>
      </c>
      <c r="CL47" s="51">
        <v>11296</v>
      </c>
      <c r="CM47" s="51">
        <v>0</v>
      </c>
      <c r="CN47" s="51">
        <v>55</v>
      </c>
      <c r="CO47" s="51">
        <v>0</v>
      </c>
      <c r="CP47" s="51">
        <v>30</v>
      </c>
      <c r="CQ47" s="51">
        <v>11</v>
      </c>
      <c r="CR47" s="51">
        <v>21</v>
      </c>
      <c r="CS47" s="51">
        <v>24</v>
      </c>
      <c r="CT47" s="51">
        <v>6</v>
      </c>
      <c r="CU47" s="51" t="s">
        <v>78</v>
      </c>
      <c r="CV47" s="51">
        <v>0</v>
      </c>
      <c r="CW47" s="51">
        <v>0</v>
      </c>
      <c r="CX47" s="51">
        <v>7</v>
      </c>
      <c r="CY47" s="51">
        <v>27016</v>
      </c>
      <c r="CZ47" s="51">
        <v>0</v>
      </c>
      <c r="DA47" s="51">
        <v>63</v>
      </c>
      <c r="DB47" s="51">
        <v>0</v>
      </c>
      <c r="DC47" s="51">
        <v>32</v>
      </c>
      <c r="DD47" s="51">
        <v>11</v>
      </c>
      <c r="DE47" s="51">
        <v>20</v>
      </c>
      <c r="DF47" s="51">
        <v>25</v>
      </c>
      <c r="DG47" s="51">
        <v>5</v>
      </c>
      <c r="DH47" s="51" t="s">
        <v>78</v>
      </c>
      <c r="DI47" s="51">
        <v>0</v>
      </c>
      <c r="DJ47" s="51">
        <v>0</v>
      </c>
      <c r="DK47" s="51">
        <v>7</v>
      </c>
      <c r="DL47" s="51">
        <v>38312</v>
      </c>
      <c r="DM47" s="51">
        <v>0</v>
      </c>
      <c r="DN47" s="51">
        <v>61</v>
      </c>
      <c r="DO47" s="51">
        <v>0</v>
      </c>
      <c r="DP47" s="51">
        <v>51</v>
      </c>
      <c r="DQ47" s="51">
        <v>54</v>
      </c>
      <c r="DR47" s="51">
        <v>0</v>
      </c>
      <c r="DS47" s="51">
        <v>3</v>
      </c>
      <c r="DT47" s="51">
        <v>0</v>
      </c>
      <c r="DU47" s="51">
        <v>0</v>
      </c>
      <c r="DV47" s="51">
        <v>0</v>
      </c>
      <c r="DW47" s="51">
        <v>6</v>
      </c>
      <c r="DX47" s="51">
        <v>39</v>
      </c>
      <c r="DY47" s="51">
        <v>11298</v>
      </c>
      <c r="DZ47" s="51">
        <v>0</v>
      </c>
      <c r="EA47" s="51">
        <v>54</v>
      </c>
      <c r="EB47" s="51">
        <v>0</v>
      </c>
      <c r="EC47" s="51">
        <v>55</v>
      </c>
      <c r="ED47" s="51">
        <v>61</v>
      </c>
      <c r="EE47" s="51" t="s">
        <v>78</v>
      </c>
      <c r="EF47" s="51">
        <v>6</v>
      </c>
      <c r="EG47" s="51">
        <v>0</v>
      </c>
      <c r="EH47" s="51">
        <v>0</v>
      </c>
      <c r="EI47" s="51">
        <v>0</v>
      </c>
      <c r="EJ47" s="51">
        <v>5</v>
      </c>
      <c r="EK47" s="51">
        <v>34</v>
      </c>
      <c r="EL47" s="51">
        <v>27016</v>
      </c>
      <c r="EM47" s="51">
        <v>0</v>
      </c>
      <c r="EN47" s="51">
        <v>61</v>
      </c>
      <c r="EO47" s="51">
        <v>0</v>
      </c>
      <c r="EP47" s="51">
        <v>54</v>
      </c>
      <c r="EQ47" s="51">
        <v>59</v>
      </c>
      <c r="ER47" s="51" t="s">
        <v>78</v>
      </c>
      <c r="ES47" s="51">
        <v>5</v>
      </c>
      <c r="ET47" s="51">
        <v>0</v>
      </c>
      <c r="EU47" s="51">
        <v>0</v>
      </c>
      <c r="EV47" s="51">
        <v>0</v>
      </c>
      <c r="EW47" s="51">
        <v>5</v>
      </c>
      <c r="EX47" s="51">
        <v>35</v>
      </c>
      <c r="EY47" s="51">
        <v>38314</v>
      </c>
      <c r="EZ47" s="51">
        <v>0</v>
      </c>
      <c r="FA47" s="51">
        <v>59</v>
      </c>
    </row>
    <row r="49" spans="1:157" x14ac:dyDescent="0.2">
      <c r="B49" s="51" t="s">
        <v>30</v>
      </c>
      <c r="C49" s="51">
        <v>22</v>
      </c>
      <c r="D49" s="51">
        <v>5</v>
      </c>
      <c r="E49" s="51">
        <v>7</v>
      </c>
      <c r="F49" s="51">
        <v>7</v>
      </c>
      <c r="G49" s="51">
        <v>3</v>
      </c>
      <c r="H49" s="51">
        <v>0</v>
      </c>
      <c r="I49" s="51">
        <v>0</v>
      </c>
      <c r="J49" s="51">
        <v>1</v>
      </c>
      <c r="K49" s="51">
        <v>56</v>
      </c>
      <c r="L49" s="51">
        <v>3063</v>
      </c>
      <c r="M49" s="51">
        <v>0</v>
      </c>
      <c r="N49" s="51">
        <v>21</v>
      </c>
      <c r="O49" s="51">
        <v>0</v>
      </c>
      <c r="P49" s="51">
        <v>25</v>
      </c>
      <c r="Q49" s="51">
        <v>5</v>
      </c>
      <c r="R49" s="51">
        <v>9</v>
      </c>
      <c r="S49" s="51">
        <v>8</v>
      </c>
      <c r="T49" s="51">
        <v>3</v>
      </c>
      <c r="U49" s="51" t="s">
        <v>78</v>
      </c>
      <c r="V49" s="51">
        <v>0</v>
      </c>
      <c r="W49" s="51">
        <v>1</v>
      </c>
      <c r="X49" s="51">
        <v>49</v>
      </c>
      <c r="Y49" s="51">
        <v>7823</v>
      </c>
      <c r="Z49" s="51">
        <v>0</v>
      </c>
      <c r="AA49" s="51">
        <v>24</v>
      </c>
      <c r="AB49" s="51">
        <v>0</v>
      </c>
      <c r="AC49" s="51">
        <v>24</v>
      </c>
      <c r="AD49" s="51">
        <v>5</v>
      </c>
      <c r="AE49" s="51">
        <v>8</v>
      </c>
      <c r="AF49" s="51">
        <v>8</v>
      </c>
      <c r="AG49" s="51">
        <v>3</v>
      </c>
      <c r="AH49" s="51" t="s">
        <v>78</v>
      </c>
      <c r="AI49" s="51">
        <v>0</v>
      </c>
      <c r="AJ49" s="51">
        <v>1</v>
      </c>
      <c r="AK49" s="51">
        <v>51</v>
      </c>
      <c r="AL49" s="51">
        <v>10886</v>
      </c>
      <c r="AM49" s="51">
        <v>0</v>
      </c>
      <c r="AN49" s="51">
        <v>23</v>
      </c>
      <c r="AO49" s="51">
        <v>0</v>
      </c>
      <c r="AP49" s="51">
        <v>20</v>
      </c>
      <c r="AQ49" s="51">
        <v>3</v>
      </c>
      <c r="AR49" s="51">
        <v>6</v>
      </c>
      <c r="AS49" s="51">
        <v>6</v>
      </c>
      <c r="AT49" s="51">
        <v>1</v>
      </c>
      <c r="AU49" s="51">
        <v>0</v>
      </c>
      <c r="AV49" s="51">
        <v>0</v>
      </c>
      <c r="AW49" s="51">
        <v>1</v>
      </c>
      <c r="AX49" s="51">
        <v>61</v>
      </c>
      <c r="AY49" s="51">
        <v>3062</v>
      </c>
      <c r="AZ49" s="51">
        <v>0</v>
      </c>
      <c r="BA49" s="51">
        <v>17</v>
      </c>
      <c r="BB49" s="51">
        <v>0</v>
      </c>
      <c r="BC49" s="51">
        <v>26</v>
      </c>
      <c r="BD49" s="51">
        <v>2</v>
      </c>
      <c r="BE49" s="51">
        <v>6</v>
      </c>
      <c r="BF49" s="51">
        <v>8</v>
      </c>
      <c r="BG49" s="51">
        <v>1</v>
      </c>
      <c r="BH49" s="51">
        <v>0</v>
      </c>
      <c r="BI49" s="51">
        <v>0</v>
      </c>
      <c r="BJ49" s="51">
        <v>2</v>
      </c>
      <c r="BK49" s="51">
        <v>55</v>
      </c>
      <c r="BL49" s="51">
        <v>7822</v>
      </c>
      <c r="BM49" s="51">
        <v>0</v>
      </c>
      <c r="BN49" s="51">
        <v>17</v>
      </c>
      <c r="BO49" s="51">
        <v>0</v>
      </c>
      <c r="BP49" s="51">
        <v>24</v>
      </c>
      <c r="BQ49" s="51">
        <v>2</v>
      </c>
      <c r="BR49" s="51">
        <v>6</v>
      </c>
      <c r="BS49" s="51">
        <v>8</v>
      </c>
      <c r="BT49" s="51">
        <v>1</v>
      </c>
      <c r="BU49" s="51">
        <v>0</v>
      </c>
      <c r="BV49" s="51">
        <v>0</v>
      </c>
      <c r="BW49" s="51">
        <v>1</v>
      </c>
      <c r="BX49" s="51">
        <v>57</v>
      </c>
      <c r="BY49" s="51">
        <v>10884</v>
      </c>
      <c r="BZ49" s="51">
        <v>0</v>
      </c>
      <c r="CA49" s="51">
        <v>17</v>
      </c>
      <c r="CB49" s="51">
        <v>0</v>
      </c>
      <c r="CC49" s="51">
        <v>23</v>
      </c>
      <c r="CD49" s="51">
        <v>5</v>
      </c>
      <c r="CE49" s="51">
        <v>6</v>
      </c>
      <c r="CF49" s="51">
        <v>8</v>
      </c>
      <c r="CG49" s="51">
        <v>2</v>
      </c>
      <c r="CH49" s="51" t="s">
        <v>78</v>
      </c>
      <c r="CI49" s="51">
        <v>0</v>
      </c>
      <c r="CJ49" s="51">
        <v>1</v>
      </c>
      <c r="CK49" s="51">
        <v>55</v>
      </c>
      <c r="CL49" s="51">
        <v>3064</v>
      </c>
      <c r="CM49" s="51">
        <v>0</v>
      </c>
      <c r="CN49" s="51">
        <v>21</v>
      </c>
      <c r="CO49" s="51">
        <v>0</v>
      </c>
      <c r="CP49" s="51">
        <v>25</v>
      </c>
      <c r="CQ49" s="51">
        <v>5</v>
      </c>
      <c r="CR49" s="51">
        <v>9</v>
      </c>
      <c r="CS49" s="51">
        <v>11</v>
      </c>
      <c r="CT49" s="51">
        <v>3</v>
      </c>
      <c r="CU49" s="51" t="s">
        <v>78</v>
      </c>
      <c r="CV49" s="51">
        <v>0</v>
      </c>
      <c r="CW49" s="51">
        <v>1</v>
      </c>
      <c r="CX49" s="51">
        <v>46</v>
      </c>
      <c r="CY49" s="51">
        <v>7824</v>
      </c>
      <c r="CZ49" s="51">
        <v>0</v>
      </c>
      <c r="DA49" s="51">
        <v>28</v>
      </c>
      <c r="DB49" s="51">
        <v>0</v>
      </c>
      <c r="DC49" s="51">
        <v>24</v>
      </c>
      <c r="DD49" s="51">
        <v>5</v>
      </c>
      <c r="DE49" s="51">
        <v>8</v>
      </c>
      <c r="DF49" s="51">
        <v>10</v>
      </c>
      <c r="DG49" s="51">
        <v>3</v>
      </c>
      <c r="DH49" s="51" t="s">
        <v>78</v>
      </c>
      <c r="DI49" s="51">
        <v>0</v>
      </c>
      <c r="DJ49" s="51">
        <v>1</v>
      </c>
      <c r="DK49" s="51">
        <v>48</v>
      </c>
      <c r="DL49" s="51">
        <v>10888</v>
      </c>
      <c r="DM49" s="51">
        <v>0</v>
      </c>
      <c r="DN49" s="51">
        <v>26</v>
      </c>
      <c r="DO49" s="51">
        <v>0</v>
      </c>
      <c r="DP49" s="51">
        <v>19</v>
      </c>
      <c r="DQ49" s="51">
        <v>20</v>
      </c>
      <c r="DR49" s="51">
        <v>0</v>
      </c>
      <c r="DS49" s="51">
        <v>2</v>
      </c>
      <c r="DT49" s="51">
        <v>0</v>
      </c>
      <c r="DU49" s="51">
        <v>0</v>
      </c>
      <c r="DV49" s="51">
        <v>1</v>
      </c>
      <c r="DW49" s="51">
        <v>54</v>
      </c>
      <c r="DX49" s="51">
        <v>24</v>
      </c>
      <c r="DY49" s="51">
        <v>3064</v>
      </c>
      <c r="DZ49" s="51">
        <v>0</v>
      </c>
      <c r="EA49" s="51">
        <v>20</v>
      </c>
      <c r="EB49" s="51">
        <v>0</v>
      </c>
      <c r="EC49" s="51">
        <v>24</v>
      </c>
      <c r="ED49" s="51">
        <v>26</v>
      </c>
      <c r="EE49" s="51">
        <v>0</v>
      </c>
      <c r="EF49" s="51">
        <v>2</v>
      </c>
      <c r="EG49" s="51">
        <v>0</v>
      </c>
      <c r="EH49" s="51">
        <v>0</v>
      </c>
      <c r="EI49" s="51">
        <v>2</v>
      </c>
      <c r="EJ49" s="51">
        <v>46</v>
      </c>
      <c r="EK49" s="51">
        <v>26</v>
      </c>
      <c r="EL49" s="51">
        <v>7817</v>
      </c>
      <c r="EM49" s="51">
        <v>0</v>
      </c>
      <c r="EN49" s="51">
        <v>26</v>
      </c>
      <c r="EO49" s="51">
        <v>0</v>
      </c>
      <c r="EP49" s="51">
        <v>22</v>
      </c>
      <c r="EQ49" s="51">
        <v>24</v>
      </c>
      <c r="ER49" s="51">
        <v>0</v>
      </c>
      <c r="ES49" s="51">
        <v>2</v>
      </c>
      <c r="ET49" s="51">
        <v>0</v>
      </c>
      <c r="EU49" s="51">
        <v>0</v>
      </c>
      <c r="EV49" s="51">
        <v>2</v>
      </c>
      <c r="EW49" s="51">
        <v>49</v>
      </c>
      <c r="EX49" s="51">
        <v>25</v>
      </c>
      <c r="EY49" s="51">
        <v>10881</v>
      </c>
      <c r="EZ49" s="51">
        <v>0</v>
      </c>
      <c r="FA49" s="51">
        <v>24</v>
      </c>
    </row>
    <row r="51" spans="1:157" x14ac:dyDescent="0.2">
      <c r="B51" s="29" t="s">
        <v>498</v>
      </c>
      <c r="C51" s="51">
        <v>18</v>
      </c>
      <c r="D51" s="51">
        <v>14</v>
      </c>
      <c r="E51" s="51">
        <v>13</v>
      </c>
      <c r="F51" s="51">
        <v>10</v>
      </c>
      <c r="G51" s="51">
        <v>11</v>
      </c>
      <c r="H51" s="51">
        <v>0</v>
      </c>
      <c r="I51" s="51">
        <v>4</v>
      </c>
      <c r="J51" s="51">
        <v>3</v>
      </c>
      <c r="K51" s="51">
        <v>28</v>
      </c>
      <c r="L51" s="51">
        <v>1129</v>
      </c>
      <c r="M51" s="51">
        <v>0</v>
      </c>
      <c r="N51" s="51">
        <v>47</v>
      </c>
      <c r="O51" s="51">
        <v>0</v>
      </c>
      <c r="P51" s="51">
        <v>22</v>
      </c>
      <c r="Q51" s="51">
        <v>12</v>
      </c>
      <c r="R51" s="51">
        <v>14</v>
      </c>
      <c r="S51" s="51">
        <v>8</v>
      </c>
      <c r="T51" s="51">
        <v>8</v>
      </c>
      <c r="U51" s="51">
        <v>0</v>
      </c>
      <c r="V51" s="51">
        <v>5</v>
      </c>
      <c r="W51" s="51">
        <v>4</v>
      </c>
      <c r="X51" s="51">
        <v>27</v>
      </c>
      <c r="Y51" s="51">
        <v>1289</v>
      </c>
      <c r="Z51" s="51">
        <v>0</v>
      </c>
      <c r="AA51" s="51">
        <v>42</v>
      </c>
      <c r="AB51" s="51">
        <v>0</v>
      </c>
      <c r="AC51" s="51">
        <v>20</v>
      </c>
      <c r="AD51" s="51">
        <v>13</v>
      </c>
      <c r="AE51" s="51">
        <v>13</v>
      </c>
      <c r="AF51" s="51">
        <v>9</v>
      </c>
      <c r="AG51" s="51">
        <v>9</v>
      </c>
      <c r="AH51" s="51">
        <v>0</v>
      </c>
      <c r="AI51" s="51">
        <v>4</v>
      </c>
      <c r="AJ51" s="51">
        <v>3</v>
      </c>
      <c r="AK51" s="51">
        <v>28</v>
      </c>
      <c r="AL51" s="51">
        <v>2418</v>
      </c>
      <c r="AM51" s="51">
        <v>0</v>
      </c>
      <c r="AN51" s="51">
        <v>44</v>
      </c>
      <c r="AO51" s="51">
        <v>0</v>
      </c>
      <c r="AP51" s="51">
        <v>20</v>
      </c>
      <c r="AQ51" s="51">
        <v>9</v>
      </c>
      <c r="AR51" s="51">
        <v>17</v>
      </c>
      <c r="AS51" s="51">
        <v>13</v>
      </c>
      <c r="AT51" s="51">
        <v>4</v>
      </c>
      <c r="AU51" s="51">
        <v>0</v>
      </c>
      <c r="AV51" s="51">
        <v>4</v>
      </c>
      <c r="AW51" s="51">
        <v>3</v>
      </c>
      <c r="AX51" s="51">
        <v>30</v>
      </c>
      <c r="AY51" s="51">
        <v>1128</v>
      </c>
      <c r="AZ51" s="51">
        <v>0</v>
      </c>
      <c r="BA51" s="51">
        <v>44</v>
      </c>
      <c r="BB51" s="51">
        <v>0</v>
      </c>
      <c r="BC51" s="51">
        <v>24</v>
      </c>
      <c r="BD51" s="51">
        <v>6</v>
      </c>
      <c r="BE51" s="51">
        <v>14</v>
      </c>
      <c r="BF51" s="51">
        <v>16</v>
      </c>
      <c r="BG51" s="51">
        <v>2</v>
      </c>
      <c r="BH51" s="51">
        <v>0</v>
      </c>
      <c r="BI51" s="51">
        <v>5</v>
      </c>
      <c r="BJ51" s="51">
        <v>4</v>
      </c>
      <c r="BK51" s="51">
        <v>30</v>
      </c>
      <c r="BL51" s="51">
        <v>1289</v>
      </c>
      <c r="BM51" s="51">
        <v>0</v>
      </c>
      <c r="BN51" s="51">
        <v>39</v>
      </c>
      <c r="BO51" s="51">
        <v>0</v>
      </c>
      <c r="BP51" s="51">
        <v>22</v>
      </c>
      <c r="BQ51" s="51">
        <v>8</v>
      </c>
      <c r="BR51" s="51">
        <v>15</v>
      </c>
      <c r="BS51" s="51">
        <v>14</v>
      </c>
      <c r="BT51" s="51">
        <v>3</v>
      </c>
      <c r="BU51" s="51">
        <v>0</v>
      </c>
      <c r="BV51" s="51">
        <v>4</v>
      </c>
      <c r="BW51" s="51">
        <v>3</v>
      </c>
      <c r="BX51" s="51">
        <v>30</v>
      </c>
      <c r="BY51" s="51">
        <v>2417</v>
      </c>
      <c r="BZ51" s="51">
        <v>0</v>
      </c>
      <c r="CA51" s="51">
        <v>41</v>
      </c>
      <c r="CB51" s="51">
        <v>0</v>
      </c>
      <c r="CC51" s="51">
        <v>20</v>
      </c>
      <c r="CD51" s="51">
        <v>14</v>
      </c>
      <c r="CE51" s="51">
        <v>19</v>
      </c>
      <c r="CF51" s="51">
        <v>17</v>
      </c>
      <c r="CG51" s="51">
        <v>5</v>
      </c>
      <c r="CH51" s="51">
        <v>0</v>
      </c>
      <c r="CI51" s="51">
        <v>4</v>
      </c>
      <c r="CJ51" s="51">
        <v>6</v>
      </c>
      <c r="CK51" s="51">
        <v>16</v>
      </c>
      <c r="CL51" s="51">
        <v>1128</v>
      </c>
      <c r="CM51" s="51">
        <v>0</v>
      </c>
      <c r="CN51" s="51">
        <v>55</v>
      </c>
      <c r="CO51" s="51">
        <v>0</v>
      </c>
      <c r="CP51" s="51">
        <v>22</v>
      </c>
      <c r="CQ51" s="51">
        <v>13</v>
      </c>
      <c r="CR51" s="51">
        <v>18</v>
      </c>
      <c r="CS51" s="51">
        <v>15</v>
      </c>
      <c r="CT51" s="51">
        <v>8</v>
      </c>
      <c r="CU51" s="51">
        <v>0</v>
      </c>
      <c r="CV51" s="51">
        <v>4</v>
      </c>
      <c r="CW51" s="51">
        <v>5</v>
      </c>
      <c r="CX51" s="51">
        <v>14</v>
      </c>
      <c r="CY51" s="51">
        <v>1289</v>
      </c>
      <c r="CZ51" s="51">
        <v>0</v>
      </c>
      <c r="DA51" s="51">
        <v>54</v>
      </c>
      <c r="DB51" s="51">
        <v>0</v>
      </c>
      <c r="DC51" s="51">
        <v>21</v>
      </c>
      <c r="DD51" s="51">
        <v>14</v>
      </c>
      <c r="DE51" s="51">
        <v>18</v>
      </c>
      <c r="DF51" s="51">
        <v>16</v>
      </c>
      <c r="DG51" s="51">
        <v>7</v>
      </c>
      <c r="DH51" s="51">
        <v>0</v>
      </c>
      <c r="DI51" s="51">
        <v>4</v>
      </c>
      <c r="DJ51" s="51">
        <v>6</v>
      </c>
      <c r="DK51" s="51">
        <v>15</v>
      </c>
      <c r="DL51" s="51">
        <v>2417</v>
      </c>
      <c r="DM51" s="51">
        <v>0</v>
      </c>
      <c r="DN51" s="51">
        <v>54</v>
      </c>
      <c r="DO51" s="51">
        <v>0</v>
      </c>
      <c r="DP51" s="51">
        <v>43</v>
      </c>
      <c r="DQ51" s="51">
        <v>48</v>
      </c>
      <c r="DR51" s="51">
        <v>0</v>
      </c>
      <c r="DS51" s="51">
        <v>5</v>
      </c>
      <c r="DT51" s="51">
        <v>0</v>
      </c>
      <c r="DU51" s="51">
        <v>0</v>
      </c>
      <c r="DV51" s="51">
        <v>12</v>
      </c>
      <c r="DW51" s="51">
        <v>20</v>
      </c>
      <c r="DX51" s="51">
        <v>20</v>
      </c>
      <c r="DY51" s="51">
        <v>1128</v>
      </c>
      <c r="DZ51" s="51">
        <v>0</v>
      </c>
      <c r="EA51" s="51">
        <v>48</v>
      </c>
      <c r="EB51" s="51">
        <v>0</v>
      </c>
      <c r="EC51" s="51">
        <v>41</v>
      </c>
      <c r="ED51" s="51">
        <v>47</v>
      </c>
      <c r="EE51" s="51">
        <v>0</v>
      </c>
      <c r="EF51" s="51">
        <v>6</v>
      </c>
      <c r="EG51" s="51">
        <v>0</v>
      </c>
      <c r="EH51" s="51">
        <v>0</v>
      </c>
      <c r="EI51" s="51">
        <v>13</v>
      </c>
      <c r="EJ51" s="51">
        <v>16</v>
      </c>
      <c r="EK51" s="51">
        <v>24</v>
      </c>
      <c r="EL51" s="51">
        <v>1289</v>
      </c>
      <c r="EM51" s="51">
        <v>0</v>
      </c>
      <c r="EN51" s="51">
        <v>47</v>
      </c>
      <c r="EO51" s="51">
        <v>0</v>
      </c>
      <c r="EP51" s="51">
        <v>42</v>
      </c>
      <c r="EQ51" s="51">
        <v>48</v>
      </c>
      <c r="ER51" s="51">
        <v>0</v>
      </c>
      <c r="ES51" s="51">
        <v>6</v>
      </c>
      <c r="ET51" s="51">
        <v>0</v>
      </c>
      <c r="EU51" s="51">
        <v>0</v>
      </c>
      <c r="EV51" s="51">
        <v>13</v>
      </c>
      <c r="EW51" s="51">
        <v>18</v>
      </c>
      <c r="EX51" s="51">
        <v>22</v>
      </c>
      <c r="EY51" s="51">
        <v>2417</v>
      </c>
      <c r="EZ51" s="51">
        <v>0</v>
      </c>
      <c r="FA51" s="51">
        <v>48</v>
      </c>
    </row>
    <row r="52" spans="1:157" x14ac:dyDescent="0.2">
      <c r="B52" s="51" t="s">
        <v>26</v>
      </c>
      <c r="C52" s="51">
        <v>35</v>
      </c>
      <c r="D52" s="51">
        <v>9</v>
      </c>
      <c r="E52" s="51">
        <v>21</v>
      </c>
      <c r="F52" s="51">
        <v>22</v>
      </c>
      <c r="G52" s="51">
        <v>4</v>
      </c>
      <c r="H52" s="51">
        <v>0</v>
      </c>
      <c r="I52" s="51">
        <v>0</v>
      </c>
      <c r="J52" s="51">
        <v>0</v>
      </c>
      <c r="K52" s="51">
        <v>9</v>
      </c>
      <c r="L52" s="51">
        <v>40125</v>
      </c>
      <c r="M52" s="51">
        <v>0</v>
      </c>
      <c r="N52" s="51">
        <v>56</v>
      </c>
      <c r="O52" s="51">
        <v>0</v>
      </c>
      <c r="P52" s="51">
        <v>35</v>
      </c>
      <c r="Q52" s="51">
        <v>9</v>
      </c>
      <c r="R52" s="51">
        <v>21</v>
      </c>
      <c r="S52" s="51">
        <v>20</v>
      </c>
      <c r="T52" s="51">
        <v>5</v>
      </c>
      <c r="U52" s="51">
        <v>0</v>
      </c>
      <c r="V52" s="51">
        <v>0</v>
      </c>
      <c r="W52" s="51">
        <v>0</v>
      </c>
      <c r="X52" s="51">
        <v>10</v>
      </c>
      <c r="Y52" s="51">
        <v>79117</v>
      </c>
      <c r="Z52" s="51">
        <v>0</v>
      </c>
      <c r="AA52" s="51">
        <v>54</v>
      </c>
      <c r="AB52" s="51">
        <v>0</v>
      </c>
      <c r="AC52" s="51">
        <v>35</v>
      </c>
      <c r="AD52" s="51">
        <v>9</v>
      </c>
      <c r="AE52" s="51">
        <v>21</v>
      </c>
      <c r="AF52" s="51">
        <v>21</v>
      </c>
      <c r="AG52" s="51">
        <v>4</v>
      </c>
      <c r="AH52" s="51">
        <v>0</v>
      </c>
      <c r="AI52" s="51">
        <v>0</v>
      </c>
      <c r="AJ52" s="51">
        <v>0</v>
      </c>
      <c r="AK52" s="51">
        <v>10</v>
      </c>
      <c r="AL52" s="51">
        <v>119242</v>
      </c>
      <c r="AM52" s="51">
        <v>0</v>
      </c>
      <c r="AN52" s="51">
        <v>55</v>
      </c>
      <c r="AO52" s="51">
        <v>0</v>
      </c>
      <c r="AP52" s="51">
        <v>39</v>
      </c>
      <c r="AQ52" s="51">
        <v>5</v>
      </c>
      <c r="AR52" s="51">
        <v>16</v>
      </c>
      <c r="AS52" s="51">
        <v>28</v>
      </c>
      <c r="AT52" s="51">
        <v>2</v>
      </c>
      <c r="AU52" s="51">
        <v>0</v>
      </c>
      <c r="AV52" s="51">
        <v>0</v>
      </c>
      <c r="AW52" s="51">
        <v>0</v>
      </c>
      <c r="AX52" s="51">
        <v>11</v>
      </c>
      <c r="AY52" s="51">
        <v>40123</v>
      </c>
      <c r="AZ52" s="51">
        <v>0</v>
      </c>
      <c r="BA52" s="51">
        <v>50</v>
      </c>
      <c r="BB52" s="51">
        <v>0</v>
      </c>
      <c r="BC52" s="51">
        <v>43</v>
      </c>
      <c r="BD52" s="51">
        <v>3</v>
      </c>
      <c r="BE52" s="51">
        <v>14</v>
      </c>
      <c r="BF52" s="51">
        <v>25</v>
      </c>
      <c r="BG52" s="51">
        <v>1</v>
      </c>
      <c r="BH52" s="51">
        <v>0</v>
      </c>
      <c r="BI52" s="51">
        <v>0</v>
      </c>
      <c r="BJ52" s="51">
        <v>0</v>
      </c>
      <c r="BK52" s="51">
        <v>13</v>
      </c>
      <c r="BL52" s="51">
        <v>79116</v>
      </c>
      <c r="BM52" s="51">
        <v>0</v>
      </c>
      <c r="BN52" s="51">
        <v>44</v>
      </c>
      <c r="BO52" s="51">
        <v>0</v>
      </c>
      <c r="BP52" s="51">
        <v>41</v>
      </c>
      <c r="BQ52" s="51">
        <v>4</v>
      </c>
      <c r="BR52" s="51">
        <v>15</v>
      </c>
      <c r="BS52" s="51">
        <v>26</v>
      </c>
      <c r="BT52" s="51">
        <v>1</v>
      </c>
      <c r="BU52" s="51">
        <v>0</v>
      </c>
      <c r="BV52" s="51">
        <v>0</v>
      </c>
      <c r="BW52" s="51">
        <v>0</v>
      </c>
      <c r="BX52" s="51">
        <v>12</v>
      </c>
      <c r="BY52" s="51">
        <v>119239</v>
      </c>
      <c r="BZ52" s="51">
        <v>0</v>
      </c>
      <c r="CA52" s="51">
        <v>46</v>
      </c>
      <c r="CB52" s="51">
        <v>0</v>
      </c>
      <c r="CC52" s="51">
        <v>30</v>
      </c>
      <c r="CD52" s="51">
        <v>8</v>
      </c>
      <c r="CE52" s="51">
        <v>21</v>
      </c>
      <c r="CF52" s="51">
        <v>31</v>
      </c>
      <c r="CG52" s="51">
        <v>2</v>
      </c>
      <c r="CH52" s="51" t="s">
        <v>78</v>
      </c>
      <c r="CI52" s="51">
        <v>0</v>
      </c>
      <c r="CJ52" s="51">
        <v>0</v>
      </c>
      <c r="CK52" s="51">
        <v>7</v>
      </c>
      <c r="CL52" s="51">
        <v>40125</v>
      </c>
      <c r="CM52" s="51">
        <v>0</v>
      </c>
      <c r="CN52" s="51">
        <v>62</v>
      </c>
      <c r="CO52" s="51">
        <v>0</v>
      </c>
      <c r="CP52" s="51">
        <v>25</v>
      </c>
      <c r="CQ52" s="51">
        <v>11</v>
      </c>
      <c r="CR52" s="51">
        <v>24</v>
      </c>
      <c r="CS52" s="51">
        <v>27</v>
      </c>
      <c r="CT52" s="51">
        <v>5</v>
      </c>
      <c r="CU52" s="51" t="s">
        <v>78</v>
      </c>
      <c r="CV52" s="51">
        <v>0</v>
      </c>
      <c r="CW52" s="51">
        <v>0</v>
      </c>
      <c r="CX52" s="51">
        <v>7</v>
      </c>
      <c r="CY52" s="51">
        <v>79118</v>
      </c>
      <c r="CZ52" s="51">
        <v>0</v>
      </c>
      <c r="DA52" s="51">
        <v>67</v>
      </c>
      <c r="DB52" s="51">
        <v>0</v>
      </c>
      <c r="DC52" s="51">
        <v>27</v>
      </c>
      <c r="DD52" s="51">
        <v>10</v>
      </c>
      <c r="DE52" s="51">
        <v>23</v>
      </c>
      <c r="DF52" s="51">
        <v>28</v>
      </c>
      <c r="DG52" s="51">
        <v>4</v>
      </c>
      <c r="DH52" s="51">
        <v>0</v>
      </c>
      <c r="DI52" s="51">
        <v>0</v>
      </c>
      <c r="DJ52" s="51">
        <v>0</v>
      </c>
      <c r="DK52" s="51">
        <v>7</v>
      </c>
      <c r="DL52" s="51">
        <v>119243</v>
      </c>
      <c r="DM52" s="51">
        <v>0</v>
      </c>
      <c r="DN52" s="51">
        <v>66</v>
      </c>
      <c r="DO52" s="51">
        <v>0</v>
      </c>
      <c r="DP52" s="51">
        <v>58</v>
      </c>
      <c r="DQ52" s="51">
        <v>61</v>
      </c>
      <c r="DR52" s="51">
        <v>0</v>
      </c>
      <c r="DS52" s="51">
        <v>3</v>
      </c>
      <c r="DT52" s="51">
        <v>0</v>
      </c>
      <c r="DU52" s="51">
        <v>0</v>
      </c>
      <c r="DV52" s="51">
        <v>0</v>
      </c>
      <c r="DW52" s="51">
        <v>7</v>
      </c>
      <c r="DX52" s="51">
        <v>32</v>
      </c>
      <c r="DY52" s="51">
        <v>40127</v>
      </c>
      <c r="DZ52" s="51">
        <v>0</v>
      </c>
      <c r="EA52" s="51">
        <v>61</v>
      </c>
      <c r="EB52" s="51">
        <v>0</v>
      </c>
      <c r="EC52" s="51">
        <v>60</v>
      </c>
      <c r="ED52" s="51">
        <v>65</v>
      </c>
      <c r="EE52" s="51">
        <v>0</v>
      </c>
      <c r="EF52" s="51">
        <v>5</v>
      </c>
      <c r="EG52" s="51">
        <v>0</v>
      </c>
      <c r="EH52" s="51">
        <v>0</v>
      </c>
      <c r="EI52" s="51">
        <v>0</v>
      </c>
      <c r="EJ52" s="51">
        <v>7</v>
      </c>
      <c r="EK52" s="51">
        <v>28</v>
      </c>
      <c r="EL52" s="51">
        <v>79111</v>
      </c>
      <c r="EM52" s="51">
        <v>0</v>
      </c>
      <c r="EN52" s="51">
        <v>65</v>
      </c>
      <c r="EO52" s="51">
        <v>0</v>
      </c>
      <c r="EP52" s="51">
        <v>60</v>
      </c>
      <c r="EQ52" s="51">
        <v>64</v>
      </c>
      <c r="ER52" s="51">
        <v>0</v>
      </c>
      <c r="ES52" s="51">
        <v>4</v>
      </c>
      <c r="ET52" s="51">
        <v>0</v>
      </c>
      <c r="EU52" s="51">
        <v>0</v>
      </c>
      <c r="EV52" s="51">
        <v>0</v>
      </c>
      <c r="EW52" s="51">
        <v>7</v>
      </c>
      <c r="EX52" s="51">
        <v>29</v>
      </c>
      <c r="EY52" s="51">
        <v>119238</v>
      </c>
      <c r="EZ52" s="51">
        <v>0</v>
      </c>
      <c r="FA52" s="51">
        <v>64</v>
      </c>
    </row>
    <row r="53" spans="1:157" x14ac:dyDescent="0.2">
      <c r="A53" s="51" t="s">
        <v>105</v>
      </c>
      <c r="B53" s="51" t="s">
        <v>106</v>
      </c>
      <c r="C53" s="51">
        <v>7</v>
      </c>
      <c r="D53" s="51">
        <v>28</v>
      </c>
      <c r="E53" s="51">
        <v>23</v>
      </c>
      <c r="F53" s="51">
        <v>9</v>
      </c>
      <c r="G53" s="51">
        <v>33</v>
      </c>
      <c r="H53" s="51">
        <v>0</v>
      </c>
      <c r="I53" s="51">
        <v>0</v>
      </c>
      <c r="J53" s="51">
        <v>0</v>
      </c>
      <c r="K53" s="51">
        <v>1</v>
      </c>
      <c r="L53" s="51">
        <v>269926</v>
      </c>
      <c r="M53" s="51">
        <v>0</v>
      </c>
      <c r="N53" s="51">
        <v>93</v>
      </c>
      <c r="O53" s="51">
        <v>0</v>
      </c>
      <c r="P53" s="51">
        <v>10</v>
      </c>
      <c r="Q53" s="51">
        <v>26</v>
      </c>
      <c r="R53" s="51">
        <v>26</v>
      </c>
      <c r="S53" s="51">
        <v>12</v>
      </c>
      <c r="T53" s="51">
        <v>26</v>
      </c>
      <c r="U53" s="51">
        <v>0</v>
      </c>
      <c r="V53" s="51">
        <v>0</v>
      </c>
      <c r="W53" s="51">
        <v>0</v>
      </c>
      <c r="X53" s="51">
        <v>1</v>
      </c>
      <c r="Y53" s="51">
        <v>263212</v>
      </c>
      <c r="Z53" s="51">
        <v>0</v>
      </c>
      <c r="AA53" s="51">
        <v>89</v>
      </c>
      <c r="AB53" s="51">
        <v>0</v>
      </c>
      <c r="AC53" s="51">
        <v>8</v>
      </c>
      <c r="AD53" s="51">
        <v>27</v>
      </c>
      <c r="AE53" s="51">
        <v>24</v>
      </c>
      <c r="AF53" s="51">
        <v>10</v>
      </c>
      <c r="AG53" s="51">
        <v>29</v>
      </c>
      <c r="AH53" s="51">
        <v>0</v>
      </c>
      <c r="AI53" s="51">
        <v>0</v>
      </c>
      <c r="AJ53" s="51">
        <v>0</v>
      </c>
      <c r="AK53" s="51">
        <v>1</v>
      </c>
      <c r="AL53" s="51">
        <v>533138</v>
      </c>
      <c r="AM53" s="51">
        <v>0</v>
      </c>
      <c r="AN53" s="51">
        <v>91</v>
      </c>
      <c r="AO53" s="51">
        <v>0</v>
      </c>
      <c r="AP53" s="51">
        <v>8</v>
      </c>
      <c r="AQ53" s="51">
        <v>26</v>
      </c>
      <c r="AR53" s="51">
        <v>30</v>
      </c>
      <c r="AS53" s="51">
        <v>16</v>
      </c>
      <c r="AT53" s="51">
        <v>19</v>
      </c>
      <c r="AU53" s="51">
        <v>0</v>
      </c>
      <c r="AV53" s="51">
        <v>0</v>
      </c>
      <c r="AW53" s="51">
        <v>0</v>
      </c>
      <c r="AX53" s="51">
        <v>1</v>
      </c>
      <c r="AY53" s="51">
        <v>269925</v>
      </c>
      <c r="AZ53" s="51">
        <v>0</v>
      </c>
      <c r="BA53" s="51">
        <v>91</v>
      </c>
      <c r="BB53" s="51">
        <v>0</v>
      </c>
      <c r="BC53" s="51">
        <v>15</v>
      </c>
      <c r="BD53" s="51">
        <v>20</v>
      </c>
      <c r="BE53" s="51">
        <v>32</v>
      </c>
      <c r="BF53" s="51">
        <v>22</v>
      </c>
      <c r="BG53" s="51">
        <v>11</v>
      </c>
      <c r="BH53" s="51">
        <v>0</v>
      </c>
      <c r="BI53" s="51">
        <v>0</v>
      </c>
      <c r="BJ53" s="51">
        <v>0</v>
      </c>
      <c r="BK53" s="51">
        <v>1</v>
      </c>
      <c r="BL53" s="51">
        <v>263212</v>
      </c>
      <c r="BM53" s="51">
        <v>0</v>
      </c>
      <c r="BN53" s="51">
        <v>84</v>
      </c>
      <c r="BO53" s="51">
        <v>0</v>
      </c>
      <c r="BP53" s="51">
        <v>11</v>
      </c>
      <c r="BQ53" s="51">
        <v>23</v>
      </c>
      <c r="BR53" s="51">
        <v>31</v>
      </c>
      <c r="BS53" s="51">
        <v>19</v>
      </c>
      <c r="BT53" s="51">
        <v>15</v>
      </c>
      <c r="BU53" s="51">
        <v>0</v>
      </c>
      <c r="BV53" s="51">
        <v>0</v>
      </c>
      <c r="BW53" s="51">
        <v>0</v>
      </c>
      <c r="BX53" s="51">
        <v>1</v>
      </c>
      <c r="BY53" s="51">
        <v>533137</v>
      </c>
      <c r="BZ53" s="51">
        <v>0</v>
      </c>
      <c r="CA53" s="51">
        <v>88</v>
      </c>
      <c r="CB53" s="51">
        <v>0</v>
      </c>
      <c r="CC53" s="51">
        <v>5</v>
      </c>
      <c r="CD53" s="51">
        <v>31</v>
      </c>
      <c r="CE53" s="51">
        <v>29</v>
      </c>
      <c r="CF53" s="51">
        <v>14</v>
      </c>
      <c r="CG53" s="51">
        <v>20</v>
      </c>
      <c r="CH53" s="51">
        <v>0</v>
      </c>
      <c r="CI53" s="51">
        <v>0</v>
      </c>
      <c r="CJ53" s="51">
        <v>0</v>
      </c>
      <c r="CK53" s="51">
        <v>0</v>
      </c>
      <c r="CL53" s="51">
        <v>269925</v>
      </c>
      <c r="CM53" s="51">
        <v>0</v>
      </c>
      <c r="CN53" s="51">
        <v>94</v>
      </c>
      <c r="CO53" s="51">
        <v>0</v>
      </c>
      <c r="CP53" s="51">
        <v>6</v>
      </c>
      <c r="CQ53" s="51">
        <v>27</v>
      </c>
      <c r="CR53" s="51">
        <v>26</v>
      </c>
      <c r="CS53" s="51">
        <v>13</v>
      </c>
      <c r="CT53" s="51">
        <v>26</v>
      </c>
      <c r="CU53" s="51">
        <v>0</v>
      </c>
      <c r="CV53" s="51">
        <v>0</v>
      </c>
      <c r="CW53" s="51">
        <v>0</v>
      </c>
      <c r="CX53" s="51">
        <v>0</v>
      </c>
      <c r="CY53" s="51">
        <v>263211</v>
      </c>
      <c r="CZ53" s="51">
        <v>0</v>
      </c>
      <c r="DA53" s="51">
        <v>94</v>
      </c>
      <c r="DB53" s="51">
        <v>0</v>
      </c>
      <c r="DC53" s="51">
        <v>6</v>
      </c>
      <c r="DD53" s="51">
        <v>29</v>
      </c>
      <c r="DE53" s="51">
        <v>28</v>
      </c>
      <c r="DF53" s="51">
        <v>14</v>
      </c>
      <c r="DG53" s="51">
        <v>23</v>
      </c>
      <c r="DH53" s="51">
        <v>0</v>
      </c>
      <c r="DI53" s="51">
        <v>0</v>
      </c>
      <c r="DJ53" s="51">
        <v>0</v>
      </c>
      <c r="DK53" s="51">
        <v>0</v>
      </c>
      <c r="DL53" s="51">
        <v>533136</v>
      </c>
      <c r="DM53" s="51">
        <v>0</v>
      </c>
      <c r="DN53" s="51">
        <v>94</v>
      </c>
      <c r="DO53" s="51">
        <v>0</v>
      </c>
      <c r="DP53" s="51">
        <v>73</v>
      </c>
      <c r="DQ53" s="51">
        <v>93</v>
      </c>
      <c r="DR53" s="51">
        <v>0</v>
      </c>
      <c r="DS53" s="51">
        <v>21</v>
      </c>
      <c r="DT53" s="51">
        <v>0</v>
      </c>
      <c r="DU53" s="51">
        <v>0</v>
      </c>
      <c r="DV53" s="51">
        <v>0</v>
      </c>
      <c r="DW53" s="51">
        <v>0</v>
      </c>
      <c r="DX53" s="51">
        <v>6</v>
      </c>
      <c r="DY53" s="51">
        <v>269925</v>
      </c>
      <c r="DZ53" s="51">
        <v>0</v>
      </c>
      <c r="EA53" s="51">
        <v>93</v>
      </c>
      <c r="EB53" s="51">
        <v>0</v>
      </c>
      <c r="EC53" s="51">
        <v>68</v>
      </c>
      <c r="ED53" s="51">
        <v>92</v>
      </c>
      <c r="EE53" s="51">
        <v>0</v>
      </c>
      <c r="EF53" s="51">
        <v>24</v>
      </c>
      <c r="EG53" s="51">
        <v>0</v>
      </c>
      <c r="EH53" s="51">
        <v>0</v>
      </c>
      <c r="EI53" s="51">
        <v>0</v>
      </c>
      <c r="EJ53" s="51">
        <v>0</v>
      </c>
      <c r="EK53" s="51">
        <v>7</v>
      </c>
      <c r="EL53" s="51">
        <v>263212</v>
      </c>
      <c r="EM53" s="51">
        <v>0</v>
      </c>
      <c r="EN53" s="51">
        <v>92</v>
      </c>
      <c r="EO53" s="51">
        <v>0</v>
      </c>
      <c r="EP53" s="51">
        <v>70</v>
      </c>
      <c r="EQ53" s="51">
        <v>93</v>
      </c>
      <c r="ER53" s="51">
        <v>0</v>
      </c>
      <c r="ES53" s="51">
        <v>23</v>
      </c>
      <c r="ET53" s="51">
        <v>0</v>
      </c>
      <c r="EU53" s="51">
        <v>0</v>
      </c>
      <c r="EV53" s="51">
        <v>0</v>
      </c>
      <c r="EW53" s="51">
        <v>0</v>
      </c>
      <c r="EX53" s="51">
        <v>7</v>
      </c>
      <c r="EY53" s="51">
        <v>533137</v>
      </c>
      <c r="EZ53" s="51">
        <v>0</v>
      </c>
      <c r="FA53" s="51">
        <v>93</v>
      </c>
    </row>
    <row r="54" spans="1:157" x14ac:dyDescent="0.2">
      <c r="B54" s="51" t="s">
        <v>107</v>
      </c>
      <c r="C54" s="51">
        <v>45</v>
      </c>
      <c r="D54" s="51">
        <v>5</v>
      </c>
      <c r="E54" s="51">
        <v>17</v>
      </c>
      <c r="F54" s="51">
        <v>18</v>
      </c>
      <c r="G54" s="51">
        <v>1</v>
      </c>
      <c r="H54" s="51">
        <v>0</v>
      </c>
      <c r="I54" s="51">
        <v>0</v>
      </c>
      <c r="J54" s="51" t="s">
        <v>78</v>
      </c>
      <c r="K54" s="51">
        <v>15</v>
      </c>
      <c r="L54" s="51">
        <v>954</v>
      </c>
      <c r="M54" s="51">
        <v>0</v>
      </c>
      <c r="N54" s="51">
        <v>40</v>
      </c>
      <c r="O54" s="51">
        <v>0</v>
      </c>
      <c r="P54" s="51">
        <v>47</v>
      </c>
      <c r="Q54" s="51">
        <v>5</v>
      </c>
      <c r="R54" s="51">
        <v>14</v>
      </c>
      <c r="S54" s="51">
        <v>19</v>
      </c>
      <c r="T54" s="51">
        <v>2</v>
      </c>
      <c r="U54" s="51">
        <v>0</v>
      </c>
      <c r="V54" s="51">
        <v>0</v>
      </c>
      <c r="W54" s="51" t="s">
        <v>78</v>
      </c>
      <c r="X54" s="51">
        <v>13</v>
      </c>
      <c r="Y54" s="51">
        <v>1972</v>
      </c>
      <c r="Z54" s="51">
        <v>0</v>
      </c>
      <c r="AA54" s="51">
        <v>40</v>
      </c>
      <c r="AB54" s="51">
        <v>0</v>
      </c>
      <c r="AC54" s="51">
        <v>46</v>
      </c>
      <c r="AD54" s="51">
        <v>5</v>
      </c>
      <c r="AE54" s="51">
        <v>15</v>
      </c>
      <c r="AF54" s="51">
        <v>18</v>
      </c>
      <c r="AG54" s="51">
        <v>2</v>
      </c>
      <c r="AH54" s="51">
        <v>0</v>
      </c>
      <c r="AI54" s="51">
        <v>0</v>
      </c>
      <c r="AJ54" s="51">
        <v>0</v>
      </c>
      <c r="AK54" s="51">
        <v>14</v>
      </c>
      <c r="AL54" s="51">
        <v>2926</v>
      </c>
      <c r="AM54" s="51">
        <v>0</v>
      </c>
      <c r="AN54" s="51">
        <v>40</v>
      </c>
      <c r="AO54" s="51">
        <v>0</v>
      </c>
      <c r="AP54" s="51">
        <v>46</v>
      </c>
      <c r="AQ54" s="51">
        <v>2</v>
      </c>
      <c r="AR54" s="51">
        <v>10</v>
      </c>
      <c r="AS54" s="51">
        <v>23</v>
      </c>
      <c r="AT54" s="51">
        <v>0</v>
      </c>
      <c r="AU54" s="51">
        <v>0</v>
      </c>
      <c r="AV54" s="51">
        <v>0</v>
      </c>
      <c r="AW54" s="51" t="s">
        <v>78</v>
      </c>
      <c r="AX54" s="51">
        <v>19</v>
      </c>
      <c r="AY54" s="51">
        <v>953</v>
      </c>
      <c r="AZ54" s="51">
        <v>0</v>
      </c>
      <c r="BA54" s="51">
        <v>35</v>
      </c>
      <c r="BB54" s="51">
        <v>0</v>
      </c>
      <c r="BC54" s="51">
        <v>53</v>
      </c>
      <c r="BD54" s="51">
        <v>1</v>
      </c>
      <c r="BE54" s="51">
        <v>7</v>
      </c>
      <c r="BF54" s="51">
        <v>19</v>
      </c>
      <c r="BG54" s="51">
        <v>1</v>
      </c>
      <c r="BH54" s="51">
        <v>0</v>
      </c>
      <c r="BI54" s="51">
        <v>0</v>
      </c>
      <c r="BJ54" s="51" t="s">
        <v>78</v>
      </c>
      <c r="BK54" s="51">
        <v>18</v>
      </c>
      <c r="BL54" s="51">
        <v>1972</v>
      </c>
      <c r="BM54" s="51">
        <v>0</v>
      </c>
      <c r="BN54" s="51">
        <v>28</v>
      </c>
      <c r="BO54" s="51">
        <v>0</v>
      </c>
      <c r="BP54" s="51">
        <v>51</v>
      </c>
      <c r="BQ54" s="51">
        <v>2</v>
      </c>
      <c r="BR54" s="51">
        <v>8</v>
      </c>
      <c r="BS54" s="51">
        <v>20</v>
      </c>
      <c r="BT54" s="51">
        <v>1</v>
      </c>
      <c r="BU54" s="51">
        <v>0</v>
      </c>
      <c r="BV54" s="51">
        <v>0</v>
      </c>
      <c r="BW54" s="51">
        <v>0</v>
      </c>
      <c r="BX54" s="51">
        <v>18</v>
      </c>
      <c r="BY54" s="51">
        <v>2925</v>
      </c>
      <c r="BZ54" s="51">
        <v>0</v>
      </c>
      <c r="CA54" s="51">
        <v>30</v>
      </c>
      <c r="CB54" s="51">
        <v>0</v>
      </c>
      <c r="CC54" s="51">
        <v>42</v>
      </c>
      <c r="CD54" s="51">
        <v>4</v>
      </c>
      <c r="CE54" s="51">
        <v>16</v>
      </c>
      <c r="CF54" s="51">
        <v>27</v>
      </c>
      <c r="CG54" s="51">
        <v>1</v>
      </c>
      <c r="CH54" s="51">
        <v>0</v>
      </c>
      <c r="CI54" s="51">
        <v>0</v>
      </c>
      <c r="CJ54" s="51" t="s">
        <v>78</v>
      </c>
      <c r="CK54" s="51">
        <v>11</v>
      </c>
      <c r="CL54" s="51">
        <v>953</v>
      </c>
      <c r="CM54" s="51">
        <v>0</v>
      </c>
      <c r="CN54" s="51">
        <v>47</v>
      </c>
      <c r="CO54" s="51">
        <v>0</v>
      </c>
      <c r="CP54" s="51">
        <v>35</v>
      </c>
      <c r="CQ54" s="51">
        <v>7</v>
      </c>
      <c r="CR54" s="51">
        <v>19</v>
      </c>
      <c r="CS54" s="51">
        <v>27</v>
      </c>
      <c r="CT54" s="51">
        <v>2</v>
      </c>
      <c r="CU54" s="51">
        <v>0</v>
      </c>
      <c r="CV54" s="51">
        <v>0</v>
      </c>
      <c r="CW54" s="51" t="s">
        <v>78</v>
      </c>
      <c r="CX54" s="51">
        <v>9</v>
      </c>
      <c r="CY54" s="51">
        <v>1972</v>
      </c>
      <c r="CZ54" s="51">
        <v>0</v>
      </c>
      <c r="DA54" s="51">
        <v>56</v>
      </c>
      <c r="DB54" s="51">
        <v>0</v>
      </c>
      <c r="DC54" s="51">
        <v>37</v>
      </c>
      <c r="DD54" s="51">
        <v>6</v>
      </c>
      <c r="DE54" s="51">
        <v>18</v>
      </c>
      <c r="DF54" s="51">
        <v>27</v>
      </c>
      <c r="DG54" s="51">
        <v>2</v>
      </c>
      <c r="DH54" s="51">
        <v>0</v>
      </c>
      <c r="DI54" s="51">
        <v>0</v>
      </c>
      <c r="DJ54" s="51">
        <v>0</v>
      </c>
      <c r="DK54" s="51">
        <v>9</v>
      </c>
      <c r="DL54" s="51">
        <v>2925</v>
      </c>
      <c r="DM54" s="51">
        <v>0</v>
      </c>
      <c r="DN54" s="51">
        <v>53</v>
      </c>
      <c r="DO54" s="51">
        <v>0</v>
      </c>
      <c r="DP54" s="51">
        <v>48</v>
      </c>
      <c r="DQ54" s="51">
        <v>50</v>
      </c>
      <c r="DR54" s="51">
        <v>0</v>
      </c>
      <c r="DS54" s="51">
        <v>1</v>
      </c>
      <c r="DT54" s="51">
        <v>0</v>
      </c>
      <c r="DU54" s="51">
        <v>0</v>
      </c>
      <c r="DV54" s="51" t="s">
        <v>78</v>
      </c>
      <c r="DW54" s="51">
        <v>10</v>
      </c>
      <c r="DX54" s="51">
        <v>40</v>
      </c>
      <c r="DY54" s="51">
        <v>954</v>
      </c>
      <c r="DZ54" s="51">
        <v>0</v>
      </c>
      <c r="EA54" s="51">
        <v>50</v>
      </c>
      <c r="EB54" s="51">
        <v>0</v>
      </c>
      <c r="EC54" s="51">
        <v>53</v>
      </c>
      <c r="ED54" s="51">
        <v>57</v>
      </c>
      <c r="EE54" s="51">
        <v>0</v>
      </c>
      <c r="EF54" s="51">
        <v>3</v>
      </c>
      <c r="EG54" s="51">
        <v>0</v>
      </c>
      <c r="EH54" s="51">
        <v>0</v>
      </c>
      <c r="EI54" s="51" t="s">
        <v>78</v>
      </c>
      <c r="EJ54" s="51">
        <v>7</v>
      </c>
      <c r="EK54" s="51">
        <v>35</v>
      </c>
      <c r="EL54" s="51">
        <v>1972</v>
      </c>
      <c r="EM54" s="51">
        <v>0</v>
      </c>
      <c r="EN54" s="51">
        <v>57</v>
      </c>
      <c r="EO54" s="51">
        <v>0</v>
      </c>
      <c r="EP54" s="51">
        <v>52</v>
      </c>
      <c r="EQ54" s="51">
        <v>55</v>
      </c>
      <c r="ER54" s="51">
        <v>0</v>
      </c>
      <c r="ES54" s="51">
        <v>3</v>
      </c>
      <c r="ET54" s="51">
        <v>0</v>
      </c>
      <c r="EU54" s="51">
        <v>0</v>
      </c>
      <c r="EV54" s="51">
        <v>1</v>
      </c>
      <c r="EW54" s="51">
        <v>8</v>
      </c>
      <c r="EX54" s="51">
        <v>37</v>
      </c>
      <c r="EY54" s="51">
        <v>2926</v>
      </c>
      <c r="EZ54" s="51">
        <v>0</v>
      </c>
      <c r="FA54" s="51">
        <v>55</v>
      </c>
    </row>
    <row r="55" spans="1:157" x14ac:dyDescent="0.2">
      <c r="B55" s="51" t="s">
        <v>108</v>
      </c>
      <c r="C55" s="51">
        <v>50</v>
      </c>
      <c r="D55" s="51">
        <v>3</v>
      </c>
      <c r="E55" s="51">
        <v>10</v>
      </c>
      <c r="F55" s="51">
        <v>16</v>
      </c>
      <c r="G55" s="51">
        <v>1</v>
      </c>
      <c r="H55" s="51">
        <v>0</v>
      </c>
      <c r="I55" s="51" t="s">
        <v>78</v>
      </c>
      <c r="J55" s="51">
        <v>0</v>
      </c>
      <c r="K55" s="51">
        <v>19</v>
      </c>
      <c r="L55" s="51">
        <v>3014</v>
      </c>
      <c r="M55" s="51">
        <v>0</v>
      </c>
      <c r="N55" s="51">
        <v>30</v>
      </c>
      <c r="O55" s="51">
        <v>0</v>
      </c>
      <c r="P55" s="51">
        <v>50</v>
      </c>
      <c r="Q55" s="51">
        <v>3</v>
      </c>
      <c r="R55" s="51">
        <v>11</v>
      </c>
      <c r="S55" s="51">
        <v>15</v>
      </c>
      <c r="T55" s="51">
        <v>1</v>
      </c>
      <c r="U55" s="51">
        <v>0</v>
      </c>
      <c r="V55" s="51" t="s">
        <v>78</v>
      </c>
      <c r="W55" s="51">
        <v>0</v>
      </c>
      <c r="X55" s="51">
        <v>19</v>
      </c>
      <c r="Y55" s="51">
        <v>6031</v>
      </c>
      <c r="Z55" s="51">
        <v>0</v>
      </c>
      <c r="AA55" s="51">
        <v>30</v>
      </c>
      <c r="AB55" s="51">
        <v>0</v>
      </c>
      <c r="AC55" s="51">
        <v>50</v>
      </c>
      <c r="AD55" s="51">
        <v>3</v>
      </c>
      <c r="AE55" s="51">
        <v>11</v>
      </c>
      <c r="AF55" s="51">
        <v>15</v>
      </c>
      <c r="AG55" s="51">
        <v>1</v>
      </c>
      <c r="AH55" s="51">
        <v>0</v>
      </c>
      <c r="AI55" s="51">
        <v>0</v>
      </c>
      <c r="AJ55" s="51">
        <v>0</v>
      </c>
      <c r="AK55" s="51">
        <v>19</v>
      </c>
      <c r="AL55" s="51">
        <v>9045</v>
      </c>
      <c r="AM55" s="51">
        <v>0</v>
      </c>
      <c r="AN55" s="51">
        <v>30</v>
      </c>
      <c r="AO55" s="51">
        <v>0</v>
      </c>
      <c r="AP55" s="51">
        <v>52</v>
      </c>
      <c r="AQ55" s="51">
        <v>1</v>
      </c>
      <c r="AR55" s="51">
        <v>6</v>
      </c>
      <c r="AS55" s="51">
        <v>17</v>
      </c>
      <c r="AT55" s="51">
        <v>0</v>
      </c>
      <c r="AU55" s="51">
        <v>0</v>
      </c>
      <c r="AV55" s="51">
        <v>0</v>
      </c>
      <c r="AW55" s="51">
        <v>0</v>
      </c>
      <c r="AX55" s="51">
        <v>24</v>
      </c>
      <c r="AY55" s="51">
        <v>3014</v>
      </c>
      <c r="AZ55" s="51">
        <v>0</v>
      </c>
      <c r="BA55" s="51">
        <v>24</v>
      </c>
      <c r="BB55" s="51">
        <v>0</v>
      </c>
      <c r="BC55" s="51">
        <v>54</v>
      </c>
      <c r="BD55" s="51">
        <v>1</v>
      </c>
      <c r="BE55" s="51">
        <v>5</v>
      </c>
      <c r="BF55" s="51">
        <v>15</v>
      </c>
      <c r="BG55" s="51">
        <v>0</v>
      </c>
      <c r="BH55" s="51">
        <v>0</v>
      </c>
      <c r="BI55" s="51">
        <v>0</v>
      </c>
      <c r="BJ55" s="51">
        <v>0</v>
      </c>
      <c r="BK55" s="51">
        <v>25</v>
      </c>
      <c r="BL55" s="51">
        <v>6031</v>
      </c>
      <c r="BM55" s="51">
        <v>0</v>
      </c>
      <c r="BN55" s="51">
        <v>21</v>
      </c>
      <c r="BO55" s="51">
        <v>0</v>
      </c>
      <c r="BP55" s="51">
        <v>53</v>
      </c>
      <c r="BQ55" s="51">
        <v>1</v>
      </c>
      <c r="BR55" s="51">
        <v>5</v>
      </c>
      <c r="BS55" s="51">
        <v>15</v>
      </c>
      <c r="BT55" s="51">
        <v>0</v>
      </c>
      <c r="BU55" s="51">
        <v>0</v>
      </c>
      <c r="BV55" s="51">
        <v>0</v>
      </c>
      <c r="BW55" s="51">
        <v>0</v>
      </c>
      <c r="BX55" s="51">
        <v>25</v>
      </c>
      <c r="BY55" s="51">
        <v>9045</v>
      </c>
      <c r="BZ55" s="51">
        <v>0</v>
      </c>
      <c r="CA55" s="51">
        <v>22</v>
      </c>
      <c r="CB55" s="51">
        <v>0</v>
      </c>
      <c r="CC55" s="51">
        <v>48</v>
      </c>
      <c r="CD55" s="51">
        <v>2</v>
      </c>
      <c r="CE55" s="51">
        <v>10</v>
      </c>
      <c r="CF55" s="51">
        <v>24</v>
      </c>
      <c r="CG55" s="51">
        <v>0</v>
      </c>
      <c r="CH55" s="51">
        <v>0</v>
      </c>
      <c r="CI55" s="51" t="s">
        <v>78</v>
      </c>
      <c r="CJ55" s="51">
        <v>0</v>
      </c>
      <c r="CK55" s="51">
        <v>16</v>
      </c>
      <c r="CL55" s="51">
        <v>3014</v>
      </c>
      <c r="CM55" s="51">
        <v>0</v>
      </c>
      <c r="CN55" s="51">
        <v>36</v>
      </c>
      <c r="CO55" s="51">
        <v>0</v>
      </c>
      <c r="CP55" s="51">
        <v>41</v>
      </c>
      <c r="CQ55" s="51">
        <v>5</v>
      </c>
      <c r="CR55" s="51">
        <v>14</v>
      </c>
      <c r="CS55" s="51">
        <v>25</v>
      </c>
      <c r="CT55" s="51">
        <v>1</v>
      </c>
      <c r="CU55" s="51">
        <v>0</v>
      </c>
      <c r="CV55" s="51" t="s">
        <v>78</v>
      </c>
      <c r="CW55" s="51">
        <v>0</v>
      </c>
      <c r="CX55" s="51">
        <v>14</v>
      </c>
      <c r="CY55" s="51">
        <v>6031</v>
      </c>
      <c r="CZ55" s="51">
        <v>0</v>
      </c>
      <c r="DA55" s="51">
        <v>45</v>
      </c>
      <c r="DB55" s="51">
        <v>0</v>
      </c>
      <c r="DC55" s="51">
        <v>43</v>
      </c>
      <c r="DD55" s="51">
        <v>4</v>
      </c>
      <c r="DE55" s="51">
        <v>13</v>
      </c>
      <c r="DF55" s="51">
        <v>25</v>
      </c>
      <c r="DG55" s="51">
        <v>1</v>
      </c>
      <c r="DH55" s="51">
        <v>0</v>
      </c>
      <c r="DI55" s="51">
        <v>0</v>
      </c>
      <c r="DJ55" s="51">
        <v>0</v>
      </c>
      <c r="DK55" s="51">
        <v>15</v>
      </c>
      <c r="DL55" s="51">
        <v>9045</v>
      </c>
      <c r="DM55" s="51">
        <v>0</v>
      </c>
      <c r="DN55" s="51">
        <v>42</v>
      </c>
      <c r="DO55" s="51">
        <v>0</v>
      </c>
      <c r="DP55" s="51">
        <v>36</v>
      </c>
      <c r="DQ55" s="51">
        <v>37</v>
      </c>
      <c r="DR55" s="51">
        <v>0</v>
      </c>
      <c r="DS55" s="51">
        <v>0</v>
      </c>
      <c r="DT55" s="51">
        <v>0</v>
      </c>
      <c r="DU55" s="51">
        <v>0</v>
      </c>
      <c r="DV55" s="51">
        <v>0</v>
      </c>
      <c r="DW55" s="51">
        <v>13</v>
      </c>
      <c r="DX55" s="51">
        <v>50</v>
      </c>
      <c r="DY55" s="51">
        <v>3014</v>
      </c>
      <c r="DZ55" s="51">
        <v>0</v>
      </c>
      <c r="EA55" s="51">
        <v>37</v>
      </c>
      <c r="EB55" s="51">
        <v>0</v>
      </c>
      <c r="EC55" s="51">
        <v>43</v>
      </c>
      <c r="ED55" s="51">
        <v>45</v>
      </c>
      <c r="EE55" s="51" t="s">
        <v>78</v>
      </c>
      <c r="EF55" s="51">
        <v>1</v>
      </c>
      <c r="EG55" s="51">
        <v>0</v>
      </c>
      <c r="EH55" s="51">
        <v>0</v>
      </c>
      <c r="EI55" s="51">
        <v>0</v>
      </c>
      <c r="EJ55" s="51">
        <v>11</v>
      </c>
      <c r="EK55" s="51">
        <v>44</v>
      </c>
      <c r="EL55" s="51">
        <v>6031</v>
      </c>
      <c r="EM55" s="51">
        <v>0</v>
      </c>
      <c r="EN55" s="51">
        <v>45</v>
      </c>
      <c r="EO55" s="51">
        <v>0</v>
      </c>
      <c r="EP55" s="51">
        <v>41</v>
      </c>
      <c r="EQ55" s="51">
        <v>42</v>
      </c>
      <c r="ER55" s="51" t="s">
        <v>78</v>
      </c>
      <c r="ES55" s="51">
        <v>1</v>
      </c>
      <c r="ET55" s="51">
        <v>0</v>
      </c>
      <c r="EU55" s="51">
        <v>0</v>
      </c>
      <c r="EV55" s="51">
        <v>0</v>
      </c>
      <c r="EW55" s="51">
        <v>11</v>
      </c>
      <c r="EX55" s="51">
        <v>46</v>
      </c>
      <c r="EY55" s="51">
        <v>9045</v>
      </c>
      <c r="EZ55" s="51">
        <v>0</v>
      </c>
      <c r="FA55" s="51">
        <v>42</v>
      </c>
    </row>
    <row r="56" spans="1:157" x14ac:dyDescent="0.2">
      <c r="B56" s="51" t="s">
        <v>109</v>
      </c>
      <c r="C56" s="51">
        <v>10</v>
      </c>
      <c r="D56" s="51" t="s">
        <v>78</v>
      </c>
      <c r="E56" s="51">
        <v>1</v>
      </c>
      <c r="F56" s="51">
        <v>2</v>
      </c>
      <c r="G56" s="51">
        <v>0</v>
      </c>
      <c r="H56" s="51">
        <v>0</v>
      </c>
      <c r="I56" s="51" t="s">
        <v>78</v>
      </c>
      <c r="J56" s="51">
        <v>2</v>
      </c>
      <c r="K56" s="51">
        <v>84</v>
      </c>
      <c r="L56" s="51">
        <v>595</v>
      </c>
      <c r="M56" s="51">
        <v>0</v>
      </c>
      <c r="N56" s="51">
        <v>4</v>
      </c>
      <c r="O56" s="51">
        <v>0</v>
      </c>
      <c r="P56" s="51">
        <v>13</v>
      </c>
      <c r="Q56" s="51" t="s">
        <v>78</v>
      </c>
      <c r="R56" s="51">
        <v>1</v>
      </c>
      <c r="S56" s="51">
        <v>1</v>
      </c>
      <c r="T56" s="51" t="s">
        <v>78</v>
      </c>
      <c r="U56" s="51">
        <v>0</v>
      </c>
      <c r="V56" s="51">
        <v>0</v>
      </c>
      <c r="W56" s="51">
        <v>2</v>
      </c>
      <c r="X56" s="51">
        <v>82</v>
      </c>
      <c r="Y56" s="51">
        <v>1165</v>
      </c>
      <c r="Z56" s="51">
        <v>0</v>
      </c>
      <c r="AA56" s="51">
        <v>3</v>
      </c>
      <c r="AB56" s="51">
        <v>0</v>
      </c>
      <c r="AC56" s="51">
        <v>12</v>
      </c>
      <c r="AD56" s="51">
        <v>0</v>
      </c>
      <c r="AE56" s="51">
        <v>1</v>
      </c>
      <c r="AF56" s="51">
        <v>2</v>
      </c>
      <c r="AG56" s="51" t="s">
        <v>78</v>
      </c>
      <c r="AH56" s="51">
        <v>0</v>
      </c>
      <c r="AI56" s="51" t="s">
        <v>78</v>
      </c>
      <c r="AJ56" s="51">
        <v>2</v>
      </c>
      <c r="AK56" s="51">
        <v>83</v>
      </c>
      <c r="AL56" s="51">
        <v>1760</v>
      </c>
      <c r="AM56" s="51">
        <v>0</v>
      </c>
      <c r="AN56" s="51">
        <v>3</v>
      </c>
      <c r="AO56" s="51">
        <v>0</v>
      </c>
      <c r="AP56" s="51">
        <v>9</v>
      </c>
      <c r="AQ56" s="51">
        <v>0</v>
      </c>
      <c r="AR56" s="51">
        <v>1</v>
      </c>
      <c r="AS56" s="51">
        <v>2</v>
      </c>
      <c r="AT56" s="51">
        <v>0</v>
      </c>
      <c r="AU56" s="51">
        <v>0</v>
      </c>
      <c r="AV56" s="51" t="s">
        <v>78</v>
      </c>
      <c r="AW56" s="51">
        <v>2</v>
      </c>
      <c r="AX56" s="51">
        <v>87</v>
      </c>
      <c r="AY56" s="51">
        <v>595</v>
      </c>
      <c r="AZ56" s="51">
        <v>0</v>
      </c>
      <c r="BA56" s="51">
        <v>2</v>
      </c>
      <c r="BB56" s="51">
        <v>0</v>
      </c>
      <c r="BC56" s="51">
        <v>9</v>
      </c>
      <c r="BD56" s="51">
        <v>0</v>
      </c>
      <c r="BE56" s="51">
        <v>1</v>
      </c>
      <c r="BF56" s="51">
        <v>1</v>
      </c>
      <c r="BG56" s="51">
        <v>0</v>
      </c>
      <c r="BH56" s="51">
        <v>0</v>
      </c>
      <c r="BI56" s="51">
        <v>0</v>
      </c>
      <c r="BJ56" s="51">
        <v>2</v>
      </c>
      <c r="BK56" s="51">
        <v>87</v>
      </c>
      <c r="BL56" s="51">
        <v>1165</v>
      </c>
      <c r="BM56" s="51">
        <v>0</v>
      </c>
      <c r="BN56" s="51">
        <v>2</v>
      </c>
      <c r="BO56" s="51">
        <v>0</v>
      </c>
      <c r="BP56" s="51">
        <v>9</v>
      </c>
      <c r="BQ56" s="51">
        <v>0</v>
      </c>
      <c r="BR56" s="51">
        <v>1</v>
      </c>
      <c r="BS56" s="51">
        <v>1</v>
      </c>
      <c r="BT56" s="51">
        <v>0</v>
      </c>
      <c r="BU56" s="51">
        <v>0</v>
      </c>
      <c r="BV56" s="51" t="s">
        <v>78</v>
      </c>
      <c r="BW56" s="51">
        <v>2</v>
      </c>
      <c r="BX56" s="51">
        <v>87</v>
      </c>
      <c r="BY56" s="51">
        <v>1760</v>
      </c>
      <c r="BZ56" s="51">
        <v>0</v>
      </c>
      <c r="CA56" s="51">
        <v>2</v>
      </c>
      <c r="CB56" s="51">
        <v>0</v>
      </c>
      <c r="CC56" s="51">
        <v>10</v>
      </c>
      <c r="CD56" s="51" t="s">
        <v>78</v>
      </c>
      <c r="CE56" s="51">
        <v>1</v>
      </c>
      <c r="CF56" s="51">
        <v>2</v>
      </c>
      <c r="CG56" s="51">
        <v>0</v>
      </c>
      <c r="CH56" s="51">
        <v>0</v>
      </c>
      <c r="CI56" s="51" t="s">
        <v>78</v>
      </c>
      <c r="CJ56" s="51">
        <v>2</v>
      </c>
      <c r="CK56" s="51">
        <v>85</v>
      </c>
      <c r="CL56" s="51">
        <v>595</v>
      </c>
      <c r="CM56" s="51">
        <v>0</v>
      </c>
      <c r="CN56" s="51">
        <v>3</v>
      </c>
      <c r="CO56" s="51">
        <v>0</v>
      </c>
      <c r="CP56" s="51">
        <v>12</v>
      </c>
      <c r="CQ56" s="51" t="s">
        <v>78</v>
      </c>
      <c r="CR56" s="51">
        <v>1</v>
      </c>
      <c r="CS56" s="51">
        <v>3</v>
      </c>
      <c r="CT56" s="51">
        <v>0</v>
      </c>
      <c r="CU56" s="51">
        <v>0</v>
      </c>
      <c r="CV56" s="51">
        <v>0</v>
      </c>
      <c r="CW56" s="51">
        <v>2</v>
      </c>
      <c r="CX56" s="51">
        <v>82</v>
      </c>
      <c r="CY56" s="51">
        <v>1165</v>
      </c>
      <c r="CZ56" s="51">
        <v>0</v>
      </c>
      <c r="DA56" s="51">
        <v>4</v>
      </c>
      <c r="DB56" s="51">
        <v>0</v>
      </c>
      <c r="DC56" s="51">
        <v>11</v>
      </c>
      <c r="DD56" s="51">
        <v>0</v>
      </c>
      <c r="DE56" s="51">
        <v>1</v>
      </c>
      <c r="DF56" s="51">
        <v>2</v>
      </c>
      <c r="DG56" s="51">
        <v>0</v>
      </c>
      <c r="DH56" s="51">
        <v>0</v>
      </c>
      <c r="DI56" s="51" t="s">
        <v>78</v>
      </c>
      <c r="DJ56" s="51">
        <v>2</v>
      </c>
      <c r="DK56" s="51">
        <v>83</v>
      </c>
      <c r="DL56" s="51">
        <v>1760</v>
      </c>
      <c r="DM56" s="51">
        <v>0</v>
      </c>
      <c r="DN56" s="51">
        <v>4</v>
      </c>
      <c r="DO56" s="51">
        <v>0</v>
      </c>
      <c r="DP56" s="51">
        <v>3</v>
      </c>
      <c r="DQ56" s="51">
        <v>3</v>
      </c>
      <c r="DR56" s="51">
        <v>0</v>
      </c>
      <c r="DS56" s="51">
        <v>0</v>
      </c>
      <c r="DT56" s="51">
        <v>0</v>
      </c>
      <c r="DU56" s="51">
        <v>0</v>
      </c>
      <c r="DV56" s="51">
        <v>2</v>
      </c>
      <c r="DW56" s="51">
        <v>82</v>
      </c>
      <c r="DX56" s="51">
        <v>13</v>
      </c>
      <c r="DY56" s="51">
        <v>595</v>
      </c>
      <c r="DZ56" s="51">
        <v>0</v>
      </c>
      <c r="EA56" s="51">
        <v>3</v>
      </c>
      <c r="EB56" s="51">
        <v>0</v>
      </c>
      <c r="EC56" s="51">
        <v>4</v>
      </c>
      <c r="ED56" s="51">
        <v>5</v>
      </c>
      <c r="EE56" s="51">
        <v>0</v>
      </c>
      <c r="EF56" s="51" t="s">
        <v>78</v>
      </c>
      <c r="EG56" s="51">
        <v>0</v>
      </c>
      <c r="EH56" s="51">
        <v>0</v>
      </c>
      <c r="EI56" s="51">
        <v>2</v>
      </c>
      <c r="EJ56" s="51">
        <v>82</v>
      </c>
      <c r="EK56" s="51">
        <v>12</v>
      </c>
      <c r="EL56" s="51">
        <v>1165</v>
      </c>
      <c r="EM56" s="51">
        <v>0</v>
      </c>
      <c r="EN56" s="51">
        <v>5</v>
      </c>
      <c r="EO56" s="51">
        <v>0</v>
      </c>
      <c r="EP56" s="51">
        <v>4</v>
      </c>
      <c r="EQ56" s="51">
        <v>4</v>
      </c>
      <c r="ER56" s="51">
        <v>0</v>
      </c>
      <c r="ES56" s="51" t="s">
        <v>78</v>
      </c>
      <c r="ET56" s="51">
        <v>0</v>
      </c>
      <c r="EU56" s="51">
        <v>0</v>
      </c>
      <c r="EV56" s="51">
        <v>2</v>
      </c>
      <c r="EW56" s="51">
        <v>82</v>
      </c>
      <c r="EX56" s="51">
        <v>12</v>
      </c>
      <c r="EY56" s="51">
        <v>1760</v>
      </c>
      <c r="EZ56" s="51">
        <v>0</v>
      </c>
      <c r="FA56" s="51">
        <v>4</v>
      </c>
    </row>
    <row r="57" spans="1:157" x14ac:dyDescent="0.2">
      <c r="B57" s="51" t="s">
        <v>110</v>
      </c>
      <c r="C57" s="51">
        <v>7</v>
      </c>
      <c r="D57" s="51">
        <v>1</v>
      </c>
      <c r="E57" s="51" t="s">
        <v>78</v>
      </c>
      <c r="F57" s="51" t="s">
        <v>78</v>
      </c>
      <c r="G57" s="51" t="s">
        <v>78</v>
      </c>
      <c r="H57" s="51">
        <v>0</v>
      </c>
      <c r="I57" s="51" t="s">
        <v>78</v>
      </c>
      <c r="J57" s="51" t="s">
        <v>78</v>
      </c>
      <c r="K57" s="51">
        <v>89</v>
      </c>
      <c r="L57" s="51">
        <v>317</v>
      </c>
      <c r="M57" s="51">
        <v>0</v>
      </c>
      <c r="N57" s="51">
        <v>2</v>
      </c>
      <c r="O57" s="51">
        <v>0</v>
      </c>
      <c r="P57" s="51">
        <v>10</v>
      </c>
      <c r="Q57" s="51">
        <v>1</v>
      </c>
      <c r="R57" s="51" t="s">
        <v>78</v>
      </c>
      <c r="S57" s="51" t="s">
        <v>78</v>
      </c>
      <c r="T57" s="51" t="s">
        <v>78</v>
      </c>
      <c r="U57" s="51">
        <v>0</v>
      </c>
      <c r="V57" s="51" t="s">
        <v>78</v>
      </c>
      <c r="W57" s="51" t="s">
        <v>78</v>
      </c>
      <c r="X57" s="51">
        <v>83</v>
      </c>
      <c r="Y57" s="51">
        <v>427</v>
      </c>
      <c r="Z57" s="51">
        <v>0</v>
      </c>
      <c r="AA57" s="51">
        <v>5</v>
      </c>
      <c r="AB57" s="51">
        <v>0</v>
      </c>
      <c r="AC57" s="51">
        <v>8</v>
      </c>
      <c r="AD57" s="51">
        <v>1</v>
      </c>
      <c r="AE57" s="51">
        <v>1</v>
      </c>
      <c r="AF57" s="51">
        <v>1</v>
      </c>
      <c r="AG57" s="51">
        <v>1</v>
      </c>
      <c r="AH57" s="51">
        <v>0</v>
      </c>
      <c r="AI57" s="51" t="s">
        <v>78</v>
      </c>
      <c r="AJ57" s="51">
        <v>2</v>
      </c>
      <c r="AK57" s="51">
        <v>85</v>
      </c>
      <c r="AL57" s="51">
        <v>744</v>
      </c>
      <c r="AM57" s="51">
        <v>0</v>
      </c>
      <c r="AN57" s="51">
        <v>4</v>
      </c>
      <c r="AO57" s="51">
        <v>0</v>
      </c>
      <c r="AP57" s="51">
        <v>5</v>
      </c>
      <c r="AQ57" s="51" t="s">
        <v>78</v>
      </c>
      <c r="AR57" s="51" t="s">
        <v>78</v>
      </c>
      <c r="AS57" s="51" t="s">
        <v>78</v>
      </c>
      <c r="AT57" s="51" t="s">
        <v>78</v>
      </c>
      <c r="AU57" s="51">
        <v>0</v>
      </c>
      <c r="AV57" s="51" t="s">
        <v>78</v>
      </c>
      <c r="AW57" s="51" t="s">
        <v>78</v>
      </c>
      <c r="AX57" s="51">
        <v>91</v>
      </c>
      <c r="AY57" s="51">
        <v>317</v>
      </c>
      <c r="AZ57" s="51">
        <v>0</v>
      </c>
      <c r="BA57" s="51">
        <v>2</v>
      </c>
      <c r="BB57" s="51">
        <v>0</v>
      </c>
      <c r="BC57" s="51">
        <v>7</v>
      </c>
      <c r="BD57" s="51" t="s">
        <v>78</v>
      </c>
      <c r="BE57" s="51" t="s">
        <v>78</v>
      </c>
      <c r="BF57" s="51" t="s">
        <v>78</v>
      </c>
      <c r="BG57" s="51" t="s">
        <v>78</v>
      </c>
      <c r="BH57" s="51">
        <v>0</v>
      </c>
      <c r="BI57" s="51" t="s">
        <v>78</v>
      </c>
      <c r="BJ57" s="51">
        <v>3</v>
      </c>
      <c r="BK57" s="51">
        <v>87</v>
      </c>
      <c r="BL57" s="51">
        <v>427</v>
      </c>
      <c r="BM57" s="51">
        <v>0</v>
      </c>
      <c r="BN57" s="51">
        <v>3</v>
      </c>
      <c r="BO57" s="51">
        <v>0</v>
      </c>
      <c r="BP57" s="51">
        <v>6</v>
      </c>
      <c r="BQ57" s="51" t="s">
        <v>78</v>
      </c>
      <c r="BR57" s="51">
        <v>1</v>
      </c>
      <c r="BS57" s="51">
        <v>1</v>
      </c>
      <c r="BT57" s="51">
        <v>0</v>
      </c>
      <c r="BU57" s="51">
        <v>0</v>
      </c>
      <c r="BV57" s="51" t="s">
        <v>78</v>
      </c>
      <c r="BW57" s="51" t="s">
        <v>78</v>
      </c>
      <c r="BX57" s="51">
        <v>89</v>
      </c>
      <c r="BY57" s="51">
        <v>744</v>
      </c>
      <c r="BZ57" s="51">
        <v>0</v>
      </c>
      <c r="CA57" s="51">
        <v>2</v>
      </c>
      <c r="CB57" s="51">
        <v>0</v>
      </c>
      <c r="CC57" s="51">
        <v>9</v>
      </c>
      <c r="CD57" s="51">
        <v>1</v>
      </c>
      <c r="CE57" s="51" t="s">
        <v>78</v>
      </c>
      <c r="CF57" s="51">
        <v>0</v>
      </c>
      <c r="CG57" s="51">
        <v>0</v>
      </c>
      <c r="CH57" s="51">
        <v>0</v>
      </c>
      <c r="CI57" s="51" t="s">
        <v>78</v>
      </c>
      <c r="CJ57" s="51" t="s">
        <v>78</v>
      </c>
      <c r="CK57" s="51">
        <v>87</v>
      </c>
      <c r="CL57" s="51">
        <v>317</v>
      </c>
      <c r="CM57" s="51">
        <v>0</v>
      </c>
      <c r="CN57" s="51">
        <v>1</v>
      </c>
      <c r="CO57" s="51">
        <v>0</v>
      </c>
      <c r="CP57" s="51">
        <v>11</v>
      </c>
      <c r="CQ57" s="51">
        <v>1</v>
      </c>
      <c r="CR57" s="51" t="s">
        <v>78</v>
      </c>
      <c r="CS57" s="51">
        <v>3</v>
      </c>
      <c r="CT57" s="51" t="s">
        <v>78</v>
      </c>
      <c r="CU57" s="51">
        <v>0</v>
      </c>
      <c r="CV57" s="51" t="s">
        <v>78</v>
      </c>
      <c r="CW57" s="51">
        <v>3</v>
      </c>
      <c r="CX57" s="51">
        <v>82</v>
      </c>
      <c r="CY57" s="51">
        <v>427</v>
      </c>
      <c r="CZ57" s="51">
        <v>0</v>
      </c>
      <c r="DA57" s="51">
        <v>5</v>
      </c>
      <c r="DB57" s="51">
        <v>0</v>
      </c>
      <c r="DC57" s="51">
        <v>10</v>
      </c>
      <c r="DD57" s="51">
        <v>1</v>
      </c>
      <c r="DE57" s="51">
        <v>1</v>
      </c>
      <c r="DF57" s="51">
        <v>1</v>
      </c>
      <c r="DG57" s="51" t="s">
        <v>78</v>
      </c>
      <c r="DH57" s="51">
        <v>0</v>
      </c>
      <c r="DI57" s="51" t="s">
        <v>78</v>
      </c>
      <c r="DJ57" s="51" t="s">
        <v>78</v>
      </c>
      <c r="DK57" s="51">
        <v>84</v>
      </c>
      <c r="DL57" s="51">
        <v>744</v>
      </c>
      <c r="DM57" s="51">
        <v>0</v>
      </c>
      <c r="DN57" s="51">
        <v>3</v>
      </c>
      <c r="DO57" s="51">
        <v>0</v>
      </c>
      <c r="DP57" s="51">
        <v>2</v>
      </c>
      <c r="DQ57" s="51">
        <v>2</v>
      </c>
      <c r="DR57" s="51">
        <v>0</v>
      </c>
      <c r="DS57" s="51" t="s">
        <v>78</v>
      </c>
      <c r="DT57" s="51">
        <v>0</v>
      </c>
      <c r="DU57" s="51">
        <v>0</v>
      </c>
      <c r="DV57" s="51">
        <v>3</v>
      </c>
      <c r="DW57" s="51">
        <v>87</v>
      </c>
      <c r="DX57" s="51">
        <v>8</v>
      </c>
      <c r="DY57" s="51">
        <v>317</v>
      </c>
      <c r="DZ57" s="51">
        <v>0</v>
      </c>
      <c r="EA57" s="51">
        <v>2</v>
      </c>
      <c r="EB57" s="51">
        <v>0</v>
      </c>
      <c r="EC57" s="51">
        <v>4</v>
      </c>
      <c r="ED57" s="51">
        <v>4</v>
      </c>
      <c r="EE57" s="51">
        <v>0</v>
      </c>
      <c r="EF57" s="51">
        <v>0</v>
      </c>
      <c r="EG57" s="51">
        <v>0</v>
      </c>
      <c r="EH57" s="51">
        <v>0</v>
      </c>
      <c r="EI57" s="51" t="s">
        <v>78</v>
      </c>
      <c r="EJ57" s="51">
        <v>80</v>
      </c>
      <c r="EK57" s="51">
        <v>12</v>
      </c>
      <c r="EL57" s="51">
        <v>427</v>
      </c>
      <c r="EM57" s="51">
        <v>0</v>
      </c>
      <c r="EN57" s="51">
        <v>4</v>
      </c>
      <c r="EO57" s="51">
        <v>0</v>
      </c>
      <c r="EP57" s="51">
        <v>3</v>
      </c>
      <c r="EQ57" s="51">
        <v>3</v>
      </c>
      <c r="ER57" s="51">
        <v>0</v>
      </c>
      <c r="ES57" s="51" t="s">
        <v>78</v>
      </c>
      <c r="ET57" s="51">
        <v>0</v>
      </c>
      <c r="EU57" s="51">
        <v>0</v>
      </c>
      <c r="EV57" s="51" t="s">
        <v>78</v>
      </c>
      <c r="EW57" s="51">
        <v>83</v>
      </c>
      <c r="EX57" s="51">
        <v>11</v>
      </c>
      <c r="EY57" s="51">
        <v>744</v>
      </c>
      <c r="EZ57" s="51">
        <v>0</v>
      </c>
      <c r="FA57" s="51">
        <v>3</v>
      </c>
    </row>
    <row r="58" spans="1:157" x14ac:dyDescent="0.2">
      <c r="B58" s="51" t="s">
        <v>111</v>
      </c>
      <c r="C58" s="51">
        <v>30</v>
      </c>
      <c r="D58" s="51">
        <v>16</v>
      </c>
      <c r="E58" s="51">
        <v>20</v>
      </c>
      <c r="F58" s="51">
        <v>17</v>
      </c>
      <c r="G58" s="51">
        <v>10</v>
      </c>
      <c r="H58" s="51">
        <v>0</v>
      </c>
      <c r="I58" s="51">
        <v>0</v>
      </c>
      <c r="J58" s="51" t="s">
        <v>78</v>
      </c>
      <c r="K58" s="51">
        <v>7</v>
      </c>
      <c r="L58" s="51">
        <v>1795</v>
      </c>
      <c r="M58" s="51">
        <v>0</v>
      </c>
      <c r="N58" s="51">
        <v>63</v>
      </c>
      <c r="O58" s="51">
        <v>0</v>
      </c>
      <c r="P58" s="51">
        <v>32</v>
      </c>
      <c r="Q58" s="51">
        <v>14</v>
      </c>
      <c r="R58" s="51">
        <v>21</v>
      </c>
      <c r="S58" s="51">
        <v>15</v>
      </c>
      <c r="T58" s="51">
        <v>9</v>
      </c>
      <c r="U58" s="51">
        <v>0</v>
      </c>
      <c r="V58" s="51">
        <v>0</v>
      </c>
      <c r="W58" s="51" t="s">
        <v>78</v>
      </c>
      <c r="X58" s="51">
        <v>9</v>
      </c>
      <c r="Y58" s="51">
        <v>6823</v>
      </c>
      <c r="Z58" s="51">
        <v>0</v>
      </c>
      <c r="AA58" s="51">
        <v>59</v>
      </c>
      <c r="AB58" s="51">
        <v>0</v>
      </c>
      <c r="AC58" s="51">
        <v>31</v>
      </c>
      <c r="AD58" s="51">
        <v>14</v>
      </c>
      <c r="AE58" s="51">
        <v>21</v>
      </c>
      <c r="AF58" s="51">
        <v>16</v>
      </c>
      <c r="AG58" s="51">
        <v>9</v>
      </c>
      <c r="AH58" s="51">
        <v>0</v>
      </c>
      <c r="AI58" s="51">
        <v>0</v>
      </c>
      <c r="AJ58" s="51">
        <v>0</v>
      </c>
      <c r="AK58" s="51">
        <v>9</v>
      </c>
      <c r="AL58" s="51">
        <v>8618</v>
      </c>
      <c r="AM58" s="51">
        <v>0</v>
      </c>
      <c r="AN58" s="51">
        <v>60</v>
      </c>
      <c r="AO58" s="51">
        <v>0</v>
      </c>
      <c r="AP58" s="51">
        <v>34</v>
      </c>
      <c r="AQ58" s="51">
        <v>9</v>
      </c>
      <c r="AR58" s="51">
        <v>19</v>
      </c>
      <c r="AS58" s="51">
        <v>23</v>
      </c>
      <c r="AT58" s="51">
        <v>4</v>
      </c>
      <c r="AU58" s="51">
        <v>0</v>
      </c>
      <c r="AV58" s="51">
        <v>0</v>
      </c>
      <c r="AW58" s="51" t="s">
        <v>78</v>
      </c>
      <c r="AX58" s="51">
        <v>10</v>
      </c>
      <c r="AY58" s="51">
        <v>1795</v>
      </c>
      <c r="AZ58" s="51">
        <v>0</v>
      </c>
      <c r="BA58" s="51">
        <v>55</v>
      </c>
      <c r="BB58" s="51">
        <v>0</v>
      </c>
      <c r="BC58" s="51">
        <v>40</v>
      </c>
      <c r="BD58" s="51">
        <v>5</v>
      </c>
      <c r="BE58" s="51">
        <v>16</v>
      </c>
      <c r="BF58" s="51">
        <v>23</v>
      </c>
      <c r="BG58" s="51">
        <v>2</v>
      </c>
      <c r="BH58" s="51">
        <v>0</v>
      </c>
      <c r="BI58" s="51">
        <v>0</v>
      </c>
      <c r="BJ58" s="51" t="s">
        <v>78</v>
      </c>
      <c r="BK58" s="51">
        <v>13</v>
      </c>
      <c r="BL58" s="51">
        <v>6823</v>
      </c>
      <c r="BM58" s="51">
        <v>0</v>
      </c>
      <c r="BN58" s="51">
        <v>46</v>
      </c>
      <c r="BO58" s="51">
        <v>0</v>
      </c>
      <c r="BP58" s="51">
        <v>39</v>
      </c>
      <c r="BQ58" s="51">
        <v>6</v>
      </c>
      <c r="BR58" s="51">
        <v>17</v>
      </c>
      <c r="BS58" s="51">
        <v>23</v>
      </c>
      <c r="BT58" s="51">
        <v>2</v>
      </c>
      <c r="BU58" s="51">
        <v>0</v>
      </c>
      <c r="BV58" s="51">
        <v>0</v>
      </c>
      <c r="BW58" s="51">
        <v>0</v>
      </c>
      <c r="BX58" s="51">
        <v>13</v>
      </c>
      <c r="BY58" s="51">
        <v>8618</v>
      </c>
      <c r="BZ58" s="51">
        <v>0</v>
      </c>
      <c r="CA58" s="51">
        <v>48</v>
      </c>
      <c r="CB58" s="51">
        <v>0</v>
      </c>
      <c r="CC58" s="51">
        <v>28</v>
      </c>
      <c r="CD58" s="51">
        <v>14</v>
      </c>
      <c r="CE58" s="51">
        <v>22</v>
      </c>
      <c r="CF58" s="51">
        <v>25</v>
      </c>
      <c r="CG58" s="51">
        <v>5</v>
      </c>
      <c r="CH58" s="51">
        <v>0</v>
      </c>
      <c r="CI58" s="51">
        <v>0</v>
      </c>
      <c r="CJ58" s="51" t="s">
        <v>78</v>
      </c>
      <c r="CK58" s="51">
        <v>6</v>
      </c>
      <c r="CL58" s="51">
        <v>1795</v>
      </c>
      <c r="CM58" s="51">
        <v>0</v>
      </c>
      <c r="CN58" s="51">
        <v>65</v>
      </c>
      <c r="CO58" s="51">
        <v>0</v>
      </c>
      <c r="CP58" s="51">
        <v>25</v>
      </c>
      <c r="CQ58" s="51">
        <v>15</v>
      </c>
      <c r="CR58" s="51">
        <v>24</v>
      </c>
      <c r="CS58" s="51">
        <v>23</v>
      </c>
      <c r="CT58" s="51">
        <v>8</v>
      </c>
      <c r="CU58" s="51">
        <v>0</v>
      </c>
      <c r="CV58" s="51">
        <v>0</v>
      </c>
      <c r="CW58" s="51" t="s">
        <v>78</v>
      </c>
      <c r="CX58" s="51">
        <v>5</v>
      </c>
      <c r="CY58" s="51">
        <v>6823</v>
      </c>
      <c r="CZ58" s="51">
        <v>0</v>
      </c>
      <c r="DA58" s="51">
        <v>70</v>
      </c>
      <c r="DB58" s="51">
        <v>0</v>
      </c>
      <c r="DC58" s="51">
        <v>25</v>
      </c>
      <c r="DD58" s="51">
        <v>15</v>
      </c>
      <c r="DE58" s="51">
        <v>24</v>
      </c>
      <c r="DF58" s="51">
        <v>23</v>
      </c>
      <c r="DG58" s="51">
        <v>7</v>
      </c>
      <c r="DH58" s="51">
        <v>0</v>
      </c>
      <c r="DI58" s="51">
        <v>0</v>
      </c>
      <c r="DJ58" s="51">
        <v>0</v>
      </c>
      <c r="DK58" s="51">
        <v>5</v>
      </c>
      <c r="DL58" s="51">
        <v>8618</v>
      </c>
      <c r="DM58" s="51">
        <v>0</v>
      </c>
      <c r="DN58" s="51">
        <v>69</v>
      </c>
      <c r="DO58" s="51">
        <v>0</v>
      </c>
      <c r="DP58" s="51">
        <v>61</v>
      </c>
      <c r="DQ58" s="51">
        <v>66</v>
      </c>
      <c r="DR58" s="51">
        <v>0</v>
      </c>
      <c r="DS58" s="51">
        <v>5</v>
      </c>
      <c r="DT58" s="51">
        <v>0</v>
      </c>
      <c r="DU58" s="51">
        <v>0</v>
      </c>
      <c r="DV58" s="51">
        <v>0</v>
      </c>
      <c r="DW58" s="51">
        <v>4</v>
      </c>
      <c r="DX58" s="51">
        <v>30</v>
      </c>
      <c r="DY58" s="51">
        <v>1795</v>
      </c>
      <c r="DZ58" s="51">
        <v>0</v>
      </c>
      <c r="EA58" s="51">
        <v>66</v>
      </c>
      <c r="EB58" s="51">
        <v>0</v>
      </c>
      <c r="EC58" s="51">
        <v>60</v>
      </c>
      <c r="ED58" s="51">
        <v>69</v>
      </c>
      <c r="EE58" s="51" t="s">
        <v>78</v>
      </c>
      <c r="EF58" s="51">
        <v>9</v>
      </c>
      <c r="EG58" s="51">
        <v>0</v>
      </c>
      <c r="EH58" s="51">
        <v>0</v>
      </c>
      <c r="EI58" s="51">
        <v>0</v>
      </c>
      <c r="EJ58" s="51">
        <v>4</v>
      </c>
      <c r="EK58" s="51">
        <v>26</v>
      </c>
      <c r="EL58" s="51">
        <v>6823</v>
      </c>
      <c r="EM58" s="51">
        <v>0</v>
      </c>
      <c r="EN58" s="51">
        <v>69</v>
      </c>
      <c r="EO58" s="51">
        <v>0</v>
      </c>
      <c r="EP58" s="51">
        <v>60</v>
      </c>
      <c r="EQ58" s="51">
        <v>68</v>
      </c>
      <c r="ER58" s="51" t="s">
        <v>78</v>
      </c>
      <c r="ES58" s="51">
        <v>8</v>
      </c>
      <c r="ET58" s="51">
        <v>0</v>
      </c>
      <c r="EU58" s="51">
        <v>0</v>
      </c>
      <c r="EV58" s="51">
        <v>0</v>
      </c>
      <c r="EW58" s="51">
        <v>4</v>
      </c>
      <c r="EX58" s="51">
        <v>27</v>
      </c>
      <c r="EY58" s="51">
        <v>8618</v>
      </c>
      <c r="EZ58" s="51">
        <v>0</v>
      </c>
      <c r="FA58" s="51">
        <v>68</v>
      </c>
    </row>
    <row r="59" spans="1:157" x14ac:dyDescent="0.2">
      <c r="B59" s="51" t="s">
        <v>112</v>
      </c>
      <c r="C59" s="51">
        <v>38</v>
      </c>
      <c r="D59" s="51">
        <v>9</v>
      </c>
      <c r="E59" s="51">
        <v>17</v>
      </c>
      <c r="F59" s="51">
        <v>17</v>
      </c>
      <c r="G59" s="51">
        <v>4</v>
      </c>
      <c r="H59" s="51">
        <v>0</v>
      </c>
      <c r="I59" s="51">
        <v>0</v>
      </c>
      <c r="J59" s="51">
        <v>0</v>
      </c>
      <c r="K59" s="51">
        <v>15</v>
      </c>
      <c r="L59" s="51">
        <v>4593</v>
      </c>
      <c r="M59" s="51">
        <v>0</v>
      </c>
      <c r="N59" s="51">
        <v>47</v>
      </c>
      <c r="O59" s="51">
        <v>0</v>
      </c>
      <c r="P59" s="51">
        <v>38</v>
      </c>
      <c r="Q59" s="51">
        <v>8</v>
      </c>
      <c r="R59" s="51">
        <v>18</v>
      </c>
      <c r="S59" s="51">
        <v>17</v>
      </c>
      <c r="T59" s="51">
        <v>4</v>
      </c>
      <c r="U59" s="51" t="s">
        <v>78</v>
      </c>
      <c r="V59" s="51">
        <v>0</v>
      </c>
      <c r="W59" s="51">
        <v>0</v>
      </c>
      <c r="X59" s="51">
        <v>14</v>
      </c>
      <c r="Y59" s="51">
        <v>11288</v>
      </c>
      <c r="Z59" s="51">
        <v>0</v>
      </c>
      <c r="AA59" s="51">
        <v>47</v>
      </c>
      <c r="AB59" s="51">
        <v>0</v>
      </c>
      <c r="AC59" s="51">
        <v>38</v>
      </c>
      <c r="AD59" s="51">
        <v>9</v>
      </c>
      <c r="AE59" s="51">
        <v>18</v>
      </c>
      <c r="AF59" s="51">
        <v>17</v>
      </c>
      <c r="AG59" s="51">
        <v>4</v>
      </c>
      <c r="AH59" s="51" t="s">
        <v>78</v>
      </c>
      <c r="AI59" s="51">
        <v>0</v>
      </c>
      <c r="AJ59" s="51">
        <v>0</v>
      </c>
      <c r="AK59" s="51">
        <v>15</v>
      </c>
      <c r="AL59" s="51">
        <v>15881</v>
      </c>
      <c r="AM59" s="51">
        <v>0</v>
      </c>
      <c r="AN59" s="51">
        <v>47</v>
      </c>
      <c r="AO59" s="51">
        <v>0</v>
      </c>
      <c r="AP59" s="51">
        <v>39</v>
      </c>
      <c r="AQ59" s="51">
        <v>5</v>
      </c>
      <c r="AR59" s="51">
        <v>14</v>
      </c>
      <c r="AS59" s="51">
        <v>20</v>
      </c>
      <c r="AT59" s="51">
        <v>2</v>
      </c>
      <c r="AU59" s="51">
        <v>0</v>
      </c>
      <c r="AV59" s="51">
        <v>0</v>
      </c>
      <c r="AW59" s="51">
        <v>0</v>
      </c>
      <c r="AX59" s="51">
        <v>20</v>
      </c>
      <c r="AY59" s="51">
        <v>4593</v>
      </c>
      <c r="AZ59" s="51">
        <v>0</v>
      </c>
      <c r="BA59" s="51">
        <v>41</v>
      </c>
      <c r="BB59" s="51">
        <v>0</v>
      </c>
      <c r="BC59" s="51">
        <v>43</v>
      </c>
      <c r="BD59" s="51">
        <v>4</v>
      </c>
      <c r="BE59" s="51">
        <v>12</v>
      </c>
      <c r="BF59" s="51">
        <v>21</v>
      </c>
      <c r="BG59" s="51">
        <v>1</v>
      </c>
      <c r="BH59" s="51" t="s">
        <v>78</v>
      </c>
      <c r="BI59" s="51">
        <v>0</v>
      </c>
      <c r="BJ59" s="51">
        <v>0</v>
      </c>
      <c r="BK59" s="51">
        <v>19</v>
      </c>
      <c r="BL59" s="51">
        <v>11288</v>
      </c>
      <c r="BM59" s="51">
        <v>0</v>
      </c>
      <c r="BN59" s="51">
        <v>38</v>
      </c>
      <c r="BO59" s="51">
        <v>0</v>
      </c>
      <c r="BP59" s="51">
        <v>42</v>
      </c>
      <c r="BQ59" s="51">
        <v>4</v>
      </c>
      <c r="BR59" s="51">
        <v>13</v>
      </c>
      <c r="BS59" s="51">
        <v>21</v>
      </c>
      <c r="BT59" s="51">
        <v>1</v>
      </c>
      <c r="BU59" s="51" t="s">
        <v>78</v>
      </c>
      <c r="BV59" s="51">
        <v>0</v>
      </c>
      <c r="BW59" s="51">
        <v>0</v>
      </c>
      <c r="BX59" s="51">
        <v>19</v>
      </c>
      <c r="BY59" s="51">
        <v>15881</v>
      </c>
      <c r="BZ59" s="51">
        <v>0</v>
      </c>
      <c r="CA59" s="51">
        <v>39</v>
      </c>
      <c r="CB59" s="51">
        <v>0</v>
      </c>
      <c r="CC59" s="51">
        <v>36</v>
      </c>
      <c r="CD59" s="51">
        <v>9</v>
      </c>
      <c r="CE59" s="51">
        <v>17</v>
      </c>
      <c r="CF59" s="51">
        <v>23</v>
      </c>
      <c r="CG59" s="51">
        <v>3</v>
      </c>
      <c r="CH59" s="51">
        <v>0</v>
      </c>
      <c r="CI59" s="51">
        <v>0</v>
      </c>
      <c r="CJ59" s="51">
        <v>0</v>
      </c>
      <c r="CK59" s="51">
        <v>12</v>
      </c>
      <c r="CL59" s="51">
        <v>4594</v>
      </c>
      <c r="CM59" s="51">
        <v>0</v>
      </c>
      <c r="CN59" s="51">
        <v>51</v>
      </c>
      <c r="CO59" s="51">
        <v>0</v>
      </c>
      <c r="CP59" s="51">
        <v>31</v>
      </c>
      <c r="CQ59" s="51">
        <v>11</v>
      </c>
      <c r="CR59" s="51">
        <v>21</v>
      </c>
      <c r="CS59" s="51">
        <v>22</v>
      </c>
      <c r="CT59" s="51">
        <v>5</v>
      </c>
      <c r="CU59" s="51">
        <v>0</v>
      </c>
      <c r="CV59" s="51">
        <v>0</v>
      </c>
      <c r="CW59" s="51">
        <v>0</v>
      </c>
      <c r="CX59" s="51">
        <v>9</v>
      </c>
      <c r="CY59" s="51">
        <v>11288</v>
      </c>
      <c r="CZ59" s="51">
        <v>0</v>
      </c>
      <c r="DA59" s="51">
        <v>60</v>
      </c>
      <c r="DB59" s="51">
        <v>0</v>
      </c>
      <c r="DC59" s="51">
        <v>32</v>
      </c>
      <c r="DD59" s="51">
        <v>10</v>
      </c>
      <c r="DE59" s="51">
        <v>20</v>
      </c>
      <c r="DF59" s="51">
        <v>23</v>
      </c>
      <c r="DG59" s="51">
        <v>5</v>
      </c>
      <c r="DH59" s="51">
        <v>0</v>
      </c>
      <c r="DI59" s="51">
        <v>0</v>
      </c>
      <c r="DJ59" s="51">
        <v>0</v>
      </c>
      <c r="DK59" s="51">
        <v>10</v>
      </c>
      <c r="DL59" s="51">
        <v>15882</v>
      </c>
      <c r="DM59" s="51">
        <v>0</v>
      </c>
      <c r="DN59" s="51">
        <v>57</v>
      </c>
      <c r="DO59" s="51">
        <v>0</v>
      </c>
      <c r="DP59" s="51">
        <v>45</v>
      </c>
      <c r="DQ59" s="51">
        <v>48</v>
      </c>
      <c r="DR59" s="51">
        <v>0</v>
      </c>
      <c r="DS59" s="51">
        <v>3</v>
      </c>
      <c r="DT59" s="51">
        <v>0</v>
      </c>
      <c r="DU59" s="51">
        <v>0</v>
      </c>
      <c r="DV59" s="51">
        <v>0</v>
      </c>
      <c r="DW59" s="51">
        <v>11</v>
      </c>
      <c r="DX59" s="51">
        <v>41</v>
      </c>
      <c r="DY59" s="51">
        <v>4594</v>
      </c>
      <c r="DZ59" s="51">
        <v>0</v>
      </c>
      <c r="EA59" s="51">
        <v>48</v>
      </c>
      <c r="EB59" s="51">
        <v>0</v>
      </c>
      <c r="EC59" s="51">
        <v>51</v>
      </c>
      <c r="ED59" s="51">
        <v>55</v>
      </c>
      <c r="EE59" s="51">
        <v>0</v>
      </c>
      <c r="EF59" s="51">
        <v>4</v>
      </c>
      <c r="EG59" s="51">
        <v>0</v>
      </c>
      <c r="EH59" s="51">
        <v>0</v>
      </c>
      <c r="EI59" s="51">
        <v>0</v>
      </c>
      <c r="EJ59" s="51">
        <v>8</v>
      </c>
      <c r="EK59" s="51">
        <v>37</v>
      </c>
      <c r="EL59" s="51">
        <v>11288</v>
      </c>
      <c r="EM59" s="51">
        <v>0</v>
      </c>
      <c r="EN59" s="51">
        <v>55</v>
      </c>
      <c r="EO59" s="51">
        <v>0</v>
      </c>
      <c r="EP59" s="51">
        <v>49</v>
      </c>
      <c r="EQ59" s="51">
        <v>53</v>
      </c>
      <c r="ER59" s="51">
        <v>0</v>
      </c>
      <c r="ES59" s="51">
        <v>4</v>
      </c>
      <c r="ET59" s="51">
        <v>0</v>
      </c>
      <c r="EU59" s="51">
        <v>0</v>
      </c>
      <c r="EV59" s="51">
        <v>0</v>
      </c>
      <c r="EW59" s="51">
        <v>9</v>
      </c>
      <c r="EX59" s="51">
        <v>38</v>
      </c>
      <c r="EY59" s="51">
        <v>15882</v>
      </c>
      <c r="EZ59" s="51">
        <v>0</v>
      </c>
      <c r="FA59" s="51">
        <v>53</v>
      </c>
    </row>
    <row r="60" spans="1:157" x14ac:dyDescent="0.2">
      <c r="B60" s="51" t="s">
        <v>113</v>
      </c>
      <c r="C60" s="51">
        <v>25</v>
      </c>
      <c r="D60" s="51">
        <v>18</v>
      </c>
      <c r="E60" s="51">
        <v>21</v>
      </c>
      <c r="F60" s="51">
        <v>13</v>
      </c>
      <c r="G60" s="51">
        <v>12</v>
      </c>
      <c r="H60" s="51">
        <v>0</v>
      </c>
      <c r="I60" s="51">
        <v>0</v>
      </c>
      <c r="J60" s="51" t="s">
        <v>78</v>
      </c>
      <c r="K60" s="51">
        <v>10</v>
      </c>
      <c r="L60" s="51">
        <v>522</v>
      </c>
      <c r="M60" s="51">
        <v>0</v>
      </c>
      <c r="N60" s="51">
        <v>65</v>
      </c>
      <c r="O60" s="51">
        <v>0</v>
      </c>
      <c r="P60" s="51">
        <v>25</v>
      </c>
      <c r="Q60" s="51">
        <v>16</v>
      </c>
      <c r="R60" s="51">
        <v>21</v>
      </c>
      <c r="S60" s="51">
        <v>16</v>
      </c>
      <c r="T60" s="51">
        <v>11</v>
      </c>
      <c r="U60" s="51">
        <v>0</v>
      </c>
      <c r="V60" s="51">
        <v>0</v>
      </c>
      <c r="W60" s="51" t="s">
        <v>78</v>
      </c>
      <c r="X60" s="51">
        <v>10</v>
      </c>
      <c r="Y60" s="51">
        <v>555</v>
      </c>
      <c r="Z60" s="51">
        <v>0</v>
      </c>
      <c r="AA60" s="51">
        <v>65</v>
      </c>
      <c r="AB60" s="51">
        <v>0</v>
      </c>
      <c r="AC60" s="51">
        <v>25</v>
      </c>
      <c r="AD60" s="51">
        <v>17</v>
      </c>
      <c r="AE60" s="51">
        <v>21</v>
      </c>
      <c r="AF60" s="51">
        <v>15</v>
      </c>
      <c r="AG60" s="51">
        <v>12</v>
      </c>
      <c r="AH60" s="51">
        <v>0</v>
      </c>
      <c r="AI60" s="51">
        <v>0</v>
      </c>
      <c r="AJ60" s="51">
        <v>0</v>
      </c>
      <c r="AK60" s="51">
        <v>10</v>
      </c>
      <c r="AL60" s="51">
        <v>1077</v>
      </c>
      <c r="AM60" s="51">
        <v>0</v>
      </c>
      <c r="AN60" s="51">
        <v>65</v>
      </c>
      <c r="AO60" s="51">
        <v>0</v>
      </c>
      <c r="AP60" s="51">
        <v>28</v>
      </c>
      <c r="AQ60" s="51">
        <v>13</v>
      </c>
      <c r="AR60" s="51">
        <v>22</v>
      </c>
      <c r="AS60" s="51">
        <v>18</v>
      </c>
      <c r="AT60" s="51">
        <v>6</v>
      </c>
      <c r="AU60" s="51">
        <v>0</v>
      </c>
      <c r="AV60" s="51">
        <v>0</v>
      </c>
      <c r="AW60" s="51" t="s">
        <v>78</v>
      </c>
      <c r="AX60" s="51">
        <v>12</v>
      </c>
      <c r="AY60" s="51">
        <v>522</v>
      </c>
      <c r="AZ60" s="51">
        <v>0</v>
      </c>
      <c r="BA60" s="51">
        <v>60</v>
      </c>
      <c r="BB60" s="51">
        <v>0</v>
      </c>
      <c r="BC60" s="51">
        <v>32</v>
      </c>
      <c r="BD60" s="51">
        <v>8</v>
      </c>
      <c r="BE60" s="51">
        <v>22</v>
      </c>
      <c r="BF60" s="51">
        <v>21</v>
      </c>
      <c r="BG60" s="51">
        <v>4</v>
      </c>
      <c r="BH60" s="51">
        <v>0</v>
      </c>
      <c r="BI60" s="51">
        <v>0</v>
      </c>
      <c r="BJ60" s="51" t="s">
        <v>78</v>
      </c>
      <c r="BK60" s="51">
        <v>12</v>
      </c>
      <c r="BL60" s="51">
        <v>555</v>
      </c>
      <c r="BM60" s="51">
        <v>0</v>
      </c>
      <c r="BN60" s="51">
        <v>56</v>
      </c>
      <c r="BO60" s="51">
        <v>0</v>
      </c>
      <c r="BP60" s="51">
        <v>30</v>
      </c>
      <c r="BQ60" s="51">
        <v>11</v>
      </c>
      <c r="BR60" s="51">
        <v>22</v>
      </c>
      <c r="BS60" s="51">
        <v>19</v>
      </c>
      <c r="BT60" s="51">
        <v>5</v>
      </c>
      <c r="BU60" s="51">
        <v>0</v>
      </c>
      <c r="BV60" s="51">
        <v>0</v>
      </c>
      <c r="BW60" s="51">
        <v>0</v>
      </c>
      <c r="BX60" s="51">
        <v>12</v>
      </c>
      <c r="BY60" s="51">
        <v>1077</v>
      </c>
      <c r="BZ60" s="51">
        <v>0</v>
      </c>
      <c r="CA60" s="51">
        <v>58</v>
      </c>
      <c r="CB60" s="51">
        <v>0</v>
      </c>
      <c r="CC60" s="51">
        <v>24</v>
      </c>
      <c r="CD60" s="51">
        <v>17</v>
      </c>
      <c r="CE60" s="51">
        <v>24</v>
      </c>
      <c r="CF60" s="51">
        <v>20</v>
      </c>
      <c r="CG60" s="51">
        <v>7</v>
      </c>
      <c r="CH60" s="51">
        <v>0</v>
      </c>
      <c r="CI60" s="51">
        <v>0</v>
      </c>
      <c r="CJ60" s="51" t="s">
        <v>78</v>
      </c>
      <c r="CK60" s="51">
        <v>7</v>
      </c>
      <c r="CL60" s="51">
        <v>522</v>
      </c>
      <c r="CM60" s="51">
        <v>0</v>
      </c>
      <c r="CN60" s="51">
        <v>69</v>
      </c>
      <c r="CO60" s="51">
        <v>0</v>
      </c>
      <c r="CP60" s="51">
        <v>21</v>
      </c>
      <c r="CQ60" s="51">
        <v>18</v>
      </c>
      <c r="CR60" s="51">
        <v>25</v>
      </c>
      <c r="CS60" s="51">
        <v>20</v>
      </c>
      <c r="CT60" s="51">
        <v>11</v>
      </c>
      <c r="CU60" s="51">
        <v>0</v>
      </c>
      <c r="CV60" s="51">
        <v>0</v>
      </c>
      <c r="CW60" s="51" t="s">
        <v>78</v>
      </c>
      <c r="CX60" s="51">
        <v>6</v>
      </c>
      <c r="CY60" s="51">
        <v>555</v>
      </c>
      <c r="CZ60" s="51">
        <v>0</v>
      </c>
      <c r="DA60" s="51">
        <v>74</v>
      </c>
      <c r="DB60" s="51">
        <v>0</v>
      </c>
      <c r="DC60" s="51">
        <v>22</v>
      </c>
      <c r="DD60" s="51">
        <v>18</v>
      </c>
      <c r="DE60" s="51">
        <v>25</v>
      </c>
      <c r="DF60" s="51">
        <v>20</v>
      </c>
      <c r="DG60" s="51">
        <v>9</v>
      </c>
      <c r="DH60" s="51">
        <v>0</v>
      </c>
      <c r="DI60" s="51">
        <v>0</v>
      </c>
      <c r="DJ60" s="51" t="s">
        <v>78</v>
      </c>
      <c r="DK60" s="51">
        <v>6</v>
      </c>
      <c r="DL60" s="51">
        <v>1077</v>
      </c>
      <c r="DM60" s="51">
        <v>0</v>
      </c>
      <c r="DN60" s="51">
        <v>71</v>
      </c>
      <c r="DO60" s="51">
        <v>0</v>
      </c>
      <c r="DP60" s="51">
        <v>60</v>
      </c>
      <c r="DQ60" s="51">
        <v>67</v>
      </c>
      <c r="DR60" s="51">
        <v>0</v>
      </c>
      <c r="DS60" s="51">
        <v>7</v>
      </c>
      <c r="DT60" s="51">
        <v>0</v>
      </c>
      <c r="DU60" s="51">
        <v>0</v>
      </c>
      <c r="DV60" s="51" t="s">
        <v>78</v>
      </c>
      <c r="DW60" s="51">
        <v>8</v>
      </c>
      <c r="DX60" s="51">
        <v>24</v>
      </c>
      <c r="DY60" s="51">
        <v>522</v>
      </c>
      <c r="DZ60" s="51">
        <v>0</v>
      </c>
      <c r="EA60" s="51">
        <v>67</v>
      </c>
      <c r="EB60" s="51">
        <v>0</v>
      </c>
      <c r="EC60" s="51">
        <v>59</v>
      </c>
      <c r="ED60" s="51">
        <v>67</v>
      </c>
      <c r="EE60" s="51">
        <v>0</v>
      </c>
      <c r="EF60" s="51">
        <v>9</v>
      </c>
      <c r="EG60" s="51">
        <v>0</v>
      </c>
      <c r="EH60" s="51">
        <v>0</v>
      </c>
      <c r="EI60" s="51" t="s">
        <v>78</v>
      </c>
      <c r="EJ60" s="51">
        <v>6</v>
      </c>
      <c r="EK60" s="51">
        <v>26</v>
      </c>
      <c r="EL60" s="51">
        <v>555</v>
      </c>
      <c r="EM60" s="51">
        <v>0</v>
      </c>
      <c r="EN60" s="51">
        <v>67</v>
      </c>
      <c r="EO60" s="51">
        <v>0</v>
      </c>
      <c r="EP60" s="51">
        <v>60</v>
      </c>
      <c r="EQ60" s="51">
        <v>67</v>
      </c>
      <c r="ER60" s="51">
        <v>0</v>
      </c>
      <c r="ES60" s="51">
        <v>8</v>
      </c>
      <c r="ET60" s="51">
        <v>0</v>
      </c>
      <c r="EU60" s="51">
        <v>0</v>
      </c>
      <c r="EV60" s="51" t="s">
        <v>78</v>
      </c>
      <c r="EW60" s="51">
        <v>7</v>
      </c>
      <c r="EX60" s="51">
        <v>25</v>
      </c>
      <c r="EY60" s="51">
        <v>1077</v>
      </c>
      <c r="EZ60" s="51">
        <v>0</v>
      </c>
      <c r="FA60" s="51">
        <v>67</v>
      </c>
    </row>
    <row r="61" spans="1:157" x14ac:dyDescent="0.2">
      <c r="B61" s="51" t="s">
        <v>114</v>
      </c>
      <c r="C61" s="51">
        <v>20</v>
      </c>
      <c r="D61" s="51">
        <v>24</v>
      </c>
      <c r="E61" s="51">
        <v>22</v>
      </c>
      <c r="F61" s="51">
        <v>13</v>
      </c>
      <c r="G61" s="51">
        <v>13</v>
      </c>
      <c r="H61" s="51">
        <v>0</v>
      </c>
      <c r="I61" s="51">
        <v>0</v>
      </c>
      <c r="J61" s="51">
        <v>0</v>
      </c>
      <c r="K61" s="51">
        <v>8</v>
      </c>
      <c r="L61" s="51">
        <v>295</v>
      </c>
      <c r="M61" s="51">
        <v>0</v>
      </c>
      <c r="N61" s="51">
        <v>73</v>
      </c>
      <c r="O61" s="51">
        <v>0</v>
      </c>
      <c r="P61" s="51">
        <v>26</v>
      </c>
      <c r="Q61" s="51">
        <v>14</v>
      </c>
      <c r="R61" s="51">
        <v>22</v>
      </c>
      <c r="S61" s="51">
        <v>15</v>
      </c>
      <c r="T61" s="51">
        <v>12</v>
      </c>
      <c r="U61" s="51">
        <v>0</v>
      </c>
      <c r="V61" s="51">
        <v>0</v>
      </c>
      <c r="W61" s="51">
        <v>0</v>
      </c>
      <c r="X61" s="51">
        <v>11</v>
      </c>
      <c r="Y61" s="51">
        <v>362</v>
      </c>
      <c r="Z61" s="51">
        <v>0</v>
      </c>
      <c r="AA61" s="51">
        <v>63</v>
      </c>
      <c r="AB61" s="51">
        <v>0</v>
      </c>
      <c r="AC61" s="51">
        <v>23</v>
      </c>
      <c r="AD61" s="51">
        <v>19</v>
      </c>
      <c r="AE61" s="51">
        <v>22</v>
      </c>
      <c r="AF61" s="51">
        <v>14</v>
      </c>
      <c r="AG61" s="51">
        <v>12</v>
      </c>
      <c r="AH61" s="51">
        <v>0</v>
      </c>
      <c r="AI61" s="51">
        <v>0</v>
      </c>
      <c r="AJ61" s="51">
        <v>0</v>
      </c>
      <c r="AK61" s="51">
        <v>9</v>
      </c>
      <c r="AL61" s="51">
        <v>657</v>
      </c>
      <c r="AM61" s="51">
        <v>0</v>
      </c>
      <c r="AN61" s="51">
        <v>67</v>
      </c>
      <c r="AO61" s="51">
        <v>0</v>
      </c>
      <c r="AP61" s="51">
        <v>19</v>
      </c>
      <c r="AQ61" s="51" t="s">
        <v>78</v>
      </c>
      <c r="AR61" s="51">
        <v>33</v>
      </c>
      <c r="AS61" s="51">
        <v>20</v>
      </c>
      <c r="AT61" s="51">
        <v>6</v>
      </c>
      <c r="AU61" s="51">
        <v>0</v>
      </c>
      <c r="AV61" s="51">
        <v>0</v>
      </c>
      <c r="AW61" s="51" t="s">
        <v>78</v>
      </c>
      <c r="AX61" s="51">
        <v>9</v>
      </c>
      <c r="AY61" s="51">
        <v>295</v>
      </c>
      <c r="AZ61" s="51">
        <v>0</v>
      </c>
      <c r="BA61" s="51">
        <v>71</v>
      </c>
      <c r="BB61" s="51">
        <v>0</v>
      </c>
      <c r="BC61" s="51">
        <v>31</v>
      </c>
      <c r="BD61" s="51">
        <v>9</v>
      </c>
      <c r="BE61" s="51">
        <v>23</v>
      </c>
      <c r="BF61" s="51">
        <v>21</v>
      </c>
      <c r="BG61" s="51">
        <v>3</v>
      </c>
      <c r="BH61" s="51">
        <v>0</v>
      </c>
      <c r="BI61" s="51">
        <v>0</v>
      </c>
      <c r="BJ61" s="51" t="s">
        <v>78</v>
      </c>
      <c r="BK61" s="51">
        <v>12</v>
      </c>
      <c r="BL61" s="51">
        <v>362</v>
      </c>
      <c r="BM61" s="51">
        <v>0</v>
      </c>
      <c r="BN61" s="51">
        <v>56</v>
      </c>
      <c r="BO61" s="51">
        <v>0</v>
      </c>
      <c r="BP61" s="51">
        <v>26</v>
      </c>
      <c r="BQ61" s="51" t="s">
        <v>78</v>
      </c>
      <c r="BR61" s="51">
        <v>27</v>
      </c>
      <c r="BS61" s="51">
        <v>21</v>
      </c>
      <c r="BT61" s="51">
        <v>4</v>
      </c>
      <c r="BU61" s="51">
        <v>0</v>
      </c>
      <c r="BV61" s="51">
        <v>0</v>
      </c>
      <c r="BW61" s="51" t="s">
        <v>78</v>
      </c>
      <c r="BX61" s="51">
        <v>11</v>
      </c>
      <c r="BY61" s="51">
        <v>657</v>
      </c>
      <c r="BZ61" s="51">
        <v>0</v>
      </c>
      <c r="CA61" s="51">
        <v>63</v>
      </c>
      <c r="CB61" s="51">
        <v>0</v>
      </c>
      <c r="CC61" s="51">
        <v>18</v>
      </c>
      <c r="CD61" s="51">
        <v>22</v>
      </c>
      <c r="CE61" s="51">
        <v>28</v>
      </c>
      <c r="CF61" s="51">
        <v>17</v>
      </c>
      <c r="CG61" s="51">
        <v>9</v>
      </c>
      <c r="CH61" s="51">
        <v>0</v>
      </c>
      <c r="CI61" s="51">
        <v>0</v>
      </c>
      <c r="CJ61" s="51">
        <v>0</v>
      </c>
      <c r="CK61" s="51">
        <v>6</v>
      </c>
      <c r="CL61" s="51">
        <v>295</v>
      </c>
      <c r="CM61" s="51">
        <v>0</v>
      </c>
      <c r="CN61" s="51">
        <v>76</v>
      </c>
      <c r="CO61" s="51">
        <v>0</v>
      </c>
      <c r="CP61" s="51">
        <v>18</v>
      </c>
      <c r="CQ61" s="51">
        <v>17</v>
      </c>
      <c r="CR61" s="51">
        <v>23</v>
      </c>
      <c r="CS61" s="51">
        <v>22</v>
      </c>
      <c r="CT61" s="51">
        <v>12</v>
      </c>
      <c r="CU61" s="51">
        <v>0</v>
      </c>
      <c r="CV61" s="51">
        <v>0</v>
      </c>
      <c r="CW61" s="51">
        <v>0</v>
      </c>
      <c r="CX61" s="51">
        <v>8</v>
      </c>
      <c r="CY61" s="51">
        <v>362</v>
      </c>
      <c r="CZ61" s="51">
        <v>0</v>
      </c>
      <c r="DA61" s="51">
        <v>74</v>
      </c>
      <c r="DB61" s="51">
        <v>0</v>
      </c>
      <c r="DC61" s="51">
        <v>18</v>
      </c>
      <c r="DD61" s="51">
        <v>19</v>
      </c>
      <c r="DE61" s="51">
        <v>25</v>
      </c>
      <c r="DF61" s="51">
        <v>19</v>
      </c>
      <c r="DG61" s="51">
        <v>11</v>
      </c>
      <c r="DH61" s="51">
        <v>0</v>
      </c>
      <c r="DI61" s="51">
        <v>0</v>
      </c>
      <c r="DJ61" s="51">
        <v>0</v>
      </c>
      <c r="DK61" s="51">
        <v>7</v>
      </c>
      <c r="DL61" s="51">
        <v>657</v>
      </c>
      <c r="DM61" s="51">
        <v>0</v>
      </c>
      <c r="DN61" s="51">
        <v>75</v>
      </c>
      <c r="DO61" s="51">
        <v>0</v>
      </c>
      <c r="DP61" s="51">
        <v>68</v>
      </c>
      <c r="DQ61" s="51">
        <v>77</v>
      </c>
      <c r="DR61" s="51">
        <v>0</v>
      </c>
      <c r="DS61" s="51">
        <v>9</v>
      </c>
      <c r="DT61" s="51">
        <v>0</v>
      </c>
      <c r="DU61" s="51">
        <v>0</v>
      </c>
      <c r="DV61" s="51">
        <v>0</v>
      </c>
      <c r="DW61" s="51">
        <v>5</v>
      </c>
      <c r="DX61" s="51">
        <v>18</v>
      </c>
      <c r="DY61" s="51">
        <v>295</v>
      </c>
      <c r="DZ61" s="51">
        <v>0</v>
      </c>
      <c r="EA61" s="51">
        <v>77</v>
      </c>
      <c r="EB61" s="51">
        <v>0</v>
      </c>
      <c r="EC61" s="51">
        <v>60</v>
      </c>
      <c r="ED61" s="51">
        <v>72</v>
      </c>
      <c r="EE61" s="51">
        <v>0</v>
      </c>
      <c r="EF61" s="51">
        <v>12</v>
      </c>
      <c r="EG61" s="51">
        <v>0</v>
      </c>
      <c r="EH61" s="51">
        <v>0</v>
      </c>
      <c r="EI61" s="51">
        <v>0</v>
      </c>
      <c r="EJ61" s="51">
        <v>7</v>
      </c>
      <c r="EK61" s="51">
        <v>21</v>
      </c>
      <c r="EL61" s="51">
        <v>362</v>
      </c>
      <c r="EM61" s="51">
        <v>0</v>
      </c>
      <c r="EN61" s="51">
        <v>72</v>
      </c>
      <c r="EO61" s="51">
        <v>0</v>
      </c>
      <c r="EP61" s="51">
        <v>63</v>
      </c>
      <c r="EQ61" s="51">
        <v>74</v>
      </c>
      <c r="ER61" s="51">
        <v>0</v>
      </c>
      <c r="ES61" s="51">
        <v>11</v>
      </c>
      <c r="ET61" s="51">
        <v>0</v>
      </c>
      <c r="EU61" s="51">
        <v>0</v>
      </c>
      <c r="EV61" s="51">
        <v>0</v>
      </c>
      <c r="EW61" s="51">
        <v>6</v>
      </c>
      <c r="EX61" s="51">
        <v>19</v>
      </c>
      <c r="EY61" s="51">
        <v>657</v>
      </c>
      <c r="EZ61" s="51">
        <v>0</v>
      </c>
      <c r="FA61" s="51">
        <v>74</v>
      </c>
    </row>
    <row r="62" spans="1:157" x14ac:dyDescent="0.2">
      <c r="B62" s="51" t="s">
        <v>115</v>
      </c>
      <c r="C62" s="51">
        <v>21</v>
      </c>
      <c r="D62" s="51" t="s">
        <v>78</v>
      </c>
      <c r="E62" s="51" t="s">
        <v>78</v>
      </c>
      <c r="F62" s="51" t="s">
        <v>78</v>
      </c>
      <c r="G62" s="51" t="s">
        <v>78</v>
      </c>
      <c r="H62" s="51">
        <v>0</v>
      </c>
      <c r="I62" s="51">
        <v>0</v>
      </c>
      <c r="J62" s="51">
        <v>0</v>
      </c>
      <c r="K62" s="51">
        <v>29</v>
      </c>
      <c r="L62" s="51">
        <v>28</v>
      </c>
      <c r="M62" s="51">
        <v>0</v>
      </c>
      <c r="N62" s="51">
        <v>50</v>
      </c>
      <c r="O62" s="51">
        <v>0</v>
      </c>
      <c r="P62" s="51">
        <v>27</v>
      </c>
      <c r="Q62" s="51" t="s">
        <v>78</v>
      </c>
      <c r="R62" s="51" t="s">
        <v>78</v>
      </c>
      <c r="S62" s="51" t="s">
        <v>78</v>
      </c>
      <c r="T62" s="51" t="s">
        <v>78</v>
      </c>
      <c r="U62" s="51">
        <v>0</v>
      </c>
      <c r="V62" s="51">
        <v>0</v>
      </c>
      <c r="W62" s="51">
        <v>0</v>
      </c>
      <c r="X62" s="51">
        <v>32</v>
      </c>
      <c r="Y62" s="51">
        <v>44</v>
      </c>
      <c r="Z62" s="51">
        <v>0</v>
      </c>
      <c r="AA62" s="51">
        <v>41</v>
      </c>
      <c r="AB62" s="51">
        <v>0</v>
      </c>
      <c r="AC62" s="51">
        <v>25</v>
      </c>
      <c r="AD62" s="51">
        <v>8</v>
      </c>
      <c r="AE62" s="51">
        <v>11</v>
      </c>
      <c r="AF62" s="51">
        <v>14</v>
      </c>
      <c r="AG62" s="51" t="s">
        <v>78</v>
      </c>
      <c r="AH62" s="51">
        <v>0</v>
      </c>
      <c r="AI62" s="51">
        <v>0</v>
      </c>
      <c r="AJ62" s="51">
        <v>0</v>
      </c>
      <c r="AK62" s="51">
        <v>31</v>
      </c>
      <c r="AL62" s="51">
        <v>72</v>
      </c>
      <c r="AM62" s="51">
        <v>0</v>
      </c>
      <c r="AN62" s="51">
        <v>44</v>
      </c>
      <c r="AO62" s="51">
        <v>0</v>
      </c>
      <c r="AP62" s="51">
        <v>18</v>
      </c>
      <c r="AQ62" s="51" t="s">
        <v>78</v>
      </c>
      <c r="AR62" s="51" t="s">
        <v>78</v>
      </c>
      <c r="AS62" s="51" t="s">
        <v>78</v>
      </c>
      <c r="AT62" s="51" t="s">
        <v>78</v>
      </c>
      <c r="AU62" s="51">
        <v>0</v>
      </c>
      <c r="AV62" s="51">
        <v>0</v>
      </c>
      <c r="AW62" s="51">
        <v>0</v>
      </c>
      <c r="AX62" s="51">
        <v>32</v>
      </c>
      <c r="AY62" s="51">
        <v>28</v>
      </c>
      <c r="AZ62" s="51">
        <v>0</v>
      </c>
      <c r="BA62" s="51">
        <v>50</v>
      </c>
      <c r="BB62" s="51">
        <v>0</v>
      </c>
      <c r="BC62" s="51">
        <v>25</v>
      </c>
      <c r="BD62" s="51" t="s">
        <v>78</v>
      </c>
      <c r="BE62" s="51" t="s">
        <v>78</v>
      </c>
      <c r="BF62" s="51" t="s">
        <v>78</v>
      </c>
      <c r="BG62" s="51" t="s">
        <v>78</v>
      </c>
      <c r="BH62" s="51" t="s">
        <v>78</v>
      </c>
      <c r="BI62" s="51">
        <v>0</v>
      </c>
      <c r="BJ62" s="51">
        <v>0</v>
      </c>
      <c r="BK62" s="51">
        <v>36</v>
      </c>
      <c r="BL62" s="51">
        <v>44</v>
      </c>
      <c r="BM62" s="51">
        <v>0</v>
      </c>
      <c r="BN62" s="51">
        <v>39</v>
      </c>
      <c r="BO62" s="51">
        <v>0</v>
      </c>
      <c r="BP62" s="51">
        <v>22</v>
      </c>
      <c r="BQ62" s="51">
        <v>6</v>
      </c>
      <c r="BR62" s="51">
        <v>13</v>
      </c>
      <c r="BS62" s="51">
        <v>21</v>
      </c>
      <c r="BT62" s="51">
        <v>4</v>
      </c>
      <c r="BU62" s="51" t="s">
        <v>78</v>
      </c>
      <c r="BV62" s="51">
        <v>0</v>
      </c>
      <c r="BW62" s="51">
        <v>0</v>
      </c>
      <c r="BX62" s="51">
        <v>35</v>
      </c>
      <c r="BY62" s="51">
        <v>72</v>
      </c>
      <c r="BZ62" s="51">
        <v>0</v>
      </c>
      <c r="CA62" s="51">
        <v>43</v>
      </c>
      <c r="CB62" s="51">
        <v>0</v>
      </c>
      <c r="CC62" s="51">
        <v>25</v>
      </c>
      <c r="CD62" s="51" t="s">
        <v>78</v>
      </c>
      <c r="CE62" s="51" t="s">
        <v>78</v>
      </c>
      <c r="CF62" s="51">
        <v>14</v>
      </c>
      <c r="CG62" s="51">
        <v>11</v>
      </c>
      <c r="CH62" s="51">
        <v>0</v>
      </c>
      <c r="CI62" s="51">
        <v>0</v>
      </c>
      <c r="CJ62" s="51">
        <v>0</v>
      </c>
      <c r="CK62" s="51">
        <v>29</v>
      </c>
      <c r="CL62" s="51">
        <v>28</v>
      </c>
      <c r="CM62" s="51">
        <v>0</v>
      </c>
      <c r="CN62" s="51">
        <v>46</v>
      </c>
      <c r="CO62" s="51">
        <v>0</v>
      </c>
      <c r="CP62" s="51">
        <v>16</v>
      </c>
      <c r="CQ62" s="51" t="s">
        <v>78</v>
      </c>
      <c r="CR62" s="51" t="s">
        <v>78</v>
      </c>
      <c r="CS62" s="51">
        <v>20</v>
      </c>
      <c r="CT62" s="51" t="s">
        <v>78</v>
      </c>
      <c r="CU62" s="51">
        <v>0</v>
      </c>
      <c r="CV62" s="51">
        <v>0</v>
      </c>
      <c r="CW62" s="51">
        <v>0</v>
      </c>
      <c r="CX62" s="51">
        <v>27</v>
      </c>
      <c r="CY62" s="51">
        <v>44</v>
      </c>
      <c r="CZ62" s="51">
        <v>0</v>
      </c>
      <c r="DA62" s="51">
        <v>57</v>
      </c>
      <c r="DB62" s="51">
        <v>0</v>
      </c>
      <c r="DC62" s="51">
        <v>19</v>
      </c>
      <c r="DD62" s="51">
        <v>11</v>
      </c>
      <c r="DE62" s="51">
        <v>15</v>
      </c>
      <c r="DF62" s="51">
        <v>18</v>
      </c>
      <c r="DG62" s="51" t="s">
        <v>78</v>
      </c>
      <c r="DH62" s="51">
        <v>0</v>
      </c>
      <c r="DI62" s="51">
        <v>0</v>
      </c>
      <c r="DJ62" s="51">
        <v>0</v>
      </c>
      <c r="DK62" s="51">
        <v>28</v>
      </c>
      <c r="DL62" s="51">
        <v>72</v>
      </c>
      <c r="DM62" s="51">
        <v>0</v>
      </c>
      <c r="DN62" s="51">
        <v>53</v>
      </c>
      <c r="DO62" s="51">
        <v>0</v>
      </c>
      <c r="DP62" s="51">
        <v>39</v>
      </c>
      <c r="DQ62" s="51">
        <v>46</v>
      </c>
      <c r="DR62" s="51">
        <v>0</v>
      </c>
      <c r="DS62" s="51" t="s">
        <v>78</v>
      </c>
      <c r="DT62" s="51">
        <v>0</v>
      </c>
      <c r="DU62" s="51">
        <v>0</v>
      </c>
      <c r="DV62" s="51">
        <v>0</v>
      </c>
      <c r="DW62" s="51">
        <v>29</v>
      </c>
      <c r="DX62" s="51">
        <v>25</v>
      </c>
      <c r="DY62" s="51">
        <v>28</v>
      </c>
      <c r="DZ62" s="51">
        <v>0</v>
      </c>
      <c r="EA62" s="51">
        <v>46</v>
      </c>
      <c r="EB62" s="51">
        <v>0</v>
      </c>
      <c r="EC62" s="51">
        <v>39</v>
      </c>
      <c r="ED62" s="51">
        <v>50</v>
      </c>
      <c r="EE62" s="51">
        <v>0</v>
      </c>
      <c r="EF62" s="51" t="s">
        <v>78</v>
      </c>
      <c r="EG62" s="51">
        <v>0</v>
      </c>
      <c r="EH62" s="51">
        <v>0</v>
      </c>
      <c r="EI62" s="51">
        <v>0</v>
      </c>
      <c r="EJ62" s="51">
        <v>23</v>
      </c>
      <c r="EK62" s="51">
        <v>27</v>
      </c>
      <c r="EL62" s="51">
        <v>44</v>
      </c>
      <c r="EM62" s="51">
        <v>0</v>
      </c>
      <c r="EN62" s="51">
        <v>50</v>
      </c>
      <c r="EO62" s="51">
        <v>0</v>
      </c>
      <c r="EP62" s="51">
        <v>39</v>
      </c>
      <c r="EQ62" s="51">
        <v>49</v>
      </c>
      <c r="ER62" s="51">
        <v>0</v>
      </c>
      <c r="ES62" s="51">
        <v>10</v>
      </c>
      <c r="ET62" s="51">
        <v>0</v>
      </c>
      <c r="EU62" s="51">
        <v>0</v>
      </c>
      <c r="EV62" s="51">
        <v>0</v>
      </c>
      <c r="EW62" s="51">
        <v>25</v>
      </c>
      <c r="EX62" s="51">
        <v>26</v>
      </c>
      <c r="EY62" s="51">
        <v>72</v>
      </c>
      <c r="EZ62" s="51">
        <v>0</v>
      </c>
      <c r="FA62" s="51">
        <v>49</v>
      </c>
    </row>
    <row r="63" spans="1:157" x14ac:dyDescent="0.2">
      <c r="B63" s="51" t="s">
        <v>116</v>
      </c>
      <c r="C63" s="51">
        <v>23</v>
      </c>
      <c r="D63" s="51">
        <v>14</v>
      </c>
      <c r="E63" s="51">
        <v>18</v>
      </c>
      <c r="F63" s="51">
        <v>11</v>
      </c>
      <c r="G63" s="51">
        <v>13</v>
      </c>
      <c r="H63" s="51">
        <v>0</v>
      </c>
      <c r="I63" s="51" t="s">
        <v>78</v>
      </c>
      <c r="J63" s="51">
        <v>1</v>
      </c>
      <c r="K63" s="51">
        <v>19</v>
      </c>
      <c r="L63" s="51">
        <v>870</v>
      </c>
      <c r="M63" s="51">
        <v>0</v>
      </c>
      <c r="N63" s="51">
        <v>57</v>
      </c>
      <c r="O63" s="51">
        <v>0</v>
      </c>
      <c r="P63" s="51">
        <v>25</v>
      </c>
      <c r="Q63" s="51">
        <v>13</v>
      </c>
      <c r="R63" s="51">
        <v>19</v>
      </c>
      <c r="S63" s="51">
        <v>13</v>
      </c>
      <c r="T63" s="51">
        <v>11</v>
      </c>
      <c r="U63" s="51">
        <v>0</v>
      </c>
      <c r="V63" s="51" t="s">
        <v>78</v>
      </c>
      <c r="W63" s="51">
        <v>1</v>
      </c>
      <c r="X63" s="51">
        <v>19</v>
      </c>
      <c r="Y63" s="51">
        <v>1277</v>
      </c>
      <c r="Z63" s="51">
        <v>0</v>
      </c>
      <c r="AA63" s="51">
        <v>55</v>
      </c>
      <c r="AB63" s="51">
        <v>0</v>
      </c>
      <c r="AC63" s="51">
        <v>24</v>
      </c>
      <c r="AD63" s="51">
        <v>13</v>
      </c>
      <c r="AE63" s="51">
        <v>19</v>
      </c>
      <c r="AF63" s="51">
        <v>12</v>
      </c>
      <c r="AG63" s="51">
        <v>12</v>
      </c>
      <c r="AH63" s="51">
        <v>0</v>
      </c>
      <c r="AI63" s="51">
        <v>0</v>
      </c>
      <c r="AJ63" s="51">
        <v>1</v>
      </c>
      <c r="AK63" s="51">
        <v>19</v>
      </c>
      <c r="AL63" s="51">
        <v>2147</v>
      </c>
      <c r="AM63" s="51">
        <v>0</v>
      </c>
      <c r="AN63" s="51">
        <v>56</v>
      </c>
      <c r="AO63" s="51">
        <v>0</v>
      </c>
      <c r="AP63" s="51">
        <v>26</v>
      </c>
      <c r="AQ63" s="51">
        <v>9</v>
      </c>
      <c r="AR63" s="51">
        <v>19</v>
      </c>
      <c r="AS63" s="51">
        <v>16</v>
      </c>
      <c r="AT63" s="51">
        <v>5</v>
      </c>
      <c r="AU63" s="51">
        <v>0</v>
      </c>
      <c r="AV63" s="51" t="s">
        <v>78</v>
      </c>
      <c r="AW63" s="51">
        <v>1</v>
      </c>
      <c r="AX63" s="51">
        <v>23</v>
      </c>
      <c r="AY63" s="51">
        <v>869</v>
      </c>
      <c r="AZ63" s="51">
        <v>0</v>
      </c>
      <c r="BA63" s="51">
        <v>50</v>
      </c>
      <c r="BB63" s="51">
        <v>0</v>
      </c>
      <c r="BC63" s="51">
        <v>30</v>
      </c>
      <c r="BD63" s="51">
        <v>8</v>
      </c>
      <c r="BE63" s="51">
        <v>16</v>
      </c>
      <c r="BF63" s="51">
        <v>18</v>
      </c>
      <c r="BG63" s="51">
        <v>3</v>
      </c>
      <c r="BH63" s="51">
        <v>0</v>
      </c>
      <c r="BI63" s="51" t="s">
        <v>78</v>
      </c>
      <c r="BJ63" s="51">
        <v>1</v>
      </c>
      <c r="BK63" s="51">
        <v>24</v>
      </c>
      <c r="BL63" s="51">
        <v>1277</v>
      </c>
      <c r="BM63" s="51">
        <v>0</v>
      </c>
      <c r="BN63" s="51">
        <v>45</v>
      </c>
      <c r="BO63" s="51">
        <v>0</v>
      </c>
      <c r="BP63" s="51">
        <v>28</v>
      </c>
      <c r="BQ63" s="51">
        <v>8</v>
      </c>
      <c r="BR63" s="51">
        <v>17</v>
      </c>
      <c r="BS63" s="51">
        <v>17</v>
      </c>
      <c r="BT63" s="51">
        <v>4</v>
      </c>
      <c r="BU63" s="51">
        <v>0</v>
      </c>
      <c r="BV63" s="51">
        <v>0</v>
      </c>
      <c r="BW63" s="51">
        <v>1</v>
      </c>
      <c r="BX63" s="51">
        <v>23</v>
      </c>
      <c r="BY63" s="51">
        <v>2146</v>
      </c>
      <c r="BZ63" s="51">
        <v>0</v>
      </c>
      <c r="CA63" s="51">
        <v>47</v>
      </c>
      <c r="CB63" s="51">
        <v>0</v>
      </c>
      <c r="CC63" s="51">
        <v>23</v>
      </c>
      <c r="CD63" s="51">
        <v>12</v>
      </c>
      <c r="CE63" s="51">
        <v>20</v>
      </c>
      <c r="CF63" s="51">
        <v>19</v>
      </c>
      <c r="CG63" s="51">
        <v>6</v>
      </c>
      <c r="CH63" s="51">
        <v>0</v>
      </c>
      <c r="CI63" s="51" t="s">
        <v>78</v>
      </c>
      <c r="CJ63" s="51" t="s">
        <v>78</v>
      </c>
      <c r="CK63" s="51">
        <v>19</v>
      </c>
      <c r="CL63" s="51">
        <v>870</v>
      </c>
      <c r="CM63" s="51">
        <v>0</v>
      </c>
      <c r="CN63" s="51">
        <v>57</v>
      </c>
      <c r="CO63" s="51">
        <v>0</v>
      </c>
      <c r="CP63" s="51">
        <v>22</v>
      </c>
      <c r="CQ63" s="51">
        <v>11</v>
      </c>
      <c r="CR63" s="51">
        <v>19</v>
      </c>
      <c r="CS63" s="51">
        <v>19</v>
      </c>
      <c r="CT63" s="51">
        <v>10</v>
      </c>
      <c r="CU63" s="51">
        <v>0</v>
      </c>
      <c r="CV63" s="51" t="s">
        <v>78</v>
      </c>
      <c r="CW63" s="51" t="s">
        <v>78</v>
      </c>
      <c r="CX63" s="51">
        <v>17</v>
      </c>
      <c r="CY63" s="51">
        <v>1277</v>
      </c>
      <c r="CZ63" s="51">
        <v>0</v>
      </c>
      <c r="DA63" s="51">
        <v>60</v>
      </c>
      <c r="DB63" s="51">
        <v>0</v>
      </c>
      <c r="DC63" s="51">
        <v>23</v>
      </c>
      <c r="DD63" s="51">
        <v>12</v>
      </c>
      <c r="DE63" s="51">
        <v>19</v>
      </c>
      <c r="DF63" s="51">
        <v>19</v>
      </c>
      <c r="DG63" s="51">
        <v>9</v>
      </c>
      <c r="DH63" s="51">
        <v>0</v>
      </c>
      <c r="DI63" s="51">
        <v>0</v>
      </c>
      <c r="DJ63" s="51">
        <v>1</v>
      </c>
      <c r="DK63" s="51">
        <v>18</v>
      </c>
      <c r="DL63" s="51">
        <v>2147</v>
      </c>
      <c r="DM63" s="51">
        <v>0</v>
      </c>
      <c r="DN63" s="51">
        <v>59</v>
      </c>
      <c r="DO63" s="51">
        <v>0</v>
      </c>
      <c r="DP63" s="51">
        <v>51</v>
      </c>
      <c r="DQ63" s="51">
        <v>58</v>
      </c>
      <c r="DR63" s="51">
        <v>0</v>
      </c>
      <c r="DS63" s="51">
        <v>7</v>
      </c>
      <c r="DT63" s="51">
        <v>0</v>
      </c>
      <c r="DU63" s="51">
        <v>0</v>
      </c>
      <c r="DV63" s="51">
        <v>1</v>
      </c>
      <c r="DW63" s="51">
        <v>17</v>
      </c>
      <c r="DX63" s="51">
        <v>24</v>
      </c>
      <c r="DY63" s="51">
        <v>870</v>
      </c>
      <c r="DZ63" s="51">
        <v>0</v>
      </c>
      <c r="EA63" s="51">
        <v>58</v>
      </c>
      <c r="EB63" s="51">
        <v>0</v>
      </c>
      <c r="EC63" s="51">
        <v>53</v>
      </c>
      <c r="ED63" s="51">
        <v>61</v>
      </c>
      <c r="EE63" s="51">
        <v>0</v>
      </c>
      <c r="EF63" s="51">
        <v>8</v>
      </c>
      <c r="EG63" s="51">
        <v>0</v>
      </c>
      <c r="EH63" s="51">
        <v>0</v>
      </c>
      <c r="EI63" s="51">
        <v>1</v>
      </c>
      <c r="EJ63" s="51">
        <v>15</v>
      </c>
      <c r="EK63" s="51">
        <v>22</v>
      </c>
      <c r="EL63" s="51">
        <v>1277</v>
      </c>
      <c r="EM63" s="51">
        <v>0</v>
      </c>
      <c r="EN63" s="51">
        <v>61</v>
      </c>
      <c r="EO63" s="51">
        <v>0</v>
      </c>
      <c r="EP63" s="51">
        <v>52</v>
      </c>
      <c r="EQ63" s="51">
        <v>60</v>
      </c>
      <c r="ER63" s="51">
        <v>0</v>
      </c>
      <c r="ES63" s="51">
        <v>8</v>
      </c>
      <c r="ET63" s="51">
        <v>0</v>
      </c>
      <c r="EU63" s="51">
        <v>0</v>
      </c>
      <c r="EV63" s="51">
        <v>1</v>
      </c>
      <c r="EW63" s="51">
        <v>16</v>
      </c>
      <c r="EX63" s="51">
        <v>23</v>
      </c>
      <c r="EY63" s="51">
        <v>2147</v>
      </c>
      <c r="EZ63" s="51">
        <v>0</v>
      </c>
      <c r="FA63" s="51">
        <v>60</v>
      </c>
    </row>
    <row r="64" spans="1:157" x14ac:dyDescent="0.2">
      <c r="B64" s="51" t="s">
        <v>117</v>
      </c>
      <c r="C64" s="51">
        <v>21</v>
      </c>
      <c r="D64" s="51">
        <v>11</v>
      </c>
      <c r="E64" s="51">
        <v>12</v>
      </c>
      <c r="F64" s="51">
        <v>11</v>
      </c>
      <c r="G64" s="51">
        <v>8</v>
      </c>
      <c r="H64" s="51">
        <v>0</v>
      </c>
      <c r="I64" s="51">
        <v>0</v>
      </c>
      <c r="J64" s="51">
        <v>1</v>
      </c>
      <c r="K64" s="51">
        <v>36</v>
      </c>
      <c r="L64" s="51">
        <v>613</v>
      </c>
      <c r="M64" s="51">
        <v>0</v>
      </c>
      <c r="N64" s="51">
        <v>43</v>
      </c>
      <c r="O64" s="51">
        <v>0</v>
      </c>
      <c r="P64" s="51">
        <v>23</v>
      </c>
      <c r="Q64" s="51">
        <v>10</v>
      </c>
      <c r="R64" s="51">
        <v>14</v>
      </c>
      <c r="S64" s="51">
        <v>10</v>
      </c>
      <c r="T64" s="51">
        <v>8</v>
      </c>
      <c r="U64" s="51" t="s">
        <v>78</v>
      </c>
      <c r="V64" s="51">
        <v>0</v>
      </c>
      <c r="W64" s="51">
        <v>1</v>
      </c>
      <c r="X64" s="51">
        <v>34</v>
      </c>
      <c r="Y64" s="51">
        <v>3609</v>
      </c>
      <c r="Z64" s="51">
        <v>0</v>
      </c>
      <c r="AA64" s="51">
        <v>43</v>
      </c>
      <c r="AB64" s="51">
        <v>0</v>
      </c>
      <c r="AC64" s="51">
        <v>22</v>
      </c>
      <c r="AD64" s="51">
        <v>10</v>
      </c>
      <c r="AE64" s="51">
        <v>14</v>
      </c>
      <c r="AF64" s="51">
        <v>10</v>
      </c>
      <c r="AG64" s="51">
        <v>8</v>
      </c>
      <c r="AH64" s="51" t="s">
        <v>78</v>
      </c>
      <c r="AI64" s="51">
        <v>0</v>
      </c>
      <c r="AJ64" s="51">
        <v>1</v>
      </c>
      <c r="AK64" s="51">
        <v>34</v>
      </c>
      <c r="AL64" s="51">
        <v>4222</v>
      </c>
      <c r="AM64" s="51">
        <v>0</v>
      </c>
      <c r="AN64" s="51">
        <v>43</v>
      </c>
      <c r="AO64" s="51">
        <v>0</v>
      </c>
      <c r="AP64" s="51">
        <v>23</v>
      </c>
      <c r="AQ64" s="51">
        <v>8</v>
      </c>
      <c r="AR64" s="51">
        <v>11</v>
      </c>
      <c r="AS64" s="51">
        <v>13</v>
      </c>
      <c r="AT64" s="51">
        <v>3</v>
      </c>
      <c r="AU64" s="51">
        <v>0</v>
      </c>
      <c r="AV64" s="51">
        <v>0</v>
      </c>
      <c r="AW64" s="51">
        <v>1</v>
      </c>
      <c r="AX64" s="51">
        <v>41</v>
      </c>
      <c r="AY64" s="51">
        <v>613</v>
      </c>
      <c r="AZ64" s="51">
        <v>0</v>
      </c>
      <c r="BA64" s="51">
        <v>36</v>
      </c>
      <c r="BB64" s="51">
        <v>0</v>
      </c>
      <c r="BC64" s="51">
        <v>28</v>
      </c>
      <c r="BD64" s="51">
        <v>5</v>
      </c>
      <c r="BE64" s="51">
        <v>12</v>
      </c>
      <c r="BF64" s="51">
        <v>13</v>
      </c>
      <c r="BG64" s="51">
        <v>2</v>
      </c>
      <c r="BH64" s="51">
        <v>0</v>
      </c>
      <c r="BI64" s="51">
        <v>0</v>
      </c>
      <c r="BJ64" s="51">
        <v>1</v>
      </c>
      <c r="BK64" s="51">
        <v>38</v>
      </c>
      <c r="BL64" s="51">
        <v>3608</v>
      </c>
      <c r="BM64" s="51">
        <v>0</v>
      </c>
      <c r="BN64" s="51">
        <v>32</v>
      </c>
      <c r="BO64" s="51">
        <v>0</v>
      </c>
      <c r="BP64" s="51">
        <v>28</v>
      </c>
      <c r="BQ64" s="51">
        <v>6</v>
      </c>
      <c r="BR64" s="51">
        <v>12</v>
      </c>
      <c r="BS64" s="51">
        <v>13</v>
      </c>
      <c r="BT64" s="51">
        <v>2</v>
      </c>
      <c r="BU64" s="51">
        <v>0</v>
      </c>
      <c r="BV64" s="51">
        <v>0</v>
      </c>
      <c r="BW64" s="51">
        <v>1</v>
      </c>
      <c r="BX64" s="51">
        <v>39</v>
      </c>
      <c r="BY64" s="51">
        <v>4221</v>
      </c>
      <c r="BZ64" s="51">
        <v>0</v>
      </c>
      <c r="CA64" s="51">
        <v>33</v>
      </c>
      <c r="CB64" s="51">
        <v>0</v>
      </c>
      <c r="CC64" s="51">
        <v>21</v>
      </c>
      <c r="CD64" s="51">
        <v>9</v>
      </c>
      <c r="CE64" s="51">
        <v>12</v>
      </c>
      <c r="CF64" s="51">
        <v>17</v>
      </c>
      <c r="CG64" s="51">
        <v>5</v>
      </c>
      <c r="CH64" s="51">
        <v>0</v>
      </c>
      <c r="CI64" s="51">
        <v>0</v>
      </c>
      <c r="CJ64" s="51">
        <v>1</v>
      </c>
      <c r="CK64" s="51">
        <v>36</v>
      </c>
      <c r="CL64" s="51">
        <v>613</v>
      </c>
      <c r="CM64" s="51">
        <v>0</v>
      </c>
      <c r="CN64" s="51">
        <v>42</v>
      </c>
      <c r="CO64" s="51">
        <v>0</v>
      </c>
      <c r="CP64" s="51">
        <v>22</v>
      </c>
      <c r="CQ64" s="51">
        <v>10</v>
      </c>
      <c r="CR64" s="51">
        <v>13</v>
      </c>
      <c r="CS64" s="51">
        <v>13</v>
      </c>
      <c r="CT64" s="51">
        <v>8</v>
      </c>
      <c r="CU64" s="51">
        <v>0</v>
      </c>
      <c r="CV64" s="51">
        <v>0</v>
      </c>
      <c r="CW64" s="51">
        <v>1</v>
      </c>
      <c r="CX64" s="51">
        <v>32</v>
      </c>
      <c r="CY64" s="51">
        <v>3610</v>
      </c>
      <c r="CZ64" s="51">
        <v>0</v>
      </c>
      <c r="DA64" s="51">
        <v>45</v>
      </c>
      <c r="DB64" s="51">
        <v>0</v>
      </c>
      <c r="DC64" s="51">
        <v>22</v>
      </c>
      <c r="DD64" s="51">
        <v>10</v>
      </c>
      <c r="DE64" s="51">
        <v>13</v>
      </c>
      <c r="DF64" s="51">
        <v>14</v>
      </c>
      <c r="DG64" s="51">
        <v>8</v>
      </c>
      <c r="DH64" s="51">
        <v>0</v>
      </c>
      <c r="DI64" s="51">
        <v>0</v>
      </c>
      <c r="DJ64" s="51">
        <v>1</v>
      </c>
      <c r="DK64" s="51">
        <v>33</v>
      </c>
      <c r="DL64" s="51">
        <v>4223</v>
      </c>
      <c r="DM64" s="51">
        <v>0</v>
      </c>
      <c r="DN64" s="51">
        <v>45</v>
      </c>
      <c r="DO64" s="51">
        <v>0</v>
      </c>
      <c r="DP64" s="51">
        <v>35</v>
      </c>
      <c r="DQ64" s="51">
        <v>39</v>
      </c>
      <c r="DR64" s="51">
        <v>0</v>
      </c>
      <c r="DS64" s="51">
        <v>4</v>
      </c>
      <c r="DT64" s="51">
        <v>0</v>
      </c>
      <c r="DU64" s="51">
        <v>0</v>
      </c>
      <c r="DV64" s="51">
        <v>1</v>
      </c>
      <c r="DW64" s="51">
        <v>36</v>
      </c>
      <c r="DX64" s="51">
        <v>24</v>
      </c>
      <c r="DY64" s="51">
        <v>613</v>
      </c>
      <c r="DZ64" s="51">
        <v>0</v>
      </c>
      <c r="EA64" s="51">
        <v>39</v>
      </c>
      <c r="EB64" s="51">
        <v>0</v>
      </c>
      <c r="EC64" s="51">
        <v>35</v>
      </c>
      <c r="ED64" s="51">
        <v>41</v>
      </c>
      <c r="EE64" s="51">
        <v>0</v>
      </c>
      <c r="EF64" s="51">
        <v>7</v>
      </c>
      <c r="EG64" s="51">
        <v>0</v>
      </c>
      <c r="EH64" s="51">
        <v>0</v>
      </c>
      <c r="EI64" s="51">
        <v>1</v>
      </c>
      <c r="EJ64" s="51">
        <v>34</v>
      </c>
      <c r="EK64" s="51">
        <v>23</v>
      </c>
      <c r="EL64" s="51">
        <v>3603</v>
      </c>
      <c r="EM64" s="51">
        <v>0</v>
      </c>
      <c r="EN64" s="51">
        <v>41</v>
      </c>
      <c r="EO64" s="51">
        <v>0</v>
      </c>
      <c r="EP64" s="51">
        <v>35</v>
      </c>
      <c r="EQ64" s="51">
        <v>41</v>
      </c>
      <c r="ER64" s="51">
        <v>0</v>
      </c>
      <c r="ES64" s="51">
        <v>6</v>
      </c>
      <c r="ET64" s="51">
        <v>0</v>
      </c>
      <c r="EU64" s="51">
        <v>0</v>
      </c>
      <c r="EV64" s="51">
        <v>1</v>
      </c>
      <c r="EW64" s="51">
        <v>35</v>
      </c>
      <c r="EX64" s="51">
        <v>23</v>
      </c>
      <c r="EY64" s="51">
        <v>4216</v>
      </c>
      <c r="EZ64" s="51">
        <v>0</v>
      </c>
      <c r="FA64" s="51">
        <v>41</v>
      </c>
    </row>
    <row r="65" spans="1:157" x14ac:dyDescent="0.2">
      <c r="B65" s="45" t="s">
        <v>500</v>
      </c>
      <c r="C65" s="51">
        <v>35</v>
      </c>
      <c r="D65" s="51">
        <v>9</v>
      </c>
      <c r="E65" s="51">
        <v>15</v>
      </c>
      <c r="F65" s="51">
        <v>15</v>
      </c>
      <c r="G65" s="51">
        <v>5</v>
      </c>
      <c r="H65" s="51">
        <v>0</v>
      </c>
      <c r="I65" s="51">
        <v>0</v>
      </c>
      <c r="J65" s="51">
        <v>0</v>
      </c>
      <c r="K65" s="51">
        <v>20</v>
      </c>
      <c r="L65" s="51">
        <v>14360</v>
      </c>
      <c r="M65" s="51">
        <v>0</v>
      </c>
      <c r="N65" s="51">
        <v>44</v>
      </c>
      <c r="O65" s="51">
        <v>0</v>
      </c>
      <c r="P65" s="51">
        <v>36</v>
      </c>
      <c r="Q65" s="51">
        <v>9</v>
      </c>
      <c r="R65" s="51">
        <v>16</v>
      </c>
      <c r="S65" s="51">
        <v>15</v>
      </c>
      <c r="T65" s="51">
        <v>5</v>
      </c>
      <c r="U65" s="51">
        <v>0</v>
      </c>
      <c r="V65" s="51">
        <v>0</v>
      </c>
      <c r="W65" s="51">
        <v>0</v>
      </c>
      <c r="X65" s="51">
        <v>19</v>
      </c>
      <c r="Y65" s="51">
        <v>34839</v>
      </c>
      <c r="Z65" s="51">
        <v>0</v>
      </c>
      <c r="AA65" s="51">
        <v>44</v>
      </c>
      <c r="AB65" s="51">
        <v>0</v>
      </c>
      <c r="AC65" s="51">
        <v>36</v>
      </c>
      <c r="AD65" s="51">
        <v>9</v>
      </c>
      <c r="AE65" s="51">
        <v>16</v>
      </c>
      <c r="AF65" s="51">
        <v>15</v>
      </c>
      <c r="AG65" s="51">
        <v>5</v>
      </c>
      <c r="AH65" s="51">
        <v>0</v>
      </c>
      <c r="AI65" s="51">
        <v>0</v>
      </c>
      <c r="AJ65" s="51">
        <v>0</v>
      </c>
      <c r="AK65" s="51">
        <v>20</v>
      </c>
      <c r="AL65" s="51">
        <v>49199</v>
      </c>
      <c r="AM65" s="51">
        <v>0</v>
      </c>
      <c r="AN65" s="51">
        <v>44</v>
      </c>
      <c r="AO65" s="51">
        <v>0</v>
      </c>
      <c r="AP65" s="51">
        <v>37</v>
      </c>
      <c r="AQ65" s="51">
        <v>5</v>
      </c>
      <c r="AR65" s="51">
        <v>13</v>
      </c>
      <c r="AS65" s="51">
        <v>18</v>
      </c>
      <c r="AT65" s="51">
        <v>2</v>
      </c>
      <c r="AU65" s="51">
        <v>0</v>
      </c>
      <c r="AV65" s="51">
        <v>0</v>
      </c>
      <c r="AW65" s="51">
        <v>0</v>
      </c>
      <c r="AX65" s="51">
        <v>24</v>
      </c>
      <c r="AY65" s="51">
        <v>14358</v>
      </c>
      <c r="AZ65" s="51">
        <v>0</v>
      </c>
      <c r="BA65" s="51">
        <v>38</v>
      </c>
      <c r="BB65" s="51">
        <v>0</v>
      </c>
      <c r="BC65" s="51">
        <v>41</v>
      </c>
      <c r="BD65" s="51">
        <v>4</v>
      </c>
      <c r="BE65" s="51">
        <v>11</v>
      </c>
      <c r="BF65" s="51">
        <v>18</v>
      </c>
      <c r="BG65" s="51">
        <v>1</v>
      </c>
      <c r="BH65" s="51" t="s">
        <v>78</v>
      </c>
      <c r="BI65" s="51">
        <v>0</v>
      </c>
      <c r="BJ65" s="51">
        <v>0</v>
      </c>
      <c r="BK65" s="51">
        <v>24</v>
      </c>
      <c r="BL65" s="51">
        <v>34838</v>
      </c>
      <c r="BM65" s="51">
        <v>0</v>
      </c>
      <c r="BN65" s="51">
        <v>35</v>
      </c>
      <c r="BO65" s="51">
        <v>0</v>
      </c>
      <c r="BP65" s="51">
        <v>40</v>
      </c>
      <c r="BQ65" s="51">
        <v>4</v>
      </c>
      <c r="BR65" s="51">
        <v>12</v>
      </c>
      <c r="BS65" s="51">
        <v>18</v>
      </c>
      <c r="BT65" s="51">
        <v>2</v>
      </c>
      <c r="BU65" s="51" t="s">
        <v>78</v>
      </c>
      <c r="BV65" s="51">
        <v>0</v>
      </c>
      <c r="BW65" s="51">
        <v>0</v>
      </c>
      <c r="BX65" s="51">
        <v>24</v>
      </c>
      <c r="BY65" s="51">
        <v>49196</v>
      </c>
      <c r="BZ65" s="51">
        <v>0</v>
      </c>
      <c r="CA65" s="51">
        <v>36</v>
      </c>
      <c r="CB65" s="51">
        <v>0</v>
      </c>
      <c r="CC65" s="51">
        <v>34</v>
      </c>
      <c r="CD65" s="51">
        <v>8</v>
      </c>
      <c r="CE65" s="51">
        <v>16</v>
      </c>
      <c r="CF65" s="51">
        <v>21</v>
      </c>
      <c r="CG65" s="51">
        <v>3</v>
      </c>
      <c r="CH65" s="51">
        <v>0</v>
      </c>
      <c r="CI65" s="51">
        <v>0</v>
      </c>
      <c r="CJ65" s="51">
        <v>0</v>
      </c>
      <c r="CK65" s="51">
        <v>18</v>
      </c>
      <c r="CL65" s="51">
        <v>14360</v>
      </c>
      <c r="CM65" s="51">
        <v>0</v>
      </c>
      <c r="CN65" s="51">
        <v>48</v>
      </c>
      <c r="CO65" s="51">
        <v>0</v>
      </c>
      <c r="CP65" s="51">
        <v>29</v>
      </c>
      <c r="CQ65" s="51">
        <v>10</v>
      </c>
      <c r="CR65" s="51">
        <v>18</v>
      </c>
      <c r="CS65" s="51">
        <v>21</v>
      </c>
      <c r="CT65" s="51">
        <v>5</v>
      </c>
      <c r="CU65" s="51">
        <v>0</v>
      </c>
      <c r="CV65" s="51">
        <v>0</v>
      </c>
      <c r="CW65" s="51">
        <v>0</v>
      </c>
      <c r="CX65" s="51">
        <v>15</v>
      </c>
      <c r="CY65" s="51">
        <v>34840</v>
      </c>
      <c r="CZ65" s="51">
        <v>0</v>
      </c>
      <c r="DA65" s="51">
        <v>55</v>
      </c>
      <c r="DB65" s="51">
        <v>0</v>
      </c>
      <c r="DC65" s="51">
        <v>30</v>
      </c>
      <c r="DD65" s="51">
        <v>9</v>
      </c>
      <c r="DE65" s="51">
        <v>18</v>
      </c>
      <c r="DF65" s="51">
        <v>21</v>
      </c>
      <c r="DG65" s="51">
        <v>5</v>
      </c>
      <c r="DH65" s="51">
        <v>0</v>
      </c>
      <c r="DI65" s="51">
        <v>0</v>
      </c>
      <c r="DJ65" s="51">
        <v>0</v>
      </c>
      <c r="DK65" s="51">
        <v>16</v>
      </c>
      <c r="DL65" s="51">
        <v>49200</v>
      </c>
      <c r="DM65" s="51">
        <v>0</v>
      </c>
      <c r="DN65" s="51">
        <v>53</v>
      </c>
      <c r="DO65" s="51">
        <v>0</v>
      </c>
      <c r="DP65" s="51">
        <v>44</v>
      </c>
      <c r="DQ65" s="51">
        <v>47</v>
      </c>
      <c r="DR65" s="51">
        <v>0</v>
      </c>
      <c r="DS65" s="51">
        <v>3</v>
      </c>
      <c r="DT65" s="51">
        <v>0</v>
      </c>
      <c r="DU65" s="51">
        <v>0</v>
      </c>
      <c r="DV65" s="51">
        <v>0</v>
      </c>
      <c r="DW65" s="51">
        <v>16</v>
      </c>
      <c r="DX65" s="51">
        <v>36</v>
      </c>
      <c r="DY65" s="51">
        <v>14362</v>
      </c>
      <c r="DZ65" s="51">
        <v>0</v>
      </c>
      <c r="EA65" s="51">
        <v>47</v>
      </c>
      <c r="EB65" s="51">
        <v>0</v>
      </c>
      <c r="EC65" s="51">
        <v>48</v>
      </c>
      <c r="ED65" s="51">
        <v>53</v>
      </c>
      <c r="EE65" s="51" t="s">
        <v>78</v>
      </c>
      <c r="EF65" s="51">
        <v>5</v>
      </c>
      <c r="EG65" s="51">
        <v>0</v>
      </c>
      <c r="EH65" s="51">
        <v>0</v>
      </c>
      <c r="EI65" s="51">
        <v>1</v>
      </c>
      <c r="EJ65" s="51">
        <v>14</v>
      </c>
      <c r="EK65" s="51">
        <v>32</v>
      </c>
      <c r="EL65" s="51">
        <v>34833</v>
      </c>
      <c r="EM65" s="51">
        <v>0</v>
      </c>
      <c r="EN65" s="51">
        <v>53</v>
      </c>
      <c r="EO65" s="51">
        <v>0</v>
      </c>
      <c r="EP65" s="51">
        <v>47</v>
      </c>
      <c r="EQ65" s="51">
        <v>51</v>
      </c>
      <c r="ER65" s="51" t="s">
        <v>78</v>
      </c>
      <c r="ES65" s="51">
        <v>4</v>
      </c>
      <c r="ET65" s="51">
        <v>0</v>
      </c>
      <c r="EU65" s="51">
        <v>0</v>
      </c>
      <c r="EV65" s="51">
        <v>1</v>
      </c>
      <c r="EW65" s="51">
        <v>15</v>
      </c>
      <c r="EX65" s="51">
        <v>33</v>
      </c>
      <c r="EY65" s="51">
        <v>49195</v>
      </c>
      <c r="EZ65" s="51">
        <v>0</v>
      </c>
      <c r="FA65" s="51">
        <v>51</v>
      </c>
    </row>
    <row r="66" spans="1:157" x14ac:dyDescent="0.2">
      <c r="B66" s="51" t="s">
        <v>118</v>
      </c>
      <c r="C66" s="51">
        <v>30</v>
      </c>
      <c r="D66" s="51">
        <v>12</v>
      </c>
      <c r="E66" s="51">
        <v>18</v>
      </c>
      <c r="F66" s="51">
        <v>15</v>
      </c>
      <c r="G66" s="51">
        <v>10</v>
      </c>
      <c r="H66" s="51">
        <v>0</v>
      </c>
      <c r="I66" s="51" t="s">
        <v>78</v>
      </c>
      <c r="J66" s="51" t="s">
        <v>78</v>
      </c>
      <c r="K66" s="51">
        <v>14</v>
      </c>
      <c r="L66" s="51">
        <v>764</v>
      </c>
      <c r="M66" s="51">
        <v>0</v>
      </c>
      <c r="N66" s="51">
        <v>56</v>
      </c>
      <c r="O66" s="51">
        <v>0</v>
      </c>
      <c r="P66" s="51">
        <v>35</v>
      </c>
      <c r="Q66" s="51">
        <v>11</v>
      </c>
      <c r="R66" s="51">
        <v>17</v>
      </c>
      <c r="S66" s="51">
        <v>15</v>
      </c>
      <c r="T66" s="51">
        <v>9</v>
      </c>
      <c r="U66" s="51">
        <v>0</v>
      </c>
      <c r="V66" s="51" t="s">
        <v>78</v>
      </c>
      <c r="W66" s="51" t="s">
        <v>78</v>
      </c>
      <c r="X66" s="51">
        <v>13</v>
      </c>
      <c r="Y66" s="51">
        <v>1286</v>
      </c>
      <c r="Z66" s="51">
        <v>0</v>
      </c>
      <c r="AA66" s="51">
        <v>51</v>
      </c>
      <c r="AB66" s="51">
        <v>0</v>
      </c>
      <c r="AC66" s="51">
        <v>33</v>
      </c>
      <c r="AD66" s="51">
        <v>11</v>
      </c>
      <c r="AE66" s="51">
        <v>17</v>
      </c>
      <c r="AF66" s="51">
        <v>15</v>
      </c>
      <c r="AG66" s="51">
        <v>9</v>
      </c>
      <c r="AH66" s="51">
        <v>0</v>
      </c>
      <c r="AI66" s="51">
        <v>0</v>
      </c>
      <c r="AJ66" s="51">
        <v>0</v>
      </c>
      <c r="AK66" s="51">
        <v>13</v>
      </c>
      <c r="AL66" s="51">
        <v>2050</v>
      </c>
      <c r="AM66" s="51">
        <v>0</v>
      </c>
      <c r="AN66" s="51">
        <v>53</v>
      </c>
      <c r="AO66" s="51">
        <v>0</v>
      </c>
      <c r="AP66" s="51">
        <v>32</v>
      </c>
      <c r="AQ66" s="51">
        <v>7</v>
      </c>
      <c r="AR66" s="51">
        <v>18</v>
      </c>
      <c r="AS66" s="51">
        <v>19</v>
      </c>
      <c r="AT66" s="51">
        <v>5</v>
      </c>
      <c r="AU66" s="51">
        <v>0</v>
      </c>
      <c r="AV66" s="51" t="s">
        <v>78</v>
      </c>
      <c r="AW66" s="51" t="s">
        <v>78</v>
      </c>
      <c r="AX66" s="51">
        <v>18</v>
      </c>
      <c r="AY66" s="51">
        <v>764</v>
      </c>
      <c r="AZ66" s="51">
        <v>0</v>
      </c>
      <c r="BA66" s="51">
        <v>50</v>
      </c>
      <c r="BB66" s="51">
        <v>0</v>
      </c>
      <c r="BC66" s="51">
        <v>40</v>
      </c>
      <c r="BD66" s="51">
        <v>5</v>
      </c>
      <c r="BE66" s="51">
        <v>14</v>
      </c>
      <c r="BF66" s="51">
        <v>18</v>
      </c>
      <c r="BG66" s="51">
        <v>3</v>
      </c>
      <c r="BH66" s="51">
        <v>0</v>
      </c>
      <c r="BI66" s="51" t="s">
        <v>78</v>
      </c>
      <c r="BJ66" s="51" t="s">
        <v>78</v>
      </c>
      <c r="BK66" s="51">
        <v>19</v>
      </c>
      <c r="BL66" s="51">
        <v>1286</v>
      </c>
      <c r="BM66" s="51">
        <v>0</v>
      </c>
      <c r="BN66" s="51">
        <v>41</v>
      </c>
      <c r="BO66" s="51">
        <v>0</v>
      </c>
      <c r="BP66" s="51">
        <v>37</v>
      </c>
      <c r="BQ66" s="51">
        <v>6</v>
      </c>
      <c r="BR66" s="51">
        <v>16</v>
      </c>
      <c r="BS66" s="51">
        <v>18</v>
      </c>
      <c r="BT66" s="51">
        <v>4</v>
      </c>
      <c r="BU66" s="51">
        <v>0</v>
      </c>
      <c r="BV66" s="51">
        <v>0</v>
      </c>
      <c r="BW66" s="51">
        <v>0</v>
      </c>
      <c r="BX66" s="51">
        <v>18</v>
      </c>
      <c r="BY66" s="51">
        <v>2050</v>
      </c>
      <c r="BZ66" s="51">
        <v>0</v>
      </c>
      <c r="CA66" s="51">
        <v>44</v>
      </c>
      <c r="CB66" s="51">
        <v>0</v>
      </c>
      <c r="CC66" s="51">
        <v>26</v>
      </c>
      <c r="CD66" s="51">
        <v>11</v>
      </c>
      <c r="CE66" s="51">
        <v>20</v>
      </c>
      <c r="CF66" s="51">
        <v>23</v>
      </c>
      <c r="CG66" s="51">
        <v>5</v>
      </c>
      <c r="CH66" s="51">
        <v>0</v>
      </c>
      <c r="CI66" s="51" t="s">
        <v>78</v>
      </c>
      <c r="CJ66" s="51" t="s">
        <v>78</v>
      </c>
      <c r="CK66" s="51">
        <v>15</v>
      </c>
      <c r="CL66" s="51">
        <v>764</v>
      </c>
      <c r="CM66" s="51">
        <v>0</v>
      </c>
      <c r="CN66" s="51">
        <v>59</v>
      </c>
      <c r="CO66" s="51">
        <v>0</v>
      </c>
      <c r="CP66" s="51">
        <v>26</v>
      </c>
      <c r="CQ66" s="51">
        <v>11</v>
      </c>
      <c r="CR66" s="51">
        <v>18</v>
      </c>
      <c r="CS66" s="51">
        <v>24</v>
      </c>
      <c r="CT66" s="51">
        <v>8</v>
      </c>
      <c r="CU66" s="51">
        <v>0</v>
      </c>
      <c r="CV66" s="51" t="s">
        <v>78</v>
      </c>
      <c r="CW66" s="51" t="s">
        <v>78</v>
      </c>
      <c r="CX66" s="51">
        <v>11</v>
      </c>
      <c r="CY66" s="51">
        <v>1286</v>
      </c>
      <c r="CZ66" s="51">
        <v>0</v>
      </c>
      <c r="DA66" s="51">
        <v>62</v>
      </c>
      <c r="DB66" s="51">
        <v>0</v>
      </c>
      <c r="DC66" s="51">
        <v>26</v>
      </c>
      <c r="DD66" s="51">
        <v>11</v>
      </c>
      <c r="DE66" s="51">
        <v>19</v>
      </c>
      <c r="DF66" s="51">
        <v>24</v>
      </c>
      <c r="DG66" s="51">
        <v>7</v>
      </c>
      <c r="DH66" s="51">
        <v>0</v>
      </c>
      <c r="DI66" s="51">
        <v>0</v>
      </c>
      <c r="DJ66" s="51">
        <v>0</v>
      </c>
      <c r="DK66" s="51">
        <v>12</v>
      </c>
      <c r="DL66" s="51">
        <v>2050</v>
      </c>
      <c r="DM66" s="51">
        <v>0</v>
      </c>
      <c r="DN66" s="51">
        <v>61</v>
      </c>
      <c r="DO66" s="51">
        <v>0</v>
      </c>
      <c r="DP66" s="51">
        <v>52</v>
      </c>
      <c r="DQ66" s="51">
        <v>57</v>
      </c>
      <c r="DR66" s="51">
        <v>0</v>
      </c>
      <c r="DS66" s="51">
        <v>5</v>
      </c>
      <c r="DT66" s="51">
        <v>0</v>
      </c>
      <c r="DU66" s="51">
        <v>0</v>
      </c>
      <c r="DV66" s="51">
        <v>0</v>
      </c>
      <c r="DW66" s="51">
        <v>13</v>
      </c>
      <c r="DX66" s="51">
        <v>30</v>
      </c>
      <c r="DY66" s="51">
        <v>765</v>
      </c>
      <c r="DZ66" s="51">
        <v>0</v>
      </c>
      <c r="EA66" s="51">
        <v>57</v>
      </c>
      <c r="EB66" s="51">
        <v>0</v>
      </c>
      <c r="EC66" s="51">
        <v>56</v>
      </c>
      <c r="ED66" s="51">
        <v>62</v>
      </c>
      <c r="EE66" s="51">
        <v>0</v>
      </c>
      <c r="EF66" s="51">
        <v>6</v>
      </c>
      <c r="EG66" s="51">
        <v>0</v>
      </c>
      <c r="EH66" s="51">
        <v>0</v>
      </c>
      <c r="EI66" s="51">
        <v>1</v>
      </c>
      <c r="EJ66" s="51">
        <v>8</v>
      </c>
      <c r="EK66" s="51">
        <v>29</v>
      </c>
      <c r="EL66" s="51">
        <v>1286</v>
      </c>
      <c r="EM66" s="51">
        <v>0</v>
      </c>
      <c r="EN66" s="51">
        <v>62</v>
      </c>
      <c r="EO66" s="51">
        <v>0</v>
      </c>
      <c r="EP66" s="51">
        <v>54</v>
      </c>
      <c r="EQ66" s="51">
        <v>60</v>
      </c>
      <c r="ER66" s="51">
        <v>0</v>
      </c>
      <c r="ES66" s="51">
        <v>6</v>
      </c>
      <c r="ET66" s="51">
        <v>0</v>
      </c>
      <c r="EU66" s="51">
        <v>0</v>
      </c>
      <c r="EV66" s="51">
        <v>1</v>
      </c>
      <c r="EW66" s="51">
        <v>10</v>
      </c>
      <c r="EX66" s="51">
        <v>29</v>
      </c>
      <c r="EY66" s="51">
        <v>2051</v>
      </c>
      <c r="EZ66" s="51">
        <v>0</v>
      </c>
      <c r="FA66" s="51">
        <v>60</v>
      </c>
    </row>
    <row r="67" spans="1:157" x14ac:dyDescent="0.2">
      <c r="B67" s="29" t="s">
        <v>498</v>
      </c>
      <c r="C67" s="51" t="s">
        <v>119</v>
      </c>
      <c r="D67" s="51" t="s">
        <v>119</v>
      </c>
      <c r="E67" s="51" t="s">
        <v>119</v>
      </c>
      <c r="F67" s="51" t="s">
        <v>119</v>
      </c>
      <c r="G67" s="51" t="s">
        <v>119</v>
      </c>
      <c r="H67" s="51" t="s">
        <v>119</v>
      </c>
      <c r="I67" s="51" t="s">
        <v>119</v>
      </c>
      <c r="J67" s="51" t="s">
        <v>119</v>
      </c>
      <c r="K67" s="51" t="s">
        <v>119</v>
      </c>
      <c r="L67" s="51">
        <v>0</v>
      </c>
      <c r="M67" s="51">
        <v>0</v>
      </c>
      <c r="N67" s="51" t="s">
        <v>119</v>
      </c>
      <c r="O67" s="51">
        <v>0</v>
      </c>
      <c r="P67" s="51" t="s">
        <v>119</v>
      </c>
      <c r="Q67" s="51" t="s">
        <v>119</v>
      </c>
      <c r="R67" s="51" t="s">
        <v>119</v>
      </c>
      <c r="S67" s="51" t="s">
        <v>119</v>
      </c>
      <c r="T67" s="51" t="s">
        <v>119</v>
      </c>
      <c r="U67" s="51" t="s">
        <v>119</v>
      </c>
      <c r="V67" s="51" t="s">
        <v>119</v>
      </c>
      <c r="W67" s="51" t="s">
        <v>119</v>
      </c>
      <c r="X67" s="51" t="s">
        <v>119</v>
      </c>
      <c r="Y67" s="51">
        <v>0</v>
      </c>
      <c r="Z67" s="51">
        <v>0</v>
      </c>
      <c r="AA67" s="51" t="s">
        <v>119</v>
      </c>
      <c r="AB67" s="51">
        <v>0</v>
      </c>
      <c r="AC67" s="51" t="s">
        <v>119</v>
      </c>
      <c r="AD67" s="51" t="s">
        <v>119</v>
      </c>
      <c r="AE67" s="51" t="s">
        <v>119</v>
      </c>
      <c r="AF67" s="51" t="s">
        <v>119</v>
      </c>
      <c r="AG67" s="51" t="s">
        <v>119</v>
      </c>
      <c r="AH67" s="51" t="s">
        <v>119</v>
      </c>
      <c r="AI67" s="51" t="s">
        <v>119</v>
      </c>
      <c r="AJ67" s="51" t="s">
        <v>119</v>
      </c>
      <c r="AK67" s="51" t="s">
        <v>119</v>
      </c>
      <c r="AL67" s="51">
        <v>0</v>
      </c>
      <c r="AM67" s="51">
        <v>0</v>
      </c>
      <c r="AN67" s="51" t="s">
        <v>119</v>
      </c>
      <c r="AO67" s="51">
        <v>0</v>
      </c>
      <c r="AP67" s="51" t="s">
        <v>119</v>
      </c>
      <c r="AQ67" s="51" t="s">
        <v>119</v>
      </c>
      <c r="AR67" s="51" t="s">
        <v>119</v>
      </c>
      <c r="AS67" s="51" t="s">
        <v>119</v>
      </c>
      <c r="AT67" s="51" t="s">
        <v>119</v>
      </c>
      <c r="AU67" s="51" t="s">
        <v>119</v>
      </c>
      <c r="AV67" s="51" t="s">
        <v>119</v>
      </c>
      <c r="AW67" s="51" t="s">
        <v>119</v>
      </c>
      <c r="AX67" s="51" t="s">
        <v>119</v>
      </c>
      <c r="AY67" s="51">
        <v>0</v>
      </c>
      <c r="AZ67" s="51">
        <v>0</v>
      </c>
      <c r="BA67" s="51" t="s">
        <v>119</v>
      </c>
      <c r="BB67" s="51">
        <v>0</v>
      </c>
      <c r="BC67" s="51" t="s">
        <v>119</v>
      </c>
      <c r="BD67" s="51" t="s">
        <v>119</v>
      </c>
      <c r="BE67" s="51" t="s">
        <v>119</v>
      </c>
      <c r="BF67" s="51" t="s">
        <v>119</v>
      </c>
      <c r="BG67" s="51" t="s">
        <v>119</v>
      </c>
      <c r="BH67" s="51" t="s">
        <v>119</v>
      </c>
      <c r="BI67" s="51" t="s">
        <v>119</v>
      </c>
      <c r="BJ67" s="51" t="s">
        <v>119</v>
      </c>
      <c r="BK67" s="51" t="s">
        <v>119</v>
      </c>
      <c r="BL67" s="51">
        <v>0</v>
      </c>
      <c r="BM67" s="51">
        <v>0</v>
      </c>
      <c r="BN67" s="51" t="s">
        <v>119</v>
      </c>
      <c r="BO67" s="51">
        <v>0</v>
      </c>
      <c r="BP67" s="51" t="s">
        <v>119</v>
      </c>
      <c r="BQ67" s="51" t="s">
        <v>119</v>
      </c>
      <c r="BR67" s="51" t="s">
        <v>119</v>
      </c>
      <c r="BS67" s="51" t="s">
        <v>119</v>
      </c>
      <c r="BT67" s="51" t="s">
        <v>119</v>
      </c>
      <c r="BU67" s="51" t="s">
        <v>119</v>
      </c>
      <c r="BV67" s="51" t="s">
        <v>119</v>
      </c>
      <c r="BW67" s="51" t="s">
        <v>119</v>
      </c>
      <c r="BX67" s="51" t="s">
        <v>119</v>
      </c>
      <c r="BY67" s="51">
        <v>0</v>
      </c>
      <c r="BZ67" s="51">
        <v>0</v>
      </c>
      <c r="CA67" s="51" t="s">
        <v>119</v>
      </c>
      <c r="CB67" s="51">
        <v>0</v>
      </c>
      <c r="CC67" s="51" t="s">
        <v>119</v>
      </c>
      <c r="CD67" s="51" t="s">
        <v>119</v>
      </c>
      <c r="CE67" s="51" t="s">
        <v>119</v>
      </c>
      <c r="CF67" s="51" t="s">
        <v>119</v>
      </c>
      <c r="CG67" s="51" t="s">
        <v>119</v>
      </c>
      <c r="CH67" s="51" t="s">
        <v>119</v>
      </c>
      <c r="CI67" s="51" t="s">
        <v>119</v>
      </c>
      <c r="CJ67" s="51" t="s">
        <v>119</v>
      </c>
      <c r="CK67" s="51" t="s">
        <v>119</v>
      </c>
      <c r="CL67" s="51">
        <v>0</v>
      </c>
      <c r="CM67" s="51">
        <v>0</v>
      </c>
      <c r="CN67" s="51" t="s">
        <v>119</v>
      </c>
      <c r="CO67" s="51">
        <v>0</v>
      </c>
      <c r="CP67" s="51" t="s">
        <v>119</v>
      </c>
      <c r="CQ67" s="51" t="s">
        <v>119</v>
      </c>
      <c r="CR67" s="51" t="s">
        <v>119</v>
      </c>
      <c r="CS67" s="51" t="s">
        <v>119</v>
      </c>
      <c r="CT67" s="51" t="s">
        <v>119</v>
      </c>
      <c r="CU67" s="51" t="s">
        <v>119</v>
      </c>
      <c r="CV67" s="51" t="s">
        <v>119</v>
      </c>
      <c r="CW67" s="51" t="s">
        <v>119</v>
      </c>
      <c r="CX67" s="51" t="s">
        <v>119</v>
      </c>
      <c r="CY67" s="51">
        <v>0</v>
      </c>
      <c r="CZ67" s="51">
        <v>0</v>
      </c>
      <c r="DA67" s="51" t="s">
        <v>119</v>
      </c>
      <c r="DB67" s="51">
        <v>0</v>
      </c>
      <c r="DC67" s="51" t="s">
        <v>119</v>
      </c>
      <c r="DD67" s="51" t="s">
        <v>119</v>
      </c>
      <c r="DE67" s="51" t="s">
        <v>119</v>
      </c>
      <c r="DF67" s="51" t="s">
        <v>119</v>
      </c>
      <c r="DG67" s="51" t="s">
        <v>119</v>
      </c>
      <c r="DH67" s="51" t="s">
        <v>119</v>
      </c>
      <c r="DI67" s="51" t="s">
        <v>119</v>
      </c>
      <c r="DJ67" s="51" t="s">
        <v>119</v>
      </c>
      <c r="DK67" s="51" t="s">
        <v>119</v>
      </c>
      <c r="DL67" s="51">
        <v>0</v>
      </c>
      <c r="DM67" s="51">
        <v>0</v>
      </c>
      <c r="DN67" s="51" t="s">
        <v>119</v>
      </c>
      <c r="DO67" s="51">
        <v>0</v>
      </c>
      <c r="DP67" s="51" t="s">
        <v>119</v>
      </c>
      <c r="DQ67" s="51" t="s">
        <v>119</v>
      </c>
      <c r="DR67" s="51" t="s">
        <v>119</v>
      </c>
      <c r="DS67" s="51" t="s">
        <v>119</v>
      </c>
      <c r="DT67" s="51">
        <v>0</v>
      </c>
      <c r="DU67" s="51">
        <v>0</v>
      </c>
      <c r="DV67" s="51" t="s">
        <v>119</v>
      </c>
      <c r="DW67" s="51" t="s">
        <v>119</v>
      </c>
      <c r="DX67" s="51" t="s">
        <v>119</v>
      </c>
      <c r="DY67" s="51">
        <v>0</v>
      </c>
      <c r="DZ67" s="51">
        <v>0</v>
      </c>
      <c r="EA67" s="51" t="s">
        <v>119</v>
      </c>
      <c r="EB67" s="51">
        <v>0</v>
      </c>
      <c r="EC67" s="51" t="s">
        <v>119</v>
      </c>
      <c r="ED67" s="51" t="s">
        <v>119</v>
      </c>
      <c r="EE67" s="51" t="s">
        <v>119</v>
      </c>
      <c r="EF67" s="51" t="s">
        <v>119</v>
      </c>
      <c r="EG67" s="51">
        <v>0</v>
      </c>
      <c r="EH67" s="51">
        <v>0</v>
      </c>
      <c r="EI67" s="51" t="s">
        <v>119</v>
      </c>
      <c r="EJ67" s="51" t="s">
        <v>119</v>
      </c>
      <c r="EK67" s="51" t="s">
        <v>119</v>
      </c>
      <c r="EL67" s="51">
        <v>0</v>
      </c>
      <c r="EM67" s="51">
        <v>0</v>
      </c>
      <c r="EN67" s="51" t="s">
        <v>119</v>
      </c>
      <c r="EO67" s="51">
        <v>0</v>
      </c>
      <c r="EP67" s="51" t="s">
        <v>119</v>
      </c>
      <c r="EQ67" s="51" t="s">
        <v>119</v>
      </c>
      <c r="ER67" s="51" t="s">
        <v>119</v>
      </c>
      <c r="ES67" s="51" t="s">
        <v>119</v>
      </c>
      <c r="ET67" s="51">
        <v>0</v>
      </c>
      <c r="EU67" s="51">
        <v>0</v>
      </c>
      <c r="EV67" s="51" t="s">
        <v>119</v>
      </c>
      <c r="EW67" s="51" t="s">
        <v>119</v>
      </c>
      <c r="EX67" s="51" t="s">
        <v>119</v>
      </c>
      <c r="EY67" s="51">
        <v>0</v>
      </c>
      <c r="EZ67" s="51">
        <v>0</v>
      </c>
      <c r="FA67" s="51" t="s">
        <v>119</v>
      </c>
    </row>
    <row r="69" spans="1:157" x14ac:dyDescent="0.2">
      <c r="B69" s="33"/>
    </row>
    <row r="71" spans="1:157" x14ac:dyDescent="0.2">
      <c r="A71" t="s">
        <v>120</v>
      </c>
      <c r="B71" s="51" t="s">
        <v>22</v>
      </c>
      <c r="C71" s="51">
        <v>8</v>
      </c>
      <c r="D71" s="51">
        <v>27</v>
      </c>
      <c r="E71" s="51">
        <v>22</v>
      </c>
      <c r="F71" s="51">
        <v>9</v>
      </c>
      <c r="G71" s="51">
        <v>31</v>
      </c>
      <c r="H71" s="51">
        <v>0</v>
      </c>
      <c r="I71" s="51">
        <v>0</v>
      </c>
      <c r="J71" s="51">
        <v>0</v>
      </c>
      <c r="K71" s="51">
        <v>2</v>
      </c>
      <c r="L71" s="51">
        <v>284286</v>
      </c>
      <c r="M71" s="51">
        <v>0</v>
      </c>
      <c r="N71" s="51">
        <v>90</v>
      </c>
      <c r="O71" s="51">
        <v>0</v>
      </c>
      <c r="P71" s="51">
        <v>13</v>
      </c>
      <c r="Q71" s="51">
        <v>24</v>
      </c>
      <c r="R71" s="51">
        <v>24</v>
      </c>
      <c r="S71" s="51">
        <v>12</v>
      </c>
      <c r="T71" s="51">
        <v>23</v>
      </c>
      <c r="U71" s="51">
        <v>0</v>
      </c>
      <c r="V71" s="51">
        <v>0</v>
      </c>
      <c r="W71" s="51">
        <v>0</v>
      </c>
      <c r="X71" s="51">
        <v>3</v>
      </c>
      <c r="Y71" s="51">
        <v>298051</v>
      </c>
      <c r="Z71" s="51">
        <v>0</v>
      </c>
      <c r="AA71" s="51">
        <v>84</v>
      </c>
      <c r="AB71" s="51">
        <v>0</v>
      </c>
      <c r="AC71" s="51">
        <v>11</v>
      </c>
      <c r="AD71" s="51">
        <v>26</v>
      </c>
      <c r="AE71" s="51">
        <v>23</v>
      </c>
      <c r="AF71" s="51">
        <v>11</v>
      </c>
      <c r="AG71" s="51">
        <v>27</v>
      </c>
      <c r="AH71" s="51">
        <v>0</v>
      </c>
      <c r="AI71" s="51">
        <v>0</v>
      </c>
      <c r="AJ71" s="51">
        <v>0</v>
      </c>
      <c r="AK71" s="51">
        <v>2</v>
      </c>
      <c r="AL71" s="51">
        <v>582337</v>
      </c>
      <c r="AM71" s="51">
        <v>0</v>
      </c>
      <c r="AN71" s="51">
        <v>87</v>
      </c>
      <c r="AO71" s="51">
        <v>0</v>
      </c>
      <c r="AP71" s="51">
        <v>10</v>
      </c>
      <c r="AQ71" s="51">
        <v>25</v>
      </c>
      <c r="AR71" s="51">
        <v>30</v>
      </c>
      <c r="AS71" s="51">
        <v>16</v>
      </c>
      <c r="AT71" s="51">
        <v>18</v>
      </c>
      <c r="AU71" s="51">
        <v>0</v>
      </c>
      <c r="AV71" s="51">
        <v>0</v>
      </c>
      <c r="AW71" s="51">
        <v>0</v>
      </c>
      <c r="AX71" s="51">
        <v>2</v>
      </c>
      <c r="AY71" s="51">
        <v>284283</v>
      </c>
      <c r="AZ71" s="51">
        <v>0</v>
      </c>
      <c r="BA71" s="51">
        <v>88</v>
      </c>
      <c r="BB71" s="51">
        <v>0</v>
      </c>
      <c r="BC71" s="51">
        <v>18</v>
      </c>
      <c r="BD71" s="51">
        <v>18</v>
      </c>
      <c r="BE71" s="51">
        <v>29</v>
      </c>
      <c r="BF71" s="51">
        <v>22</v>
      </c>
      <c r="BG71" s="51">
        <v>10</v>
      </c>
      <c r="BH71" s="51">
        <v>0</v>
      </c>
      <c r="BI71" s="51">
        <v>0</v>
      </c>
      <c r="BJ71" s="51">
        <v>0</v>
      </c>
      <c r="BK71" s="51">
        <v>4</v>
      </c>
      <c r="BL71" s="51">
        <v>298050</v>
      </c>
      <c r="BM71" s="51">
        <v>0</v>
      </c>
      <c r="BN71" s="51">
        <v>78</v>
      </c>
      <c r="BO71" s="51">
        <v>0</v>
      </c>
      <c r="BP71" s="51">
        <v>14</v>
      </c>
      <c r="BQ71" s="51">
        <v>21</v>
      </c>
      <c r="BR71" s="51">
        <v>29</v>
      </c>
      <c r="BS71" s="51">
        <v>19</v>
      </c>
      <c r="BT71" s="51">
        <v>14</v>
      </c>
      <c r="BU71" s="51">
        <v>0</v>
      </c>
      <c r="BV71" s="51">
        <v>0</v>
      </c>
      <c r="BW71" s="51">
        <v>0</v>
      </c>
      <c r="BX71" s="51">
        <v>3</v>
      </c>
      <c r="BY71" s="51">
        <v>582333</v>
      </c>
      <c r="BZ71" s="51">
        <v>0</v>
      </c>
      <c r="CA71" s="51">
        <v>83</v>
      </c>
      <c r="CB71" s="51">
        <v>0</v>
      </c>
      <c r="CC71" s="51">
        <v>7</v>
      </c>
      <c r="CD71" s="51">
        <v>30</v>
      </c>
      <c r="CE71" s="51">
        <v>29</v>
      </c>
      <c r="CF71" s="51">
        <v>14</v>
      </c>
      <c r="CG71" s="51">
        <v>19</v>
      </c>
      <c r="CH71" s="51">
        <v>0</v>
      </c>
      <c r="CI71" s="51">
        <v>0</v>
      </c>
      <c r="CJ71" s="51">
        <v>0</v>
      </c>
      <c r="CK71" s="51">
        <v>1</v>
      </c>
      <c r="CL71" s="51">
        <v>284285</v>
      </c>
      <c r="CM71" s="51">
        <v>0</v>
      </c>
      <c r="CN71" s="51">
        <v>92</v>
      </c>
      <c r="CO71" s="51">
        <v>0</v>
      </c>
      <c r="CP71" s="51">
        <v>9</v>
      </c>
      <c r="CQ71" s="51">
        <v>25</v>
      </c>
      <c r="CR71" s="51">
        <v>25</v>
      </c>
      <c r="CS71" s="51">
        <v>14</v>
      </c>
      <c r="CT71" s="51">
        <v>24</v>
      </c>
      <c r="CU71" s="51">
        <v>0</v>
      </c>
      <c r="CV71" s="51">
        <v>0</v>
      </c>
      <c r="CW71" s="51">
        <v>0</v>
      </c>
      <c r="CX71" s="51">
        <v>2</v>
      </c>
      <c r="CY71" s="51">
        <v>298051</v>
      </c>
      <c r="CZ71" s="51">
        <v>0</v>
      </c>
      <c r="DA71" s="51">
        <v>89</v>
      </c>
      <c r="DB71" s="51">
        <v>0</v>
      </c>
      <c r="DC71" s="51">
        <v>8</v>
      </c>
      <c r="DD71" s="51">
        <v>28</v>
      </c>
      <c r="DE71" s="51">
        <v>27</v>
      </c>
      <c r="DF71" s="51">
        <v>14</v>
      </c>
      <c r="DG71" s="51">
        <v>22</v>
      </c>
      <c r="DH71" s="51">
        <v>0</v>
      </c>
      <c r="DI71" s="51">
        <v>0</v>
      </c>
      <c r="DJ71" s="51">
        <v>0</v>
      </c>
      <c r="DK71" s="51">
        <v>2</v>
      </c>
      <c r="DL71" s="51">
        <v>582336</v>
      </c>
      <c r="DM71" s="51">
        <v>0</v>
      </c>
      <c r="DN71" s="51">
        <v>91</v>
      </c>
      <c r="DO71" s="51">
        <v>0</v>
      </c>
      <c r="DP71" s="51">
        <v>71</v>
      </c>
      <c r="DQ71" s="51">
        <v>91</v>
      </c>
      <c r="DR71" s="51">
        <v>0</v>
      </c>
      <c r="DS71" s="51">
        <v>20</v>
      </c>
      <c r="DT71" s="51">
        <v>0</v>
      </c>
      <c r="DU71" s="51">
        <v>0</v>
      </c>
      <c r="DV71" s="51">
        <v>0</v>
      </c>
      <c r="DW71" s="51">
        <v>1</v>
      </c>
      <c r="DX71" s="51">
        <v>8</v>
      </c>
      <c r="DY71" s="51">
        <v>284287</v>
      </c>
      <c r="DZ71" s="51">
        <v>0</v>
      </c>
      <c r="EA71" s="51">
        <v>91</v>
      </c>
      <c r="EB71" s="51">
        <v>0</v>
      </c>
      <c r="EC71" s="51">
        <v>66</v>
      </c>
      <c r="ED71" s="51">
        <v>88</v>
      </c>
      <c r="EE71" s="51">
        <v>0</v>
      </c>
      <c r="EF71" s="51">
        <v>22</v>
      </c>
      <c r="EG71" s="51">
        <v>0</v>
      </c>
      <c r="EH71" s="51">
        <v>0</v>
      </c>
      <c r="EI71" s="51">
        <v>0</v>
      </c>
      <c r="EJ71" s="51">
        <v>2</v>
      </c>
      <c r="EK71" s="51">
        <v>10</v>
      </c>
      <c r="EL71" s="51">
        <v>298045</v>
      </c>
      <c r="EM71" s="51">
        <v>0</v>
      </c>
      <c r="EN71" s="51">
        <v>88</v>
      </c>
      <c r="EO71" s="51">
        <v>0</v>
      </c>
      <c r="EP71" s="51">
        <v>68</v>
      </c>
      <c r="EQ71" s="51">
        <v>89</v>
      </c>
      <c r="ER71" s="51">
        <v>0</v>
      </c>
      <c r="ES71" s="51">
        <v>21</v>
      </c>
      <c r="ET71" s="51">
        <v>0</v>
      </c>
      <c r="EU71" s="51">
        <v>0</v>
      </c>
      <c r="EV71" s="51">
        <v>0</v>
      </c>
      <c r="EW71" s="51">
        <v>2</v>
      </c>
      <c r="EX71" s="51">
        <v>9</v>
      </c>
      <c r="EY71" s="51">
        <v>582332</v>
      </c>
      <c r="EZ71" s="51">
        <v>0</v>
      </c>
      <c r="FA71" s="51">
        <v>89</v>
      </c>
    </row>
    <row r="72" spans="1:157" x14ac:dyDescent="0.2">
      <c r="B72" s="51" t="s">
        <v>121</v>
      </c>
      <c r="C72" s="51">
        <v>6</v>
      </c>
      <c r="D72" s="51">
        <v>28</v>
      </c>
      <c r="E72" s="51">
        <v>21</v>
      </c>
      <c r="F72" s="51">
        <v>8</v>
      </c>
      <c r="G72" s="51">
        <v>37</v>
      </c>
      <c r="H72" s="51">
        <v>0</v>
      </c>
      <c r="I72" s="51">
        <v>0</v>
      </c>
      <c r="J72" s="51">
        <v>0</v>
      </c>
      <c r="K72" s="51">
        <v>1</v>
      </c>
      <c r="L72" s="51">
        <v>208995</v>
      </c>
      <c r="M72" s="51">
        <v>0</v>
      </c>
      <c r="N72" s="51">
        <v>93</v>
      </c>
      <c r="O72" s="51">
        <v>0</v>
      </c>
      <c r="P72" s="51">
        <v>10</v>
      </c>
      <c r="Q72" s="51">
        <v>26</v>
      </c>
      <c r="R72" s="51">
        <v>24</v>
      </c>
      <c r="S72" s="51">
        <v>11</v>
      </c>
      <c r="T72" s="51">
        <v>27</v>
      </c>
      <c r="U72" s="51">
        <v>0</v>
      </c>
      <c r="V72" s="51">
        <v>0</v>
      </c>
      <c r="W72" s="51">
        <v>0</v>
      </c>
      <c r="X72" s="51">
        <v>2</v>
      </c>
      <c r="Y72" s="51">
        <v>220087</v>
      </c>
      <c r="Z72" s="51">
        <v>0</v>
      </c>
      <c r="AA72" s="51">
        <v>88</v>
      </c>
      <c r="AB72" s="51">
        <v>0</v>
      </c>
      <c r="AC72" s="51">
        <v>8</v>
      </c>
      <c r="AD72" s="51">
        <v>27</v>
      </c>
      <c r="AE72" s="51">
        <v>22</v>
      </c>
      <c r="AF72" s="51">
        <v>9</v>
      </c>
      <c r="AG72" s="51">
        <v>32</v>
      </c>
      <c r="AH72" s="51">
        <v>0</v>
      </c>
      <c r="AI72" s="51">
        <v>0</v>
      </c>
      <c r="AJ72" s="51">
        <v>0</v>
      </c>
      <c r="AK72" s="51">
        <v>2</v>
      </c>
      <c r="AL72" s="51">
        <v>429082</v>
      </c>
      <c r="AM72" s="51">
        <v>0</v>
      </c>
      <c r="AN72" s="51">
        <v>90</v>
      </c>
      <c r="AO72" s="51">
        <v>0</v>
      </c>
      <c r="AP72" s="51">
        <v>7</v>
      </c>
      <c r="AQ72" s="51">
        <v>28</v>
      </c>
      <c r="AR72" s="51">
        <v>29</v>
      </c>
      <c r="AS72" s="51">
        <v>14</v>
      </c>
      <c r="AT72" s="51">
        <v>21</v>
      </c>
      <c r="AU72" s="51" t="s">
        <v>78</v>
      </c>
      <c r="AV72" s="51">
        <v>0</v>
      </c>
      <c r="AW72" s="51">
        <v>0</v>
      </c>
      <c r="AX72" s="51">
        <v>1</v>
      </c>
      <c r="AY72" s="51">
        <v>208992</v>
      </c>
      <c r="AZ72" s="51">
        <v>0</v>
      </c>
      <c r="BA72" s="51">
        <v>92</v>
      </c>
      <c r="BB72" s="51">
        <v>0</v>
      </c>
      <c r="BC72" s="51">
        <v>14</v>
      </c>
      <c r="BD72" s="51">
        <v>20</v>
      </c>
      <c r="BE72" s="51">
        <v>31</v>
      </c>
      <c r="BF72" s="51">
        <v>21</v>
      </c>
      <c r="BG72" s="51">
        <v>12</v>
      </c>
      <c r="BH72" s="51" t="s">
        <v>78</v>
      </c>
      <c r="BI72" s="51">
        <v>0</v>
      </c>
      <c r="BJ72" s="51">
        <v>0</v>
      </c>
      <c r="BK72" s="51">
        <v>3</v>
      </c>
      <c r="BL72" s="51">
        <v>220086</v>
      </c>
      <c r="BM72" s="51">
        <v>0</v>
      </c>
      <c r="BN72" s="51">
        <v>83</v>
      </c>
      <c r="BO72" s="51">
        <v>0</v>
      </c>
      <c r="BP72" s="51">
        <v>11</v>
      </c>
      <c r="BQ72" s="51">
        <v>24</v>
      </c>
      <c r="BR72" s="51">
        <v>30</v>
      </c>
      <c r="BS72" s="51">
        <v>17</v>
      </c>
      <c r="BT72" s="51">
        <v>16</v>
      </c>
      <c r="BU72" s="51" t="s">
        <v>78</v>
      </c>
      <c r="BV72" s="51">
        <v>0</v>
      </c>
      <c r="BW72" s="51">
        <v>0</v>
      </c>
      <c r="BX72" s="51">
        <v>2</v>
      </c>
      <c r="BY72" s="51">
        <v>429078</v>
      </c>
      <c r="BZ72" s="51">
        <v>0</v>
      </c>
      <c r="CA72" s="51">
        <v>87</v>
      </c>
      <c r="CB72" s="51">
        <v>0</v>
      </c>
      <c r="CC72" s="51">
        <v>5</v>
      </c>
      <c r="CD72" s="51">
        <v>32</v>
      </c>
      <c r="CE72" s="51">
        <v>27</v>
      </c>
      <c r="CF72" s="51">
        <v>12</v>
      </c>
      <c r="CG72" s="51">
        <v>23</v>
      </c>
      <c r="CH72" s="51" t="s">
        <v>78</v>
      </c>
      <c r="CI72" s="51">
        <v>0</v>
      </c>
      <c r="CJ72" s="51">
        <v>0</v>
      </c>
      <c r="CK72" s="51">
        <v>1</v>
      </c>
      <c r="CL72" s="51">
        <v>208993</v>
      </c>
      <c r="CM72" s="51">
        <v>0</v>
      </c>
      <c r="CN72" s="51">
        <v>94</v>
      </c>
      <c r="CO72" s="51">
        <v>0</v>
      </c>
      <c r="CP72" s="51">
        <v>6</v>
      </c>
      <c r="CQ72" s="51">
        <v>27</v>
      </c>
      <c r="CR72" s="51">
        <v>25</v>
      </c>
      <c r="CS72" s="51">
        <v>12</v>
      </c>
      <c r="CT72" s="51">
        <v>28</v>
      </c>
      <c r="CU72" s="51" t="s">
        <v>78</v>
      </c>
      <c r="CV72" s="51">
        <v>0</v>
      </c>
      <c r="CW72" s="51">
        <v>0</v>
      </c>
      <c r="CX72" s="51">
        <v>2</v>
      </c>
      <c r="CY72" s="51">
        <v>220086</v>
      </c>
      <c r="CZ72" s="51">
        <v>0</v>
      </c>
      <c r="DA72" s="51">
        <v>92</v>
      </c>
      <c r="DB72" s="51">
        <v>0</v>
      </c>
      <c r="DC72" s="51">
        <v>6</v>
      </c>
      <c r="DD72" s="51">
        <v>29</v>
      </c>
      <c r="DE72" s="51">
        <v>26</v>
      </c>
      <c r="DF72" s="51">
        <v>12</v>
      </c>
      <c r="DG72" s="51">
        <v>25</v>
      </c>
      <c r="DH72" s="51">
        <v>0</v>
      </c>
      <c r="DI72" s="51">
        <v>0</v>
      </c>
      <c r="DJ72" s="51">
        <v>0</v>
      </c>
      <c r="DK72" s="51">
        <v>1</v>
      </c>
      <c r="DL72" s="51">
        <v>429079</v>
      </c>
      <c r="DM72" s="51">
        <v>0</v>
      </c>
      <c r="DN72" s="51">
        <v>93</v>
      </c>
      <c r="DO72" s="51">
        <v>0</v>
      </c>
      <c r="DP72" s="51">
        <v>70</v>
      </c>
      <c r="DQ72" s="51">
        <v>93</v>
      </c>
      <c r="DR72" s="51">
        <v>0</v>
      </c>
      <c r="DS72" s="51">
        <v>24</v>
      </c>
      <c r="DT72" s="51">
        <v>0</v>
      </c>
      <c r="DU72" s="51">
        <v>0</v>
      </c>
      <c r="DV72" s="51">
        <v>0</v>
      </c>
      <c r="DW72" s="51">
        <v>1</v>
      </c>
      <c r="DX72" s="51">
        <v>5</v>
      </c>
      <c r="DY72" s="51">
        <v>208994</v>
      </c>
      <c r="DZ72" s="51">
        <v>0</v>
      </c>
      <c r="EA72" s="51">
        <v>93</v>
      </c>
      <c r="EB72" s="51">
        <v>0</v>
      </c>
      <c r="EC72" s="51">
        <v>65</v>
      </c>
      <c r="ED72" s="51">
        <v>91</v>
      </c>
      <c r="EE72" s="51">
        <v>0</v>
      </c>
      <c r="EF72" s="51">
        <v>26</v>
      </c>
      <c r="EG72" s="51">
        <v>0</v>
      </c>
      <c r="EH72" s="51">
        <v>0</v>
      </c>
      <c r="EI72" s="51">
        <v>0</v>
      </c>
      <c r="EJ72" s="51">
        <v>2</v>
      </c>
      <c r="EK72" s="51">
        <v>7</v>
      </c>
      <c r="EL72" s="51">
        <v>220082</v>
      </c>
      <c r="EM72" s="51">
        <v>0</v>
      </c>
      <c r="EN72" s="51">
        <v>91</v>
      </c>
      <c r="EO72" s="51">
        <v>0</v>
      </c>
      <c r="EP72" s="51">
        <v>67</v>
      </c>
      <c r="EQ72" s="51">
        <v>92</v>
      </c>
      <c r="ER72" s="51">
        <v>0</v>
      </c>
      <c r="ES72" s="51">
        <v>25</v>
      </c>
      <c r="ET72" s="51">
        <v>0</v>
      </c>
      <c r="EU72" s="51">
        <v>0</v>
      </c>
      <c r="EV72" s="51">
        <v>0</v>
      </c>
      <c r="EW72" s="51">
        <v>1</v>
      </c>
      <c r="EX72" s="51">
        <v>7</v>
      </c>
      <c r="EY72" s="51">
        <v>429076</v>
      </c>
      <c r="EZ72" s="51">
        <v>0</v>
      </c>
      <c r="FA72" s="51">
        <v>92</v>
      </c>
    </row>
    <row r="73" spans="1:157" x14ac:dyDescent="0.2">
      <c r="B73" s="51" t="s">
        <v>120</v>
      </c>
      <c r="C73" s="51">
        <v>15</v>
      </c>
      <c r="D73" s="51">
        <v>25</v>
      </c>
      <c r="E73" s="51">
        <v>27</v>
      </c>
      <c r="F73" s="51">
        <v>14</v>
      </c>
      <c r="G73" s="51">
        <v>17</v>
      </c>
      <c r="H73" s="51">
        <v>0</v>
      </c>
      <c r="I73" s="51">
        <v>0</v>
      </c>
      <c r="J73" s="51">
        <v>0</v>
      </c>
      <c r="K73" s="51">
        <v>3</v>
      </c>
      <c r="L73" s="51">
        <v>75291</v>
      </c>
      <c r="M73" s="51">
        <v>0</v>
      </c>
      <c r="N73" s="51">
        <v>83</v>
      </c>
      <c r="O73" s="51">
        <v>0</v>
      </c>
      <c r="P73" s="51">
        <v>22</v>
      </c>
      <c r="Q73" s="51">
        <v>19</v>
      </c>
      <c r="R73" s="51">
        <v>26</v>
      </c>
      <c r="S73" s="51">
        <v>16</v>
      </c>
      <c r="T73" s="51">
        <v>11</v>
      </c>
      <c r="U73" s="51">
        <v>0</v>
      </c>
      <c r="V73" s="51">
        <v>0</v>
      </c>
      <c r="W73" s="51">
        <v>0</v>
      </c>
      <c r="X73" s="51">
        <v>6</v>
      </c>
      <c r="Y73" s="51">
        <v>77964</v>
      </c>
      <c r="Z73" s="51">
        <v>0</v>
      </c>
      <c r="AA73" s="51">
        <v>73</v>
      </c>
      <c r="AB73" s="51">
        <v>0</v>
      </c>
      <c r="AC73" s="51">
        <v>18</v>
      </c>
      <c r="AD73" s="51">
        <v>22</v>
      </c>
      <c r="AE73" s="51">
        <v>26</v>
      </c>
      <c r="AF73" s="51">
        <v>15</v>
      </c>
      <c r="AG73" s="51">
        <v>14</v>
      </c>
      <c r="AH73" s="51">
        <v>0</v>
      </c>
      <c r="AI73" s="51">
        <v>0</v>
      </c>
      <c r="AJ73" s="51">
        <v>0</v>
      </c>
      <c r="AK73" s="51">
        <v>4</v>
      </c>
      <c r="AL73" s="51">
        <v>153255</v>
      </c>
      <c r="AM73" s="51">
        <v>0</v>
      </c>
      <c r="AN73" s="51">
        <v>78</v>
      </c>
      <c r="AO73" s="51">
        <v>0</v>
      </c>
      <c r="AP73" s="51">
        <v>17</v>
      </c>
      <c r="AQ73" s="51">
        <v>18</v>
      </c>
      <c r="AR73" s="51">
        <v>31</v>
      </c>
      <c r="AS73" s="51">
        <v>22</v>
      </c>
      <c r="AT73" s="51">
        <v>8</v>
      </c>
      <c r="AU73" s="51" t="s">
        <v>78</v>
      </c>
      <c r="AV73" s="51">
        <v>0</v>
      </c>
      <c r="AW73" s="51">
        <v>0</v>
      </c>
      <c r="AX73" s="51">
        <v>3</v>
      </c>
      <c r="AY73" s="51">
        <v>75291</v>
      </c>
      <c r="AZ73" s="51">
        <v>0</v>
      </c>
      <c r="BA73" s="51">
        <v>79</v>
      </c>
      <c r="BB73" s="51">
        <v>0</v>
      </c>
      <c r="BC73" s="51">
        <v>28</v>
      </c>
      <c r="BD73" s="51">
        <v>11</v>
      </c>
      <c r="BE73" s="51">
        <v>26</v>
      </c>
      <c r="BF73" s="51">
        <v>25</v>
      </c>
      <c r="BG73" s="51">
        <v>4</v>
      </c>
      <c r="BH73" s="51" t="s">
        <v>78</v>
      </c>
      <c r="BI73" s="51">
        <v>0</v>
      </c>
      <c r="BJ73" s="51">
        <v>0</v>
      </c>
      <c r="BK73" s="51">
        <v>7</v>
      </c>
      <c r="BL73" s="51">
        <v>77964</v>
      </c>
      <c r="BM73" s="51">
        <v>0</v>
      </c>
      <c r="BN73" s="51">
        <v>65</v>
      </c>
      <c r="BO73" s="51">
        <v>0</v>
      </c>
      <c r="BP73" s="51">
        <v>22</v>
      </c>
      <c r="BQ73" s="51">
        <v>14</v>
      </c>
      <c r="BR73" s="51">
        <v>28</v>
      </c>
      <c r="BS73" s="51">
        <v>24</v>
      </c>
      <c r="BT73" s="51">
        <v>6</v>
      </c>
      <c r="BU73" s="51" t="s">
        <v>78</v>
      </c>
      <c r="BV73" s="51">
        <v>0</v>
      </c>
      <c r="BW73" s="51">
        <v>0</v>
      </c>
      <c r="BX73" s="51">
        <v>5</v>
      </c>
      <c r="BY73" s="51">
        <v>153255</v>
      </c>
      <c r="BZ73" s="51">
        <v>0</v>
      </c>
      <c r="CA73" s="51">
        <v>72</v>
      </c>
      <c r="CB73" s="51">
        <v>0</v>
      </c>
      <c r="CC73" s="51">
        <v>12</v>
      </c>
      <c r="CD73" s="51">
        <v>24</v>
      </c>
      <c r="CE73" s="51">
        <v>32</v>
      </c>
      <c r="CF73" s="51">
        <v>21</v>
      </c>
      <c r="CG73" s="51">
        <v>10</v>
      </c>
      <c r="CH73" s="51" t="s">
        <v>78</v>
      </c>
      <c r="CI73" s="51">
        <v>0</v>
      </c>
      <c r="CJ73" s="51">
        <v>0</v>
      </c>
      <c r="CK73" s="51">
        <v>2</v>
      </c>
      <c r="CL73" s="51">
        <v>75292</v>
      </c>
      <c r="CM73" s="51">
        <v>0</v>
      </c>
      <c r="CN73" s="51">
        <v>86</v>
      </c>
      <c r="CO73" s="51">
        <v>0</v>
      </c>
      <c r="CP73" s="51">
        <v>15</v>
      </c>
      <c r="CQ73" s="51">
        <v>21</v>
      </c>
      <c r="CR73" s="51">
        <v>28</v>
      </c>
      <c r="CS73" s="51">
        <v>20</v>
      </c>
      <c r="CT73" s="51">
        <v>13</v>
      </c>
      <c r="CU73" s="51" t="s">
        <v>78</v>
      </c>
      <c r="CV73" s="51">
        <v>0</v>
      </c>
      <c r="CW73" s="51">
        <v>0</v>
      </c>
      <c r="CX73" s="51">
        <v>4</v>
      </c>
      <c r="CY73" s="51">
        <v>77965</v>
      </c>
      <c r="CZ73" s="51">
        <v>0</v>
      </c>
      <c r="DA73" s="51">
        <v>81</v>
      </c>
      <c r="DB73" s="51">
        <v>0</v>
      </c>
      <c r="DC73" s="51">
        <v>13</v>
      </c>
      <c r="DD73" s="51">
        <v>22</v>
      </c>
      <c r="DE73" s="51">
        <v>30</v>
      </c>
      <c r="DF73" s="51">
        <v>20</v>
      </c>
      <c r="DG73" s="51">
        <v>11</v>
      </c>
      <c r="DH73" s="51">
        <v>0</v>
      </c>
      <c r="DI73" s="51">
        <v>0</v>
      </c>
      <c r="DJ73" s="51">
        <v>0</v>
      </c>
      <c r="DK73" s="51">
        <v>3</v>
      </c>
      <c r="DL73" s="51">
        <v>153257</v>
      </c>
      <c r="DM73" s="51">
        <v>0</v>
      </c>
      <c r="DN73" s="51">
        <v>83</v>
      </c>
      <c r="DO73" s="51">
        <v>0</v>
      </c>
      <c r="DP73" s="51">
        <v>75</v>
      </c>
      <c r="DQ73" s="51">
        <v>84</v>
      </c>
      <c r="DR73" s="51">
        <v>0</v>
      </c>
      <c r="DS73" s="51">
        <v>10</v>
      </c>
      <c r="DT73" s="51">
        <v>0</v>
      </c>
      <c r="DU73" s="51">
        <v>0</v>
      </c>
      <c r="DV73" s="51">
        <v>0</v>
      </c>
      <c r="DW73" s="51">
        <v>2</v>
      </c>
      <c r="DX73" s="51">
        <v>14</v>
      </c>
      <c r="DY73" s="51">
        <v>75293</v>
      </c>
      <c r="DZ73" s="51">
        <v>0</v>
      </c>
      <c r="EA73" s="51">
        <v>84</v>
      </c>
      <c r="EB73" s="51">
        <v>0</v>
      </c>
      <c r="EC73" s="51">
        <v>68</v>
      </c>
      <c r="ED73" s="51">
        <v>79</v>
      </c>
      <c r="EE73" s="51">
        <v>0</v>
      </c>
      <c r="EF73" s="51">
        <v>11</v>
      </c>
      <c r="EG73" s="51">
        <v>0</v>
      </c>
      <c r="EH73" s="51">
        <v>0</v>
      </c>
      <c r="EI73" s="51">
        <v>0</v>
      </c>
      <c r="EJ73" s="51">
        <v>3</v>
      </c>
      <c r="EK73" s="51">
        <v>18</v>
      </c>
      <c r="EL73" s="51">
        <v>77963</v>
      </c>
      <c r="EM73" s="51">
        <v>0</v>
      </c>
      <c r="EN73" s="51">
        <v>79</v>
      </c>
      <c r="EO73" s="51">
        <v>0</v>
      </c>
      <c r="EP73" s="51">
        <v>71</v>
      </c>
      <c r="EQ73" s="51">
        <v>82</v>
      </c>
      <c r="ER73" s="51">
        <v>0</v>
      </c>
      <c r="ES73" s="51">
        <v>10</v>
      </c>
      <c r="ET73" s="51">
        <v>0</v>
      </c>
      <c r="EU73" s="51">
        <v>0</v>
      </c>
      <c r="EV73" s="51">
        <v>0</v>
      </c>
      <c r="EW73" s="51">
        <v>3</v>
      </c>
      <c r="EX73" s="51">
        <v>16</v>
      </c>
      <c r="EY73" s="51">
        <v>153256</v>
      </c>
      <c r="EZ73" s="51">
        <v>0</v>
      </c>
      <c r="FA73" s="51">
        <v>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A44"/>
  <sheetViews>
    <sheetView zoomScaleNormal="100" workbookViewId="0">
      <selection activeCell="F4" sqref="F4:G4"/>
    </sheetView>
  </sheetViews>
  <sheetFormatPr defaultRowHeight="15" x14ac:dyDescent="0.25"/>
  <cols>
    <col min="1" max="1" width="9.140625" style="420"/>
    <col min="2" max="2" width="26.7109375" style="420" customWidth="1"/>
    <col min="3" max="4" width="9.140625" style="420"/>
    <col min="5" max="5" width="15.28515625" style="420" customWidth="1"/>
    <col min="6" max="6" width="15" style="420" customWidth="1"/>
    <col min="7" max="7" width="15.140625" style="420" customWidth="1"/>
    <col min="8" max="25" width="9.140625" style="420"/>
    <col min="26" max="28" width="0" style="420" hidden="1" customWidth="1"/>
    <col min="29" max="16384" width="9.140625" style="420"/>
  </cols>
  <sheetData>
    <row r="1" spans="1:27" x14ac:dyDescent="0.25">
      <c r="A1" s="525" t="s">
        <v>467</v>
      </c>
      <c r="B1" s="525"/>
      <c r="C1" s="526"/>
      <c r="D1" s="526"/>
      <c r="AA1" s="527" t="s">
        <v>12</v>
      </c>
    </row>
    <row r="2" spans="1:27" ht="15.75" thickBot="1" x14ac:dyDescent="0.3">
      <c r="A2" s="635" t="s">
        <v>374</v>
      </c>
      <c r="B2" s="636"/>
      <c r="C2" s="636"/>
      <c r="D2" s="636"/>
      <c r="AA2" s="527" t="s">
        <v>13</v>
      </c>
    </row>
    <row r="3" spans="1:27" ht="15.75" thickBot="1" x14ac:dyDescent="0.3">
      <c r="A3" s="528" t="s">
        <v>375</v>
      </c>
      <c r="B3" s="528"/>
      <c r="C3" s="529"/>
      <c r="D3" s="529"/>
      <c r="E3" s="637" t="s">
        <v>3</v>
      </c>
      <c r="F3" s="638"/>
      <c r="G3" s="639"/>
      <c r="AA3" s="530" t="s">
        <v>9</v>
      </c>
    </row>
    <row r="4" spans="1:27" ht="21.75" customHeight="1" x14ac:dyDescent="0.25">
      <c r="A4" s="640" t="s">
        <v>376</v>
      </c>
      <c r="B4" s="640"/>
      <c r="C4" s="640"/>
      <c r="D4" s="640"/>
      <c r="E4" s="531" t="s">
        <v>8</v>
      </c>
      <c r="F4" s="641" t="s">
        <v>9</v>
      </c>
      <c r="G4" s="642"/>
    </row>
    <row r="5" spans="1:27" ht="24" customHeight="1" thickBot="1" x14ac:dyDescent="0.3">
      <c r="A5" s="640"/>
      <c r="B5" s="640"/>
      <c r="C5" s="640"/>
      <c r="D5" s="640"/>
      <c r="E5" s="532" t="s">
        <v>11</v>
      </c>
      <c r="F5" s="643">
        <v>2013</v>
      </c>
      <c r="G5" s="644"/>
    </row>
    <row r="7" spans="1:27" x14ac:dyDescent="0.25">
      <c r="A7" s="533"/>
      <c r="B7" s="533"/>
      <c r="C7" s="533"/>
      <c r="D7" s="533"/>
      <c r="E7" s="645" t="s">
        <v>377</v>
      </c>
      <c r="F7" s="646"/>
      <c r="G7" s="534"/>
    </row>
    <row r="8" spans="1:27" ht="45" x14ac:dyDescent="0.25">
      <c r="A8" s="535"/>
      <c r="B8" s="535"/>
      <c r="C8" s="536" t="s">
        <v>378</v>
      </c>
      <c r="D8" s="536"/>
      <c r="E8" s="536" t="s">
        <v>379</v>
      </c>
      <c r="F8" s="536" t="s">
        <v>380</v>
      </c>
      <c r="G8" s="536" t="s">
        <v>381</v>
      </c>
    </row>
    <row r="9" spans="1:27" x14ac:dyDescent="0.25">
      <c r="A9" s="537" t="s">
        <v>24</v>
      </c>
      <c r="B9" s="538"/>
      <c r="C9" s="539"/>
      <c r="D9" s="540"/>
      <c r="E9" s="541"/>
      <c r="F9" s="541"/>
      <c r="G9" s="541"/>
    </row>
    <row r="10" spans="1:27" x14ac:dyDescent="0.25">
      <c r="A10" s="542"/>
      <c r="B10" s="542" t="s">
        <v>25</v>
      </c>
      <c r="C10" s="543">
        <f ca="1">VLOOKUP(TRIM($B10),INDIRECT($AA$15),8+$AA$20,FALSE)</f>
        <v>566076</v>
      </c>
      <c r="D10" s="543"/>
      <c r="E10" s="543">
        <f ca="1">VLOOKUP(TRIM($B10),INDIRECT($AA$15),5+$AA$20,FALSE)</f>
        <v>53</v>
      </c>
      <c r="F10" s="543">
        <f ca="1">VLOOKUP(TRIM($B10),INDIRECT($AA$15),14+$AA$20,FALSE)</f>
        <v>56</v>
      </c>
      <c r="G10" s="544">
        <f ca="1">VLOOKUP(TRIM($B10),INDIRECT($AA$15),20+$AA$20,FALSE)</f>
        <v>33.700000000000003</v>
      </c>
    </row>
    <row r="11" spans="1:27" x14ac:dyDescent="0.25">
      <c r="A11" s="542"/>
      <c r="B11" s="542" t="s">
        <v>26</v>
      </c>
      <c r="C11" s="543">
        <f t="shared" ref="C11:C17" ca="1" si="0">VLOOKUP(TRIM($B11),INDIRECT($AA$15),8+$AA$20,FALSE)</f>
        <v>63148</v>
      </c>
      <c r="D11" s="543"/>
      <c r="E11" s="543">
        <f t="shared" ref="E11:E17" ca="1" si="1">VLOOKUP(TRIM($B11),INDIRECT($AA$15),5+$AA$20,FALSE)</f>
        <v>13</v>
      </c>
      <c r="F11" s="543">
        <f t="shared" ref="F11:F17" ca="1" si="2">VLOOKUP(TRIM($B11),INDIRECT($AA$15),14+$AA$20,FALSE)</f>
        <v>14</v>
      </c>
      <c r="G11" s="544">
        <f t="shared" ref="G11:G17" ca="1" si="3">VLOOKUP(TRIM($B11),INDIRECT($AA$15),20+$AA$20,FALSE)</f>
        <v>25.2</v>
      </c>
      <c r="I11" s="622"/>
    </row>
    <row r="12" spans="1:27" x14ac:dyDescent="0.25">
      <c r="A12" s="542"/>
      <c r="B12" s="545" t="s">
        <v>27</v>
      </c>
      <c r="C12" s="546">
        <f t="shared" ca="1" si="0"/>
        <v>55144</v>
      </c>
      <c r="D12" s="546"/>
      <c r="E12" s="546">
        <f t="shared" ca="1" si="1"/>
        <v>14</v>
      </c>
      <c r="F12" s="546">
        <f t="shared" ca="1" si="2"/>
        <v>16</v>
      </c>
      <c r="G12" s="547">
        <f t="shared" ca="1" si="3"/>
        <v>26</v>
      </c>
    </row>
    <row r="13" spans="1:27" x14ac:dyDescent="0.25">
      <c r="A13" s="542"/>
      <c r="B13" s="548" t="s">
        <v>103</v>
      </c>
      <c r="C13" s="546">
        <f t="shared" ca="1" si="0"/>
        <v>27251</v>
      </c>
      <c r="D13" s="546"/>
      <c r="E13" s="546">
        <f t="shared" ca="1" si="1"/>
        <v>15</v>
      </c>
      <c r="F13" s="546">
        <f t="shared" ca="1" si="2"/>
        <v>17</v>
      </c>
      <c r="G13" s="547">
        <f t="shared" ca="1" si="3"/>
        <v>26.6</v>
      </c>
      <c r="I13" s="622"/>
    </row>
    <row r="14" spans="1:27" x14ac:dyDescent="0.25">
      <c r="A14" s="542"/>
      <c r="B14" s="548" t="s">
        <v>104</v>
      </c>
      <c r="C14" s="546">
        <f t="shared" ca="1" si="0"/>
        <v>27893</v>
      </c>
      <c r="D14" s="546"/>
      <c r="E14" s="546">
        <f t="shared" ca="1" si="1"/>
        <v>14</v>
      </c>
      <c r="F14" s="546">
        <f t="shared" ca="1" si="2"/>
        <v>15</v>
      </c>
      <c r="G14" s="547">
        <f t="shared" ca="1" si="3"/>
        <v>25.4</v>
      </c>
    </row>
    <row r="15" spans="1:27" x14ac:dyDescent="0.25">
      <c r="A15" s="542"/>
      <c r="B15" s="545" t="s">
        <v>30</v>
      </c>
      <c r="C15" s="546">
        <f t="shared" ca="1" si="0"/>
        <v>8004</v>
      </c>
      <c r="D15" s="546"/>
      <c r="E15" s="546">
        <f t="shared" ca="1" si="1"/>
        <v>2</v>
      </c>
      <c r="F15" s="546">
        <f t="shared" ca="1" si="2"/>
        <v>2</v>
      </c>
      <c r="G15" s="547">
        <f t="shared" ca="1" si="3"/>
        <v>19.600000000000001</v>
      </c>
      <c r="AA15" s="549" t="str">
        <f>"Table1_SEN"</f>
        <v>Table1_SEN</v>
      </c>
    </row>
    <row r="16" spans="1:27" x14ac:dyDescent="0.25">
      <c r="A16" s="542"/>
      <c r="B16" s="550" t="s">
        <v>410</v>
      </c>
      <c r="C16" s="546">
        <f t="shared" ca="1" si="0"/>
        <v>14078</v>
      </c>
      <c r="D16" s="546"/>
      <c r="E16" s="546">
        <f t="shared" ca="1" si="1"/>
        <v>36</v>
      </c>
      <c r="F16" s="546">
        <f t="shared" ca="1" si="2"/>
        <v>38</v>
      </c>
      <c r="G16" s="547">
        <f t="shared" ca="1" si="3"/>
        <v>31</v>
      </c>
      <c r="AA16" s="420" t="s">
        <v>411</v>
      </c>
    </row>
    <row r="17" spans="1:27" x14ac:dyDescent="0.25">
      <c r="A17" s="542"/>
      <c r="B17" s="542" t="s">
        <v>22</v>
      </c>
      <c r="C17" s="543">
        <f t="shared" ca="1" si="0"/>
        <v>643302</v>
      </c>
      <c r="D17" s="543"/>
      <c r="E17" s="543">
        <f t="shared" ca="1" si="1"/>
        <v>49</v>
      </c>
      <c r="F17" s="543">
        <f t="shared" ca="1" si="2"/>
        <v>52</v>
      </c>
      <c r="G17" s="544">
        <f t="shared" ca="1" si="3"/>
        <v>32.799999999999997</v>
      </c>
    </row>
    <row r="18" spans="1:27" x14ac:dyDescent="0.25">
      <c r="A18" s="542"/>
      <c r="B18" s="550"/>
      <c r="C18" s="539"/>
      <c r="D18" s="540"/>
      <c r="E18" s="540"/>
      <c r="F18" s="540"/>
      <c r="G18" s="540"/>
    </row>
    <row r="19" spans="1:27" x14ac:dyDescent="0.25">
      <c r="A19" s="551" t="s">
        <v>207</v>
      </c>
      <c r="B19" s="550"/>
      <c r="C19" s="539"/>
      <c r="D19" s="540"/>
      <c r="E19" s="540"/>
      <c r="F19" s="540"/>
      <c r="G19" s="540"/>
    </row>
    <row r="20" spans="1:27" x14ac:dyDescent="0.25">
      <c r="A20" s="542"/>
      <c r="B20" s="552" t="s">
        <v>107</v>
      </c>
      <c r="C20" s="546">
        <f ca="1">VLOOKUP(TRIM($B20),INDIRECT($AA$16),8+$AA$20,FALSE)</f>
        <v>771</v>
      </c>
      <c r="D20" s="546"/>
      <c r="E20" s="546">
        <f ca="1">VLOOKUP(TRIM($B20),INDIRECT($AA$16),5+$AA$20,FALSE)</f>
        <v>6</v>
      </c>
      <c r="F20" s="546">
        <f ca="1">VLOOKUP(TRIM($B20),INDIRECT($AA$16),14+$AA$20,FALSE)</f>
        <v>7</v>
      </c>
      <c r="G20" s="547">
        <f ca="1">VLOOKUP(TRIM($B20),INDIRECT($AA$16),20+$AA$20,FALSE)</f>
        <v>22.2</v>
      </c>
      <c r="AA20" s="549">
        <f>IF(F4="Girls",0,IF(F4="Boys",1,IF(F4="All",2)))</f>
        <v>2</v>
      </c>
    </row>
    <row r="21" spans="1:27" x14ac:dyDescent="0.25">
      <c r="A21" s="542"/>
      <c r="B21" s="552" t="s">
        <v>108</v>
      </c>
      <c r="C21" s="546">
        <f t="shared" ref="C21:C32" ca="1" si="4">VLOOKUP(TRIM($B21),INDIRECT($AA$16),8+$AA$20,FALSE)</f>
        <v>2326</v>
      </c>
      <c r="D21" s="546"/>
      <c r="E21" s="546">
        <f t="shared" ref="E21:E32" ca="1" si="5">VLOOKUP(TRIM($B21),INDIRECT($AA$16),5+$AA$20,FALSE)</f>
        <v>4</v>
      </c>
      <c r="F21" s="546">
        <f t="shared" ref="F21:F32" ca="1" si="6">VLOOKUP(TRIM($B21),INDIRECT($AA$16),14+$AA$20,FALSE)</f>
        <v>4</v>
      </c>
      <c r="G21" s="547">
        <f t="shared" ref="G21:G32" ca="1" si="7">VLOOKUP(TRIM($B21),INDIRECT($AA$16),20+$AA$20,FALSE)</f>
        <v>21.4</v>
      </c>
    </row>
    <row r="22" spans="1:27" x14ac:dyDescent="0.25">
      <c r="A22" s="542"/>
      <c r="B22" s="552" t="s">
        <v>109</v>
      </c>
      <c r="C22" s="546">
        <f t="shared" ca="1" si="4"/>
        <v>1499</v>
      </c>
      <c r="D22" s="546"/>
      <c r="E22" s="546">
        <f t="shared" ca="1" si="5"/>
        <v>0</v>
      </c>
      <c r="F22" s="546">
        <f t="shared" ca="1" si="6"/>
        <v>0</v>
      </c>
      <c r="G22" s="547">
        <f t="shared" ca="1" si="7"/>
        <v>17.8</v>
      </c>
    </row>
    <row r="23" spans="1:27" ht="15" customHeight="1" x14ac:dyDescent="0.25">
      <c r="A23" s="542"/>
      <c r="B23" s="552" t="s">
        <v>110</v>
      </c>
      <c r="C23" s="546">
        <f t="shared" ca="1" si="4"/>
        <v>742</v>
      </c>
      <c r="D23" s="546"/>
      <c r="E23" s="546">
        <f t="shared" ca="1" si="5"/>
        <v>1</v>
      </c>
      <c r="F23" s="546">
        <f t="shared" ca="1" si="6"/>
        <v>1</v>
      </c>
      <c r="G23" s="547">
        <f t="shared" ca="1" si="7"/>
        <v>17.7</v>
      </c>
    </row>
    <row r="24" spans="1:27" ht="23.25" x14ac:dyDescent="0.25">
      <c r="A24" s="542"/>
      <c r="B24" s="552" t="s">
        <v>111</v>
      </c>
      <c r="C24" s="546">
        <f t="shared" ca="1" si="4"/>
        <v>4155</v>
      </c>
      <c r="D24" s="546"/>
      <c r="E24" s="546">
        <f t="shared" ca="1" si="5"/>
        <v>8</v>
      </c>
      <c r="F24" s="546">
        <f t="shared" ca="1" si="6"/>
        <v>9</v>
      </c>
      <c r="G24" s="547">
        <f t="shared" ca="1" si="7"/>
        <v>24.9</v>
      </c>
    </row>
    <row r="25" spans="1:27" ht="23.25" x14ac:dyDescent="0.25">
      <c r="A25" s="542"/>
      <c r="B25" s="552" t="s">
        <v>112</v>
      </c>
      <c r="C25" s="546">
        <f t="shared" ca="1" si="4"/>
        <v>18070</v>
      </c>
      <c r="D25" s="546"/>
      <c r="E25" s="546">
        <f t="shared" ca="1" si="5"/>
        <v>15</v>
      </c>
      <c r="F25" s="546">
        <f t="shared" ca="1" si="6"/>
        <v>16</v>
      </c>
      <c r="G25" s="547">
        <f t="shared" ca="1" si="7"/>
        <v>25.4</v>
      </c>
    </row>
    <row r="26" spans="1:27" x14ac:dyDescent="0.25">
      <c r="A26" s="542"/>
      <c r="B26" s="552" t="s">
        <v>113</v>
      </c>
      <c r="C26" s="546">
        <f t="shared" ca="1" si="4"/>
        <v>845</v>
      </c>
      <c r="D26" s="546"/>
      <c r="E26" s="546">
        <f t="shared" ca="1" si="5"/>
        <v>20</v>
      </c>
      <c r="F26" s="546">
        <f t="shared" ca="1" si="6"/>
        <v>20</v>
      </c>
      <c r="G26" s="547">
        <f t="shared" ca="1" si="7"/>
        <v>26.6</v>
      </c>
    </row>
    <row r="27" spans="1:27" x14ac:dyDescent="0.25">
      <c r="A27" s="542"/>
      <c r="B27" s="552" t="s">
        <v>114</v>
      </c>
      <c r="C27" s="546">
        <f t="shared" ca="1" si="4"/>
        <v>488</v>
      </c>
      <c r="D27" s="546"/>
      <c r="E27" s="546">
        <f t="shared" ca="1" si="5"/>
        <v>22</v>
      </c>
      <c r="F27" s="546">
        <f t="shared" ca="1" si="6"/>
        <v>24</v>
      </c>
      <c r="G27" s="547">
        <f t="shared" ca="1" si="7"/>
        <v>28.2</v>
      </c>
    </row>
    <row r="28" spans="1:27" x14ac:dyDescent="0.25">
      <c r="A28" s="542"/>
      <c r="B28" s="552" t="s">
        <v>115</v>
      </c>
      <c r="C28" s="546">
        <f t="shared" ca="1" si="4"/>
        <v>85</v>
      </c>
      <c r="D28" s="546"/>
      <c r="E28" s="546">
        <f t="shared" ca="1" si="5"/>
        <v>7</v>
      </c>
      <c r="F28" s="546">
        <f t="shared" ca="1" si="6"/>
        <v>9</v>
      </c>
      <c r="G28" s="547">
        <f t="shared" ca="1" si="7"/>
        <v>22.4</v>
      </c>
    </row>
    <row r="29" spans="1:27" x14ac:dyDescent="0.25">
      <c r="A29" s="542"/>
      <c r="B29" s="552" t="s">
        <v>116</v>
      </c>
      <c r="C29" s="546">
        <f t="shared" ca="1" si="4"/>
        <v>1800</v>
      </c>
      <c r="D29" s="546"/>
      <c r="E29" s="546">
        <f t="shared" ca="1" si="5"/>
        <v>11</v>
      </c>
      <c r="F29" s="546">
        <f t="shared" ca="1" si="6"/>
        <v>12</v>
      </c>
      <c r="G29" s="547">
        <f t="shared" ca="1" si="7"/>
        <v>25.2</v>
      </c>
    </row>
    <row r="30" spans="1:27" x14ac:dyDescent="0.25">
      <c r="A30" s="542"/>
      <c r="B30" s="552" t="s">
        <v>117</v>
      </c>
      <c r="C30" s="546">
        <f t="shared" ca="1" si="4"/>
        <v>3807</v>
      </c>
      <c r="D30" s="546"/>
      <c r="E30" s="546">
        <f t="shared" ca="1" si="5"/>
        <v>3</v>
      </c>
      <c r="F30" s="546">
        <f t="shared" ca="1" si="6"/>
        <v>4</v>
      </c>
      <c r="G30" s="547">
        <f t="shared" ca="1" si="7"/>
        <v>20.8</v>
      </c>
    </row>
    <row r="31" spans="1:27" x14ac:dyDescent="0.25">
      <c r="A31" s="542"/>
      <c r="B31" s="552" t="s">
        <v>118</v>
      </c>
      <c r="C31" s="546">
        <f t="shared" ca="1" si="4"/>
        <v>1309</v>
      </c>
      <c r="D31" s="546"/>
      <c r="E31" s="546">
        <f t="shared" ca="1" si="5"/>
        <v>17</v>
      </c>
      <c r="F31" s="546">
        <f t="shared" ca="1" si="6"/>
        <v>18</v>
      </c>
      <c r="G31" s="547">
        <f t="shared" ca="1" si="7"/>
        <v>25.4</v>
      </c>
    </row>
    <row r="32" spans="1:27" x14ac:dyDescent="0.25">
      <c r="A32" s="553"/>
      <c r="B32" s="554" t="s">
        <v>400</v>
      </c>
      <c r="C32" s="555">
        <f t="shared" ca="1" si="4"/>
        <v>35897</v>
      </c>
      <c r="D32" s="555"/>
      <c r="E32" s="555">
        <f t="shared" ca="1" si="5"/>
        <v>11</v>
      </c>
      <c r="F32" s="555">
        <f t="shared" ca="1" si="6"/>
        <v>12</v>
      </c>
      <c r="G32" s="556">
        <f t="shared" ca="1" si="7"/>
        <v>24.1</v>
      </c>
    </row>
    <row r="33" spans="1:9" x14ac:dyDescent="0.25">
      <c r="A33" s="557"/>
      <c r="B33" s="558"/>
      <c r="C33" s="559"/>
      <c r="D33" s="559"/>
      <c r="E33" s="559"/>
      <c r="F33" s="559"/>
      <c r="G33" s="560" t="s">
        <v>43</v>
      </c>
    </row>
    <row r="34" spans="1:9" x14ac:dyDescent="0.25">
      <c r="A34" s="561" t="s">
        <v>384</v>
      </c>
      <c r="B34" s="562"/>
      <c r="C34" s="562"/>
      <c r="D34" s="562"/>
      <c r="E34" s="562"/>
      <c r="F34" s="562"/>
      <c r="G34" s="562"/>
      <c r="H34" s="562"/>
      <c r="I34" s="562"/>
    </row>
    <row r="35" spans="1:9" x14ac:dyDescent="0.25">
      <c r="A35" s="561" t="s">
        <v>385</v>
      </c>
      <c r="B35" s="562"/>
      <c r="C35" s="562"/>
      <c r="D35" s="562"/>
      <c r="E35" s="562"/>
      <c r="F35" s="562"/>
      <c r="G35" s="562"/>
      <c r="H35" s="562"/>
      <c r="I35" s="562"/>
    </row>
    <row r="36" spans="1:9" ht="40.5" customHeight="1" x14ac:dyDescent="0.25">
      <c r="A36" s="631" t="s">
        <v>414</v>
      </c>
      <c r="B36" s="632"/>
      <c r="C36" s="632"/>
      <c r="D36" s="632"/>
      <c r="E36" s="632"/>
      <c r="F36" s="632"/>
      <c r="G36" s="632"/>
      <c r="H36" s="563"/>
      <c r="I36" s="563"/>
    </row>
    <row r="37" spans="1:9" ht="24" customHeight="1" x14ac:dyDescent="0.25">
      <c r="A37" s="631" t="s">
        <v>386</v>
      </c>
      <c r="B37" s="633"/>
      <c r="C37" s="633"/>
      <c r="D37" s="633"/>
      <c r="E37" s="633"/>
      <c r="F37" s="633"/>
      <c r="G37" s="633"/>
      <c r="H37" s="563"/>
      <c r="I37" s="563"/>
    </row>
    <row r="38" spans="1:9" ht="25.5" customHeight="1" x14ac:dyDescent="0.25">
      <c r="A38" s="631" t="s">
        <v>387</v>
      </c>
      <c r="B38" s="633"/>
      <c r="C38" s="633"/>
      <c r="D38" s="633"/>
      <c r="E38" s="633"/>
      <c r="F38" s="633"/>
      <c r="G38" s="633"/>
      <c r="H38" s="564"/>
      <c r="I38" s="564"/>
    </row>
    <row r="39" spans="1:9" ht="25.5" customHeight="1" x14ac:dyDescent="0.25">
      <c r="A39" s="631" t="s">
        <v>388</v>
      </c>
      <c r="B39" s="634"/>
      <c r="C39" s="634"/>
      <c r="D39" s="634"/>
      <c r="E39" s="634"/>
      <c r="F39" s="634"/>
      <c r="G39" s="634"/>
      <c r="H39" s="565"/>
      <c r="I39" s="565"/>
    </row>
    <row r="40" spans="1:9" x14ac:dyDescent="0.25">
      <c r="A40" s="566" t="s">
        <v>412</v>
      </c>
      <c r="B40" s="566"/>
      <c r="C40" s="567"/>
      <c r="D40" s="567"/>
      <c r="E40" s="567"/>
      <c r="F40" s="567"/>
      <c r="G40" s="567"/>
      <c r="H40" s="567"/>
      <c r="I40" s="567"/>
    </row>
    <row r="41" spans="1:9" x14ac:dyDescent="0.25">
      <c r="A41" s="561" t="s">
        <v>413</v>
      </c>
      <c r="B41" s="561"/>
      <c r="C41" s="561"/>
      <c r="D41" s="561"/>
      <c r="E41" s="561"/>
      <c r="F41" s="561"/>
      <c r="G41" s="561"/>
      <c r="H41" s="561"/>
      <c r="I41" s="561"/>
    </row>
    <row r="42" spans="1:9" x14ac:dyDescent="0.25">
      <c r="A42" s="568"/>
      <c r="B42" s="568"/>
      <c r="C42" s="568"/>
      <c r="D42" s="568"/>
      <c r="E42" s="568"/>
      <c r="F42" s="568"/>
      <c r="G42" s="568"/>
      <c r="H42" s="568"/>
      <c r="I42" s="568"/>
    </row>
    <row r="43" spans="1:9" x14ac:dyDescent="0.25">
      <c r="A43" s="569" t="s">
        <v>316</v>
      </c>
      <c r="B43" s="561"/>
      <c r="C43" s="561"/>
      <c r="D43" s="561"/>
      <c r="E43" s="561"/>
      <c r="F43" s="561"/>
      <c r="G43" s="561"/>
      <c r="H43" s="561"/>
      <c r="I43" s="561"/>
    </row>
    <row r="44" spans="1:9" x14ac:dyDescent="0.25">
      <c r="A44" s="561" t="s">
        <v>415</v>
      </c>
      <c r="B44" s="561"/>
      <c r="C44" s="561"/>
      <c r="D44" s="561"/>
      <c r="E44" s="570"/>
      <c r="F44" s="562"/>
      <c r="G44" s="562"/>
      <c r="H44" s="562"/>
      <c r="I44" s="571"/>
    </row>
  </sheetData>
  <sheetProtection sheet="1" objects="1" scenarios="1"/>
  <mergeCells count="10">
    <mergeCell ref="A36:G36"/>
    <mergeCell ref="A37:G37"/>
    <mergeCell ref="A38:G38"/>
    <mergeCell ref="A39:G39"/>
    <mergeCell ref="A2:D2"/>
    <mergeCell ref="E3:G3"/>
    <mergeCell ref="A4:D5"/>
    <mergeCell ref="F4:G4"/>
    <mergeCell ref="F5:G5"/>
    <mergeCell ref="E7:F7"/>
  </mergeCells>
  <dataValidations count="1">
    <dataValidation type="list" allowBlank="1" showInputMessage="1" showErrorMessage="1" sqref="F4:G4">
      <formula1>$AA$1:$AA$3</formula1>
    </dataValidation>
  </dataValidations>
  <pageMargins left="0.7" right="0.7" top="0.75" bottom="0.75" header="0.3" footer="0.3"/>
  <pageSetup paperSize="9"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FB76"/>
  <sheetViews>
    <sheetView workbookViewId="0">
      <pane xSplit="2" ySplit="7" topLeftCell="EJ32" activePane="bottomRight" state="frozen"/>
      <selection activeCell="Q4" sqref="Q4:T4"/>
      <selection pane="topRight" activeCell="Q4" sqref="Q4:T4"/>
      <selection pane="bottomLeft" activeCell="Q4" sqref="Q4:T4"/>
      <selection pane="bottomRight" activeCell="Q4" sqref="Q4:T4"/>
    </sheetView>
  </sheetViews>
  <sheetFormatPr defaultRowHeight="12.75" x14ac:dyDescent="0.2"/>
  <cols>
    <col min="1" max="1" width="9.140625" style="51"/>
    <col min="2" max="2" width="41.28515625" style="51" bestFit="1" customWidth="1"/>
    <col min="3" max="16384" width="9.140625" style="51"/>
  </cols>
  <sheetData>
    <row r="1" spans="1:158" ht="15.75" x14ac:dyDescent="0.25">
      <c r="A1" s="50" t="s">
        <v>49</v>
      </c>
      <c r="P1" s="51">
        <v>15</v>
      </c>
      <c r="Q1" s="51">
        <v>16</v>
      </c>
      <c r="R1" s="51">
        <v>17</v>
      </c>
      <c r="S1" s="51">
        <v>18</v>
      </c>
      <c r="T1" s="51">
        <v>19</v>
      </c>
      <c r="U1" s="51">
        <v>20</v>
      </c>
      <c r="V1" s="51">
        <v>22</v>
      </c>
      <c r="W1" s="51">
        <v>23</v>
      </c>
      <c r="X1" s="51">
        <v>24</v>
      </c>
      <c r="Y1" s="51">
        <v>25</v>
      </c>
      <c r="Z1" s="51">
        <v>26</v>
      </c>
      <c r="AA1" s="51">
        <v>27</v>
      </c>
      <c r="AC1" s="51">
        <v>28</v>
      </c>
      <c r="AD1" s="51">
        <v>29</v>
      </c>
      <c r="AE1" s="51">
        <v>30</v>
      </c>
      <c r="AF1" s="51">
        <v>31</v>
      </c>
      <c r="AG1" s="51">
        <v>32</v>
      </c>
      <c r="AH1" s="51">
        <v>33</v>
      </c>
      <c r="AI1" s="51">
        <v>35</v>
      </c>
      <c r="AJ1" s="51">
        <v>36</v>
      </c>
      <c r="AK1" s="51">
        <v>37</v>
      </c>
      <c r="AL1" s="51">
        <v>38</v>
      </c>
      <c r="AM1" s="51">
        <v>39</v>
      </c>
      <c r="AN1" s="51">
        <v>40</v>
      </c>
      <c r="AP1" s="51" t="s">
        <v>50</v>
      </c>
      <c r="AQ1" s="51">
        <v>42</v>
      </c>
      <c r="AR1" s="51">
        <v>43</v>
      </c>
      <c r="AS1" s="51">
        <v>44</v>
      </c>
      <c r="AT1" s="51">
        <v>45</v>
      </c>
      <c r="AU1" s="51">
        <v>46</v>
      </c>
      <c r="AV1" s="51">
        <v>48</v>
      </c>
      <c r="AW1" s="51">
        <v>49</v>
      </c>
      <c r="AX1" s="51">
        <v>50</v>
      </c>
      <c r="AY1" s="51">
        <v>51</v>
      </c>
      <c r="AZ1" s="51">
        <v>52</v>
      </c>
      <c r="BA1" s="51">
        <v>53</v>
      </c>
      <c r="BC1" s="51">
        <v>54</v>
      </c>
      <c r="BD1" s="51">
        <v>55</v>
      </c>
      <c r="BE1" s="51">
        <v>56</v>
      </c>
      <c r="BF1" s="51">
        <v>57</v>
      </c>
      <c r="BG1" s="51">
        <v>58</v>
      </c>
      <c r="BH1" s="51">
        <v>59</v>
      </c>
      <c r="BI1" s="51">
        <v>61</v>
      </c>
      <c r="BJ1" s="51">
        <v>62</v>
      </c>
      <c r="BK1" s="51">
        <v>63</v>
      </c>
      <c r="BL1" s="51">
        <v>64</v>
      </c>
      <c r="BM1" s="51">
        <v>65</v>
      </c>
      <c r="BN1" s="51">
        <v>66</v>
      </c>
      <c r="BP1" s="51">
        <v>67</v>
      </c>
      <c r="BQ1" s="51">
        <v>68</v>
      </c>
      <c r="BR1" s="51">
        <v>69</v>
      </c>
      <c r="BS1" s="51">
        <v>70</v>
      </c>
      <c r="BT1" s="51">
        <v>71</v>
      </c>
      <c r="BU1" s="51">
        <v>72</v>
      </c>
      <c r="BV1" s="51">
        <v>74</v>
      </c>
      <c r="BW1" s="51">
        <v>75</v>
      </c>
      <c r="BX1" s="51">
        <v>76</v>
      </c>
      <c r="BY1" s="51">
        <v>77</v>
      </c>
      <c r="BZ1" s="51">
        <v>78</v>
      </c>
      <c r="CA1" s="51">
        <v>79</v>
      </c>
      <c r="CC1" s="51" t="s">
        <v>51</v>
      </c>
      <c r="CD1" s="51">
        <v>81</v>
      </c>
      <c r="CE1" s="51">
        <v>82</v>
      </c>
      <c r="CF1" s="51">
        <v>83</v>
      </c>
      <c r="CG1" s="51">
        <v>84</v>
      </c>
      <c r="CH1" s="51">
        <v>85</v>
      </c>
      <c r="CI1" s="51">
        <v>87</v>
      </c>
      <c r="CJ1" s="51">
        <v>88</v>
      </c>
      <c r="CK1" s="51">
        <v>89</v>
      </c>
      <c r="CL1" s="51">
        <v>90</v>
      </c>
      <c r="CM1" s="51">
        <v>91</v>
      </c>
      <c r="CN1" s="51">
        <v>92</v>
      </c>
      <c r="CP1" s="51">
        <v>93</v>
      </c>
      <c r="CQ1" s="51">
        <v>94</v>
      </c>
      <c r="CR1" s="51">
        <v>95</v>
      </c>
      <c r="CS1" s="51">
        <v>96</v>
      </c>
      <c r="CT1" s="51">
        <v>97</v>
      </c>
      <c r="CU1" s="51">
        <v>98</v>
      </c>
      <c r="CV1" s="51">
        <v>100</v>
      </c>
      <c r="CW1" s="51">
        <v>101</v>
      </c>
      <c r="CX1" s="51">
        <v>102</v>
      </c>
      <c r="CY1" s="51">
        <v>103</v>
      </c>
      <c r="CZ1" s="51">
        <v>104</v>
      </c>
      <c r="DA1" s="51">
        <v>105</v>
      </c>
      <c r="DC1" s="51">
        <v>106</v>
      </c>
      <c r="DD1" s="51">
        <v>107</v>
      </c>
      <c r="DE1" s="51">
        <v>108</v>
      </c>
      <c r="DF1" s="51">
        <v>109</v>
      </c>
      <c r="DG1" s="51">
        <v>110</v>
      </c>
      <c r="DH1" s="51">
        <v>111</v>
      </c>
      <c r="DI1" s="51">
        <v>113</v>
      </c>
      <c r="DJ1" s="51">
        <v>114</v>
      </c>
      <c r="DK1" s="51">
        <v>115</v>
      </c>
      <c r="DL1" s="51">
        <v>116</v>
      </c>
      <c r="DM1" s="51">
        <v>117</v>
      </c>
      <c r="DN1" s="51">
        <v>118</v>
      </c>
      <c r="DP1" s="51" t="s">
        <v>52</v>
      </c>
      <c r="DQ1" s="51">
        <v>120</v>
      </c>
      <c r="DR1" s="51">
        <v>121</v>
      </c>
      <c r="DS1" s="51">
        <v>122</v>
      </c>
      <c r="DT1" s="51">
        <v>123</v>
      </c>
      <c r="DV1" s="51">
        <v>125</v>
      </c>
      <c r="DW1" s="51">
        <v>126</v>
      </c>
      <c r="DX1" s="51">
        <v>127</v>
      </c>
      <c r="DY1" s="51">
        <v>128</v>
      </c>
      <c r="DZ1" s="51">
        <v>129</v>
      </c>
      <c r="EA1" s="51">
        <v>130</v>
      </c>
      <c r="EC1" s="51">
        <v>131</v>
      </c>
      <c r="ED1" s="51">
        <v>132</v>
      </c>
      <c r="EE1" s="51">
        <v>133</v>
      </c>
      <c r="EF1" s="51">
        <v>134</v>
      </c>
      <c r="EG1" s="51">
        <v>135</v>
      </c>
      <c r="EI1" s="51">
        <v>137</v>
      </c>
      <c r="EJ1" s="51">
        <v>138</v>
      </c>
      <c r="EK1" s="51">
        <v>139</v>
      </c>
      <c r="EL1" s="51">
        <v>140</v>
      </c>
      <c r="EM1" s="51">
        <v>141</v>
      </c>
      <c r="EN1" s="51">
        <v>142</v>
      </c>
      <c r="EP1" s="51">
        <v>143</v>
      </c>
      <c r="EQ1" s="51">
        <v>144</v>
      </c>
      <c r="ER1" s="51">
        <v>145</v>
      </c>
      <c r="ES1" s="51">
        <v>146</v>
      </c>
      <c r="ET1" s="51">
        <v>147</v>
      </c>
      <c r="EV1" s="51">
        <v>149</v>
      </c>
      <c r="EW1" s="51">
        <v>150</v>
      </c>
      <c r="EX1" s="51">
        <v>151</v>
      </c>
      <c r="EY1" s="51">
        <v>152</v>
      </c>
      <c r="EZ1" s="51">
        <v>153</v>
      </c>
      <c r="FA1" s="51">
        <v>154</v>
      </c>
    </row>
    <row r="2" spans="1:158" x14ac:dyDescent="0.2">
      <c r="C2" s="51">
        <v>1</v>
      </c>
      <c r="AP2" s="51">
        <v>1</v>
      </c>
      <c r="CC2" s="51">
        <v>1</v>
      </c>
      <c r="DP2" s="51">
        <v>1</v>
      </c>
    </row>
    <row r="3" spans="1:158" x14ac:dyDescent="0.2">
      <c r="C3" s="52">
        <v>2</v>
      </c>
      <c r="D3" s="52">
        <v>3</v>
      </c>
      <c r="E3" s="52">
        <v>4</v>
      </c>
      <c r="F3" s="52">
        <v>5</v>
      </c>
      <c r="G3" s="52">
        <v>6</v>
      </c>
      <c r="H3" s="52">
        <v>7</v>
      </c>
      <c r="I3" s="52">
        <v>8</v>
      </c>
      <c r="J3" s="52">
        <v>9</v>
      </c>
      <c r="K3" s="52">
        <v>10</v>
      </c>
      <c r="L3" s="52">
        <v>11</v>
      </c>
      <c r="M3" s="52">
        <v>12</v>
      </c>
      <c r="N3" s="52">
        <v>13</v>
      </c>
      <c r="O3" s="52">
        <v>14</v>
      </c>
      <c r="P3" s="52">
        <v>15</v>
      </c>
      <c r="Q3" s="52">
        <v>16</v>
      </c>
      <c r="R3" s="52">
        <v>17</v>
      </c>
      <c r="S3" s="52">
        <v>18</v>
      </c>
      <c r="T3" s="52">
        <v>19</v>
      </c>
      <c r="U3" s="52">
        <v>20</v>
      </c>
      <c r="V3" s="52">
        <v>21</v>
      </c>
      <c r="W3" s="52">
        <v>22</v>
      </c>
      <c r="X3" s="52">
        <v>23</v>
      </c>
      <c r="Y3" s="52">
        <v>24</v>
      </c>
      <c r="Z3" s="52">
        <v>25</v>
      </c>
      <c r="AA3" s="52">
        <v>26</v>
      </c>
      <c r="AB3" s="52">
        <v>27</v>
      </c>
      <c r="AC3" s="52">
        <v>28</v>
      </c>
      <c r="AD3" s="52">
        <v>29</v>
      </c>
      <c r="AE3" s="52">
        <v>30</v>
      </c>
      <c r="AF3" s="52">
        <v>31</v>
      </c>
      <c r="AG3" s="52">
        <v>32</v>
      </c>
      <c r="AH3" s="52">
        <v>33</v>
      </c>
      <c r="AI3" s="52">
        <v>34</v>
      </c>
      <c r="AJ3" s="52">
        <v>35</v>
      </c>
      <c r="AK3" s="52">
        <v>36</v>
      </c>
      <c r="AL3" s="52">
        <v>37</v>
      </c>
      <c r="AM3" s="52">
        <v>38</v>
      </c>
      <c r="AN3" s="52">
        <v>39</v>
      </c>
      <c r="AO3" s="52">
        <v>40</v>
      </c>
      <c r="AP3" s="52">
        <v>41</v>
      </c>
      <c r="AQ3" s="52">
        <v>42</v>
      </c>
      <c r="AR3" s="52">
        <v>43</v>
      </c>
      <c r="AS3" s="52">
        <v>44</v>
      </c>
      <c r="AT3" s="52">
        <v>45</v>
      </c>
      <c r="AU3" s="52">
        <v>46</v>
      </c>
      <c r="AV3" s="52">
        <v>47</v>
      </c>
      <c r="AW3" s="52">
        <v>48</v>
      </c>
      <c r="AX3" s="52">
        <v>49</v>
      </c>
      <c r="AY3" s="52">
        <v>50</v>
      </c>
      <c r="AZ3" s="52">
        <v>51</v>
      </c>
      <c r="BA3" s="52">
        <v>52</v>
      </c>
      <c r="BB3" s="52">
        <v>53</v>
      </c>
      <c r="BC3" s="52">
        <v>54</v>
      </c>
      <c r="BD3" s="52">
        <v>55</v>
      </c>
      <c r="BE3" s="52">
        <v>56</v>
      </c>
      <c r="BF3" s="52">
        <v>57</v>
      </c>
      <c r="BG3" s="52">
        <v>58</v>
      </c>
      <c r="BH3" s="52">
        <v>59</v>
      </c>
      <c r="BI3" s="52">
        <v>60</v>
      </c>
      <c r="BJ3" s="52">
        <v>61</v>
      </c>
      <c r="BK3" s="52">
        <v>62</v>
      </c>
      <c r="BL3" s="52">
        <v>63</v>
      </c>
      <c r="BM3" s="52">
        <v>64</v>
      </c>
      <c r="BN3" s="52">
        <v>65</v>
      </c>
      <c r="BO3" s="52">
        <v>66</v>
      </c>
      <c r="BP3" s="52">
        <v>67</v>
      </c>
      <c r="BQ3" s="52">
        <v>68</v>
      </c>
      <c r="BR3" s="52">
        <v>69</v>
      </c>
      <c r="BS3" s="52">
        <v>70</v>
      </c>
      <c r="BT3" s="52">
        <v>71</v>
      </c>
      <c r="BU3" s="52">
        <v>72</v>
      </c>
      <c r="BV3" s="52">
        <v>73</v>
      </c>
      <c r="BW3" s="52">
        <v>74</v>
      </c>
      <c r="BX3" s="52">
        <v>75</v>
      </c>
      <c r="BY3" s="52">
        <v>76</v>
      </c>
      <c r="BZ3" s="52">
        <v>77</v>
      </c>
      <c r="CA3" s="52">
        <v>78</v>
      </c>
      <c r="CB3" s="52">
        <v>79</v>
      </c>
      <c r="CC3" s="52">
        <v>80</v>
      </c>
      <c r="CD3" s="52">
        <v>81</v>
      </c>
      <c r="CE3" s="52">
        <v>82</v>
      </c>
      <c r="CF3" s="52">
        <v>83</v>
      </c>
      <c r="CG3" s="52">
        <v>84</v>
      </c>
      <c r="CH3" s="52">
        <v>85</v>
      </c>
      <c r="CI3" s="52">
        <v>86</v>
      </c>
      <c r="CJ3" s="52">
        <v>87</v>
      </c>
      <c r="CK3" s="52">
        <v>88</v>
      </c>
      <c r="CL3" s="52">
        <v>89</v>
      </c>
      <c r="CM3" s="52">
        <v>90</v>
      </c>
      <c r="CN3" s="52">
        <v>91</v>
      </c>
      <c r="CO3" s="52">
        <v>92</v>
      </c>
      <c r="CP3" s="52">
        <v>93</v>
      </c>
      <c r="CQ3" s="52">
        <v>94</v>
      </c>
      <c r="CR3" s="52">
        <v>95</v>
      </c>
      <c r="CS3" s="52">
        <v>96</v>
      </c>
      <c r="CT3" s="52">
        <v>97</v>
      </c>
      <c r="CU3" s="52">
        <v>98</v>
      </c>
      <c r="CV3" s="52">
        <v>99</v>
      </c>
      <c r="CW3" s="52">
        <v>100</v>
      </c>
      <c r="CX3" s="52">
        <v>101</v>
      </c>
      <c r="CY3" s="52">
        <v>102</v>
      </c>
      <c r="CZ3" s="52">
        <v>103</v>
      </c>
      <c r="DA3" s="52">
        <v>104</v>
      </c>
      <c r="DB3" s="52">
        <v>105</v>
      </c>
      <c r="DC3" s="52">
        <v>106</v>
      </c>
      <c r="DD3" s="52">
        <v>107</v>
      </c>
      <c r="DE3" s="52">
        <v>108</v>
      </c>
      <c r="DF3" s="52">
        <v>109</v>
      </c>
      <c r="DG3" s="52">
        <v>110</v>
      </c>
      <c r="DH3" s="52">
        <v>111</v>
      </c>
      <c r="DI3" s="52">
        <v>112</v>
      </c>
      <c r="DJ3" s="52">
        <v>113</v>
      </c>
      <c r="DK3" s="52">
        <v>114</v>
      </c>
      <c r="DL3" s="52">
        <v>115</v>
      </c>
      <c r="DM3" s="52">
        <v>116</v>
      </c>
      <c r="DN3" s="52">
        <v>117</v>
      </c>
      <c r="DO3" s="52">
        <v>118</v>
      </c>
      <c r="DP3" s="52">
        <v>119</v>
      </c>
      <c r="DQ3" s="52">
        <v>120</v>
      </c>
      <c r="DR3" s="52">
        <v>121</v>
      </c>
      <c r="DS3" s="52">
        <v>122</v>
      </c>
      <c r="DT3" s="52">
        <v>123</v>
      </c>
      <c r="DU3" s="52">
        <v>124</v>
      </c>
      <c r="DV3" s="52">
        <v>125</v>
      </c>
      <c r="DW3" s="52">
        <v>126</v>
      </c>
      <c r="DX3" s="52">
        <v>127</v>
      </c>
      <c r="DY3" s="52">
        <v>128</v>
      </c>
      <c r="DZ3" s="52">
        <v>129</v>
      </c>
      <c r="EA3" s="52">
        <v>130</v>
      </c>
      <c r="EB3" s="52">
        <v>131</v>
      </c>
      <c r="EC3" s="52">
        <v>132</v>
      </c>
      <c r="ED3" s="52">
        <v>133</v>
      </c>
      <c r="EE3" s="52">
        <v>134</v>
      </c>
      <c r="EF3" s="52">
        <v>135</v>
      </c>
      <c r="EG3" s="52">
        <v>136</v>
      </c>
      <c r="EH3" s="52">
        <v>137</v>
      </c>
      <c r="EI3" s="52">
        <v>138</v>
      </c>
      <c r="EJ3" s="52">
        <v>139</v>
      </c>
      <c r="EK3" s="52">
        <v>140</v>
      </c>
      <c r="EL3" s="52">
        <v>141</v>
      </c>
      <c r="EM3" s="52">
        <v>142</v>
      </c>
      <c r="EN3" s="52">
        <v>143</v>
      </c>
      <c r="EO3" s="52">
        <v>144</v>
      </c>
      <c r="EP3" s="52">
        <v>145</v>
      </c>
      <c r="EQ3" s="52">
        <v>146</v>
      </c>
      <c r="ER3" s="52">
        <v>147</v>
      </c>
      <c r="ES3" s="52">
        <v>148</v>
      </c>
      <c r="ET3" s="52">
        <v>149</v>
      </c>
      <c r="EU3" s="52">
        <v>150</v>
      </c>
      <c r="EV3" s="52">
        <v>151</v>
      </c>
      <c r="EW3" s="52">
        <v>152</v>
      </c>
      <c r="EX3" s="52">
        <v>153</v>
      </c>
      <c r="EY3" s="52">
        <v>154</v>
      </c>
      <c r="EZ3" s="52">
        <v>155</v>
      </c>
      <c r="FA3" s="52">
        <v>156</v>
      </c>
      <c r="FB3" s="52">
        <v>157</v>
      </c>
    </row>
    <row r="4" spans="1:158" x14ac:dyDescent="0.2">
      <c r="C4" s="51" t="s">
        <v>53</v>
      </c>
      <c r="P4" s="51" t="s">
        <v>54</v>
      </c>
      <c r="AC4" s="51" t="s">
        <v>55</v>
      </c>
      <c r="AP4" s="51" t="s">
        <v>53</v>
      </c>
      <c r="BC4" s="51" t="s">
        <v>54</v>
      </c>
      <c r="BP4" s="51" t="s">
        <v>55</v>
      </c>
      <c r="CC4" s="51" t="s">
        <v>53</v>
      </c>
      <c r="CP4" s="51" t="s">
        <v>54</v>
      </c>
      <c r="DC4" s="51" t="s">
        <v>55</v>
      </c>
      <c r="DP4" s="51" t="s">
        <v>53</v>
      </c>
      <c r="EC4" s="51" t="s">
        <v>54</v>
      </c>
      <c r="EP4" s="51" t="s">
        <v>55</v>
      </c>
    </row>
    <row r="5" spans="1:158" x14ac:dyDescent="0.2">
      <c r="C5" s="51" t="s">
        <v>56</v>
      </c>
      <c r="M5" s="51" t="s">
        <v>57</v>
      </c>
      <c r="P5" s="51" t="s">
        <v>56</v>
      </c>
      <c r="Z5" s="51" t="s">
        <v>57</v>
      </c>
      <c r="AC5" s="51" t="s">
        <v>56</v>
      </c>
      <c r="AM5" s="51" t="s">
        <v>57</v>
      </c>
      <c r="AP5" s="51" t="s">
        <v>58</v>
      </c>
      <c r="AZ5" s="51" t="s">
        <v>59</v>
      </c>
      <c r="BC5" s="51" t="s">
        <v>58</v>
      </c>
      <c r="BM5" s="51" t="s">
        <v>59</v>
      </c>
      <c r="BP5" s="51" t="s">
        <v>58</v>
      </c>
      <c r="BZ5" s="51" t="s">
        <v>59</v>
      </c>
      <c r="CC5" s="51" t="s">
        <v>60</v>
      </c>
      <c r="CM5" s="51" t="s">
        <v>61</v>
      </c>
      <c r="CP5" s="51" t="s">
        <v>60</v>
      </c>
      <c r="CZ5" s="51" t="s">
        <v>61</v>
      </c>
      <c r="DC5" s="51" t="s">
        <v>60</v>
      </c>
      <c r="DM5" s="51" t="s">
        <v>61</v>
      </c>
      <c r="DP5" s="51" t="s">
        <v>62</v>
      </c>
      <c r="DZ5" s="51" t="s">
        <v>63</v>
      </c>
      <c r="EC5" s="51" t="s">
        <v>62</v>
      </c>
      <c r="EM5" s="51" t="s">
        <v>63</v>
      </c>
      <c r="EP5" s="51" t="s">
        <v>62</v>
      </c>
      <c r="EZ5" s="51" t="s">
        <v>63</v>
      </c>
    </row>
    <row r="6" spans="1:158" x14ac:dyDescent="0.2">
      <c r="C6" s="51" t="s">
        <v>64</v>
      </c>
      <c r="D6" s="51" t="s">
        <v>65</v>
      </c>
      <c r="E6" s="51" t="s">
        <v>66</v>
      </c>
      <c r="F6" s="51" t="s">
        <v>67</v>
      </c>
      <c r="G6" s="51" t="s">
        <v>68</v>
      </c>
      <c r="H6" s="51" t="s">
        <v>69</v>
      </c>
      <c r="I6" s="51" t="s">
        <v>70</v>
      </c>
      <c r="J6" s="51" t="s">
        <v>71</v>
      </c>
      <c r="K6" s="51" t="s">
        <v>72</v>
      </c>
      <c r="L6" s="51" t="s">
        <v>55</v>
      </c>
      <c r="M6" s="51">
        <v>0</v>
      </c>
      <c r="N6" s="51">
        <v>1</v>
      </c>
      <c r="P6" s="51" t="s">
        <v>64</v>
      </c>
      <c r="Q6" s="51" t="s">
        <v>65</v>
      </c>
      <c r="R6" s="51" t="s">
        <v>66</v>
      </c>
      <c r="S6" s="51" t="s">
        <v>67</v>
      </c>
      <c r="T6" s="51" t="s">
        <v>68</v>
      </c>
      <c r="U6" s="51" t="s">
        <v>69</v>
      </c>
      <c r="V6" s="51" t="s">
        <v>70</v>
      </c>
      <c r="W6" s="51" t="s">
        <v>71</v>
      </c>
      <c r="X6" s="51" t="s">
        <v>72</v>
      </c>
      <c r="Y6" s="51" t="s">
        <v>55</v>
      </c>
      <c r="Z6" s="51">
        <v>0</v>
      </c>
      <c r="AA6" s="51">
        <v>1</v>
      </c>
      <c r="AC6" s="51" t="s">
        <v>64</v>
      </c>
      <c r="AD6" s="51" t="s">
        <v>65</v>
      </c>
      <c r="AE6" s="51" t="s">
        <v>66</v>
      </c>
      <c r="AF6" s="51" t="s">
        <v>67</v>
      </c>
      <c r="AG6" s="51" t="s">
        <v>68</v>
      </c>
      <c r="AH6" s="51" t="s">
        <v>69</v>
      </c>
      <c r="AI6" s="51" t="s">
        <v>70</v>
      </c>
      <c r="AJ6" s="51" t="s">
        <v>71</v>
      </c>
      <c r="AK6" s="51" t="s">
        <v>72</v>
      </c>
      <c r="AL6" s="51" t="s">
        <v>55</v>
      </c>
      <c r="AM6" s="51">
        <v>0</v>
      </c>
      <c r="AN6" s="51">
        <v>1</v>
      </c>
      <c r="AP6" s="51" t="s">
        <v>64</v>
      </c>
      <c r="AQ6" s="51" t="s">
        <v>65</v>
      </c>
      <c r="AR6" s="51" t="s">
        <v>66</v>
      </c>
      <c r="AS6" s="51" t="s">
        <v>67</v>
      </c>
      <c r="AT6" s="51" t="s">
        <v>68</v>
      </c>
      <c r="AU6" s="51" t="s">
        <v>69</v>
      </c>
      <c r="AV6" s="51" t="s">
        <v>70</v>
      </c>
      <c r="AW6" s="51" t="s">
        <v>71</v>
      </c>
      <c r="AX6" s="51" t="s">
        <v>72</v>
      </c>
      <c r="AY6" s="51" t="s">
        <v>55</v>
      </c>
      <c r="AZ6" s="51">
        <v>0</v>
      </c>
      <c r="BA6" s="51">
        <v>1</v>
      </c>
      <c r="BC6" s="51" t="s">
        <v>64</v>
      </c>
      <c r="BD6" s="51" t="s">
        <v>65</v>
      </c>
      <c r="BE6" s="51" t="s">
        <v>66</v>
      </c>
      <c r="BF6" s="51" t="s">
        <v>67</v>
      </c>
      <c r="BG6" s="51" t="s">
        <v>68</v>
      </c>
      <c r="BH6" s="51" t="s">
        <v>69</v>
      </c>
      <c r="BI6" s="51" t="s">
        <v>70</v>
      </c>
      <c r="BJ6" s="51" t="s">
        <v>71</v>
      </c>
      <c r="BK6" s="51" t="s">
        <v>72</v>
      </c>
      <c r="BL6" s="51" t="s">
        <v>55</v>
      </c>
      <c r="BM6" s="51">
        <v>0</v>
      </c>
      <c r="BN6" s="51">
        <v>1</v>
      </c>
      <c r="BP6" s="51" t="s">
        <v>64</v>
      </c>
      <c r="BQ6" s="51" t="s">
        <v>65</v>
      </c>
      <c r="BR6" s="51" t="s">
        <v>66</v>
      </c>
      <c r="BS6" s="51" t="s">
        <v>67</v>
      </c>
      <c r="BT6" s="51" t="s">
        <v>68</v>
      </c>
      <c r="BU6" s="51" t="s">
        <v>69</v>
      </c>
      <c r="BV6" s="51" t="s">
        <v>70</v>
      </c>
      <c r="BW6" s="51" t="s">
        <v>71</v>
      </c>
      <c r="BX6" s="51" t="s">
        <v>72</v>
      </c>
      <c r="BY6" s="51" t="s">
        <v>55</v>
      </c>
      <c r="BZ6" s="51">
        <v>0</v>
      </c>
      <c r="CA6" s="51">
        <v>1</v>
      </c>
      <c r="CC6" s="51" t="s">
        <v>64</v>
      </c>
      <c r="CD6" s="51" t="s">
        <v>65</v>
      </c>
      <c r="CE6" s="51" t="s">
        <v>66</v>
      </c>
      <c r="CF6" s="51" t="s">
        <v>67</v>
      </c>
      <c r="CG6" s="51" t="s">
        <v>68</v>
      </c>
      <c r="CH6" s="51" t="s">
        <v>69</v>
      </c>
      <c r="CI6" s="51" t="s">
        <v>70</v>
      </c>
      <c r="CJ6" s="51" t="s">
        <v>71</v>
      </c>
      <c r="CK6" s="51" t="s">
        <v>72</v>
      </c>
      <c r="CL6" s="51" t="s">
        <v>55</v>
      </c>
      <c r="CM6" s="51">
        <v>0</v>
      </c>
      <c r="CN6" s="51">
        <v>1</v>
      </c>
      <c r="CP6" s="51" t="s">
        <v>64</v>
      </c>
      <c r="CQ6" s="51" t="s">
        <v>65</v>
      </c>
      <c r="CR6" s="51" t="s">
        <v>66</v>
      </c>
      <c r="CS6" s="51" t="s">
        <v>67</v>
      </c>
      <c r="CT6" s="51" t="s">
        <v>68</v>
      </c>
      <c r="CU6" s="51" t="s">
        <v>69</v>
      </c>
      <c r="CV6" s="51" t="s">
        <v>70</v>
      </c>
      <c r="CW6" s="51" t="s">
        <v>71</v>
      </c>
      <c r="CX6" s="51" t="s">
        <v>72</v>
      </c>
      <c r="CY6" s="51" t="s">
        <v>55</v>
      </c>
      <c r="CZ6" s="51">
        <v>0</v>
      </c>
      <c r="DA6" s="51">
        <v>1</v>
      </c>
      <c r="DC6" s="51" t="s">
        <v>64</v>
      </c>
      <c r="DD6" s="51" t="s">
        <v>65</v>
      </c>
      <c r="DE6" s="51" t="s">
        <v>66</v>
      </c>
      <c r="DF6" s="51" t="s">
        <v>67</v>
      </c>
      <c r="DG6" s="51" t="s">
        <v>68</v>
      </c>
      <c r="DH6" s="51" t="s">
        <v>69</v>
      </c>
      <c r="DI6" s="51" t="s">
        <v>70</v>
      </c>
      <c r="DJ6" s="51" t="s">
        <v>71</v>
      </c>
      <c r="DK6" s="51" t="s">
        <v>72</v>
      </c>
      <c r="DL6" s="51" t="s">
        <v>55</v>
      </c>
      <c r="DM6" s="51">
        <v>0</v>
      </c>
      <c r="DN6" s="51">
        <v>1</v>
      </c>
      <c r="DP6" s="51" t="s">
        <v>73</v>
      </c>
      <c r="DQ6" s="51" t="s">
        <v>74</v>
      </c>
      <c r="DR6" s="51" t="s">
        <v>69</v>
      </c>
      <c r="DS6" s="51" t="s">
        <v>68</v>
      </c>
      <c r="DV6" s="51" t="s">
        <v>75</v>
      </c>
      <c r="DW6" s="51" t="s">
        <v>72</v>
      </c>
      <c r="DX6" s="51" t="s">
        <v>64</v>
      </c>
      <c r="DY6" s="51" t="s">
        <v>55</v>
      </c>
      <c r="DZ6" s="51">
        <v>0</v>
      </c>
      <c r="EC6" s="51" t="s">
        <v>73</v>
      </c>
      <c r="ED6" s="51" t="s">
        <v>74</v>
      </c>
      <c r="EE6" s="51" t="s">
        <v>69</v>
      </c>
      <c r="EF6" s="51" t="s">
        <v>68</v>
      </c>
      <c r="EI6" s="51" t="s">
        <v>75</v>
      </c>
      <c r="EJ6" s="51" t="s">
        <v>72</v>
      </c>
      <c r="EK6" s="51" t="s">
        <v>64</v>
      </c>
      <c r="EL6" s="51" t="s">
        <v>55</v>
      </c>
      <c r="EM6" s="51">
        <v>0</v>
      </c>
      <c r="EP6" s="51" t="s">
        <v>73</v>
      </c>
      <c r="EQ6" s="51" t="s">
        <v>74</v>
      </c>
      <c r="ER6" s="51" t="s">
        <v>69</v>
      </c>
      <c r="ES6" s="51" t="s">
        <v>68</v>
      </c>
      <c r="EV6" s="51" t="s">
        <v>75</v>
      </c>
      <c r="EW6" s="51" t="s">
        <v>72</v>
      </c>
      <c r="EX6" s="51" t="s">
        <v>64</v>
      </c>
      <c r="EY6" s="51" t="s">
        <v>55</v>
      </c>
      <c r="EZ6" s="51">
        <v>0</v>
      </c>
    </row>
    <row r="7" spans="1:158" x14ac:dyDescent="0.2">
      <c r="C7" s="51" t="s">
        <v>76</v>
      </c>
      <c r="D7" s="51" t="s">
        <v>76</v>
      </c>
      <c r="E7" s="51" t="s">
        <v>76</v>
      </c>
      <c r="F7" s="51" t="s">
        <v>76</v>
      </c>
      <c r="G7" s="51" t="s">
        <v>76</v>
      </c>
      <c r="H7" s="51" t="s">
        <v>76</v>
      </c>
      <c r="I7" s="51" t="s">
        <v>76</v>
      </c>
      <c r="J7" s="51" t="s">
        <v>76</v>
      </c>
      <c r="K7" s="51" t="s">
        <v>76</v>
      </c>
      <c r="L7" s="51" t="s">
        <v>76</v>
      </c>
      <c r="M7" s="51" t="s">
        <v>76</v>
      </c>
      <c r="N7" s="51" t="s">
        <v>76</v>
      </c>
      <c r="P7" s="51" t="s">
        <v>76</v>
      </c>
      <c r="Q7" s="51" t="s">
        <v>76</v>
      </c>
      <c r="R7" s="51" t="s">
        <v>76</v>
      </c>
      <c r="S7" s="51" t="s">
        <v>76</v>
      </c>
      <c r="T7" s="51" t="s">
        <v>76</v>
      </c>
      <c r="U7" s="51" t="s">
        <v>76</v>
      </c>
      <c r="V7" s="51" t="s">
        <v>76</v>
      </c>
      <c r="W7" s="51" t="s">
        <v>76</v>
      </c>
      <c r="X7" s="51" t="s">
        <v>76</v>
      </c>
      <c r="Y7" s="51" t="s">
        <v>76</v>
      </c>
      <c r="Z7" s="51" t="s">
        <v>76</v>
      </c>
      <c r="AA7" s="51" t="s">
        <v>76</v>
      </c>
      <c r="AC7" s="51" t="s">
        <v>76</v>
      </c>
      <c r="AD7" s="51" t="s">
        <v>76</v>
      </c>
      <c r="AE7" s="51" t="s">
        <v>76</v>
      </c>
      <c r="AF7" s="51" t="s">
        <v>76</v>
      </c>
      <c r="AG7" s="51" t="s">
        <v>76</v>
      </c>
      <c r="AH7" s="51" t="s">
        <v>76</v>
      </c>
      <c r="AI7" s="51" t="s">
        <v>76</v>
      </c>
      <c r="AJ7" s="51" t="s">
        <v>76</v>
      </c>
      <c r="AK7" s="51" t="s">
        <v>76</v>
      </c>
      <c r="AL7" s="51" t="s">
        <v>76</v>
      </c>
      <c r="AM7" s="51" t="s">
        <v>76</v>
      </c>
      <c r="AN7" s="51" t="s">
        <v>76</v>
      </c>
      <c r="AP7" s="51" t="s">
        <v>76</v>
      </c>
      <c r="AQ7" s="51" t="s">
        <v>76</v>
      </c>
      <c r="AR7" s="51" t="s">
        <v>76</v>
      </c>
      <c r="AS7" s="51" t="s">
        <v>76</v>
      </c>
      <c r="AT7" s="51" t="s">
        <v>76</v>
      </c>
      <c r="AU7" s="51" t="s">
        <v>76</v>
      </c>
      <c r="AV7" s="51" t="s">
        <v>76</v>
      </c>
      <c r="AW7" s="51" t="s">
        <v>76</v>
      </c>
      <c r="AX7" s="51" t="s">
        <v>76</v>
      </c>
      <c r="AY7" s="51" t="s">
        <v>76</v>
      </c>
      <c r="AZ7" s="51" t="s">
        <v>76</v>
      </c>
      <c r="BA7" s="51" t="s">
        <v>76</v>
      </c>
      <c r="BC7" s="51" t="s">
        <v>76</v>
      </c>
      <c r="BD7" s="51" t="s">
        <v>76</v>
      </c>
      <c r="BE7" s="51" t="s">
        <v>76</v>
      </c>
      <c r="BF7" s="51" t="s">
        <v>76</v>
      </c>
      <c r="BG7" s="51" t="s">
        <v>76</v>
      </c>
      <c r="BH7" s="51" t="s">
        <v>76</v>
      </c>
      <c r="BI7" s="51" t="s">
        <v>76</v>
      </c>
      <c r="BJ7" s="51" t="s">
        <v>76</v>
      </c>
      <c r="BK7" s="51" t="s">
        <v>76</v>
      </c>
      <c r="BL7" s="51" t="s">
        <v>76</v>
      </c>
      <c r="BM7" s="51" t="s">
        <v>76</v>
      </c>
      <c r="BN7" s="51" t="s">
        <v>76</v>
      </c>
      <c r="BP7" s="51" t="s">
        <v>76</v>
      </c>
      <c r="BQ7" s="51" t="s">
        <v>76</v>
      </c>
      <c r="BR7" s="51" t="s">
        <v>76</v>
      </c>
      <c r="BS7" s="51" t="s">
        <v>76</v>
      </c>
      <c r="BT7" s="51" t="s">
        <v>76</v>
      </c>
      <c r="BU7" s="51" t="s">
        <v>76</v>
      </c>
      <c r="BV7" s="51" t="s">
        <v>76</v>
      </c>
      <c r="BW7" s="51" t="s">
        <v>76</v>
      </c>
      <c r="BX7" s="51" t="s">
        <v>76</v>
      </c>
      <c r="BY7" s="51" t="s">
        <v>76</v>
      </c>
      <c r="BZ7" s="51" t="s">
        <v>76</v>
      </c>
      <c r="CA7" s="51" t="s">
        <v>76</v>
      </c>
      <c r="CC7" s="51" t="s">
        <v>76</v>
      </c>
      <c r="CD7" s="51" t="s">
        <v>76</v>
      </c>
      <c r="CE7" s="51" t="s">
        <v>76</v>
      </c>
      <c r="CF7" s="51" t="s">
        <v>76</v>
      </c>
      <c r="CG7" s="51" t="s">
        <v>76</v>
      </c>
      <c r="CH7" s="51" t="s">
        <v>76</v>
      </c>
      <c r="CI7" s="51" t="s">
        <v>76</v>
      </c>
      <c r="CJ7" s="51" t="s">
        <v>76</v>
      </c>
      <c r="CK7" s="51" t="s">
        <v>76</v>
      </c>
      <c r="CL7" s="51" t="s">
        <v>76</v>
      </c>
      <c r="CM7" s="51" t="s">
        <v>76</v>
      </c>
      <c r="CN7" s="51" t="s">
        <v>76</v>
      </c>
      <c r="CP7" s="51" t="s">
        <v>76</v>
      </c>
      <c r="CQ7" s="51" t="s">
        <v>76</v>
      </c>
      <c r="CR7" s="51" t="s">
        <v>76</v>
      </c>
      <c r="CS7" s="51" t="s">
        <v>76</v>
      </c>
      <c r="CT7" s="51" t="s">
        <v>76</v>
      </c>
      <c r="CU7" s="51" t="s">
        <v>76</v>
      </c>
      <c r="CV7" s="51" t="s">
        <v>76</v>
      </c>
      <c r="CW7" s="51" t="s">
        <v>76</v>
      </c>
      <c r="CX7" s="51" t="s">
        <v>76</v>
      </c>
      <c r="CY7" s="51" t="s">
        <v>76</v>
      </c>
      <c r="CZ7" s="51" t="s">
        <v>76</v>
      </c>
      <c r="DA7" s="51" t="s">
        <v>76</v>
      </c>
      <c r="DC7" s="51" t="s">
        <v>76</v>
      </c>
      <c r="DD7" s="51" t="s">
        <v>76</v>
      </c>
      <c r="DE7" s="51" t="s">
        <v>76</v>
      </c>
      <c r="DF7" s="51" t="s">
        <v>76</v>
      </c>
      <c r="DG7" s="51" t="s">
        <v>76</v>
      </c>
      <c r="DH7" s="51" t="s">
        <v>76</v>
      </c>
      <c r="DI7" s="51" t="s">
        <v>76</v>
      </c>
      <c r="DJ7" s="51" t="s">
        <v>76</v>
      </c>
      <c r="DK7" s="51" t="s">
        <v>76</v>
      </c>
      <c r="DL7" s="51" t="s">
        <v>76</v>
      </c>
      <c r="DM7" s="51" t="s">
        <v>76</v>
      </c>
      <c r="DN7" s="51" t="s">
        <v>76</v>
      </c>
      <c r="DP7" s="51" t="s">
        <v>76</v>
      </c>
      <c r="DQ7" s="51" t="s">
        <v>76</v>
      </c>
      <c r="DR7" s="51" t="s">
        <v>76</v>
      </c>
      <c r="DS7" s="51" t="s">
        <v>76</v>
      </c>
      <c r="DV7" s="51" t="s">
        <v>76</v>
      </c>
      <c r="DW7" s="51" t="s">
        <v>76</v>
      </c>
      <c r="DX7" s="51" t="s">
        <v>76</v>
      </c>
      <c r="DY7" s="51" t="s">
        <v>76</v>
      </c>
      <c r="DZ7" s="51" t="s">
        <v>76</v>
      </c>
      <c r="EC7" s="51" t="s">
        <v>76</v>
      </c>
      <c r="ED7" s="51" t="s">
        <v>76</v>
      </c>
      <c r="EE7" s="51" t="s">
        <v>76</v>
      </c>
      <c r="EF7" s="51" t="s">
        <v>76</v>
      </c>
      <c r="EI7" s="51" t="s">
        <v>76</v>
      </c>
      <c r="EJ7" s="51" t="s">
        <v>76</v>
      </c>
      <c r="EK7" s="51" t="s">
        <v>76</v>
      </c>
      <c r="EL7" s="51" t="s">
        <v>76</v>
      </c>
      <c r="EM7" s="51" t="s">
        <v>76</v>
      </c>
      <c r="EP7" s="51" t="s">
        <v>76</v>
      </c>
      <c r="EQ7" s="51" t="s">
        <v>76</v>
      </c>
      <c r="ER7" s="51" t="s">
        <v>76</v>
      </c>
      <c r="ES7" s="51" t="s">
        <v>76</v>
      </c>
      <c r="EV7" s="51" t="s">
        <v>76</v>
      </c>
      <c r="EW7" s="51" t="s">
        <v>76</v>
      </c>
      <c r="EX7" s="51" t="s">
        <v>76</v>
      </c>
      <c r="EY7" s="51" t="s">
        <v>76</v>
      </c>
      <c r="EZ7" s="51" t="s">
        <v>76</v>
      </c>
    </row>
    <row r="8" spans="1:158" x14ac:dyDescent="0.2">
      <c r="A8" s="51" t="s">
        <v>77</v>
      </c>
      <c r="B8" s="51" t="s">
        <v>22</v>
      </c>
      <c r="C8" s="51">
        <v>9</v>
      </c>
      <c r="D8" s="51">
        <v>26</v>
      </c>
      <c r="E8" s="51">
        <v>22</v>
      </c>
      <c r="F8" s="51">
        <v>10</v>
      </c>
      <c r="G8" s="51">
        <v>30</v>
      </c>
      <c r="H8" s="51">
        <v>0</v>
      </c>
      <c r="I8" s="51">
        <v>0</v>
      </c>
      <c r="J8" s="51">
        <v>0</v>
      </c>
      <c r="K8" s="51">
        <v>2</v>
      </c>
      <c r="L8" s="51">
        <v>277807</v>
      </c>
      <c r="M8" s="51">
        <v>0</v>
      </c>
      <c r="N8" s="51">
        <v>89</v>
      </c>
      <c r="P8" s="51">
        <v>15</v>
      </c>
      <c r="Q8" s="51">
        <v>23</v>
      </c>
      <c r="R8" s="51">
        <v>24</v>
      </c>
      <c r="S8" s="51">
        <v>13</v>
      </c>
      <c r="T8" s="51">
        <v>22</v>
      </c>
      <c r="U8" s="51">
        <v>0</v>
      </c>
      <c r="V8" s="51">
        <v>0</v>
      </c>
      <c r="W8" s="51">
        <v>0</v>
      </c>
      <c r="X8" s="51">
        <v>3</v>
      </c>
      <c r="Y8" s="51">
        <v>291734</v>
      </c>
      <c r="Z8" s="51">
        <v>0</v>
      </c>
      <c r="AA8" s="51">
        <v>82</v>
      </c>
      <c r="AC8" s="51">
        <v>12</v>
      </c>
      <c r="AD8" s="51">
        <v>25</v>
      </c>
      <c r="AE8" s="51">
        <v>23</v>
      </c>
      <c r="AF8" s="51">
        <v>12</v>
      </c>
      <c r="AG8" s="51">
        <v>26</v>
      </c>
      <c r="AH8" s="51">
        <v>0</v>
      </c>
      <c r="AI8" s="51">
        <v>0</v>
      </c>
      <c r="AJ8" s="51">
        <v>0</v>
      </c>
      <c r="AK8" s="51">
        <v>3</v>
      </c>
      <c r="AL8" s="51">
        <v>569541</v>
      </c>
      <c r="AM8" s="51">
        <v>0</v>
      </c>
      <c r="AN8" s="51">
        <v>85</v>
      </c>
      <c r="AP8" s="51">
        <v>11</v>
      </c>
      <c r="AQ8" s="51">
        <v>24</v>
      </c>
      <c r="AR8" s="51">
        <v>29</v>
      </c>
      <c r="AS8" s="51">
        <v>17</v>
      </c>
      <c r="AT8" s="51">
        <v>17</v>
      </c>
      <c r="AU8" s="51">
        <v>0</v>
      </c>
      <c r="AV8" s="51">
        <v>0</v>
      </c>
      <c r="AW8" s="51">
        <v>0</v>
      </c>
      <c r="AX8" s="51">
        <v>2</v>
      </c>
      <c r="AY8" s="51">
        <v>277807</v>
      </c>
      <c r="AZ8" s="51">
        <v>0</v>
      </c>
      <c r="BA8" s="51">
        <v>87</v>
      </c>
      <c r="BC8" s="51">
        <v>19</v>
      </c>
      <c r="BD8" s="51">
        <v>16</v>
      </c>
      <c r="BE8" s="51">
        <v>28</v>
      </c>
      <c r="BF8" s="51">
        <v>23</v>
      </c>
      <c r="BG8" s="51">
        <v>9</v>
      </c>
      <c r="BH8" s="51">
        <v>0</v>
      </c>
      <c r="BI8" s="51">
        <v>0</v>
      </c>
      <c r="BJ8" s="51">
        <v>0</v>
      </c>
      <c r="BK8" s="51">
        <v>5</v>
      </c>
      <c r="BL8" s="51">
        <v>291734</v>
      </c>
      <c r="BM8" s="51">
        <v>0</v>
      </c>
      <c r="BN8" s="51">
        <v>76</v>
      </c>
      <c r="BP8" s="51">
        <v>15</v>
      </c>
      <c r="BQ8" s="51">
        <v>20</v>
      </c>
      <c r="BR8" s="51">
        <v>29</v>
      </c>
      <c r="BS8" s="51">
        <v>20</v>
      </c>
      <c r="BT8" s="51">
        <v>13</v>
      </c>
      <c r="BU8" s="51">
        <v>0</v>
      </c>
      <c r="BV8" s="51">
        <v>0</v>
      </c>
      <c r="BW8" s="51">
        <v>0</v>
      </c>
      <c r="BX8" s="51">
        <v>4</v>
      </c>
      <c r="BY8" s="51">
        <v>569541</v>
      </c>
      <c r="BZ8" s="51">
        <v>0</v>
      </c>
      <c r="CA8" s="51">
        <v>81</v>
      </c>
      <c r="CC8" s="51">
        <v>7</v>
      </c>
      <c r="CD8" s="51">
        <v>29</v>
      </c>
      <c r="CE8" s="51">
        <v>28</v>
      </c>
      <c r="CF8" s="51">
        <v>16</v>
      </c>
      <c r="CG8" s="51">
        <v>18</v>
      </c>
      <c r="CH8" s="51">
        <v>0</v>
      </c>
      <c r="CI8" s="51">
        <v>0</v>
      </c>
      <c r="CJ8" s="51">
        <v>0</v>
      </c>
      <c r="CK8" s="51">
        <v>1</v>
      </c>
      <c r="CL8" s="51">
        <v>277807</v>
      </c>
      <c r="CM8" s="51">
        <v>0</v>
      </c>
      <c r="CN8" s="51">
        <v>91</v>
      </c>
      <c r="CP8" s="51">
        <v>9</v>
      </c>
      <c r="CQ8" s="51">
        <v>24</v>
      </c>
      <c r="CR8" s="51">
        <v>26</v>
      </c>
      <c r="CS8" s="51">
        <v>15</v>
      </c>
      <c r="CT8" s="51">
        <v>23</v>
      </c>
      <c r="CU8" s="51">
        <v>0</v>
      </c>
      <c r="CV8" s="51">
        <v>0</v>
      </c>
      <c r="CW8" s="51">
        <v>0</v>
      </c>
      <c r="CX8" s="51">
        <v>2</v>
      </c>
      <c r="CY8" s="51">
        <v>291735</v>
      </c>
      <c r="CZ8" s="51">
        <v>0</v>
      </c>
      <c r="DA8" s="51">
        <v>88</v>
      </c>
      <c r="DC8" s="51">
        <v>8</v>
      </c>
      <c r="DD8" s="51">
        <v>27</v>
      </c>
      <c r="DE8" s="51">
        <v>27</v>
      </c>
      <c r="DF8" s="51">
        <v>16</v>
      </c>
      <c r="DG8" s="51">
        <v>20</v>
      </c>
      <c r="DH8" s="51">
        <v>0</v>
      </c>
      <c r="DI8" s="51">
        <v>0</v>
      </c>
      <c r="DJ8" s="51">
        <v>0</v>
      </c>
      <c r="DK8" s="51">
        <v>2</v>
      </c>
      <c r="DL8" s="51">
        <v>569542</v>
      </c>
      <c r="DM8" s="51">
        <v>0</v>
      </c>
      <c r="DN8" s="51">
        <v>90</v>
      </c>
      <c r="DP8" s="51">
        <v>71</v>
      </c>
      <c r="DQ8" s="51">
        <v>90</v>
      </c>
      <c r="DR8" s="51" t="s">
        <v>78</v>
      </c>
      <c r="DS8" s="51">
        <v>19</v>
      </c>
      <c r="DV8" s="51">
        <v>0</v>
      </c>
      <c r="DW8" s="51">
        <v>1</v>
      </c>
      <c r="DX8" s="51">
        <v>8</v>
      </c>
      <c r="DY8" s="51">
        <v>277806</v>
      </c>
      <c r="DZ8" s="51">
        <v>0</v>
      </c>
      <c r="EA8" s="51">
        <v>90</v>
      </c>
      <c r="EC8" s="51">
        <v>66</v>
      </c>
      <c r="ED8" s="51">
        <v>87</v>
      </c>
      <c r="EE8" s="51" t="s">
        <v>78</v>
      </c>
      <c r="EF8" s="51">
        <v>21</v>
      </c>
      <c r="EI8" s="51">
        <v>0</v>
      </c>
      <c r="EJ8" s="51">
        <v>2</v>
      </c>
      <c r="EK8" s="51">
        <v>11</v>
      </c>
      <c r="EL8" s="51">
        <v>291733</v>
      </c>
      <c r="EM8" s="51">
        <v>0</v>
      </c>
      <c r="EN8" s="51">
        <v>87</v>
      </c>
      <c r="EP8" s="51">
        <v>68</v>
      </c>
      <c r="EQ8" s="51">
        <v>89</v>
      </c>
      <c r="ER8" s="51">
        <v>0</v>
      </c>
      <c r="ES8" s="51">
        <v>20</v>
      </c>
      <c r="EV8" s="51">
        <v>0</v>
      </c>
      <c r="EW8" s="51">
        <v>2</v>
      </c>
      <c r="EX8" s="51">
        <v>10</v>
      </c>
      <c r="EY8" s="51">
        <v>569539</v>
      </c>
      <c r="EZ8" s="51">
        <v>0</v>
      </c>
      <c r="FA8" s="51">
        <v>89</v>
      </c>
    </row>
    <row r="9" spans="1:158" x14ac:dyDescent="0.2">
      <c r="B9" s="51" t="s">
        <v>17</v>
      </c>
      <c r="C9" s="51">
        <v>9</v>
      </c>
      <c r="D9" s="51">
        <v>26</v>
      </c>
      <c r="E9" s="51">
        <v>22</v>
      </c>
      <c r="F9" s="51">
        <v>10</v>
      </c>
      <c r="G9" s="51">
        <v>31</v>
      </c>
      <c r="H9" s="51">
        <v>0</v>
      </c>
      <c r="I9" s="51">
        <v>0</v>
      </c>
      <c r="J9" s="51">
        <v>0</v>
      </c>
      <c r="K9" s="51">
        <v>2</v>
      </c>
      <c r="L9" s="51">
        <v>212957</v>
      </c>
      <c r="M9" s="51">
        <v>0</v>
      </c>
      <c r="N9" s="51">
        <v>89</v>
      </c>
      <c r="P9" s="51">
        <v>15</v>
      </c>
      <c r="Q9" s="51">
        <v>23</v>
      </c>
      <c r="R9" s="51">
        <v>23</v>
      </c>
      <c r="S9" s="51">
        <v>13</v>
      </c>
      <c r="T9" s="51">
        <v>23</v>
      </c>
      <c r="U9" s="51">
        <v>0</v>
      </c>
      <c r="V9" s="51">
        <v>0</v>
      </c>
      <c r="W9" s="51">
        <v>0</v>
      </c>
      <c r="X9" s="51">
        <v>3</v>
      </c>
      <c r="Y9" s="51">
        <v>224574</v>
      </c>
      <c r="Z9" s="51">
        <v>0</v>
      </c>
      <c r="AA9" s="51">
        <v>82</v>
      </c>
      <c r="AC9" s="51">
        <v>12</v>
      </c>
      <c r="AD9" s="51">
        <v>24</v>
      </c>
      <c r="AE9" s="51">
        <v>22</v>
      </c>
      <c r="AF9" s="51">
        <v>12</v>
      </c>
      <c r="AG9" s="51">
        <v>27</v>
      </c>
      <c r="AH9" s="51">
        <v>0</v>
      </c>
      <c r="AI9" s="51">
        <v>0</v>
      </c>
      <c r="AJ9" s="51">
        <v>0</v>
      </c>
      <c r="AK9" s="51">
        <v>2</v>
      </c>
      <c r="AL9" s="51">
        <v>437531</v>
      </c>
      <c r="AM9" s="51">
        <v>0</v>
      </c>
      <c r="AN9" s="51">
        <v>85</v>
      </c>
      <c r="AP9" s="51">
        <v>11</v>
      </c>
      <c r="AQ9" s="51">
        <v>24</v>
      </c>
      <c r="AR9" s="51">
        <v>29</v>
      </c>
      <c r="AS9" s="51">
        <v>17</v>
      </c>
      <c r="AT9" s="51">
        <v>17</v>
      </c>
      <c r="AU9" s="51" t="s">
        <v>78</v>
      </c>
      <c r="AV9" s="51">
        <v>0</v>
      </c>
      <c r="AW9" s="51">
        <v>0</v>
      </c>
      <c r="AX9" s="51">
        <v>2</v>
      </c>
      <c r="AY9" s="51">
        <v>212957</v>
      </c>
      <c r="AZ9" s="51">
        <v>0</v>
      </c>
      <c r="BA9" s="51">
        <v>87</v>
      </c>
      <c r="BC9" s="51">
        <v>19</v>
      </c>
      <c r="BD9" s="51">
        <v>16</v>
      </c>
      <c r="BE9" s="51">
        <v>28</v>
      </c>
      <c r="BF9" s="51">
        <v>23</v>
      </c>
      <c r="BG9" s="51">
        <v>9</v>
      </c>
      <c r="BH9" s="51" t="s">
        <v>78</v>
      </c>
      <c r="BI9" s="51">
        <v>0</v>
      </c>
      <c r="BJ9" s="51">
        <v>0</v>
      </c>
      <c r="BK9" s="51">
        <v>5</v>
      </c>
      <c r="BL9" s="51">
        <v>224574</v>
      </c>
      <c r="BM9" s="51">
        <v>0</v>
      </c>
      <c r="BN9" s="51">
        <v>76</v>
      </c>
      <c r="BP9" s="51">
        <v>15</v>
      </c>
      <c r="BQ9" s="51">
        <v>20</v>
      </c>
      <c r="BR9" s="51">
        <v>28</v>
      </c>
      <c r="BS9" s="51">
        <v>20</v>
      </c>
      <c r="BT9" s="51">
        <v>13</v>
      </c>
      <c r="BU9" s="51">
        <v>0</v>
      </c>
      <c r="BV9" s="51">
        <v>0</v>
      </c>
      <c r="BW9" s="51">
        <v>0</v>
      </c>
      <c r="BX9" s="51">
        <v>3</v>
      </c>
      <c r="BY9" s="51">
        <v>437531</v>
      </c>
      <c r="BZ9" s="51">
        <v>0</v>
      </c>
      <c r="CA9" s="51">
        <v>81</v>
      </c>
      <c r="CC9" s="51">
        <v>7</v>
      </c>
      <c r="CD9" s="51">
        <v>30</v>
      </c>
      <c r="CE9" s="51">
        <v>28</v>
      </c>
      <c r="CF9" s="51">
        <v>15</v>
      </c>
      <c r="CG9" s="51">
        <v>18</v>
      </c>
      <c r="CH9" s="51">
        <v>0</v>
      </c>
      <c r="CI9" s="51">
        <v>0</v>
      </c>
      <c r="CJ9" s="51">
        <v>0</v>
      </c>
      <c r="CK9" s="51">
        <v>1</v>
      </c>
      <c r="CL9" s="51">
        <v>212958</v>
      </c>
      <c r="CM9" s="51">
        <v>0</v>
      </c>
      <c r="CN9" s="51">
        <v>92</v>
      </c>
      <c r="CP9" s="51">
        <v>9</v>
      </c>
      <c r="CQ9" s="51">
        <v>25</v>
      </c>
      <c r="CR9" s="51">
        <v>25</v>
      </c>
      <c r="CS9" s="51">
        <v>15</v>
      </c>
      <c r="CT9" s="51">
        <v>24</v>
      </c>
      <c r="CU9" s="51">
        <v>0</v>
      </c>
      <c r="CV9" s="51">
        <v>0</v>
      </c>
      <c r="CW9" s="51">
        <v>0</v>
      </c>
      <c r="CX9" s="51">
        <v>2</v>
      </c>
      <c r="CY9" s="51">
        <v>224575</v>
      </c>
      <c r="CZ9" s="51">
        <v>0</v>
      </c>
      <c r="DA9" s="51">
        <v>89</v>
      </c>
      <c r="DC9" s="51">
        <v>8</v>
      </c>
      <c r="DD9" s="51">
        <v>27</v>
      </c>
      <c r="DE9" s="51">
        <v>27</v>
      </c>
      <c r="DF9" s="51">
        <v>15</v>
      </c>
      <c r="DG9" s="51">
        <v>21</v>
      </c>
      <c r="DH9" s="51">
        <v>0</v>
      </c>
      <c r="DI9" s="51">
        <v>0</v>
      </c>
      <c r="DJ9" s="51">
        <v>0</v>
      </c>
      <c r="DK9" s="51">
        <v>2</v>
      </c>
      <c r="DL9" s="51">
        <v>437533</v>
      </c>
      <c r="DM9" s="51">
        <v>0</v>
      </c>
      <c r="DN9" s="51">
        <v>90</v>
      </c>
      <c r="DP9" s="51">
        <v>71</v>
      </c>
      <c r="DQ9" s="51">
        <v>91</v>
      </c>
      <c r="DR9" s="51" t="s">
        <v>78</v>
      </c>
      <c r="DS9" s="51">
        <v>20</v>
      </c>
      <c r="DV9" s="51" t="s">
        <v>78</v>
      </c>
      <c r="DW9" s="51">
        <v>1</v>
      </c>
      <c r="DX9" s="51">
        <v>8</v>
      </c>
      <c r="DY9" s="51">
        <v>212957</v>
      </c>
      <c r="DZ9" s="51">
        <v>0</v>
      </c>
      <c r="EA9" s="51">
        <v>91</v>
      </c>
      <c r="EC9" s="51">
        <v>65</v>
      </c>
      <c r="ED9" s="51">
        <v>88</v>
      </c>
      <c r="EE9" s="51" t="s">
        <v>78</v>
      </c>
      <c r="EF9" s="51">
        <v>23</v>
      </c>
      <c r="EI9" s="51" t="s">
        <v>78</v>
      </c>
      <c r="EJ9" s="51">
        <v>2</v>
      </c>
      <c r="EK9" s="51">
        <v>10</v>
      </c>
      <c r="EL9" s="51">
        <v>224574</v>
      </c>
      <c r="EM9" s="51">
        <v>0</v>
      </c>
      <c r="EN9" s="51">
        <v>88</v>
      </c>
      <c r="EP9" s="51">
        <v>68</v>
      </c>
      <c r="EQ9" s="51">
        <v>90</v>
      </c>
      <c r="ER9" s="51">
        <v>0</v>
      </c>
      <c r="ES9" s="51">
        <v>22</v>
      </c>
      <c r="EV9" s="51">
        <v>0</v>
      </c>
      <c r="EW9" s="51">
        <v>1</v>
      </c>
      <c r="EX9" s="51">
        <v>9</v>
      </c>
      <c r="EY9" s="51">
        <v>437531</v>
      </c>
      <c r="EZ9" s="51">
        <v>0</v>
      </c>
      <c r="FA9" s="51">
        <v>90</v>
      </c>
    </row>
    <row r="10" spans="1:158" x14ac:dyDescent="0.2">
      <c r="B10" s="51" t="s">
        <v>18</v>
      </c>
      <c r="C10" s="51">
        <v>9</v>
      </c>
      <c r="D10" s="51">
        <v>27</v>
      </c>
      <c r="E10" s="51">
        <v>22</v>
      </c>
      <c r="F10" s="51">
        <v>10</v>
      </c>
      <c r="G10" s="51">
        <v>32</v>
      </c>
      <c r="H10" s="51">
        <v>0</v>
      </c>
      <c r="I10" s="51">
        <v>0</v>
      </c>
      <c r="J10" s="51" t="s">
        <v>78</v>
      </c>
      <c r="K10" s="51">
        <v>1</v>
      </c>
      <c r="L10" s="51">
        <v>13648</v>
      </c>
      <c r="M10" s="51">
        <v>0</v>
      </c>
      <c r="N10" s="51">
        <v>90</v>
      </c>
      <c r="P10" s="51">
        <v>14</v>
      </c>
      <c r="Q10" s="51">
        <v>23</v>
      </c>
      <c r="R10" s="51">
        <v>24</v>
      </c>
      <c r="S10" s="51">
        <v>12</v>
      </c>
      <c r="T10" s="51">
        <v>22</v>
      </c>
      <c r="U10" s="51">
        <v>0</v>
      </c>
      <c r="V10" s="51">
        <v>0</v>
      </c>
      <c r="W10" s="51" t="s">
        <v>78</v>
      </c>
      <c r="X10" s="51">
        <v>3</v>
      </c>
      <c r="Y10" s="51">
        <v>13980</v>
      </c>
      <c r="Z10" s="51">
        <v>0</v>
      </c>
      <c r="AA10" s="51">
        <v>82</v>
      </c>
      <c r="AC10" s="51">
        <v>11</v>
      </c>
      <c r="AD10" s="51">
        <v>25</v>
      </c>
      <c r="AE10" s="51">
        <v>23</v>
      </c>
      <c r="AF10" s="51">
        <v>11</v>
      </c>
      <c r="AG10" s="51">
        <v>27</v>
      </c>
      <c r="AH10" s="51">
        <v>0</v>
      </c>
      <c r="AI10" s="51">
        <v>0</v>
      </c>
      <c r="AJ10" s="51">
        <v>0</v>
      </c>
      <c r="AK10" s="51">
        <v>2</v>
      </c>
      <c r="AL10" s="51">
        <v>27628</v>
      </c>
      <c r="AM10" s="51">
        <v>0</v>
      </c>
      <c r="AN10" s="51">
        <v>86</v>
      </c>
      <c r="AP10" s="51">
        <v>11</v>
      </c>
      <c r="AQ10" s="51">
        <v>24</v>
      </c>
      <c r="AR10" s="51">
        <v>29</v>
      </c>
      <c r="AS10" s="51">
        <v>16</v>
      </c>
      <c r="AT10" s="51">
        <v>18</v>
      </c>
      <c r="AU10" s="51">
        <v>0</v>
      </c>
      <c r="AV10" s="51" t="s">
        <v>78</v>
      </c>
      <c r="AW10" s="51" t="s">
        <v>78</v>
      </c>
      <c r="AX10" s="51">
        <v>2</v>
      </c>
      <c r="AY10" s="51">
        <v>13648</v>
      </c>
      <c r="AZ10" s="51">
        <v>0</v>
      </c>
      <c r="BA10" s="51">
        <v>87</v>
      </c>
      <c r="BC10" s="51">
        <v>19</v>
      </c>
      <c r="BD10" s="51">
        <v>17</v>
      </c>
      <c r="BE10" s="51">
        <v>28</v>
      </c>
      <c r="BF10" s="51">
        <v>22</v>
      </c>
      <c r="BG10" s="51">
        <v>10</v>
      </c>
      <c r="BH10" s="51">
        <v>0</v>
      </c>
      <c r="BI10" s="51" t="s">
        <v>78</v>
      </c>
      <c r="BJ10" s="51" t="s">
        <v>78</v>
      </c>
      <c r="BK10" s="51">
        <v>4</v>
      </c>
      <c r="BL10" s="51">
        <v>13980</v>
      </c>
      <c r="BM10" s="51">
        <v>0</v>
      </c>
      <c r="BN10" s="51">
        <v>76</v>
      </c>
      <c r="BP10" s="51">
        <v>15</v>
      </c>
      <c r="BQ10" s="51">
        <v>20</v>
      </c>
      <c r="BR10" s="51">
        <v>28</v>
      </c>
      <c r="BS10" s="51">
        <v>19</v>
      </c>
      <c r="BT10" s="51">
        <v>14</v>
      </c>
      <c r="BU10" s="51">
        <v>0</v>
      </c>
      <c r="BV10" s="51">
        <v>0</v>
      </c>
      <c r="BW10" s="51">
        <v>0</v>
      </c>
      <c r="BX10" s="51">
        <v>3</v>
      </c>
      <c r="BY10" s="51">
        <v>27628</v>
      </c>
      <c r="BZ10" s="51">
        <v>0</v>
      </c>
      <c r="CA10" s="51">
        <v>82</v>
      </c>
      <c r="CC10" s="51">
        <v>7</v>
      </c>
      <c r="CD10" s="51">
        <v>29</v>
      </c>
      <c r="CE10" s="51">
        <v>29</v>
      </c>
      <c r="CF10" s="51">
        <v>15</v>
      </c>
      <c r="CG10" s="51">
        <v>18</v>
      </c>
      <c r="CH10" s="51">
        <v>0</v>
      </c>
      <c r="CI10" s="51">
        <v>0</v>
      </c>
      <c r="CJ10" s="51">
        <v>0</v>
      </c>
      <c r="CK10" s="51">
        <v>1</v>
      </c>
      <c r="CL10" s="51">
        <v>13648</v>
      </c>
      <c r="CM10" s="51">
        <v>0</v>
      </c>
      <c r="CN10" s="51">
        <v>91</v>
      </c>
      <c r="CP10" s="51">
        <v>10</v>
      </c>
      <c r="CQ10" s="51">
        <v>24</v>
      </c>
      <c r="CR10" s="51">
        <v>26</v>
      </c>
      <c r="CS10" s="51">
        <v>16</v>
      </c>
      <c r="CT10" s="51">
        <v>22</v>
      </c>
      <c r="CU10" s="51">
        <v>0</v>
      </c>
      <c r="CV10" s="51">
        <v>0</v>
      </c>
      <c r="CW10" s="51">
        <v>0</v>
      </c>
      <c r="CX10" s="51">
        <v>2</v>
      </c>
      <c r="CY10" s="51">
        <v>13980</v>
      </c>
      <c r="CZ10" s="51">
        <v>0</v>
      </c>
      <c r="DA10" s="51">
        <v>88</v>
      </c>
      <c r="DC10" s="51">
        <v>9</v>
      </c>
      <c r="DD10" s="51">
        <v>26</v>
      </c>
      <c r="DE10" s="51">
        <v>27</v>
      </c>
      <c r="DF10" s="51">
        <v>16</v>
      </c>
      <c r="DG10" s="51">
        <v>20</v>
      </c>
      <c r="DH10" s="51">
        <v>0</v>
      </c>
      <c r="DI10" s="51">
        <v>0</v>
      </c>
      <c r="DJ10" s="51">
        <v>0</v>
      </c>
      <c r="DK10" s="51">
        <v>2</v>
      </c>
      <c r="DL10" s="51">
        <v>27628</v>
      </c>
      <c r="DM10" s="51">
        <v>0</v>
      </c>
      <c r="DN10" s="51">
        <v>90</v>
      </c>
      <c r="DP10" s="51">
        <v>72</v>
      </c>
      <c r="DQ10" s="51">
        <v>91</v>
      </c>
      <c r="DR10" s="51" t="s">
        <v>78</v>
      </c>
      <c r="DS10" s="51">
        <v>20</v>
      </c>
      <c r="DV10" s="51">
        <v>0</v>
      </c>
      <c r="DW10" s="51">
        <v>1</v>
      </c>
      <c r="DX10" s="51">
        <v>8</v>
      </c>
      <c r="DY10" s="51">
        <v>13648</v>
      </c>
      <c r="DZ10" s="51">
        <v>0</v>
      </c>
      <c r="EA10" s="51">
        <v>91</v>
      </c>
      <c r="EC10" s="51">
        <v>66</v>
      </c>
      <c r="ED10" s="51">
        <v>87</v>
      </c>
      <c r="EE10" s="51" t="s">
        <v>78</v>
      </c>
      <c r="EF10" s="51">
        <v>21</v>
      </c>
      <c r="EI10" s="51">
        <v>0</v>
      </c>
      <c r="EJ10" s="51">
        <v>2</v>
      </c>
      <c r="EK10" s="51">
        <v>11</v>
      </c>
      <c r="EL10" s="51">
        <v>13980</v>
      </c>
      <c r="EM10" s="51">
        <v>0</v>
      </c>
      <c r="EN10" s="51">
        <v>87</v>
      </c>
      <c r="EP10" s="51">
        <v>69</v>
      </c>
      <c r="EQ10" s="51">
        <v>89</v>
      </c>
      <c r="ER10" s="51" t="s">
        <v>78</v>
      </c>
      <c r="ES10" s="51">
        <v>21</v>
      </c>
      <c r="EV10" s="51">
        <v>0</v>
      </c>
      <c r="EW10" s="51">
        <v>1</v>
      </c>
      <c r="EX10" s="51">
        <v>9</v>
      </c>
      <c r="EY10" s="51">
        <v>27628</v>
      </c>
      <c r="EZ10" s="51">
        <v>0</v>
      </c>
      <c r="FA10" s="51">
        <v>89</v>
      </c>
    </row>
    <row r="11" spans="1:158" x14ac:dyDescent="0.2">
      <c r="B11" s="51" t="s">
        <v>19</v>
      </c>
      <c r="C11" s="51">
        <v>9</v>
      </c>
      <c r="D11" s="51">
        <v>27</v>
      </c>
      <c r="E11" s="51">
        <v>26</v>
      </c>
      <c r="F11" s="51">
        <v>11</v>
      </c>
      <c r="G11" s="51">
        <v>25</v>
      </c>
      <c r="H11" s="51">
        <v>0</v>
      </c>
      <c r="I11" s="51">
        <v>0</v>
      </c>
      <c r="J11" s="51">
        <v>0</v>
      </c>
      <c r="K11" s="51">
        <v>2</v>
      </c>
      <c r="L11" s="51">
        <v>27957</v>
      </c>
      <c r="M11" s="51">
        <v>0</v>
      </c>
      <c r="N11" s="51">
        <v>89</v>
      </c>
      <c r="P11" s="51">
        <v>13</v>
      </c>
      <c r="Q11" s="51">
        <v>23</v>
      </c>
      <c r="R11" s="51">
        <v>28</v>
      </c>
      <c r="S11" s="51">
        <v>14</v>
      </c>
      <c r="T11" s="51">
        <v>19</v>
      </c>
      <c r="U11" s="51">
        <v>0</v>
      </c>
      <c r="V11" s="51">
        <v>0</v>
      </c>
      <c r="W11" s="51">
        <v>0</v>
      </c>
      <c r="X11" s="51">
        <v>3</v>
      </c>
      <c r="Y11" s="51">
        <v>29042</v>
      </c>
      <c r="Z11" s="51">
        <v>0</v>
      </c>
      <c r="AA11" s="51">
        <v>83</v>
      </c>
      <c r="AC11" s="51">
        <v>11</v>
      </c>
      <c r="AD11" s="51">
        <v>25</v>
      </c>
      <c r="AE11" s="51">
        <v>27</v>
      </c>
      <c r="AF11" s="51">
        <v>13</v>
      </c>
      <c r="AG11" s="51">
        <v>22</v>
      </c>
      <c r="AH11" s="51">
        <v>0</v>
      </c>
      <c r="AI11" s="51">
        <v>0</v>
      </c>
      <c r="AJ11" s="51">
        <v>0</v>
      </c>
      <c r="AK11" s="51">
        <v>3</v>
      </c>
      <c r="AL11" s="51">
        <v>56999</v>
      </c>
      <c r="AM11" s="51">
        <v>0</v>
      </c>
      <c r="AN11" s="51">
        <v>86</v>
      </c>
      <c r="AP11" s="51">
        <v>10</v>
      </c>
      <c r="AQ11" s="51">
        <v>24</v>
      </c>
      <c r="AR11" s="51">
        <v>30</v>
      </c>
      <c r="AS11" s="51">
        <v>18</v>
      </c>
      <c r="AT11" s="51">
        <v>15</v>
      </c>
      <c r="AU11" s="51" t="s">
        <v>78</v>
      </c>
      <c r="AV11" s="51">
        <v>0</v>
      </c>
      <c r="AW11" s="51">
        <v>0</v>
      </c>
      <c r="AX11" s="51">
        <v>2</v>
      </c>
      <c r="AY11" s="51">
        <v>27957</v>
      </c>
      <c r="AZ11" s="51">
        <v>0</v>
      </c>
      <c r="BA11" s="51">
        <v>87</v>
      </c>
      <c r="BC11" s="51">
        <v>18</v>
      </c>
      <c r="BD11" s="51">
        <v>18</v>
      </c>
      <c r="BE11" s="51">
        <v>29</v>
      </c>
      <c r="BF11" s="51">
        <v>22</v>
      </c>
      <c r="BG11" s="51">
        <v>9</v>
      </c>
      <c r="BH11" s="51" t="s">
        <v>78</v>
      </c>
      <c r="BI11" s="51">
        <v>0</v>
      </c>
      <c r="BJ11" s="51">
        <v>0</v>
      </c>
      <c r="BK11" s="51">
        <v>4</v>
      </c>
      <c r="BL11" s="51">
        <v>29042</v>
      </c>
      <c r="BM11" s="51">
        <v>0</v>
      </c>
      <c r="BN11" s="51">
        <v>77</v>
      </c>
      <c r="BP11" s="51">
        <v>14</v>
      </c>
      <c r="BQ11" s="51">
        <v>21</v>
      </c>
      <c r="BR11" s="51">
        <v>30</v>
      </c>
      <c r="BS11" s="51">
        <v>20</v>
      </c>
      <c r="BT11" s="51">
        <v>12</v>
      </c>
      <c r="BU11" s="51" t="s">
        <v>78</v>
      </c>
      <c r="BV11" s="51">
        <v>0</v>
      </c>
      <c r="BW11" s="51">
        <v>0</v>
      </c>
      <c r="BX11" s="51">
        <v>3</v>
      </c>
      <c r="BY11" s="51">
        <v>56999</v>
      </c>
      <c r="BZ11" s="51">
        <v>0</v>
      </c>
      <c r="CA11" s="51">
        <v>82</v>
      </c>
      <c r="CC11" s="51">
        <v>8</v>
      </c>
      <c r="CD11" s="51">
        <v>27</v>
      </c>
      <c r="CE11" s="51">
        <v>29</v>
      </c>
      <c r="CF11" s="51">
        <v>17</v>
      </c>
      <c r="CG11" s="51">
        <v>17</v>
      </c>
      <c r="CH11" s="51" t="s">
        <v>78</v>
      </c>
      <c r="CI11" s="51" t="s">
        <v>78</v>
      </c>
      <c r="CJ11" s="51">
        <v>0</v>
      </c>
      <c r="CK11" s="51">
        <v>2</v>
      </c>
      <c r="CL11" s="51">
        <v>27956</v>
      </c>
      <c r="CM11" s="51">
        <v>0</v>
      </c>
      <c r="CN11" s="51">
        <v>90</v>
      </c>
      <c r="CP11" s="51">
        <v>10</v>
      </c>
      <c r="CQ11" s="51">
        <v>23</v>
      </c>
      <c r="CR11" s="51">
        <v>27</v>
      </c>
      <c r="CS11" s="51">
        <v>17</v>
      </c>
      <c r="CT11" s="51">
        <v>20</v>
      </c>
      <c r="CU11" s="51" t="s">
        <v>78</v>
      </c>
      <c r="CV11" s="51" t="s">
        <v>78</v>
      </c>
      <c r="CW11" s="51">
        <v>0</v>
      </c>
      <c r="CX11" s="51">
        <v>3</v>
      </c>
      <c r="CY11" s="51">
        <v>29042</v>
      </c>
      <c r="CZ11" s="51">
        <v>0</v>
      </c>
      <c r="DA11" s="51">
        <v>87</v>
      </c>
      <c r="DC11" s="51">
        <v>9</v>
      </c>
      <c r="DD11" s="51">
        <v>25</v>
      </c>
      <c r="DE11" s="51">
        <v>28</v>
      </c>
      <c r="DF11" s="51">
        <v>17</v>
      </c>
      <c r="DG11" s="51">
        <v>19</v>
      </c>
      <c r="DH11" s="51">
        <v>0</v>
      </c>
      <c r="DI11" s="51">
        <v>0</v>
      </c>
      <c r="DJ11" s="51">
        <v>0</v>
      </c>
      <c r="DK11" s="51">
        <v>2</v>
      </c>
      <c r="DL11" s="51">
        <v>56998</v>
      </c>
      <c r="DM11" s="51">
        <v>0</v>
      </c>
      <c r="DN11" s="51">
        <v>89</v>
      </c>
      <c r="DP11" s="51">
        <v>72</v>
      </c>
      <c r="DQ11" s="51">
        <v>87</v>
      </c>
      <c r="DR11" s="51">
        <v>0</v>
      </c>
      <c r="DS11" s="51">
        <v>16</v>
      </c>
      <c r="DV11" s="51">
        <v>0</v>
      </c>
      <c r="DW11" s="51">
        <v>2</v>
      </c>
      <c r="DX11" s="51">
        <v>11</v>
      </c>
      <c r="DY11" s="51">
        <v>27957</v>
      </c>
      <c r="DZ11" s="51">
        <v>0</v>
      </c>
      <c r="EA11" s="51">
        <v>87</v>
      </c>
      <c r="EC11" s="51">
        <v>67</v>
      </c>
      <c r="ED11" s="51">
        <v>83</v>
      </c>
      <c r="EE11" s="51">
        <v>0</v>
      </c>
      <c r="EF11" s="51">
        <v>17</v>
      </c>
      <c r="EI11" s="51">
        <v>0</v>
      </c>
      <c r="EJ11" s="51">
        <v>3</v>
      </c>
      <c r="EK11" s="51">
        <v>14</v>
      </c>
      <c r="EL11" s="51">
        <v>29042</v>
      </c>
      <c r="EM11" s="51">
        <v>0</v>
      </c>
      <c r="EN11" s="51">
        <v>83</v>
      </c>
      <c r="EP11" s="51">
        <v>69</v>
      </c>
      <c r="EQ11" s="51">
        <v>85</v>
      </c>
      <c r="ER11" s="51">
        <v>0</v>
      </c>
      <c r="ES11" s="51">
        <v>16</v>
      </c>
      <c r="EV11" s="51">
        <v>0</v>
      </c>
      <c r="EW11" s="51">
        <v>2</v>
      </c>
      <c r="EX11" s="51">
        <v>12</v>
      </c>
      <c r="EY11" s="51">
        <v>56999</v>
      </c>
      <c r="EZ11" s="51">
        <v>0</v>
      </c>
      <c r="FA11" s="51">
        <v>85</v>
      </c>
    </row>
    <row r="12" spans="1:158" x14ac:dyDescent="0.2">
      <c r="B12" s="51" t="s">
        <v>20</v>
      </c>
      <c r="C12" s="51">
        <v>10</v>
      </c>
      <c r="D12" s="51">
        <v>28</v>
      </c>
      <c r="E12" s="51">
        <v>27</v>
      </c>
      <c r="F12" s="51">
        <v>12</v>
      </c>
      <c r="G12" s="51">
        <v>23</v>
      </c>
      <c r="H12" s="51" t="s">
        <v>78</v>
      </c>
      <c r="I12" s="51" t="s">
        <v>78</v>
      </c>
      <c r="J12" s="51" t="s">
        <v>78</v>
      </c>
      <c r="K12" s="51">
        <v>2</v>
      </c>
      <c r="L12" s="51">
        <v>15048</v>
      </c>
      <c r="M12" s="51">
        <v>0</v>
      </c>
      <c r="N12" s="51">
        <v>88</v>
      </c>
      <c r="P12" s="51">
        <v>15</v>
      </c>
      <c r="Q12" s="51">
        <v>23</v>
      </c>
      <c r="R12" s="51">
        <v>28</v>
      </c>
      <c r="S12" s="51">
        <v>14</v>
      </c>
      <c r="T12" s="51">
        <v>15</v>
      </c>
      <c r="U12" s="51" t="s">
        <v>78</v>
      </c>
      <c r="V12" s="51" t="s">
        <v>78</v>
      </c>
      <c r="W12" s="51">
        <v>0</v>
      </c>
      <c r="X12" s="51">
        <v>5</v>
      </c>
      <c r="Y12" s="51">
        <v>15520</v>
      </c>
      <c r="Z12" s="51">
        <v>0</v>
      </c>
      <c r="AA12" s="51">
        <v>80</v>
      </c>
      <c r="AC12" s="51">
        <v>12</v>
      </c>
      <c r="AD12" s="51">
        <v>25</v>
      </c>
      <c r="AE12" s="51">
        <v>27</v>
      </c>
      <c r="AF12" s="51">
        <v>13</v>
      </c>
      <c r="AG12" s="51">
        <v>19</v>
      </c>
      <c r="AH12" s="51">
        <v>0</v>
      </c>
      <c r="AI12" s="51">
        <v>0</v>
      </c>
      <c r="AJ12" s="51" t="s">
        <v>78</v>
      </c>
      <c r="AK12" s="51">
        <v>3</v>
      </c>
      <c r="AL12" s="51">
        <v>30568</v>
      </c>
      <c r="AM12" s="51">
        <v>0</v>
      </c>
      <c r="AN12" s="51">
        <v>84</v>
      </c>
      <c r="AP12" s="51">
        <v>13</v>
      </c>
      <c r="AQ12" s="51">
        <v>22</v>
      </c>
      <c r="AR12" s="51">
        <v>31</v>
      </c>
      <c r="AS12" s="51">
        <v>20</v>
      </c>
      <c r="AT12" s="51">
        <v>12</v>
      </c>
      <c r="AU12" s="51">
        <v>0</v>
      </c>
      <c r="AV12" s="51" t="s">
        <v>78</v>
      </c>
      <c r="AW12" s="51" t="s">
        <v>78</v>
      </c>
      <c r="AX12" s="51">
        <v>2</v>
      </c>
      <c r="AY12" s="51">
        <v>15048</v>
      </c>
      <c r="AZ12" s="51">
        <v>0</v>
      </c>
      <c r="BA12" s="51">
        <v>85</v>
      </c>
      <c r="BC12" s="51">
        <v>21</v>
      </c>
      <c r="BD12" s="51">
        <v>14</v>
      </c>
      <c r="BE12" s="51">
        <v>29</v>
      </c>
      <c r="BF12" s="51">
        <v>24</v>
      </c>
      <c r="BG12" s="51">
        <v>6</v>
      </c>
      <c r="BH12" s="51">
        <v>0</v>
      </c>
      <c r="BI12" s="51" t="s">
        <v>78</v>
      </c>
      <c r="BJ12" s="51">
        <v>0</v>
      </c>
      <c r="BK12" s="51">
        <v>6</v>
      </c>
      <c r="BL12" s="51">
        <v>15520</v>
      </c>
      <c r="BM12" s="51">
        <v>0</v>
      </c>
      <c r="BN12" s="51">
        <v>74</v>
      </c>
      <c r="BP12" s="51">
        <v>17</v>
      </c>
      <c r="BQ12" s="51">
        <v>18</v>
      </c>
      <c r="BR12" s="51">
        <v>30</v>
      </c>
      <c r="BS12" s="51">
        <v>22</v>
      </c>
      <c r="BT12" s="51">
        <v>9</v>
      </c>
      <c r="BU12" s="51">
        <v>0</v>
      </c>
      <c r="BV12" s="51">
        <v>0</v>
      </c>
      <c r="BW12" s="51" t="s">
        <v>78</v>
      </c>
      <c r="BX12" s="51">
        <v>4</v>
      </c>
      <c r="BY12" s="51">
        <v>30568</v>
      </c>
      <c r="BZ12" s="51">
        <v>0</v>
      </c>
      <c r="CA12" s="51">
        <v>79</v>
      </c>
      <c r="CC12" s="51">
        <v>10</v>
      </c>
      <c r="CD12" s="51">
        <v>25</v>
      </c>
      <c r="CE12" s="51">
        <v>32</v>
      </c>
      <c r="CF12" s="51">
        <v>20</v>
      </c>
      <c r="CG12" s="51">
        <v>12</v>
      </c>
      <c r="CH12" s="51" t="s">
        <v>78</v>
      </c>
      <c r="CI12" s="51" t="s">
        <v>78</v>
      </c>
      <c r="CJ12" s="51">
        <v>0</v>
      </c>
      <c r="CK12" s="51">
        <v>2</v>
      </c>
      <c r="CL12" s="51">
        <v>15048</v>
      </c>
      <c r="CM12" s="51">
        <v>0</v>
      </c>
      <c r="CN12" s="51">
        <v>89</v>
      </c>
      <c r="CP12" s="51">
        <v>12</v>
      </c>
      <c r="CQ12" s="51">
        <v>21</v>
      </c>
      <c r="CR12" s="51">
        <v>30</v>
      </c>
      <c r="CS12" s="51">
        <v>20</v>
      </c>
      <c r="CT12" s="51">
        <v>13</v>
      </c>
      <c r="CU12" s="51" t="s">
        <v>78</v>
      </c>
      <c r="CV12" s="51" t="s">
        <v>78</v>
      </c>
      <c r="CW12" s="51">
        <v>0</v>
      </c>
      <c r="CX12" s="51">
        <v>4</v>
      </c>
      <c r="CY12" s="51">
        <v>15520</v>
      </c>
      <c r="CZ12" s="51">
        <v>0</v>
      </c>
      <c r="DA12" s="51">
        <v>84</v>
      </c>
      <c r="DC12" s="51">
        <v>11</v>
      </c>
      <c r="DD12" s="51">
        <v>23</v>
      </c>
      <c r="DE12" s="51">
        <v>31</v>
      </c>
      <c r="DF12" s="51">
        <v>20</v>
      </c>
      <c r="DG12" s="51">
        <v>12</v>
      </c>
      <c r="DH12" s="51" t="s">
        <v>78</v>
      </c>
      <c r="DI12" s="51">
        <v>0</v>
      </c>
      <c r="DJ12" s="51">
        <v>0</v>
      </c>
      <c r="DK12" s="51">
        <v>3</v>
      </c>
      <c r="DL12" s="51">
        <v>30568</v>
      </c>
      <c r="DM12" s="51">
        <v>0</v>
      </c>
      <c r="DN12" s="51">
        <v>86</v>
      </c>
      <c r="DP12" s="51">
        <v>74</v>
      </c>
      <c r="DQ12" s="51">
        <v>87</v>
      </c>
      <c r="DR12" s="51">
        <v>0</v>
      </c>
      <c r="DS12" s="51">
        <v>13</v>
      </c>
      <c r="DV12" s="51" t="s">
        <v>78</v>
      </c>
      <c r="DW12" s="51">
        <v>2</v>
      </c>
      <c r="DX12" s="51">
        <v>11</v>
      </c>
      <c r="DY12" s="51">
        <v>15048</v>
      </c>
      <c r="DZ12" s="51">
        <v>0</v>
      </c>
      <c r="EA12" s="51">
        <v>87</v>
      </c>
      <c r="EC12" s="51">
        <v>69</v>
      </c>
      <c r="ED12" s="51">
        <v>82</v>
      </c>
      <c r="EE12" s="51">
        <v>0</v>
      </c>
      <c r="EF12" s="51">
        <v>12</v>
      </c>
      <c r="EI12" s="51" t="s">
        <v>78</v>
      </c>
      <c r="EJ12" s="51">
        <v>4</v>
      </c>
      <c r="EK12" s="51">
        <v>15</v>
      </c>
      <c r="EL12" s="51">
        <v>15519</v>
      </c>
      <c r="EM12" s="51">
        <v>0</v>
      </c>
      <c r="EN12" s="51">
        <v>82</v>
      </c>
      <c r="EP12" s="51">
        <v>72</v>
      </c>
      <c r="EQ12" s="51">
        <v>84</v>
      </c>
      <c r="ER12" s="51">
        <v>0</v>
      </c>
      <c r="ES12" s="51">
        <v>13</v>
      </c>
      <c r="EV12" s="51">
        <v>0</v>
      </c>
      <c r="EW12" s="51">
        <v>3</v>
      </c>
      <c r="EX12" s="51">
        <v>13</v>
      </c>
      <c r="EY12" s="51">
        <v>30567</v>
      </c>
      <c r="EZ12" s="51">
        <v>0</v>
      </c>
      <c r="FA12" s="51">
        <v>84</v>
      </c>
    </row>
    <row r="13" spans="1:158" x14ac:dyDescent="0.2">
      <c r="B13" s="51" t="s">
        <v>21</v>
      </c>
      <c r="C13" s="51">
        <v>8</v>
      </c>
      <c r="D13" s="51">
        <v>26</v>
      </c>
      <c r="E13" s="51">
        <v>17</v>
      </c>
      <c r="F13" s="51">
        <v>7</v>
      </c>
      <c r="G13" s="51">
        <v>41</v>
      </c>
      <c r="H13" s="51">
        <v>0</v>
      </c>
      <c r="I13" s="51" t="s">
        <v>78</v>
      </c>
      <c r="J13" s="51">
        <v>0</v>
      </c>
      <c r="K13" s="51">
        <v>2</v>
      </c>
      <c r="L13" s="51">
        <v>1014</v>
      </c>
      <c r="M13" s="51">
        <v>0</v>
      </c>
      <c r="N13" s="51">
        <v>90</v>
      </c>
      <c r="P13" s="51">
        <v>14</v>
      </c>
      <c r="Q13" s="51">
        <v>22</v>
      </c>
      <c r="R13" s="51">
        <v>21</v>
      </c>
      <c r="S13" s="51">
        <v>10</v>
      </c>
      <c r="T13" s="51">
        <v>30</v>
      </c>
      <c r="U13" s="51" t="s">
        <v>78</v>
      </c>
      <c r="V13" s="51" t="s">
        <v>78</v>
      </c>
      <c r="W13" s="51" t="s">
        <v>78</v>
      </c>
      <c r="X13" s="51">
        <v>3</v>
      </c>
      <c r="Y13" s="51">
        <v>935</v>
      </c>
      <c r="Z13" s="51">
        <v>0</v>
      </c>
      <c r="AA13" s="51">
        <v>83</v>
      </c>
      <c r="AC13" s="51">
        <v>11</v>
      </c>
      <c r="AD13" s="51">
        <v>24</v>
      </c>
      <c r="AE13" s="51">
        <v>19</v>
      </c>
      <c r="AF13" s="51">
        <v>8</v>
      </c>
      <c r="AG13" s="51">
        <v>35</v>
      </c>
      <c r="AH13" s="51" t="s">
        <v>78</v>
      </c>
      <c r="AI13" s="51">
        <v>0</v>
      </c>
      <c r="AJ13" s="51" t="s">
        <v>78</v>
      </c>
      <c r="AK13" s="51">
        <v>2</v>
      </c>
      <c r="AL13" s="51">
        <v>1949</v>
      </c>
      <c r="AM13" s="51">
        <v>0</v>
      </c>
      <c r="AN13" s="51">
        <v>87</v>
      </c>
      <c r="AP13" s="51">
        <v>8</v>
      </c>
      <c r="AQ13" s="51">
        <v>26</v>
      </c>
      <c r="AR13" s="51">
        <v>24</v>
      </c>
      <c r="AS13" s="51">
        <v>11</v>
      </c>
      <c r="AT13" s="51">
        <v>29</v>
      </c>
      <c r="AU13" s="51">
        <v>0</v>
      </c>
      <c r="AV13" s="51" t="s">
        <v>78</v>
      </c>
      <c r="AW13" s="51" t="s">
        <v>78</v>
      </c>
      <c r="AX13" s="51">
        <v>2</v>
      </c>
      <c r="AY13" s="51">
        <v>1014</v>
      </c>
      <c r="AZ13" s="51">
        <v>0</v>
      </c>
      <c r="BA13" s="51">
        <v>90</v>
      </c>
      <c r="BC13" s="51">
        <v>16</v>
      </c>
      <c r="BD13" s="51">
        <v>24</v>
      </c>
      <c r="BE13" s="51">
        <v>25</v>
      </c>
      <c r="BF13" s="51">
        <v>16</v>
      </c>
      <c r="BG13" s="51">
        <v>15</v>
      </c>
      <c r="BH13" s="51" t="s">
        <v>78</v>
      </c>
      <c r="BI13" s="51" t="s">
        <v>78</v>
      </c>
      <c r="BJ13" s="51" t="s">
        <v>78</v>
      </c>
      <c r="BK13" s="51">
        <v>4</v>
      </c>
      <c r="BL13" s="51">
        <v>935</v>
      </c>
      <c r="BM13" s="51">
        <v>0</v>
      </c>
      <c r="BN13" s="51">
        <v>80</v>
      </c>
      <c r="BP13" s="51">
        <v>12</v>
      </c>
      <c r="BQ13" s="51">
        <v>25</v>
      </c>
      <c r="BR13" s="51">
        <v>24</v>
      </c>
      <c r="BS13" s="51">
        <v>13</v>
      </c>
      <c r="BT13" s="51">
        <v>22</v>
      </c>
      <c r="BU13" s="51" t="s">
        <v>78</v>
      </c>
      <c r="BV13" s="51">
        <v>0</v>
      </c>
      <c r="BW13" s="51" t="s">
        <v>78</v>
      </c>
      <c r="BX13" s="51">
        <v>3</v>
      </c>
      <c r="BY13" s="51">
        <v>1949</v>
      </c>
      <c r="BZ13" s="51">
        <v>0</v>
      </c>
      <c r="CA13" s="51">
        <v>85</v>
      </c>
      <c r="CC13" s="51">
        <v>4</v>
      </c>
      <c r="CD13" s="51">
        <v>29</v>
      </c>
      <c r="CE13" s="51">
        <v>20</v>
      </c>
      <c r="CF13" s="51">
        <v>9</v>
      </c>
      <c r="CG13" s="51">
        <v>37</v>
      </c>
      <c r="CH13" s="51" t="s">
        <v>78</v>
      </c>
      <c r="CI13" s="51" t="s">
        <v>78</v>
      </c>
      <c r="CJ13" s="51">
        <v>0</v>
      </c>
      <c r="CK13" s="51">
        <v>1</v>
      </c>
      <c r="CL13" s="51">
        <v>1014</v>
      </c>
      <c r="CM13" s="51">
        <v>0</v>
      </c>
      <c r="CN13" s="51">
        <v>95</v>
      </c>
      <c r="CP13" s="51">
        <v>5</v>
      </c>
      <c r="CQ13" s="51">
        <v>24</v>
      </c>
      <c r="CR13" s="51">
        <v>18</v>
      </c>
      <c r="CS13" s="51">
        <v>10</v>
      </c>
      <c r="CT13" s="51">
        <v>41</v>
      </c>
      <c r="CU13" s="51" t="s">
        <v>78</v>
      </c>
      <c r="CV13" s="51" t="s">
        <v>78</v>
      </c>
      <c r="CW13" s="51">
        <v>0</v>
      </c>
      <c r="CX13" s="51">
        <v>2</v>
      </c>
      <c r="CY13" s="51">
        <v>935</v>
      </c>
      <c r="CZ13" s="51">
        <v>0</v>
      </c>
      <c r="DA13" s="51">
        <v>93</v>
      </c>
      <c r="DC13" s="51">
        <v>4</v>
      </c>
      <c r="DD13" s="51">
        <v>26</v>
      </c>
      <c r="DE13" s="51">
        <v>19</v>
      </c>
      <c r="DF13" s="51">
        <v>9</v>
      </c>
      <c r="DG13" s="51">
        <v>39</v>
      </c>
      <c r="DH13" s="51">
        <v>0</v>
      </c>
      <c r="DI13" s="51">
        <v>0</v>
      </c>
      <c r="DJ13" s="51">
        <v>0</v>
      </c>
      <c r="DK13" s="51">
        <v>1</v>
      </c>
      <c r="DL13" s="51">
        <v>1949</v>
      </c>
      <c r="DM13" s="51">
        <v>0</v>
      </c>
      <c r="DN13" s="51">
        <v>94</v>
      </c>
      <c r="DP13" s="51">
        <v>62</v>
      </c>
      <c r="DQ13" s="51">
        <v>91</v>
      </c>
      <c r="DR13" s="51">
        <v>0</v>
      </c>
      <c r="DS13" s="51">
        <v>29</v>
      </c>
      <c r="DV13" s="51" t="s">
        <v>78</v>
      </c>
      <c r="DW13" s="51">
        <v>1</v>
      </c>
      <c r="DX13" s="51">
        <v>8</v>
      </c>
      <c r="DY13" s="51">
        <v>1014</v>
      </c>
      <c r="DZ13" s="51">
        <v>0</v>
      </c>
      <c r="EA13" s="51">
        <v>91</v>
      </c>
      <c r="EC13" s="51">
        <v>56</v>
      </c>
      <c r="ED13" s="51">
        <v>85</v>
      </c>
      <c r="EE13" s="51" t="s">
        <v>78</v>
      </c>
      <c r="EF13" s="51">
        <v>29</v>
      </c>
      <c r="EI13" s="51" t="s">
        <v>78</v>
      </c>
      <c r="EJ13" s="51">
        <v>2</v>
      </c>
      <c r="EK13" s="51">
        <v>13</v>
      </c>
      <c r="EL13" s="51">
        <v>935</v>
      </c>
      <c r="EM13" s="51">
        <v>0</v>
      </c>
      <c r="EN13" s="51">
        <v>85</v>
      </c>
      <c r="EP13" s="51">
        <v>59</v>
      </c>
      <c r="EQ13" s="51">
        <v>88</v>
      </c>
      <c r="ER13" s="51" t="s">
        <v>78</v>
      </c>
      <c r="ES13" s="51">
        <v>29</v>
      </c>
      <c r="EV13" s="51">
        <v>0</v>
      </c>
      <c r="EW13" s="51">
        <v>1</v>
      </c>
      <c r="EX13" s="51">
        <v>11</v>
      </c>
      <c r="EY13" s="51">
        <v>1949</v>
      </c>
      <c r="EZ13" s="51">
        <v>0</v>
      </c>
      <c r="FA13" s="51">
        <v>88</v>
      </c>
    </row>
    <row r="14" spans="1:158" x14ac:dyDescent="0.2">
      <c r="B14" s="51" t="s">
        <v>79</v>
      </c>
      <c r="C14" s="51">
        <v>9</v>
      </c>
      <c r="D14" s="51">
        <v>27</v>
      </c>
      <c r="E14" s="51">
        <v>21</v>
      </c>
      <c r="F14" s="51">
        <v>10</v>
      </c>
      <c r="G14" s="51">
        <v>32</v>
      </c>
      <c r="H14" s="51">
        <v>0</v>
      </c>
      <c r="I14" s="51">
        <v>0</v>
      </c>
      <c r="J14" s="51">
        <v>0</v>
      </c>
      <c r="K14" s="51">
        <v>1</v>
      </c>
      <c r="L14" s="51">
        <v>199121</v>
      </c>
      <c r="M14" s="51">
        <v>0</v>
      </c>
      <c r="N14" s="51">
        <v>90</v>
      </c>
      <c r="P14" s="51">
        <v>14</v>
      </c>
      <c r="Q14" s="51">
        <v>23</v>
      </c>
      <c r="R14" s="51">
        <v>23</v>
      </c>
      <c r="S14" s="51">
        <v>13</v>
      </c>
      <c r="T14" s="51">
        <v>23</v>
      </c>
      <c r="U14" s="51">
        <v>0</v>
      </c>
      <c r="V14" s="51">
        <v>0</v>
      </c>
      <c r="W14" s="51">
        <v>0</v>
      </c>
      <c r="X14" s="51">
        <v>3</v>
      </c>
      <c r="Y14" s="51">
        <v>210211</v>
      </c>
      <c r="Z14" s="51">
        <v>0</v>
      </c>
      <c r="AA14" s="51">
        <v>83</v>
      </c>
      <c r="AC14" s="51">
        <v>12</v>
      </c>
      <c r="AD14" s="51">
        <v>25</v>
      </c>
      <c r="AE14" s="51">
        <v>22</v>
      </c>
      <c r="AF14" s="51">
        <v>11</v>
      </c>
      <c r="AG14" s="51">
        <v>27</v>
      </c>
      <c r="AH14" s="51">
        <v>0</v>
      </c>
      <c r="AI14" s="51">
        <v>0</v>
      </c>
      <c r="AJ14" s="51">
        <v>0</v>
      </c>
      <c r="AK14" s="51">
        <v>2</v>
      </c>
      <c r="AL14" s="51">
        <v>409332</v>
      </c>
      <c r="AM14" s="51">
        <v>0</v>
      </c>
      <c r="AN14" s="51">
        <v>86</v>
      </c>
      <c r="AP14" s="51">
        <v>10</v>
      </c>
      <c r="AQ14" s="51">
        <v>24</v>
      </c>
      <c r="AR14" s="51">
        <v>29</v>
      </c>
      <c r="AS14" s="51">
        <v>17</v>
      </c>
      <c r="AT14" s="51">
        <v>18</v>
      </c>
      <c r="AU14" s="51" t="s">
        <v>78</v>
      </c>
      <c r="AV14" s="51">
        <v>0</v>
      </c>
      <c r="AW14" s="51">
        <v>0</v>
      </c>
      <c r="AX14" s="51">
        <v>2</v>
      </c>
      <c r="AY14" s="51">
        <v>199121</v>
      </c>
      <c r="AZ14" s="51">
        <v>0</v>
      </c>
      <c r="BA14" s="51">
        <v>88</v>
      </c>
      <c r="BC14" s="51">
        <v>19</v>
      </c>
      <c r="BD14" s="51">
        <v>17</v>
      </c>
      <c r="BE14" s="51">
        <v>28</v>
      </c>
      <c r="BF14" s="51">
        <v>23</v>
      </c>
      <c r="BG14" s="51">
        <v>9</v>
      </c>
      <c r="BH14" s="51" t="s">
        <v>78</v>
      </c>
      <c r="BI14" s="51">
        <v>0</v>
      </c>
      <c r="BJ14" s="51">
        <v>0</v>
      </c>
      <c r="BK14" s="51">
        <v>4</v>
      </c>
      <c r="BL14" s="51">
        <v>210211</v>
      </c>
      <c r="BM14" s="51">
        <v>0</v>
      </c>
      <c r="BN14" s="51">
        <v>77</v>
      </c>
      <c r="BP14" s="51">
        <v>15</v>
      </c>
      <c r="BQ14" s="51">
        <v>20</v>
      </c>
      <c r="BR14" s="51">
        <v>29</v>
      </c>
      <c r="BS14" s="51">
        <v>20</v>
      </c>
      <c r="BT14" s="51">
        <v>13</v>
      </c>
      <c r="BU14" s="51">
        <v>0</v>
      </c>
      <c r="BV14" s="51">
        <v>0</v>
      </c>
      <c r="BW14" s="51">
        <v>0</v>
      </c>
      <c r="BX14" s="51">
        <v>3</v>
      </c>
      <c r="BY14" s="51">
        <v>409332</v>
      </c>
      <c r="BZ14" s="51">
        <v>0</v>
      </c>
      <c r="CA14" s="51">
        <v>82</v>
      </c>
      <c r="CC14" s="51">
        <v>7</v>
      </c>
      <c r="CD14" s="51">
        <v>30</v>
      </c>
      <c r="CE14" s="51">
        <v>28</v>
      </c>
      <c r="CF14" s="51">
        <v>15</v>
      </c>
      <c r="CG14" s="51">
        <v>19</v>
      </c>
      <c r="CH14" s="51">
        <v>0</v>
      </c>
      <c r="CI14" s="51">
        <v>0</v>
      </c>
      <c r="CJ14" s="51">
        <v>0</v>
      </c>
      <c r="CK14" s="51">
        <v>1</v>
      </c>
      <c r="CL14" s="51">
        <v>199121</v>
      </c>
      <c r="CM14" s="51">
        <v>0</v>
      </c>
      <c r="CN14" s="51">
        <v>92</v>
      </c>
      <c r="CP14" s="51">
        <v>9</v>
      </c>
      <c r="CQ14" s="51">
        <v>25</v>
      </c>
      <c r="CR14" s="51">
        <v>25</v>
      </c>
      <c r="CS14" s="51">
        <v>15</v>
      </c>
      <c r="CT14" s="51">
        <v>24</v>
      </c>
      <c r="CU14" s="51">
        <v>0</v>
      </c>
      <c r="CV14" s="51">
        <v>0</v>
      </c>
      <c r="CW14" s="51">
        <v>0</v>
      </c>
      <c r="CX14" s="51">
        <v>2</v>
      </c>
      <c r="CY14" s="51">
        <v>210212</v>
      </c>
      <c r="CZ14" s="51">
        <v>0</v>
      </c>
      <c r="DA14" s="51">
        <v>89</v>
      </c>
      <c r="DC14" s="51">
        <v>8</v>
      </c>
      <c r="DD14" s="51">
        <v>28</v>
      </c>
      <c r="DE14" s="51">
        <v>27</v>
      </c>
      <c r="DF14" s="51">
        <v>15</v>
      </c>
      <c r="DG14" s="51">
        <v>22</v>
      </c>
      <c r="DH14" s="51">
        <v>0</v>
      </c>
      <c r="DI14" s="51">
        <v>0</v>
      </c>
      <c r="DJ14" s="51">
        <v>0</v>
      </c>
      <c r="DK14" s="51">
        <v>2</v>
      </c>
      <c r="DL14" s="51">
        <v>409333</v>
      </c>
      <c r="DM14" s="51">
        <v>0</v>
      </c>
      <c r="DN14" s="51">
        <v>91</v>
      </c>
      <c r="DP14" s="51">
        <v>71</v>
      </c>
      <c r="DQ14" s="51">
        <v>92</v>
      </c>
      <c r="DR14" s="51" t="s">
        <v>78</v>
      </c>
      <c r="DS14" s="51">
        <v>21</v>
      </c>
      <c r="DV14" s="51">
        <v>0</v>
      </c>
      <c r="DW14" s="51">
        <v>1</v>
      </c>
      <c r="DX14" s="51">
        <v>7</v>
      </c>
      <c r="DY14" s="51">
        <v>199120</v>
      </c>
      <c r="DZ14" s="51">
        <v>0</v>
      </c>
      <c r="EA14" s="51">
        <v>92</v>
      </c>
      <c r="EC14" s="51">
        <v>66</v>
      </c>
      <c r="ED14" s="51">
        <v>89</v>
      </c>
      <c r="EE14" s="51" t="s">
        <v>78</v>
      </c>
      <c r="EF14" s="51">
        <v>23</v>
      </c>
      <c r="EI14" s="51">
        <v>0</v>
      </c>
      <c r="EJ14" s="51">
        <v>2</v>
      </c>
      <c r="EK14" s="51">
        <v>9</v>
      </c>
      <c r="EL14" s="51">
        <v>210212</v>
      </c>
      <c r="EM14" s="51">
        <v>0</v>
      </c>
      <c r="EN14" s="51">
        <v>89</v>
      </c>
      <c r="EP14" s="51">
        <v>68</v>
      </c>
      <c r="EQ14" s="51">
        <v>90</v>
      </c>
      <c r="ER14" s="51">
        <v>0</v>
      </c>
      <c r="ES14" s="51">
        <v>22</v>
      </c>
      <c r="EV14" s="51">
        <v>0</v>
      </c>
      <c r="EW14" s="51">
        <v>1</v>
      </c>
      <c r="EX14" s="51">
        <v>8</v>
      </c>
      <c r="EY14" s="51">
        <v>409332</v>
      </c>
      <c r="EZ14" s="51">
        <v>0</v>
      </c>
      <c r="FA14" s="51">
        <v>90</v>
      </c>
    </row>
    <row r="15" spans="1:158" x14ac:dyDescent="0.2">
      <c r="B15" s="51" t="s">
        <v>80</v>
      </c>
      <c r="C15" s="51">
        <v>9</v>
      </c>
      <c r="D15" s="51">
        <v>23</v>
      </c>
      <c r="E15" s="51">
        <v>19</v>
      </c>
      <c r="F15" s="51">
        <v>8</v>
      </c>
      <c r="G15" s="51">
        <v>40</v>
      </c>
      <c r="H15" s="51" t="s">
        <v>78</v>
      </c>
      <c r="I15" s="51" t="s">
        <v>78</v>
      </c>
      <c r="J15" s="51">
        <v>0</v>
      </c>
      <c r="K15" s="51">
        <v>1</v>
      </c>
      <c r="L15" s="51">
        <v>840</v>
      </c>
      <c r="M15" s="51">
        <v>0</v>
      </c>
      <c r="N15" s="51">
        <v>90</v>
      </c>
      <c r="P15" s="51">
        <v>12</v>
      </c>
      <c r="Q15" s="51">
        <v>22</v>
      </c>
      <c r="R15" s="51">
        <v>23</v>
      </c>
      <c r="S15" s="51">
        <v>11</v>
      </c>
      <c r="T15" s="51">
        <v>28</v>
      </c>
      <c r="U15" s="51" t="s">
        <v>78</v>
      </c>
      <c r="V15" s="51" t="s">
        <v>78</v>
      </c>
      <c r="W15" s="51" t="s">
        <v>78</v>
      </c>
      <c r="X15" s="51">
        <v>3</v>
      </c>
      <c r="Y15" s="51">
        <v>788</v>
      </c>
      <c r="Z15" s="51">
        <v>0</v>
      </c>
      <c r="AA15" s="51">
        <v>84</v>
      </c>
      <c r="AC15" s="51">
        <v>10</v>
      </c>
      <c r="AD15" s="51">
        <v>23</v>
      </c>
      <c r="AE15" s="51">
        <v>21</v>
      </c>
      <c r="AF15" s="51">
        <v>9</v>
      </c>
      <c r="AG15" s="51">
        <v>34</v>
      </c>
      <c r="AH15" s="51" t="s">
        <v>78</v>
      </c>
      <c r="AI15" s="51" t="s">
        <v>78</v>
      </c>
      <c r="AJ15" s="51" t="s">
        <v>78</v>
      </c>
      <c r="AK15" s="51">
        <v>2</v>
      </c>
      <c r="AL15" s="51">
        <v>1628</v>
      </c>
      <c r="AM15" s="51">
        <v>0</v>
      </c>
      <c r="AN15" s="51">
        <v>87</v>
      </c>
      <c r="AP15" s="51">
        <v>8</v>
      </c>
      <c r="AQ15" s="51" t="s">
        <v>78</v>
      </c>
      <c r="AR15" s="51">
        <v>27</v>
      </c>
      <c r="AS15" s="51">
        <v>17</v>
      </c>
      <c r="AT15" s="51" t="s">
        <v>78</v>
      </c>
      <c r="AU15" s="51" t="s">
        <v>78</v>
      </c>
      <c r="AV15" s="51" t="s">
        <v>78</v>
      </c>
      <c r="AW15" s="51">
        <v>0</v>
      </c>
      <c r="AX15" s="51">
        <v>2</v>
      </c>
      <c r="AY15" s="51">
        <v>840</v>
      </c>
      <c r="AZ15" s="51">
        <v>0</v>
      </c>
      <c r="BA15" s="51">
        <v>90</v>
      </c>
      <c r="BC15" s="51">
        <v>18</v>
      </c>
      <c r="BD15" s="51" t="s">
        <v>78</v>
      </c>
      <c r="BE15" s="51">
        <v>27</v>
      </c>
      <c r="BF15" s="51">
        <v>22</v>
      </c>
      <c r="BG15" s="51" t="s">
        <v>78</v>
      </c>
      <c r="BH15" s="51">
        <v>0</v>
      </c>
      <c r="BI15" s="51" t="s">
        <v>78</v>
      </c>
      <c r="BJ15" s="51" t="s">
        <v>78</v>
      </c>
      <c r="BK15" s="51">
        <v>4</v>
      </c>
      <c r="BL15" s="51">
        <v>788</v>
      </c>
      <c r="BM15" s="51">
        <v>0</v>
      </c>
      <c r="BN15" s="51">
        <v>78</v>
      </c>
      <c r="BP15" s="51">
        <v>13</v>
      </c>
      <c r="BQ15" s="51">
        <v>21</v>
      </c>
      <c r="BR15" s="51">
        <v>27</v>
      </c>
      <c r="BS15" s="51">
        <v>19</v>
      </c>
      <c r="BT15" s="51">
        <v>17</v>
      </c>
      <c r="BU15" s="51" t="s">
        <v>78</v>
      </c>
      <c r="BV15" s="51" t="s">
        <v>78</v>
      </c>
      <c r="BW15" s="51" t="s">
        <v>78</v>
      </c>
      <c r="BX15" s="51">
        <v>3</v>
      </c>
      <c r="BY15" s="51">
        <v>1628</v>
      </c>
      <c r="BZ15" s="51">
        <v>0</v>
      </c>
      <c r="CA15" s="51">
        <v>84</v>
      </c>
      <c r="CC15" s="51">
        <v>6</v>
      </c>
      <c r="CD15" s="51">
        <v>30</v>
      </c>
      <c r="CE15" s="51">
        <v>25</v>
      </c>
      <c r="CF15" s="51">
        <v>13</v>
      </c>
      <c r="CG15" s="51">
        <v>24</v>
      </c>
      <c r="CH15" s="51">
        <v>0</v>
      </c>
      <c r="CI15" s="51" t="s">
        <v>78</v>
      </c>
      <c r="CJ15" s="51">
        <v>0</v>
      </c>
      <c r="CK15" s="51">
        <v>1</v>
      </c>
      <c r="CL15" s="51">
        <v>840</v>
      </c>
      <c r="CM15" s="51">
        <v>0</v>
      </c>
      <c r="CN15" s="51">
        <v>93</v>
      </c>
      <c r="CP15" s="51">
        <v>7</v>
      </c>
      <c r="CQ15" s="51">
        <v>22</v>
      </c>
      <c r="CR15" s="51">
        <v>27</v>
      </c>
      <c r="CS15" s="51">
        <v>12</v>
      </c>
      <c r="CT15" s="51">
        <v>29</v>
      </c>
      <c r="CU15" s="51">
        <v>0</v>
      </c>
      <c r="CV15" s="51" t="s">
        <v>78</v>
      </c>
      <c r="CW15" s="51" t="s">
        <v>78</v>
      </c>
      <c r="CX15" s="51">
        <v>2</v>
      </c>
      <c r="CY15" s="51">
        <v>788</v>
      </c>
      <c r="CZ15" s="51">
        <v>0</v>
      </c>
      <c r="DA15" s="51">
        <v>90</v>
      </c>
      <c r="DC15" s="51">
        <v>7</v>
      </c>
      <c r="DD15" s="51">
        <v>26</v>
      </c>
      <c r="DE15" s="51">
        <v>26</v>
      </c>
      <c r="DF15" s="51">
        <v>13</v>
      </c>
      <c r="DG15" s="51">
        <v>27</v>
      </c>
      <c r="DH15" s="51">
        <v>0</v>
      </c>
      <c r="DI15" s="51" t="s">
        <v>78</v>
      </c>
      <c r="DJ15" s="51" t="s">
        <v>78</v>
      </c>
      <c r="DK15" s="51">
        <v>2</v>
      </c>
      <c r="DL15" s="51">
        <v>1628</v>
      </c>
      <c r="DM15" s="51">
        <v>0</v>
      </c>
      <c r="DN15" s="51">
        <v>92</v>
      </c>
      <c r="DP15" s="51">
        <v>68</v>
      </c>
      <c r="DQ15" s="51">
        <v>93</v>
      </c>
      <c r="DR15" s="51">
        <v>0</v>
      </c>
      <c r="DS15" s="51">
        <v>26</v>
      </c>
      <c r="DV15" s="51" t="s">
        <v>78</v>
      </c>
      <c r="DW15" s="51">
        <v>1</v>
      </c>
      <c r="DX15" s="51">
        <v>5</v>
      </c>
      <c r="DY15" s="51">
        <v>840</v>
      </c>
      <c r="DZ15" s="51">
        <v>0</v>
      </c>
      <c r="EA15" s="51">
        <v>93</v>
      </c>
      <c r="EC15" s="51">
        <v>65</v>
      </c>
      <c r="ED15" s="51">
        <v>91</v>
      </c>
      <c r="EE15" s="51">
        <v>0</v>
      </c>
      <c r="EF15" s="51">
        <v>26</v>
      </c>
      <c r="EI15" s="51" t="s">
        <v>78</v>
      </c>
      <c r="EJ15" s="51">
        <v>1</v>
      </c>
      <c r="EK15" s="51">
        <v>8</v>
      </c>
      <c r="EL15" s="51">
        <v>788</v>
      </c>
      <c r="EM15" s="51">
        <v>0</v>
      </c>
      <c r="EN15" s="51">
        <v>91</v>
      </c>
      <c r="EP15" s="51">
        <v>66</v>
      </c>
      <c r="EQ15" s="51">
        <v>92</v>
      </c>
      <c r="ER15" s="51">
        <v>0</v>
      </c>
      <c r="ES15" s="51">
        <v>26</v>
      </c>
      <c r="EV15" s="51">
        <v>0</v>
      </c>
      <c r="EW15" s="51">
        <v>1</v>
      </c>
      <c r="EX15" s="51">
        <v>7</v>
      </c>
      <c r="EY15" s="51">
        <v>1628</v>
      </c>
      <c r="EZ15" s="51">
        <v>0</v>
      </c>
      <c r="FA15" s="51">
        <v>92</v>
      </c>
    </row>
    <row r="16" spans="1:158" x14ac:dyDescent="0.2">
      <c r="B16" s="51" t="s">
        <v>81</v>
      </c>
      <c r="C16" s="51">
        <v>32</v>
      </c>
      <c r="D16" s="51">
        <v>9</v>
      </c>
      <c r="E16" s="51">
        <v>15</v>
      </c>
      <c r="F16" s="51">
        <v>20</v>
      </c>
      <c r="G16" s="51" t="s">
        <v>78</v>
      </c>
      <c r="H16" s="51">
        <v>0</v>
      </c>
      <c r="I16" s="51" t="s">
        <v>78</v>
      </c>
      <c r="J16" s="51">
        <v>0</v>
      </c>
      <c r="K16" s="51">
        <v>13</v>
      </c>
      <c r="L16" s="51">
        <v>227</v>
      </c>
      <c r="M16" s="51">
        <v>0</v>
      </c>
      <c r="N16" s="51">
        <v>51</v>
      </c>
      <c r="P16" s="51">
        <v>42</v>
      </c>
      <c r="Q16" s="51">
        <v>5</v>
      </c>
      <c r="R16" s="51">
        <v>13</v>
      </c>
      <c r="S16" s="51">
        <v>12</v>
      </c>
      <c r="T16" s="51" t="s">
        <v>78</v>
      </c>
      <c r="U16" s="51">
        <v>0</v>
      </c>
      <c r="V16" s="51" t="s">
        <v>78</v>
      </c>
      <c r="W16" s="51" t="s">
        <v>78</v>
      </c>
      <c r="X16" s="51">
        <v>22</v>
      </c>
      <c r="Y16" s="51">
        <v>256</v>
      </c>
      <c r="Z16" s="51">
        <v>0</v>
      </c>
      <c r="AA16" s="51">
        <v>30</v>
      </c>
      <c r="AC16" s="51">
        <v>37</v>
      </c>
      <c r="AD16" s="51">
        <v>7</v>
      </c>
      <c r="AE16" s="51">
        <v>14</v>
      </c>
      <c r="AF16" s="51">
        <v>16</v>
      </c>
      <c r="AG16" s="51">
        <v>3</v>
      </c>
      <c r="AH16" s="51">
        <v>0</v>
      </c>
      <c r="AI16" s="51" t="s">
        <v>78</v>
      </c>
      <c r="AJ16" s="51" t="s">
        <v>78</v>
      </c>
      <c r="AK16" s="51">
        <v>18</v>
      </c>
      <c r="AL16" s="51">
        <v>483</v>
      </c>
      <c r="AM16" s="51">
        <v>0</v>
      </c>
      <c r="AN16" s="51">
        <v>40</v>
      </c>
      <c r="AP16" s="51">
        <v>34</v>
      </c>
      <c r="AQ16" s="51" t="s">
        <v>78</v>
      </c>
      <c r="AR16" s="51">
        <v>14</v>
      </c>
      <c r="AS16" s="51">
        <v>22</v>
      </c>
      <c r="AT16" s="51" t="s">
        <v>78</v>
      </c>
      <c r="AU16" s="51">
        <v>0</v>
      </c>
      <c r="AV16" s="51" t="s">
        <v>78</v>
      </c>
      <c r="AW16" s="51">
        <v>0</v>
      </c>
      <c r="AX16" s="51">
        <v>18</v>
      </c>
      <c r="AY16" s="51">
        <v>227</v>
      </c>
      <c r="AZ16" s="51">
        <v>0</v>
      </c>
      <c r="BA16" s="51">
        <v>44</v>
      </c>
      <c r="BC16" s="51">
        <v>44</v>
      </c>
      <c r="BD16" s="51" t="s">
        <v>78</v>
      </c>
      <c r="BE16" s="51">
        <v>5</v>
      </c>
      <c r="BF16" s="51">
        <v>15</v>
      </c>
      <c r="BG16" s="51" t="s">
        <v>78</v>
      </c>
      <c r="BH16" s="51">
        <v>0</v>
      </c>
      <c r="BI16" s="51" t="s">
        <v>78</v>
      </c>
      <c r="BJ16" s="51" t="s">
        <v>78</v>
      </c>
      <c r="BK16" s="51">
        <v>29</v>
      </c>
      <c r="BL16" s="51">
        <v>256</v>
      </c>
      <c r="BM16" s="51">
        <v>0</v>
      </c>
      <c r="BN16" s="51">
        <v>21</v>
      </c>
      <c r="BP16" s="51">
        <v>39</v>
      </c>
      <c r="BQ16" s="51">
        <v>4</v>
      </c>
      <c r="BR16" s="51">
        <v>9</v>
      </c>
      <c r="BS16" s="51">
        <v>18</v>
      </c>
      <c r="BT16" s="51">
        <v>1</v>
      </c>
      <c r="BU16" s="51">
        <v>0</v>
      </c>
      <c r="BV16" s="51" t="s">
        <v>78</v>
      </c>
      <c r="BW16" s="51" t="s">
        <v>78</v>
      </c>
      <c r="BX16" s="51">
        <v>24</v>
      </c>
      <c r="BY16" s="51">
        <v>483</v>
      </c>
      <c r="BZ16" s="51">
        <v>0</v>
      </c>
      <c r="CA16" s="51">
        <v>32</v>
      </c>
      <c r="CC16" s="51">
        <v>30</v>
      </c>
      <c r="CD16" s="51">
        <v>11</v>
      </c>
      <c r="CE16" s="51">
        <v>23</v>
      </c>
      <c r="CF16" s="51">
        <v>22</v>
      </c>
      <c r="CG16" s="51">
        <v>3</v>
      </c>
      <c r="CH16" s="51">
        <v>0</v>
      </c>
      <c r="CI16" s="51" t="s">
        <v>78</v>
      </c>
      <c r="CJ16" s="51">
        <v>0</v>
      </c>
      <c r="CK16" s="51">
        <v>6</v>
      </c>
      <c r="CL16" s="51">
        <v>227</v>
      </c>
      <c r="CM16" s="51">
        <v>0</v>
      </c>
      <c r="CN16" s="51">
        <v>59</v>
      </c>
      <c r="CP16" s="51">
        <v>32</v>
      </c>
      <c r="CQ16" s="51">
        <v>5</v>
      </c>
      <c r="CR16" s="51">
        <v>16</v>
      </c>
      <c r="CS16" s="51">
        <v>29</v>
      </c>
      <c r="CT16" s="51">
        <v>2</v>
      </c>
      <c r="CU16" s="51">
        <v>0</v>
      </c>
      <c r="CV16" s="51">
        <v>5</v>
      </c>
      <c r="CW16" s="51">
        <v>0</v>
      </c>
      <c r="CX16" s="51">
        <v>12</v>
      </c>
      <c r="CY16" s="51">
        <v>256</v>
      </c>
      <c r="CZ16" s="51">
        <v>0</v>
      </c>
      <c r="DA16" s="51">
        <v>51</v>
      </c>
      <c r="DC16" s="51">
        <v>31</v>
      </c>
      <c r="DD16" s="51">
        <v>8</v>
      </c>
      <c r="DE16" s="51">
        <v>19</v>
      </c>
      <c r="DF16" s="51">
        <v>26</v>
      </c>
      <c r="DG16" s="51">
        <v>2</v>
      </c>
      <c r="DH16" s="51">
        <v>0</v>
      </c>
      <c r="DI16" s="51" t="s">
        <v>78</v>
      </c>
      <c r="DJ16" s="51">
        <v>0</v>
      </c>
      <c r="DK16" s="51">
        <v>9</v>
      </c>
      <c r="DL16" s="51">
        <v>483</v>
      </c>
      <c r="DM16" s="51">
        <v>0</v>
      </c>
      <c r="DN16" s="51">
        <v>55</v>
      </c>
      <c r="DP16" s="51">
        <v>57</v>
      </c>
      <c r="DQ16" s="51">
        <v>61</v>
      </c>
      <c r="DR16" s="51">
        <v>0</v>
      </c>
      <c r="DS16" s="51">
        <v>4</v>
      </c>
      <c r="DV16" s="51" t="s">
        <v>78</v>
      </c>
      <c r="DW16" s="51">
        <v>3</v>
      </c>
      <c r="DX16" s="51">
        <v>32</v>
      </c>
      <c r="DY16" s="51">
        <v>227</v>
      </c>
      <c r="DZ16" s="51">
        <v>0</v>
      </c>
      <c r="EA16" s="51">
        <v>61</v>
      </c>
      <c r="EC16" s="51">
        <v>52</v>
      </c>
      <c r="ED16" s="51">
        <v>53</v>
      </c>
      <c r="EE16" s="51">
        <v>0</v>
      </c>
      <c r="EF16" s="51">
        <v>2</v>
      </c>
      <c r="EI16" s="51" t="s">
        <v>78</v>
      </c>
      <c r="EJ16" s="51">
        <v>7</v>
      </c>
      <c r="EK16" s="51">
        <v>34</v>
      </c>
      <c r="EL16" s="51">
        <v>256</v>
      </c>
      <c r="EM16" s="51">
        <v>0</v>
      </c>
      <c r="EN16" s="51">
        <v>53</v>
      </c>
      <c r="EP16" s="51">
        <v>54</v>
      </c>
      <c r="EQ16" s="51">
        <v>57</v>
      </c>
      <c r="ER16" s="51">
        <v>0</v>
      </c>
      <c r="ES16" s="51">
        <v>3</v>
      </c>
      <c r="EV16" s="51">
        <v>5</v>
      </c>
      <c r="EW16" s="51">
        <v>5</v>
      </c>
      <c r="EX16" s="51">
        <v>33</v>
      </c>
      <c r="EY16" s="51">
        <v>483</v>
      </c>
      <c r="EZ16" s="51">
        <v>0</v>
      </c>
      <c r="FA16" s="51">
        <v>57</v>
      </c>
    </row>
    <row r="17" spans="2:157" x14ac:dyDescent="0.2">
      <c r="B17" s="51" t="s">
        <v>82</v>
      </c>
      <c r="C17" s="51">
        <v>34</v>
      </c>
      <c r="D17" s="51">
        <v>9</v>
      </c>
      <c r="E17" s="51">
        <v>14</v>
      </c>
      <c r="F17" s="51">
        <v>13</v>
      </c>
      <c r="G17" s="51" t="s">
        <v>78</v>
      </c>
      <c r="H17" s="51">
        <v>0</v>
      </c>
      <c r="I17" s="51">
        <v>1</v>
      </c>
      <c r="J17" s="51">
        <v>1</v>
      </c>
      <c r="K17" s="51">
        <v>22</v>
      </c>
      <c r="L17" s="51">
        <v>680</v>
      </c>
      <c r="M17" s="51">
        <v>0</v>
      </c>
      <c r="N17" s="51">
        <v>41</v>
      </c>
      <c r="P17" s="51">
        <v>39</v>
      </c>
      <c r="Q17" s="51">
        <v>4</v>
      </c>
      <c r="R17" s="51">
        <v>12</v>
      </c>
      <c r="S17" s="51">
        <v>12</v>
      </c>
      <c r="T17" s="51" t="s">
        <v>78</v>
      </c>
      <c r="U17" s="51">
        <v>0</v>
      </c>
      <c r="V17" s="51">
        <v>1</v>
      </c>
      <c r="W17" s="51">
        <v>1</v>
      </c>
      <c r="X17" s="51">
        <v>30</v>
      </c>
      <c r="Y17" s="51">
        <v>678</v>
      </c>
      <c r="Z17" s="51">
        <v>0</v>
      </c>
      <c r="AA17" s="51">
        <v>29</v>
      </c>
      <c r="AC17" s="51">
        <v>37</v>
      </c>
      <c r="AD17" s="51">
        <v>7</v>
      </c>
      <c r="AE17" s="51">
        <v>13</v>
      </c>
      <c r="AF17" s="51">
        <v>13</v>
      </c>
      <c r="AG17" s="51">
        <v>3</v>
      </c>
      <c r="AH17" s="51">
        <v>0</v>
      </c>
      <c r="AI17" s="51">
        <v>1</v>
      </c>
      <c r="AJ17" s="51">
        <v>1</v>
      </c>
      <c r="AK17" s="51">
        <v>26</v>
      </c>
      <c r="AL17" s="51">
        <v>1358</v>
      </c>
      <c r="AM17" s="51">
        <v>0</v>
      </c>
      <c r="AN17" s="51">
        <v>35</v>
      </c>
      <c r="AP17" s="51">
        <v>36</v>
      </c>
      <c r="AQ17" s="51" t="s">
        <v>78</v>
      </c>
      <c r="AR17" s="51">
        <v>13</v>
      </c>
      <c r="AS17" s="51">
        <v>17</v>
      </c>
      <c r="AT17" s="51" t="s">
        <v>78</v>
      </c>
      <c r="AU17" s="51">
        <v>0</v>
      </c>
      <c r="AV17" s="51">
        <v>1</v>
      </c>
      <c r="AW17" s="51">
        <v>1</v>
      </c>
      <c r="AX17" s="51">
        <v>25</v>
      </c>
      <c r="AY17" s="51">
        <v>680</v>
      </c>
      <c r="AZ17" s="51">
        <v>0</v>
      </c>
      <c r="BA17" s="51">
        <v>37</v>
      </c>
      <c r="BC17" s="51">
        <v>42</v>
      </c>
      <c r="BD17" s="51" t="s">
        <v>78</v>
      </c>
      <c r="BE17" s="51">
        <v>8</v>
      </c>
      <c r="BF17" s="51">
        <v>14</v>
      </c>
      <c r="BG17" s="51" t="s">
        <v>78</v>
      </c>
      <c r="BH17" s="51">
        <v>0</v>
      </c>
      <c r="BI17" s="51">
        <v>1</v>
      </c>
      <c r="BJ17" s="51">
        <v>1</v>
      </c>
      <c r="BK17" s="51">
        <v>33</v>
      </c>
      <c r="BL17" s="51">
        <v>678</v>
      </c>
      <c r="BM17" s="51">
        <v>0</v>
      </c>
      <c r="BN17" s="51">
        <v>23</v>
      </c>
      <c r="BP17" s="51">
        <v>39</v>
      </c>
      <c r="BQ17" s="51">
        <v>3</v>
      </c>
      <c r="BR17" s="51">
        <v>10</v>
      </c>
      <c r="BS17" s="51">
        <v>15</v>
      </c>
      <c r="BT17" s="51">
        <v>1</v>
      </c>
      <c r="BU17" s="51">
        <v>0</v>
      </c>
      <c r="BV17" s="51">
        <v>1</v>
      </c>
      <c r="BW17" s="51">
        <v>1</v>
      </c>
      <c r="BX17" s="51">
        <v>29</v>
      </c>
      <c r="BY17" s="51">
        <v>1358</v>
      </c>
      <c r="BZ17" s="51">
        <v>0</v>
      </c>
      <c r="CA17" s="51">
        <v>30</v>
      </c>
      <c r="CC17" s="51">
        <v>30</v>
      </c>
      <c r="CD17" s="51">
        <v>8</v>
      </c>
      <c r="CE17" s="51">
        <v>20</v>
      </c>
      <c r="CF17" s="51">
        <v>22</v>
      </c>
      <c r="CG17" s="51">
        <v>2</v>
      </c>
      <c r="CH17" s="51">
        <v>0</v>
      </c>
      <c r="CI17" s="51" t="s">
        <v>78</v>
      </c>
      <c r="CJ17" s="51">
        <v>2</v>
      </c>
      <c r="CK17" s="51">
        <v>15</v>
      </c>
      <c r="CL17" s="51">
        <v>680</v>
      </c>
      <c r="CM17" s="51">
        <v>0</v>
      </c>
      <c r="CN17" s="51">
        <v>52</v>
      </c>
      <c r="CP17" s="51">
        <v>33</v>
      </c>
      <c r="CQ17" s="51">
        <v>8</v>
      </c>
      <c r="CR17" s="51">
        <v>16</v>
      </c>
      <c r="CS17" s="51">
        <v>22</v>
      </c>
      <c r="CT17" s="51">
        <v>3</v>
      </c>
      <c r="CU17" s="51">
        <v>0</v>
      </c>
      <c r="CV17" s="51" t="s">
        <v>78</v>
      </c>
      <c r="CW17" s="51" t="s">
        <v>78</v>
      </c>
      <c r="CX17" s="51">
        <v>17</v>
      </c>
      <c r="CY17" s="51">
        <v>678</v>
      </c>
      <c r="CZ17" s="51">
        <v>0</v>
      </c>
      <c r="DA17" s="51">
        <v>48</v>
      </c>
      <c r="DC17" s="51">
        <v>32</v>
      </c>
      <c r="DD17" s="51">
        <v>8</v>
      </c>
      <c r="DE17" s="51">
        <v>18</v>
      </c>
      <c r="DF17" s="51">
        <v>22</v>
      </c>
      <c r="DG17" s="51">
        <v>2</v>
      </c>
      <c r="DH17" s="51">
        <v>0</v>
      </c>
      <c r="DI17" s="51">
        <v>1</v>
      </c>
      <c r="DJ17" s="51" t="s">
        <v>78</v>
      </c>
      <c r="DK17" s="51">
        <v>16</v>
      </c>
      <c r="DL17" s="51">
        <v>1358</v>
      </c>
      <c r="DM17" s="51">
        <v>0</v>
      </c>
      <c r="DN17" s="51">
        <v>50</v>
      </c>
      <c r="DP17" s="51">
        <v>48</v>
      </c>
      <c r="DQ17" s="51">
        <v>51</v>
      </c>
      <c r="DR17" s="51">
        <v>0</v>
      </c>
      <c r="DS17" s="51">
        <v>3</v>
      </c>
      <c r="DV17" s="51">
        <v>3</v>
      </c>
      <c r="DW17" s="51">
        <v>14</v>
      </c>
      <c r="DX17" s="51">
        <v>32</v>
      </c>
      <c r="DY17" s="51">
        <v>680</v>
      </c>
      <c r="DZ17" s="51">
        <v>0</v>
      </c>
      <c r="EA17" s="51">
        <v>51</v>
      </c>
      <c r="EC17" s="51">
        <v>45</v>
      </c>
      <c r="ED17" s="51">
        <v>46</v>
      </c>
      <c r="EE17" s="51">
        <v>0</v>
      </c>
      <c r="EF17" s="51">
        <v>2</v>
      </c>
      <c r="EI17" s="51">
        <v>2</v>
      </c>
      <c r="EJ17" s="51">
        <v>15</v>
      </c>
      <c r="EK17" s="51">
        <v>36</v>
      </c>
      <c r="EL17" s="51">
        <v>678</v>
      </c>
      <c r="EM17" s="51">
        <v>0</v>
      </c>
      <c r="EN17" s="51">
        <v>46</v>
      </c>
      <c r="EP17" s="51">
        <v>46</v>
      </c>
      <c r="EQ17" s="51">
        <v>49</v>
      </c>
      <c r="ER17" s="51">
        <v>0</v>
      </c>
      <c r="ES17" s="51">
        <v>2</v>
      </c>
      <c r="EV17" s="51">
        <v>3</v>
      </c>
      <c r="EW17" s="51">
        <v>15</v>
      </c>
      <c r="EX17" s="51">
        <v>34</v>
      </c>
      <c r="EY17" s="51">
        <v>1358</v>
      </c>
      <c r="EZ17" s="51">
        <v>0</v>
      </c>
      <c r="FA17" s="51">
        <v>49</v>
      </c>
    </row>
    <row r="18" spans="2:157" x14ac:dyDescent="0.2">
      <c r="B18" s="51" t="s">
        <v>83</v>
      </c>
      <c r="C18" s="51">
        <v>15</v>
      </c>
      <c r="D18" s="51">
        <v>23</v>
      </c>
      <c r="E18" s="51">
        <v>23</v>
      </c>
      <c r="F18" s="51">
        <v>13</v>
      </c>
      <c r="G18" s="51">
        <v>22</v>
      </c>
      <c r="H18" s="51" t="s">
        <v>78</v>
      </c>
      <c r="I18" s="51">
        <v>0</v>
      </c>
      <c r="J18" s="51">
        <v>0</v>
      </c>
      <c r="K18" s="51">
        <v>4</v>
      </c>
      <c r="L18" s="51">
        <v>12089</v>
      </c>
      <c r="M18" s="51">
        <v>0</v>
      </c>
      <c r="N18" s="51">
        <v>81</v>
      </c>
      <c r="P18" s="51">
        <v>20</v>
      </c>
      <c r="Q18" s="51">
        <v>20</v>
      </c>
      <c r="R18" s="51">
        <v>23</v>
      </c>
      <c r="S18" s="51">
        <v>14</v>
      </c>
      <c r="T18" s="51">
        <v>17</v>
      </c>
      <c r="U18" s="51" t="s">
        <v>78</v>
      </c>
      <c r="V18" s="51">
        <v>0</v>
      </c>
      <c r="W18" s="51">
        <v>0</v>
      </c>
      <c r="X18" s="51">
        <v>7</v>
      </c>
      <c r="Y18" s="51">
        <v>12641</v>
      </c>
      <c r="Z18" s="51">
        <v>0</v>
      </c>
      <c r="AA18" s="51">
        <v>74</v>
      </c>
      <c r="AC18" s="51">
        <v>17</v>
      </c>
      <c r="AD18" s="51">
        <v>21</v>
      </c>
      <c r="AE18" s="51">
        <v>23</v>
      </c>
      <c r="AF18" s="51">
        <v>13</v>
      </c>
      <c r="AG18" s="51">
        <v>20</v>
      </c>
      <c r="AH18" s="51" t="s">
        <v>78</v>
      </c>
      <c r="AI18" s="51">
        <v>0</v>
      </c>
      <c r="AJ18" s="51">
        <v>0</v>
      </c>
      <c r="AK18" s="51">
        <v>5</v>
      </c>
      <c r="AL18" s="51">
        <v>24730</v>
      </c>
      <c r="AM18" s="51">
        <v>0</v>
      </c>
      <c r="AN18" s="51">
        <v>77</v>
      </c>
      <c r="AP18" s="51">
        <v>17</v>
      </c>
      <c r="AQ18" s="51">
        <v>20</v>
      </c>
      <c r="AR18" s="51">
        <v>27</v>
      </c>
      <c r="AS18" s="51">
        <v>19</v>
      </c>
      <c r="AT18" s="51">
        <v>12</v>
      </c>
      <c r="AU18" s="51" t="s">
        <v>78</v>
      </c>
      <c r="AV18" s="51">
        <v>0</v>
      </c>
      <c r="AW18" s="51">
        <v>0</v>
      </c>
      <c r="AX18" s="51">
        <v>4</v>
      </c>
      <c r="AY18" s="51">
        <v>12089</v>
      </c>
      <c r="AZ18" s="51">
        <v>0</v>
      </c>
      <c r="BA18" s="51">
        <v>79</v>
      </c>
      <c r="BC18" s="51">
        <v>24</v>
      </c>
      <c r="BD18" s="51">
        <v>13</v>
      </c>
      <c r="BE18" s="51">
        <v>25</v>
      </c>
      <c r="BF18" s="51">
        <v>22</v>
      </c>
      <c r="BG18" s="51">
        <v>8</v>
      </c>
      <c r="BH18" s="51">
        <v>0</v>
      </c>
      <c r="BI18" s="51">
        <v>0</v>
      </c>
      <c r="BJ18" s="51">
        <v>0</v>
      </c>
      <c r="BK18" s="51">
        <v>8</v>
      </c>
      <c r="BL18" s="51">
        <v>12641</v>
      </c>
      <c r="BM18" s="51">
        <v>0</v>
      </c>
      <c r="BN18" s="51">
        <v>68</v>
      </c>
      <c r="BP18" s="51">
        <v>20</v>
      </c>
      <c r="BQ18" s="51">
        <v>16</v>
      </c>
      <c r="BR18" s="51">
        <v>26</v>
      </c>
      <c r="BS18" s="51">
        <v>21</v>
      </c>
      <c r="BT18" s="51">
        <v>10</v>
      </c>
      <c r="BU18" s="51" t="s">
        <v>78</v>
      </c>
      <c r="BV18" s="51">
        <v>0</v>
      </c>
      <c r="BW18" s="51">
        <v>0</v>
      </c>
      <c r="BX18" s="51">
        <v>6</v>
      </c>
      <c r="BY18" s="51">
        <v>24730</v>
      </c>
      <c r="BZ18" s="51">
        <v>0</v>
      </c>
      <c r="CA18" s="51">
        <v>73</v>
      </c>
      <c r="CC18" s="51">
        <v>11</v>
      </c>
      <c r="CD18" s="51">
        <v>26</v>
      </c>
      <c r="CE18" s="51">
        <v>28</v>
      </c>
      <c r="CF18" s="51">
        <v>18</v>
      </c>
      <c r="CG18" s="51">
        <v>14</v>
      </c>
      <c r="CH18" s="51">
        <v>0</v>
      </c>
      <c r="CI18" s="51">
        <v>0</v>
      </c>
      <c r="CJ18" s="51">
        <v>0</v>
      </c>
      <c r="CK18" s="51">
        <v>2</v>
      </c>
      <c r="CL18" s="51">
        <v>12090</v>
      </c>
      <c r="CM18" s="51">
        <v>0</v>
      </c>
      <c r="CN18" s="51">
        <v>87</v>
      </c>
      <c r="CP18" s="51">
        <v>11</v>
      </c>
      <c r="CQ18" s="51">
        <v>23</v>
      </c>
      <c r="CR18" s="51">
        <v>25</v>
      </c>
      <c r="CS18" s="51">
        <v>16</v>
      </c>
      <c r="CT18" s="51">
        <v>21</v>
      </c>
      <c r="CU18" s="51">
        <v>0</v>
      </c>
      <c r="CV18" s="51">
        <v>0</v>
      </c>
      <c r="CW18" s="51">
        <v>0</v>
      </c>
      <c r="CX18" s="51">
        <v>3</v>
      </c>
      <c r="CY18" s="51">
        <v>12641</v>
      </c>
      <c r="CZ18" s="51">
        <v>0</v>
      </c>
      <c r="DA18" s="51">
        <v>85</v>
      </c>
      <c r="DC18" s="51">
        <v>11</v>
      </c>
      <c r="DD18" s="51">
        <v>24</v>
      </c>
      <c r="DE18" s="51">
        <v>27</v>
      </c>
      <c r="DF18" s="51">
        <v>17</v>
      </c>
      <c r="DG18" s="51">
        <v>18</v>
      </c>
      <c r="DH18" s="51">
        <v>0</v>
      </c>
      <c r="DI18" s="51">
        <v>0</v>
      </c>
      <c r="DJ18" s="51">
        <v>0</v>
      </c>
      <c r="DK18" s="51">
        <v>3</v>
      </c>
      <c r="DL18" s="51">
        <v>24731</v>
      </c>
      <c r="DM18" s="51">
        <v>0</v>
      </c>
      <c r="DN18" s="51">
        <v>86</v>
      </c>
      <c r="DP18" s="51">
        <v>69</v>
      </c>
      <c r="DQ18" s="51">
        <v>84</v>
      </c>
      <c r="DR18" s="51">
        <v>0</v>
      </c>
      <c r="DS18" s="51">
        <v>15</v>
      </c>
      <c r="DV18" s="51">
        <v>0</v>
      </c>
      <c r="DW18" s="51">
        <v>2</v>
      </c>
      <c r="DX18" s="51">
        <v>14</v>
      </c>
      <c r="DY18" s="51">
        <v>12090</v>
      </c>
      <c r="DZ18" s="51">
        <v>0</v>
      </c>
      <c r="EA18" s="51">
        <v>84</v>
      </c>
      <c r="EC18" s="51">
        <v>62</v>
      </c>
      <c r="ED18" s="51">
        <v>80</v>
      </c>
      <c r="EE18" s="51">
        <v>0</v>
      </c>
      <c r="EF18" s="51">
        <v>18</v>
      </c>
      <c r="EI18" s="51">
        <v>0</v>
      </c>
      <c r="EJ18" s="51">
        <v>4</v>
      </c>
      <c r="EK18" s="51">
        <v>16</v>
      </c>
      <c r="EL18" s="51">
        <v>12640</v>
      </c>
      <c r="EM18" s="51">
        <v>0</v>
      </c>
      <c r="EN18" s="51">
        <v>80</v>
      </c>
      <c r="EP18" s="51">
        <v>65</v>
      </c>
      <c r="EQ18" s="51">
        <v>82</v>
      </c>
      <c r="ER18" s="51">
        <v>0</v>
      </c>
      <c r="ES18" s="51">
        <v>16</v>
      </c>
      <c r="EV18" s="51">
        <v>0</v>
      </c>
      <c r="EW18" s="51">
        <v>3</v>
      </c>
      <c r="EX18" s="51">
        <v>15</v>
      </c>
      <c r="EY18" s="51">
        <v>24730</v>
      </c>
      <c r="EZ18" s="51">
        <v>0</v>
      </c>
      <c r="FA18" s="51">
        <v>82</v>
      </c>
    </row>
    <row r="19" spans="2:157" x14ac:dyDescent="0.2">
      <c r="B19" s="51" t="s">
        <v>84</v>
      </c>
      <c r="C19" s="51">
        <v>10</v>
      </c>
      <c r="D19" s="51">
        <v>27</v>
      </c>
      <c r="E19" s="51">
        <v>24</v>
      </c>
      <c r="F19" s="51">
        <v>12</v>
      </c>
      <c r="G19" s="51">
        <v>26</v>
      </c>
      <c r="H19" s="51">
        <v>0</v>
      </c>
      <c r="I19" s="51" t="s">
        <v>78</v>
      </c>
      <c r="J19" s="51" t="s">
        <v>78</v>
      </c>
      <c r="K19" s="51">
        <v>1</v>
      </c>
      <c r="L19" s="51">
        <v>3952</v>
      </c>
      <c r="M19" s="51">
        <v>0</v>
      </c>
      <c r="N19" s="51">
        <v>88</v>
      </c>
      <c r="P19" s="51">
        <v>17</v>
      </c>
      <c r="Q19" s="51">
        <v>23</v>
      </c>
      <c r="R19" s="51">
        <v>25</v>
      </c>
      <c r="S19" s="51">
        <v>14</v>
      </c>
      <c r="T19" s="51">
        <v>16</v>
      </c>
      <c r="U19" s="51">
        <v>0</v>
      </c>
      <c r="V19" s="51" t="s">
        <v>78</v>
      </c>
      <c r="W19" s="51" t="s">
        <v>78</v>
      </c>
      <c r="X19" s="51">
        <v>4</v>
      </c>
      <c r="Y19" s="51">
        <v>3965</v>
      </c>
      <c r="Z19" s="51">
        <v>0</v>
      </c>
      <c r="AA19" s="51">
        <v>79</v>
      </c>
      <c r="AC19" s="51">
        <v>14</v>
      </c>
      <c r="AD19" s="51">
        <v>25</v>
      </c>
      <c r="AE19" s="51">
        <v>25</v>
      </c>
      <c r="AF19" s="51">
        <v>13</v>
      </c>
      <c r="AG19" s="51">
        <v>21</v>
      </c>
      <c r="AH19" s="51">
        <v>0</v>
      </c>
      <c r="AI19" s="51">
        <v>0</v>
      </c>
      <c r="AJ19" s="51" t="s">
        <v>78</v>
      </c>
      <c r="AK19" s="51">
        <v>3</v>
      </c>
      <c r="AL19" s="51">
        <v>7917</v>
      </c>
      <c r="AM19" s="51">
        <v>0</v>
      </c>
      <c r="AN19" s="51">
        <v>84</v>
      </c>
      <c r="AP19" s="51">
        <v>13</v>
      </c>
      <c r="AQ19" s="51">
        <v>22</v>
      </c>
      <c r="AR19" s="51">
        <v>31</v>
      </c>
      <c r="AS19" s="51">
        <v>19</v>
      </c>
      <c r="AT19" s="51">
        <v>13</v>
      </c>
      <c r="AU19" s="51">
        <v>0</v>
      </c>
      <c r="AV19" s="51" t="s">
        <v>78</v>
      </c>
      <c r="AW19" s="51" t="s">
        <v>78</v>
      </c>
      <c r="AX19" s="51">
        <v>2</v>
      </c>
      <c r="AY19" s="51">
        <v>3952</v>
      </c>
      <c r="AZ19" s="51">
        <v>0</v>
      </c>
      <c r="BA19" s="51">
        <v>85</v>
      </c>
      <c r="BC19" s="51">
        <v>24</v>
      </c>
      <c r="BD19" s="51">
        <v>13</v>
      </c>
      <c r="BE19" s="51">
        <v>28</v>
      </c>
      <c r="BF19" s="51">
        <v>24</v>
      </c>
      <c r="BG19" s="51">
        <v>7</v>
      </c>
      <c r="BH19" s="51">
        <v>0</v>
      </c>
      <c r="BI19" s="51">
        <v>0</v>
      </c>
      <c r="BJ19" s="51" t="s">
        <v>78</v>
      </c>
      <c r="BK19" s="51">
        <v>5</v>
      </c>
      <c r="BL19" s="51">
        <v>3965</v>
      </c>
      <c r="BM19" s="51">
        <v>0</v>
      </c>
      <c r="BN19" s="51">
        <v>71</v>
      </c>
      <c r="BP19" s="51">
        <v>18</v>
      </c>
      <c r="BQ19" s="51">
        <v>18</v>
      </c>
      <c r="BR19" s="51">
        <v>29</v>
      </c>
      <c r="BS19" s="51">
        <v>22</v>
      </c>
      <c r="BT19" s="51">
        <v>10</v>
      </c>
      <c r="BU19" s="51">
        <v>0</v>
      </c>
      <c r="BV19" s="51" t="s">
        <v>78</v>
      </c>
      <c r="BW19" s="51" t="s">
        <v>78</v>
      </c>
      <c r="BX19" s="51">
        <v>3</v>
      </c>
      <c r="BY19" s="51">
        <v>7917</v>
      </c>
      <c r="BZ19" s="51">
        <v>0</v>
      </c>
      <c r="CA19" s="51">
        <v>78</v>
      </c>
      <c r="CC19" s="51">
        <v>9</v>
      </c>
      <c r="CD19" s="51">
        <v>27</v>
      </c>
      <c r="CE19" s="51">
        <v>32</v>
      </c>
      <c r="CF19" s="51">
        <v>18</v>
      </c>
      <c r="CG19" s="51">
        <v>13</v>
      </c>
      <c r="CH19" s="51">
        <v>0</v>
      </c>
      <c r="CI19" s="51" t="s">
        <v>78</v>
      </c>
      <c r="CJ19" s="51" t="s">
        <v>78</v>
      </c>
      <c r="CK19" s="51">
        <v>1</v>
      </c>
      <c r="CL19" s="51">
        <v>3952</v>
      </c>
      <c r="CM19" s="51">
        <v>0</v>
      </c>
      <c r="CN19" s="51">
        <v>89</v>
      </c>
      <c r="CP19" s="51">
        <v>11</v>
      </c>
      <c r="CQ19" s="51">
        <v>23</v>
      </c>
      <c r="CR19" s="51">
        <v>28</v>
      </c>
      <c r="CS19" s="51">
        <v>19</v>
      </c>
      <c r="CT19" s="51">
        <v>16</v>
      </c>
      <c r="CU19" s="51" t="s">
        <v>78</v>
      </c>
      <c r="CV19" s="51" t="s">
        <v>78</v>
      </c>
      <c r="CW19" s="51" t="s">
        <v>78</v>
      </c>
      <c r="CX19" s="51">
        <v>2</v>
      </c>
      <c r="CY19" s="51">
        <v>3965</v>
      </c>
      <c r="CZ19" s="51">
        <v>0</v>
      </c>
      <c r="DA19" s="51">
        <v>86</v>
      </c>
      <c r="DC19" s="51">
        <v>10</v>
      </c>
      <c r="DD19" s="51">
        <v>25</v>
      </c>
      <c r="DE19" s="51">
        <v>30</v>
      </c>
      <c r="DF19" s="51">
        <v>19</v>
      </c>
      <c r="DG19" s="51">
        <v>15</v>
      </c>
      <c r="DH19" s="51" t="s">
        <v>78</v>
      </c>
      <c r="DI19" s="51">
        <v>0</v>
      </c>
      <c r="DJ19" s="51">
        <v>0</v>
      </c>
      <c r="DK19" s="51">
        <v>2</v>
      </c>
      <c r="DL19" s="51">
        <v>7917</v>
      </c>
      <c r="DM19" s="51">
        <v>0</v>
      </c>
      <c r="DN19" s="51">
        <v>88</v>
      </c>
      <c r="DP19" s="51">
        <v>74</v>
      </c>
      <c r="DQ19" s="51">
        <v>90</v>
      </c>
      <c r="DR19" s="51">
        <v>0</v>
      </c>
      <c r="DS19" s="51">
        <v>16</v>
      </c>
      <c r="DV19" s="51">
        <v>0</v>
      </c>
      <c r="DW19" s="51">
        <v>1</v>
      </c>
      <c r="DX19" s="51">
        <v>9</v>
      </c>
      <c r="DY19" s="51">
        <v>3952</v>
      </c>
      <c r="DZ19" s="51">
        <v>0</v>
      </c>
      <c r="EA19" s="51">
        <v>90</v>
      </c>
      <c r="EC19" s="51">
        <v>68</v>
      </c>
      <c r="ED19" s="51">
        <v>85</v>
      </c>
      <c r="EE19" s="51" t="s">
        <v>78</v>
      </c>
      <c r="EF19" s="51">
        <v>16</v>
      </c>
      <c r="EI19" s="51">
        <v>0</v>
      </c>
      <c r="EJ19" s="51">
        <v>2</v>
      </c>
      <c r="EK19" s="51">
        <v>13</v>
      </c>
      <c r="EL19" s="51">
        <v>3965</v>
      </c>
      <c r="EM19" s="51">
        <v>0</v>
      </c>
      <c r="EN19" s="51">
        <v>85</v>
      </c>
      <c r="EP19" s="51">
        <v>71</v>
      </c>
      <c r="EQ19" s="51">
        <v>88</v>
      </c>
      <c r="ER19" s="51" t="s">
        <v>78</v>
      </c>
      <c r="ES19" s="51">
        <v>16</v>
      </c>
      <c r="EV19" s="51">
        <v>0</v>
      </c>
      <c r="EW19" s="51">
        <v>2</v>
      </c>
      <c r="EX19" s="51">
        <v>11</v>
      </c>
      <c r="EY19" s="51">
        <v>7917</v>
      </c>
      <c r="EZ19" s="51">
        <v>0</v>
      </c>
      <c r="FA19" s="51">
        <v>88</v>
      </c>
    </row>
    <row r="20" spans="2:157" x14ac:dyDescent="0.2">
      <c r="B20" s="51" t="s">
        <v>85</v>
      </c>
      <c r="C20" s="51">
        <v>7</v>
      </c>
      <c r="D20" s="51">
        <v>28</v>
      </c>
      <c r="E20" s="51">
        <v>23</v>
      </c>
      <c r="F20" s="51">
        <v>9</v>
      </c>
      <c r="G20" s="51">
        <v>31</v>
      </c>
      <c r="H20" s="51">
        <v>0</v>
      </c>
      <c r="I20" s="51">
        <v>0</v>
      </c>
      <c r="J20" s="51">
        <v>0</v>
      </c>
      <c r="K20" s="51">
        <v>1</v>
      </c>
      <c r="L20" s="51">
        <v>1733</v>
      </c>
      <c r="M20" s="51">
        <v>0</v>
      </c>
      <c r="N20" s="51">
        <v>91</v>
      </c>
      <c r="P20" s="51">
        <v>14</v>
      </c>
      <c r="Q20" s="51">
        <v>23</v>
      </c>
      <c r="R20" s="51">
        <v>26</v>
      </c>
      <c r="S20" s="51">
        <v>13</v>
      </c>
      <c r="T20" s="51">
        <v>21</v>
      </c>
      <c r="U20" s="51" t="s">
        <v>78</v>
      </c>
      <c r="V20" s="51" t="s">
        <v>78</v>
      </c>
      <c r="W20" s="51">
        <v>0</v>
      </c>
      <c r="X20" s="51">
        <v>3</v>
      </c>
      <c r="Y20" s="51">
        <v>1651</v>
      </c>
      <c r="Z20" s="51">
        <v>0</v>
      </c>
      <c r="AA20" s="51">
        <v>83</v>
      </c>
      <c r="AC20" s="51">
        <v>10</v>
      </c>
      <c r="AD20" s="51">
        <v>26</v>
      </c>
      <c r="AE20" s="51">
        <v>24</v>
      </c>
      <c r="AF20" s="51">
        <v>11</v>
      </c>
      <c r="AG20" s="51">
        <v>26</v>
      </c>
      <c r="AH20" s="51" t="s">
        <v>78</v>
      </c>
      <c r="AI20" s="51" t="s">
        <v>78</v>
      </c>
      <c r="AJ20" s="51">
        <v>0</v>
      </c>
      <c r="AK20" s="51">
        <v>2</v>
      </c>
      <c r="AL20" s="51">
        <v>3384</v>
      </c>
      <c r="AM20" s="51">
        <v>0</v>
      </c>
      <c r="AN20" s="51">
        <v>87</v>
      </c>
      <c r="AP20" s="51">
        <v>9</v>
      </c>
      <c r="AQ20" s="51">
        <v>23</v>
      </c>
      <c r="AR20" s="51">
        <v>31</v>
      </c>
      <c r="AS20" s="51">
        <v>17</v>
      </c>
      <c r="AT20" s="51">
        <v>18</v>
      </c>
      <c r="AU20" s="51">
        <v>0</v>
      </c>
      <c r="AV20" s="51">
        <v>0</v>
      </c>
      <c r="AW20" s="51">
        <v>0</v>
      </c>
      <c r="AX20" s="51">
        <v>2</v>
      </c>
      <c r="AY20" s="51">
        <v>1733</v>
      </c>
      <c r="AZ20" s="51">
        <v>0</v>
      </c>
      <c r="BA20" s="51">
        <v>89</v>
      </c>
      <c r="BC20" s="51">
        <v>19</v>
      </c>
      <c r="BD20" s="51">
        <v>15</v>
      </c>
      <c r="BE20" s="51">
        <v>28</v>
      </c>
      <c r="BF20" s="51">
        <v>23</v>
      </c>
      <c r="BG20" s="51">
        <v>10</v>
      </c>
      <c r="BH20" s="51">
        <v>0</v>
      </c>
      <c r="BI20" s="51">
        <v>0</v>
      </c>
      <c r="BJ20" s="51" t="s">
        <v>78</v>
      </c>
      <c r="BK20" s="51">
        <v>5</v>
      </c>
      <c r="BL20" s="51">
        <v>1651</v>
      </c>
      <c r="BM20" s="51">
        <v>0</v>
      </c>
      <c r="BN20" s="51">
        <v>76</v>
      </c>
      <c r="BP20" s="51">
        <v>14</v>
      </c>
      <c r="BQ20" s="51">
        <v>19</v>
      </c>
      <c r="BR20" s="51">
        <v>30</v>
      </c>
      <c r="BS20" s="51">
        <v>20</v>
      </c>
      <c r="BT20" s="51">
        <v>14</v>
      </c>
      <c r="BU20" s="51">
        <v>0</v>
      </c>
      <c r="BV20" s="51">
        <v>0</v>
      </c>
      <c r="BW20" s="51" t="s">
        <v>78</v>
      </c>
      <c r="BX20" s="51">
        <v>3</v>
      </c>
      <c r="BY20" s="51">
        <v>3384</v>
      </c>
      <c r="BZ20" s="51">
        <v>0</v>
      </c>
      <c r="CA20" s="51">
        <v>83</v>
      </c>
      <c r="CC20" s="51">
        <v>7</v>
      </c>
      <c r="CD20" s="51">
        <v>30</v>
      </c>
      <c r="CE20" s="51">
        <v>30</v>
      </c>
      <c r="CF20" s="51">
        <v>15</v>
      </c>
      <c r="CG20" s="51">
        <v>16</v>
      </c>
      <c r="CH20" s="51">
        <v>0</v>
      </c>
      <c r="CI20" s="51">
        <v>0</v>
      </c>
      <c r="CJ20" s="51">
        <v>0</v>
      </c>
      <c r="CK20" s="51">
        <v>1</v>
      </c>
      <c r="CL20" s="51">
        <v>1733</v>
      </c>
      <c r="CM20" s="51">
        <v>0</v>
      </c>
      <c r="CN20" s="51">
        <v>92</v>
      </c>
      <c r="CP20" s="51">
        <v>9</v>
      </c>
      <c r="CQ20" s="51">
        <v>22</v>
      </c>
      <c r="CR20" s="51">
        <v>27</v>
      </c>
      <c r="CS20" s="51">
        <v>18</v>
      </c>
      <c r="CT20" s="51">
        <v>22</v>
      </c>
      <c r="CU20" s="51">
        <v>0</v>
      </c>
      <c r="CV20" s="51" t="s">
        <v>78</v>
      </c>
      <c r="CW20" s="51">
        <v>0</v>
      </c>
      <c r="CX20" s="51">
        <v>3</v>
      </c>
      <c r="CY20" s="51">
        <v>1651</v>
      </c>
      <c r="CZ20" s="51">
        <v>0</v>
      </c>
      <c r="DA20" s="51">
        <v>88</v>
      </c>
      <c r="DC20" s="51">
        <v>8</v>
      </c>
      <c r="DD20" s="51">
        <v>26</v>
      </c>
      <c r="DE20" s="51">
        <v>28</v>
      </c>
      <c r="DF20" s="51">
        <v>17</v>
      </c>
      <c r="DG20" s="51">
        <v>19</v>
      </c>
      <c r="DH20" s="51">
        <v>0</v>
      </c>
      <c r="DI20" s="51" t="s">
        <v>78</v>
      </c>
      <c r="DJ20" s="51">
        <v>0</v>
      </c>
      <c r="DK20" s="51">
        <v>2</v>
      </c>
      <c r="DL20" s="51">
        <v>3384</v>
      </c>
      <c r="DM20" s="51">
        <v>0</v>
      </c>
      <c r="DN20" s="51">
        <v>90</v>
      </c>
      <c r="DP20" s="51">
        <v>73</v>
      </c>
      <c r="DQ20" s="51">
        <v>92</v>
      </c>
      <c r="DR20" s="51" t="s">
        <v>78</v>
      </c>
      <c r="DS20" s="51">
        <v>19</v>
      </c>
      <c r="DV20" s="51" t="s">
        <v>78</v>
      </c>
      <c r="DW20" s="51">
        <v>1</v>
      </c>
      <c r="DX20" s="51">
        <v>7</v>
      </c>
      <c r="DY20" s="51">
        <v>1733</v>
      </c>
      <c r="DZ20" s="51">
        <v>0</v>
      </c>
      <c r="EA20" s="51">
        <v>92</v>
      </c>
      <c r="EC20" s="51">
        <v>66</v>
      </c>
      <c r="ED20" s="51">
        <v>87</v>
      </c>
      <c r="EE20" s="51" t="s">
        <v>78</v>
      </c>
      <c r="EF20" s="51">
        <v>21</v>
      </c>
      <c r="EI20" s="51" t="s">
        <v>78</v>
      </c>
      <c r="EJ20" s="51">
        <v>2</v>
      </c>
      <c r="EK20" s="51">
        <v>10</v>
      </c>
      <c r="EL20" s="51">
        <v>1651</v>
      </c>
      <c r="EM20" s="51">
        <v>0</v>
      </c>
      <c r="EN20" s="51">
        <v>87</v>
      </c>
      <c r="EP20" s="51">
        <v>69</v>
      </c>
      <c r="EQ20" s="51">
        <v>89</v>
      </c>
      <c r="ER20" s="51">
        <v>0</v>
      </c>
      <c r="ES20" s="51">
        <v>20</v>
      </c>
      <c r="EV20" s="51">
        <v>0</v>
      </c>
      <c r="EW20" s="51">
        <v>2</v>
      </c>
      <c r="EX20" s="51">
        <v>9</v>
      </c>
      <c r="EY20" s="51">
        <v>3384</v>
      </c>
      <c r="EZ20" s="51">
        <v>0</v>
      </c>
      <c r="FA20" s="51">
        <v>89</v>
      </c>
    </row>
    <row r="21" spans="2:157" x14ac:dyDescent="0.2">
      <c r="B21" s="51" t="s">
        <v>86</v>
      </c>
      <c r="C21" s="51">
        <v>7</v>
      </c>
      <c r="D21" s="51">
        <v>25</v>
      </c>
      <c r="E21" s="51">
        <v>20</v>
      </c>
      <c r="F21" s="51">
        <v>7</v>
      </c>
      <c r="G21" s="51">
        <v>39</v>
      </c>
      <c r="H21" s="51" t="s">
        <v>78</v>
      </c>
      <c r="I21" s="51">
        <v>0</v>
      </c>
      <c r="J21" s="51">
        <v>0</v>
      </c>
      <c r="K21" s="51">
        <v>1</v>
      </c>
      <c r="L21" s="51">
        <v>3052</v>
      </c>
      <c r="M21" s="51">
        <v>0</v>
      </c>
      <c r="N21" s="51">
        <v>92</v>
      </c>
      <c r="P21" s="51">
        <v>12</v>
      </c>
      <c r="Q21" s="51">
        <v>24</v>
      </c>
      <c r="R21" s="51">
        <v>23</v>
      </c>
      <c r="S21" s="51">
        <v>10</v>
      </c>
      <c r="T21" s="51">
        <v>28</v>
      </c>
      <c r="U21" s="51" t="s">
        <v>78</v>
      </c>
      <c r="V21" s="51" t="s">
        <v>78</v>
      </c>
      <c r="W21" s="51" t="s">
        <v>78</v>
      </c>
      <c r="X21" s="51">
        <v>3</v>
      </c>
      <c r="Y21" s="51">
        <v>3113</v>
      </c>
      <c r="Z21" s="51">
        <v>0</v>
      </c>
      <c r="AA21" s="51">
        <v>85</v>
      </c>
      <c r="AC21" s="51">
        <v>10</v>
      </c>
      <c r="AD21" s="51">
        <v>25</v>
      </c>
      <c r="AE21" s="51">
        <v>21</v>
      </c>
      <c r="AF21" s="51">
        <v>8</v>
      </c>
      <c r="AG21" s="51">
        <v>34</v>
      </c>
      <c r="AH21" s="51" t="s">
        <v>78</v>
      </c>
      <c r="AI21" s="51" t="s">
        <v>78</v>
      </c>
      <c r="AJ21" s="51" t="s">
        <v>78</v>
      </c>
      <c r="AK21" s="51">
        <v>2</v>
      </c>
      <c r="AL21" s="51">
        <v>6165</v>
      </c>
      <c r="AM21" s="51">
        <v>0</v>
      </c>
      <c r="AN21" s="51">
        <v>88</v>
      </c>
      <c r="AP21" s="51">
        <v>8</v>
      </c>
      <c r="AQ21" s="51">
        <v>26</v>
      </c>
      <c r="AR21" s="51">
        <v>27</v>
      </c>
      <c r="AS21" s="51">
        <v>13</v>
      </c>
      <c r="AT21" s="51">
        <v>24</v>
      </c>
      <c r="AU21" s="51">
        <v>0</v>
      </c>
      <c r="AV21" s="51">
        <v>0</v>
      </c>
      <c r="AW21" s="51">
        <v>0</v>
      </c>
      <c r="AX21" s="51">
        <v>2</v>
      </c>
      <c r="AY21" s="51">
        <v>3052</v>
      </c>
      <c r="AZ21" s="51">
        <v>0</v>
      </c>
      <c r="BA21" s="51">
        <v>90</v>
      </c>
      <c r="BC21" s="51">
        <v>15</v>
      </c>
      <c r="BD21" s="51">
        <v>20</v>
      </c>
      <c r="BE21" s="51">
        <v>27</v>
      </c>
      <c r="BF21" s="51">
        <v>20</v>
      </c>
      <c r="BG21" s="51">
        <v>13</v>
      </c>
      <c r="BH21" s="51">
        <v>0</v>
      </c>
      <c r="BI21" s="51" t="s">
        <v>78</v>
      </c>
      <c r="BJ21" s="51" t="s">
        <v>78</v>
      </c>
      <c r="BK21" s="51">
        <v>4</v>
      </c>
      <c r="BL21" s="51">
        <v>3113</v>
      </c>
      <c r="BM21" s="51">
        <v>0</v>
      </c>
      <c r="BN21" s="51">
        <v>81</v>
      </c>
      <c r="BP21" s="51">
        <v>12</v>
      </c>
      <c r="BQ21" s="51">
        <v>23</v>
      </c>
      <c r="BR21" s="51">
        <v>27</v>
      </c>
      <c r="BS21" s="51">
        <v>17</v>
      </c>
      <c r="BT21" s="51">
        <v>19</v>
      </c>
      <c r="BU21" s="51">
        <v>0</v>
      </c>
      <c r="BV21" s="51" t="s">
        <v>78</v>
      </c>
      <c r="BW21" s="51" t="s">
        <v>78</v>
      </c>
      <c r="BX21" s="51">
        <v>3</v>
      </c>
      <c r="BY21" s="51">
        <v>6165</v>
      </c>
      <c r="BZ21" s="51">
        <v>0</v>
      </c>
      <c r="CA21" s="51">
        <v>86</v>
      </c>
      <c r="CC21" s="51">
        <v>6</v>
      </c>
      <c r="CD21" s="51">
        <v>31</v>
      </c>
      <c r="CE21" s="51">
        <v>25</v>
      </c>
      <c r="CF21" s="51">
        <v>11</v>
      </c>
      <c r="CG21" s="51">
        <v>25</v>
      </c>
      <c r="CH21" s="51">
        <v>0</v>
      </c>
      <c r="CI21" s="51">
        <v>0</v>
      </c>
      <c r="CJ21" s="51">
        <v>0</v>
      </c>
      <c r="CK21" s="51">
        <v>1</v>
      </c>
      <c r="CL21" s="51">
        <v>3052</v>
      </c>
      <c r="CM21" s="51">
        <v>0</v>
      </c>
      <c r="CN21" s="51">
        <v>93</v>
      </c>
      <c r="CP21" s="51">
        <v>8</v>
      </c>
      <c r="CQ21" s="51">
        <v>25</v>
      </c>
      <c r="CR21" s="51">
        <v>23</v>
      </c>
      <c r="CS21" s="51">
        <v>13</v>
      </c>
      <c r="CT21" s="51">
        <v>28</v>
      </c>
      <c r="CU21" s="51" t="s">
        <v>78</v>
      </c>
      <c r="CV21" s="51" t="s">
        <v>78</v>
      </c>
      <c r="CW21" s="51">
        <v>0</v>
      </c>
      <c r="CX21" s="51">
        <v>2</v>
      </c>
      <c r="CY21" s="51">
        <v>3113</v>
      </c>
      <c r="CZ21" s="51">
        <v>0</v>
      </c>
      <c r="DA21" s="51">
        <v>90</v>
      </c>
      <c r="DC21" s="51">
        <v>7</v>
      </c>
      <c r="DD21" s="51">
        <v>28</v>
      </c>
      <c r="DE21" s="51">
        <v>24</v>
      </c>
      <c r="DF21" s="51">
        <v>12</v>
      </c>
      <c r="DG21" s="51">
        <v>27</v>
      </c>
      <c r="DH21" s="51" t="s">
        <v>78</v>
      </c>
      <c r="DI21" s="51" t="s">
        <v>78</v>
      </c>
      <c r="DJ21" s="51">
        <v>0</v>
      </c>
      <c r="DK21" s="51">
        <v>2</v>
      </c>
      <c r="DL21" s="51">
        <v>6165</v>
      </c>
      <c r="DM21" s="51">
        <v>0</v>
      </c>
      <c r="DN21" s="51">
        <v>91</v>
      </c>
      <c r="DP21" s="51">
        <v>67</v>
      </c>
      <c r="DQ21" s="51">
        <v>93</v>
      </c>
      <c r="DR21" s="51">
        <v>0</v>
      </c>
      <c r="DS21" s="51">
        <v>26</v>
      </c>
      <c r="DV21" s="51" t="s">
        <v>78</v>
      </c>
      <c r="DW21" s="51">
        <v>1</v>
      </c>
      <c r="DX21" s="51">
        <v>6</v>
      </c>
      <c r="DY21" s="51">
        <v>3052</v>
      </c>
      <c r="DZ21" s="51">
        <v>0</v>
      </c>
      <c r="EA21" s="51">
        <v>93</v>
      </c>
      <c r="EC21" s="51">
        <v>63</v>
      </c>
      <c r="ED21" s="51">
        <v>89</v>
      </c>
      <c r="EE21" s="51">
        <v>0</v>
      </c>
      <c r="EF21" s="51">
        <v>27</v>
      </c>
      <c r="EI21" s="51" t="s">
        <v>78</v>
      </c>
      <c r="EJ21" s="51">
        <v>2</v>
      </c>
      <c r="EK21" s="51">
        <v>9</v>
      </c>
      <c r="EL21" s="51">
        <v>3113</v>
      </c>
      <c r="EM21" s="51">
        <v>0</v>
      </c>
      <c r="EN21" s="51">
        <v>89</v>
      </c>
      <c r="EP21" s="51">
        <v>65</v>
      </c>
      <c r="EQ21" s="51">
        <v>91</v>
      </c>
      <c r="ER21" s="51">
        <v>0</v>
      </c>
      <c r="ES21" s="51">
        <v>26</v>
      </c>
      <c r="EV21" s="51">
        <v>0</v>
      </c>
      <c r="EW21" s="51">
        <v>1</v>
      </c>
      <c r="EX21" s="51">
        <v>8</v>
      </c>
      <c r="EY21" s="51">
        <v>6165</v>
      </c>
      <c r="EZ21" s="51">
        <v>0</v>
      </c>
      <c r="FA21" s="51">
        <v>91</v>
      </c>
    </row>
    <row r="22" spans="2:157" x14ac:dyDescent="0.2">
      <c r="B22" s="51" t="s">
        <v>87</v>
      </c>
      <c r="C22" s="51">
        <v>8</v>
      </c>
      <c r="D22" s="51">
        <v>27</v>
      </c>
      <c r="E22" s="51">
        <v>21</v>
      </c>
      <c r="F22" s="51">
        <v>10</v>
      </c>
      <c r="G22" s="51">
        <v>32</v>
      </c>
      <c r="H22" s="51" t="s">
        <v>78</v>
      </c>
      <c r="I22" s="51" t="s">
        <v>78</v>
      </c>
      <c r="J22" s="51" t="s">
        <v>78</v>
      </c>
      <c r="K22" s="51">
        <v>1</v>
      </c>
      <c r="L22" s="51">
        <v>4911</v>
      </c>
      <c r="M22" s="51">
        <v>0</v>
      </c>
      <c r="N22" s="51">
        <v>90</v>
      </c>
      <c r="P22" s="51">
        <v>13</v>
      </c>
      <c r="Q22" s="51">
        <v>23</v>
      </c>
      <c r="R22" s="51">
        <v>24</v>
      </c>
      <c r="S22" s="51">
        <v>12</v>
      </c>
      <c r="T22" s="51">
        <v>24</v>
      </c>
      <c r="U22" s="51" t="s">
        <v>78</v>
      </c>
      <c r="V22" s="51" t="s">
        <v>78</v>
      </c>
      <c r="W22" s="51" t="s">
        <v>78</v>
      </c>
      <c r="X22" s="51">
        <v>3</v>
      </c>
      <c r="Y22" s="51">
        <v>5251</v>
      </c>
      <c r="Z22" s="51">
        <v>0</v>
      </c>
      <c r="AA22" s="51">
        <v>83</v>
      </c>
      <c r="AC22" s="51">
        <v>11</v>
      </c>
      <c r="AD22" s="51">
        <v>25</v>
      </c>
      <c r="AE22" s="51">
        <v>23</v>
      </c>
      <c r="AF22" s="51">
        <v>11</v>
      </c>
      <c r="AG22" s="51">
        <v>28</v>
      </c>
      <c r="AH22" s="51">
        <v>0</v>
      </c>
      <c r="AI22" s="51">
        <v>0</v>
      </c>
      <c r="AJ22" s="51">
        <v>0</v>
      </c>
      <c r="AK22" s="51">
        <v>2</v>
      </c>
      <c r="AL22" s="51">
        <v>10162</v>
      </c>
      <c r="AM22" s="51">
        <v>0</v>
      </c>
      <c r="AN22" s="51">
        <v>86</v>
      </c>
      <c r="AP22" s="51">
        <v>11</v>
      </c>
      <c r="AQ22" s="51">
        <v>24</v>
      </c>
      <c r="AR22" s="51">
        <v>29</v>
      </c>
      <c r="AS22" s="51">
        <v>16</v>
      </c>
      <c r="AT22" s="51">
        <v>18</v>
      </c>
      <c r="AU22" s="51">
        <v>0</v>
      </c>
      <c r="AV22" s="51" t="s">
        <v>78</v>
      </c>
      <c r="AW22" s="51" t="s">
        <v>78</v>
      </c>
      <c r="AX22" s="51">
        <v>2</v>
      </c>
      <c r="AY22" s="51">
        <v>4911</v>
      </c>
      <c r="AZ22" s="51">
        <v>0</v>
      </c>
      <c r="BA22" s="51">
        <v>87</v>
      </c>
      <c r="BC22" s="51">
        <v>18</v>
      </c>
      <c r="BD22" s="51">
        <v>18</v>
      </c>
      <c r="BE22" s="51">
        <v>27</v>
      </c>
      <c r="BF22" s="51">
        <v>22</v>
      </c>
      <c r="BG22" s="51">
        <v>9</v>
      </c>
      <c r="BH22" s="51">
        <v>0</v>
      </c>
      <c r="BI22" s="51" t="s">
        <v>78</v>
      </c>
      <c r="BJ22" s="51" t="s">
        <v>78</v>
      </c>
      <c r="BK22" s="51">
        <v>4</v>
      </c>
      <c r="BL22" s="51">
        <v>5251</v>
      </c>
      <c r="BM22" s="51">
        <v>0</v>
      </c>
      <c r="BN22" s="51">
        <v>77</v>
      </c>
      <c r="BP22" s="51">
        <v>15</v>
      </c>
      <c r="BQ22" s="51">
        <v>21</v>
      </c>
      <c r="BR22" s="51">
        <v>28</v>
      </c>
      <c r="BS22" s="51">
        <v>19</v>
      </c>
      <c r="BT22" s="51">
        <v>14</v>
      </c>
      <c r="BU22" s="51">
        <v>0</v>
      </c>
      <c r="BV22" s="51">
        <v>0</v>
      </c>
      <c r="BW22" s="51">
        <v>0</v>
      </c>
      <c r="BX22" s="51">
        <v>3</v>
      </c>
      <c r="BY22" s="51">
        <v>10162</v>
      </c>
      <c r="BZ22" s="51">
        <v>0</v>
      </c>
      <c r="CA22" s="51">
        <v>82</v>
      </c>
      <c r="CC22" s="51">
        <v>7</v>
      </c>
      <c r="CD22" s="51">
        <v>29</v>
      </c>
      <c r="CE22" s="51">
        <v>28</v>
      </c>
      <c r="CF22" s="51">
        <v>16</v>
      </c>
      <c r="CG22" s="51">
        <v>18</v>
      </c>
      <c r="CH22" s="51">
        <v>0</v>
      </c>
      <c r="CI22" s="51" t="s">
        <v>78</v>
      </c>
      <c r="CJ22" s="51" t="s">
        <v>78</v>
      </c>
      <c r="CK22" s="51">
        <v>1</v>
      </c>
      <c r="CL22" s="51">
        <v>4911</v>
      </c>
      <c r="CM22" s="51">
        <v>0</v>
      </c>
      <c r="CN22" s="51">
        <v>92</v>
      </c>
      <c r="CP22" s="51">
        <v>9</v>
      </c>
      <c r="CQ22" s="51">
        <v>24</v>
      </c>
      <c r="CR22" s="51">
        <v>26</v>
      </c>
      <c r="CS22" s="51">
        <v>15</v>
      </c>
      <c r="CT22" s="51">
        <v>23</v>
      </c>
      <c r="CU22" s="51" t="s">
        <v>78</v>
      </c>
      <c r="CV22" s="51" t="s">
        <v>78</v>
      </c>
      <c r="CW22" s="51" t="s">
        <v>78</v>
      </c>
      <c r="CX22" s="51">
        <v>2</v>
      </c>
      <c r="CY22" s="51">
        <v>5251</v>
      </c>
      <c r="CZ22" s="51">
        <v>0</v>
      </c>
      <c r="DA22" s="51">
        <v>88</v>
      </c>
      <c r="DC22" s="51">
        <v>8</v>
      </c>
      <c r="DD22" s="51">
        <v>26</v>
      </c>
      <c r="DE22" s="51">
        <v>27</v>
      </c>
      <c r="DF22" s="51">
        <v>15</v>
      </c>
      <c r="DG22" s="51">
        <v>21</v>
      </c>
      <c r="DH22" s="51" t="s">
        <v>78</v>
      </c>
      <c r="DI22" s="51">
        <v>0</v>
      </c>
      <c r="DJ22" s="51">
        <v>0</v>
      </c>
      <c r="DK22" s="51">
        <v>2</v>
      </c>
      <c r="DL22" s="51">
        <v>10162</v>
      </c>
      <c r="DM22" s="51">
        <v>0</v>
      </c>
      <c r="DN22" s="51">
        <v>90</v>
      </c>
      <c r="DP22" s="51">
        <v>72</v>
      </c>
      <c r="DQ22" s="51">
        <v>91</v>
      </c>
      <c r="DR22" s="51">
        <v>0</v>
      </c>
      <c r="DS22" s="51">
        <v>20</v>
      </c>
      <c r="DV22" s="51">
        <v>0</v>
      </c>
      <c r="DW22" s="51">
        <v>1</v>
      </c>
      <c r="DX22" s="51">
        <v>8</v>
      </c>
      <c r="DY22" s="51">
        <v>4911</v>
      </c>
      <c r="DZ22" s="51">
        <v>0</v>
      </c>
      <c r="EA22" s="51">
        <v>91</v>
      </c>
      <c r="EC22" s="51">
        <v>66</v>
      </c>
      <c r="ED22" s="51">
        <v>87</v>
      </c>
      <c r="EE22" s="51">
        <v>0</v>
      </c>
      <c r="EF22" s="51">
        <v>22</v>
      </c>
      <c r="EI22" s="51">
        <v>0</v>
      </c>
      <c r="EJ22" s="51">
        <v>2</v>
      </c>
      <c r="EK22" s="51">
        <v>10</v>
      </c>
      <c r="EL22" s="51">
        <v>5251</v>
      </c>
      <c r="EM22" s="51">
        <v>0</v>
      </c>
      <c r="EN22" s="51">
        <v>87</v>
      </c>
      <c r="EP22" s="51">
        <v>69</v>
      </c>
      <c r="EQ22" s="51">
        <v>89</v>
      </c>
      <c r="ER22" s="51">
        <v>0</v>
      </c>
      <c r="ES22" s="51">
        <v>21</v>
      </c>
      <c r="EV22" s="51">
        <v>0</v>
      </c>
      <c r="EW22" s="51">
        <v>2</v>
      </c>
      <c r="EX22" s="51">
        <v>9</v>
      </c>
      <c r="EY22" s="51">
        <v>10162</v>
      </c>
      <c r="EZ22" s="51">
        <v>0</v>
      </c>
      <c r="FA22" s="51">
        <v>89</v>
      </c>
    </row>
    <row r="23" spans="2:157" x14ac:dyDescent="0.2">
      <c r="B23" s="51" t="s">
        <v>88</v>
      </c>
      <c r="C23" s="51">
        <v>5</v>
      </c>
      <c r="D23" s="51">
        <v>29</v>
      </c>
      <c r="E23" s="51">
        <v>22</v>
      </c>
      <c r="F23" s="51">
        <v>7</v>
      </c>
      <c r="G23" s="51">
        <v>36</v>
      </c>
      <c r="H23" s="51">
        <v>0</v>
      </c>
      <c r="I23" s="51" t="s">
        <v>78</v>
      </c>
      <c r="J23" s="51" t="s">
        <v>78</v>
      </c>
      <c r="K23" s="51">
        <v>1</v>
      </c>
      <c r="L23" s="51">
        <v>7082</v>
      </c>
      <c r="M23" s="51">
        <v>0</v>
      </c>
      <c r="N23" s="51">
        <v>95</v>
      </c>
      <c r="P23" s="51">
        <v>8</v>
      </c>
      <c r="Q23" s="51">
        <v>25</v>
      </c>
      <c r="R23" s="51">
        <v>26</v>
      </c>
      <c r="S23" s="51">
        <v>11</v>
      </c>
      <c r="T23" s="51">
        <v>28</v>
      </c>
      <c r="U23" s="51" t="s">
        <v>78</v>
      </c>
      <c r="V23" s="51" t="s">
        <v>78</v>
      </c>
      <c r="W23" s="51" t="s">
        <v>78</v>
      </c>
      <c r="X23" s="51">
        <v>2</v>
      </c>
      <c r="Y23" s="51">
        <v>7516</v>
      </c>
      <c r="Z23" s="51">
        <v>0</v>
      </c>
      <c r="AA23" s="51">
        <v>90</v>
      </c>
      <c r="AC23" s="51">
        <v>6</v>
      </c>
      <c r="AD23" s="51">
        <v>27</v>
      </c>
      <c r="AE23" s="51">
        <v>24</v>
      </c>
      <c r="AF23" s="51">
        <v>9</v>
      </c>
      <c r="AG23" s="51">
        <v>32</v>
      </c>
      <c r="AH23" s="51" t="s">
        <v>78</v>
      </c>
      <c r="AI23" s="51">
        <v>0</v>
      </c>
      <c r="AJ23" s="51">
        <v>0</v>
      </c>
      <c r="AK23" s="51">
        <v>1</v>
      </c>
      <c r="AL23" s="51">
        <v>14598</v>
      </c>
      <c r="AM23" s="51">
        <v>0</v>
      </c>
      <c r="AN23" s="51">
        <v>92</v>
      </c>
      <c r="AP23" s="51">
        <v>5</v>
      </c>
      <c r="AQ23" s="51">
        <v>28</v>
      </c>
      <c r="AR23" s="51">
        <v>29</v>
      </c>
      <c r="AS23" s="51">
        <v>13</v>
      </c>
      <c r="AT23" s="51">
        <v>23</v>
      </c>
      <c r="AU23" s="51" t="s">
        <v>78</v>
      </c>
      <c r="AV23" s="51" t="s">
        <v>78</v>
      </c>
      <c r="AW23" s="51" t="s">
        <v>78</v>
      </c>
      <c r="AX23" s="51">
        <v>1</v>
      </c>
      <c r="AY23" s="51">
        <v>7082</v>
      </c>
      <c r="AZ23" s="51">
        <v>0</v>
      </c>
      <c r="BA23" s="51">
        <v>94</v>
      </c>
      <c r="BC23" s="51">
        <v>12</v>
      </c>
      <c r="BD23" s="51">
        <v>22</v>
      </c>
      <c r="BE23" s="51">
        <v>31</v>
      </c>
      <c r="BF23" s="51">
        <v>18</v>
      </c>
      <c r="BG23" s="51">
        <v>14</v>
      </c>
      <c r="BH23" s="51" t="s">
        <v>78</v>
      </c>
      <c r="BI23" s="51" t="s">
        <v>78</v>
      </c>
      <c r="BJ23" s="51" t="s">
        <v>78</v>
      </c>
      <c r="BK23" s="51">
        <v>2</v>
      </c>
      <c r="BL23" s="51">
        <v>7516</v>
      </c>
      <c r="BM23" s="51">
        <v>0</v>
      </c>
      <c r="BN23" s="51">
        <v>85</v>
      </c>
      <c r="BP23" s="51">
        <v>9</v>
      </c>
      <c r="BQ23" s="51">
        <v>25</v>
      </c>
      <c r="BR23" s="51">
        <v>30</v>
      </c>
      <c r="BS23" s="51">
        <v>16</v>
      </c>
      <c r="BT23" s="51">
        <v>19</v>
      </c>
      <c r="BU23" s="51" t="s">
        <v>78</v>
      </c>
      <c r="BV23" s="51">
        <v>0</v>
      </c>
      <c r="BW23" s="51">
        <v>0</v>
      </c>
      <c r="BX23" s="51">
        <v>2</v>
      </c>
      <c r="BY23" s="51">
        <v>14598</v>
      </c>
      <c r="BZ23" s="51">
        <v>0</v>
      </c>
      <c r="CA23" s="51">
        <v>89</v>
      </c>
      <c r="CC23" s="51">
        <v>4</v>
      </c>
      <c r="CD23" s="51">
        <v>32</v>
      </c>
      <c r="CE23" s="51">
        <v>26</v>
      </c>
      <c r="CF23" s="51">
        <v>11</v>
      </c>
      <c r="CG23" s="51">
        <v>26</v>
      </c>
      <c r="CH23" s="51">
        <v>0</v>
      </c>
      <c r="CI23" s="51" t="s">
        <v>78</v>
      </c>
      <c r="CJ23" s="51" t="s">
        <v>78</v>
      </c>
      <c r="CK23" s="51">
        <v>1</v>
      </c>
      <c r="CL23" s="51">
        <v>7081</v>
      </c>
      <c r="CM23" s="51">
        <v>0</v>
      </c>
      <c r="CN23" s="51">
        <v>95</v>
      </c>
      <c r="CP23" s="51">
        <v>6</v>
      </c>
      <c r="CQ23" s="51">
        <v>25</v>
      </c>
      <c r="CR23" s="51">
        <v>24</v>
      </c>
      <c r="CS23" s="51">
        <v>14</v>
      </c>
      <c r="CT23" s="51">
        <v>30</v>
      </c>
      <c r="CU23" s="51">
        <v>0</v>
      </c>
      <c r="CV23" s="51" t="s">
        <v>78</v>
      </c>
      <c r="CW23" s="51" t="s">
        <v>78</v>
      </c>
      <c r="CX23" s="51">
        <v>2</v>
      </c>
      <c r="CY23" s="51">
        <v>7516</v>
      </c>
      <c r="CZ23" s="51">
        <v>0</v>
      </c>
      <c r="DA23" s="51">
        <v>93</v>
      </c>
      <c r="DC23" s="51">
        <v>5</v>
      </c>
      <c r="DD23" s="51">
        <v>28</v>
      </c>
      <c r="DE23" s="51">
        <v>25</v>
      </c>
      <c r="DF23" s="51">
        <v>13</v>
      </c>
      <c r="DG23" s="51">
        <v>28</v>
      </c>
      <c r="DH23" s="51">
        <v>0</v>
      </c>
      <c r="DI23" s="51">
        <v>0</v>
      </c>
      <c r="DJ23" s="51">
        <v>0</v>
      </c>
      <c r="DK23" s="51">
        <v>1</v>
      </c>
      <c r="DL23" s="51">
        <v>14597</v>
      </c>
      <c r="DM23" s="51">
        <v>0</v>
      </c>
      <c r="DN23" s="51">
        <v>94</v>
      </c>
      <c r="DP23" s="51">
        <v>70</v>
      </c>
      <c r="DQ23" s="51">
        <v>93</v>
      </c>
      <c r="DR23" s="51">
        <v>0</v>
      </c>
      <c r="DS23" s="51">
        <v>24</v>
      </c>
      <c r="DV23" s="51">
        <v>0</v>
      </c>
      <c r="DW23" s="51">
        <v>1</v>
      </c>
      <c r="DX23" s="51">
        <v>6</v>
      </c>
      <c r="DY23" s="51">
        <v>7082</v>
      </c>
      <c r="DZ23" s="51">
        <v>0</v>
      </c>
      <c r="EA23" s="51">
        <v>93</v>
      </c>
      <c r="EC23" s="51">
        <v>65</v>
      </c>
      <c r="ED23" s="51">
        <v>90</v>
      </c>
      <c r="EE23" s="51">
        <v>0</v>
      </c>
      <c r="EF23" s="51">
        <v>25</v>
      </c>
      <c r="EI23" s="51">
        <v>0</v>
      </c>
      <c r="EJ23" s="51">
        <v>1</v>
      </c>
      <c r="EK23" s="51">
        <v>9</v>
      </c>
      <c r="EL23" s="51">
        <v>7516</v>
      </c>
      <c r="EM23" s="51">
        <v>0</v>
      </c>
      <c r="EN23" s="51">
        <v>90</v>
      </c>
      <c r="EP23" s="51">
        <v>67</v>
      </c>
      <c r="EQ23" s="51">
        <v>92</v>
      </c>
      <c r="ER23" s="51">
        <v>0</v>
      </c>
      <c r="ES23" s="51">
        <v>24</v>
      </c>
      <c r="EV23" s="51">
        <v>0</v>
      </c>
      <c r="EW23" s="51">
        <v>1</v>
      </c>
      <c r="EX23" s="51">
        <v>7</v>
      </c>
      <c r="EY23" s="51">
        <v>14598</v>
      </c>
      <c r="EZ23" s="51">
        <v>0</v>
      </c>
      <c r="FA23" s="51">
        <v>92</v>
      </c>
    </row>
    <row r="24" spans="2:157" x14ac:dyDescent="0.2">
      <c r="B24" s="51" t="s">
        <v>89</v>
      </c>
      <c r="C24" s="51">
        <v>11</v>
      </c>
      <c r="D24" s="51">
        <v>25</v>
      </c>
      <c r="E24" s="51">
        <v>29</v>
      </c>
      <c r="F24" s="51">
        <v>14</v>
      </c>
      <c r="G24" s="51">
        <v>19</v>
      </c>
      <c r="H24" s="51" t="s">
        <v>78</v>
      </c>
      <c r="I24" s="51" t="s">
        <v>78</v>
      </c>
      <c r="J24" s="51">
        <v>0</v>
      </c>
      <c r="K24" s="51">
        <v>3</v>
      </c>
      <c r="L24" s="51">
        <v>11658</v>
      </c>
      <c r="M24" s="51">
        <v>0</v>
      </c>
      <c r="N24" s="51">
        <v>86</v>
      </c>
      <c r="P24" s="51">
        <v>17</v>
      </c>
      <c r="Q24" s="51">
        <v>21</v>
      </c>
      <c r="R24" s="51">
        <v>29</v>
      </c>
      <c r="S24" s="51">
        <v>16</v>
      </c>
      <c r="T24" s="51">
        <v>13</v>
      </c>
      <c r="U24" s="51" t="s">
        <v>78</v>
      </c>
      <c r="V24" s="51" t="s">
        <v>78</v>
      </c>
      <c r="W24" s="51">
        <v>0</v>
      </c>
      <c r="X24" s="51">
        <v>5</v>
      </c>
      <c r="Y24" s="51">
        <v>12020</v>
      </c>
      <c r="Z24" s="51">
        <v>0</v>
      </c>
      <c r="AA24" s="51">
        <v>79</v>
      </c>
      <c r="AC24" s="51">
        <v>14</v>
      </c>
      <c r="AD24" s="51">
        <v>23</v>
      </c>
      <c r="AE24" s="51">
        <v>29</v>
      </c>
      <c r="AF24" s="51">
        <v>15</v>
      </c>
      <c r="AG24" s="51">
        <v>16</v>
      </c>
      <c r="AH24" s="51">
        <v>0</v>
      </c>
      <c r="AI24" s="51">
        <v>0</v>
      </c>
      <c r="AJ24" s="51">
        <v>0</v>
      </c>
      <c r="AK24" s="51">
        <v>4</v>
      </c>
      <c r="AL24" s="51">
        <v>23678</v>
      </c>
      <c r="AM24" s="51">
        <v>0</v>
      </c>
      <c r="AN24" s="51">
        <v>83</v>
      </c>
      <c r="AP24" s="51">
        <v>13</v>
      </c>
      <c r="AQ24" s="51">
        <v>22</v>
      </c>
      <c r="AR24" s="51">
        <v>31</v>
      </c>
      <c r="AS24" s="51">
        <v>21</v>
      </c>
      <c r="AT24" s="51">
        <v>10</v>
      </c>
      <c r="AU24" s="51">
        <v>0</v>
      </c>
      <c r="AV24" s="51">
        <v>0</v>
      </c>
      <c r="AW24" s="51">
        <v>0</v>
      </c>
      <c r="AX24" s="51">
        <v>3</v>
      </c>
      <c r="AY24" s="51">
        <v>11658</v>
      </c>
      <c r="AZ24" s="51">
        <v>0</v>
      </c>
      <c r="BA24" s="51">
        <v>84</v>
      </c>
      <c r="BC24" s="51">
        <v>22</v>
      </c>
      <c r="BD24" s="51">
        <v>15</v>
      </c>
      <c r="BE24" s="51">
        <v>28</v>
      </c>
      <c r="BF24" s="51">
        <v>24</v>
      </c>
      <c r="BG24" s="51">
        <v>5</v>
      </c>
      <c r="BH24" s="51">
        <v>0</v>
      </c>
      <c r="BI24" s="51">
        <v>0</v>
      </c>
      <c r="BJ24" s="51">
        <v>0</v>
      </c>
      <c r="BK24" s="51">
        <v>6</v>
      </c>
      <c r="BL24" s="51">
        <v>12020</v>
      </c>
      <c r="BM24" s="51">
        <v>0</v>
      </c>
      <c r="BN24" s="51">
        <v>72</v>
      </c>
      <c r="BP24" s="51">
        <v>18</v>
      </c>
      <c r="BQ24" s="51">
        <v>18</v>
      </c>
      <c r="BR24" s="51">
        <v>29</v>
      </c>
      <c r="BS24" s="51">
        <v>23</v>
      </c>
      <c r="BT24" s="51">
        <v>8</v>
      </c>
      <c r="BU24" s="51">
        <v>0</v>
      </c>
      <c r="BV24" s="51">
        <v>0</v>
      </c>
      <c r="BW24" s="51">
        <v>0</v>
      </c>
      <c r="BX24" s="51">
        <v>4</v>
      </c>
      <c r="BY24" s="51">
        <v>23678</v>
      </c>
      <c r="BZ24" s="51">
        <v>0</v>
      </c>
      <c r="CA24" s="51">
        <v>78</v>
      </c>
      <c r="CC24" s="51">
        <v>11</v>
      </c>
      <c r="CD24" s="51">
        <v>25</v>
      </c>
      <c r="CE24" s="51">
        <v>31</v>
      </c>
      <c r="CF24" s="51">
        <v>21</v>
      </c>
      <c r="CG24" s="51">
        <v>11</v>
      </c>
      <c r="CH24" s="51">
        <v>0</v>
      </c>
      <c r="CI24" s="51">
        <v>0</v>
      </c>
      <c r="CJ24" s="51">
        <v>0</v>
      </c>
      <c r="CK24" s="51">
        <v>2</v>
      </c>
      <c r="CL24" s="51">
        <v>11658</v>
      </c>
      <c r="CM24" s="51">
        <v>0</v>
      </c>
      <c r="CN24" s="51">
        <v>87</v>
      </c>
      <c r="CP24" s="51">
        <v>13</v>
      </c>
      <c r="CQ24" s="51">
        <v>21</v>
      </c>
      <c r="CR24" s="51">
        <v>28</v>
      </c>
      <c r="CS24" s="51">
        <v>19</v>
      </c>
      <c r="CT24" s="51">
        <v>14</v>
      </c>
      <c r="CU24" s="51" t="s">
        <v>78</v>
      </c>
      <c r="CV24" s="51">
        <v>0</v>
      </c>
      <c r="CW24" s="51">
        <v>0</v>
      </c>
      <c r="CX24" s="51">
        <v>4</v>
      </c>
      <c r="CY24" s="51">
        <v>12020</v>
      </c>
      <c r="CZ24" s="51">
        <v>0</v>
      </c>
      <c r="DA24" s="51">
        <v>83</v>
      </c>
      <c r="DC24" s="51">
        <v>12</v>
      </c>
      <c r="DD24" s="51">
        <v>23</v>
      </c>
      <c r="DE24" s="51">
        <v>29</v>
      </c>
      <c r="DF24" s="51">
        <v>20</v>
      </c>
      <c r="DG24" s="51">
        <v>13</v>
      </c>
      <c r="DH24" s="51" t="s">
        <v>78</v>
      </c>
      <c r="DI24" s="51">
        <v>0</v>
      </c>
      <c r="DJ24" s="51">
        <v>0</v>
      </c>
      <c r="DK24" s="51">
        <v>3</v>
      </c>
      <c r="DL24" s="51">
        <v>23678</v>
      </c>
      <c r="DM24" s="51">
        <v>0</v>
      </c>
      <c r="DN24" s="51">
        <v>85</v>
      </c>
      <c r="DP24" s="51">
        <v>73</v>
      </c>
      <c r="DQ24" s="51">
        <v>84</v>
      </c>
      <c r="DR24" s="51">
        <v>0</v>
      </c>
      <c r="DS24" s="51">
        <v>11</v>
      </c>
      <c r="DV24" s="51">
        <v>0</v>
      </c>
      <c r="DW24" s="51">
        <v>2</v>
      </c>
      <c r="DX24" s="51">
        <v>14</v>
      </c>
      <c r="DY24" s="51">
        <v>11658</v>
      </c>
      <c r="DZ24" s="51">
        <v>0</v>
      </c>
      <c r="EA24" s="51">
        <v>84</v>
      </c>
      <c r="EC24" s="51">
        <v>68</v>
      </c>
      <c r="ED24" s="51">
        <v>80</v>
      </c>
      <c r="EE24" s="51">
        <v>0</v>
      </c>
      <c r="EF24" s="51">
        <v>12</v>
      </c>
      <c r="EI24" s="51">
        <v>0</v>
      </c>
      <c r="EJ24" s="51">
        <v>4</v>
      </c>
      <c r="EK24" s="51">
        <v>17</v>
      </c>
      <c r="EL24" s="51">
        <v>12020</v>
      </c>
      <c r="EM24" s="51">
        <v>0</v>
      </c>
      <c r="EN24" s="51">
        <v>80</v>
      </c>
      <c r="EP24" s="51">
        <v>70</v>
      </c>
      <c r="EQ24" s="51">
        <v>82</v>
      </c>
      <c r="ER24" s="51">
        <v>0</v>
      </c>
      <c r="ES24" s="51">
        <v>12</v>
      </c>
      <c r="EV24" s="51">
        <v>0</v>
      </c>
      <c r="EW24" s="51">
        <v>3</v>
      </c>
      <c r="EX24" s="51">
        <v>15</v>
      </c>
      <c r="EY24" s="51">
        <v>23678</v>
      </c>
      <c r="EZ24" s="51">
        <v>0</v>
      </c>
      <c r="FA24" s="51">
        <v>82</v>
      </c>
    </row>
    <row r="25" spans="2:157" x14ac:dyDescent="0.2">
      <c r="B25" s="51" t="s">
        <v>90</v>
      </c>
      <c r="C25" s="51">
        <v>9</v>
      </c>
      <c r="D25" s="51">
        <v>29</v>
      </c>
      <c r="E25" s="51">
        <v>28</v>
      </c>
      <c r="F25" s="51">
        <v>12</v>
      </c>
      <c r="G25" s="51">
        <v>20</v>
      </c>
      <c r="H25" s="51" t="s">
        <v>78</v>
      </c>
      <c r="I25" s="51">
        <v>0</v>
      </c>
      <c r="J25" s="51" t="s">
        <v>78</v>
      </c>
      <c r="K25" s="51">
        <v>2</v>
      </c>
      <c r="L25" s="51">
        <v>4943</v>
      </c>
      <c r="M25" s="51">
        <v>0</v>
      </c>
      <c r="N25" s="51">
        <v>88</v>
      </c>
      <c r="P25" s="51">
        <v>16</v>
      </c>
      <c r="Q25" s="51">
        <v>23</v>
      </c>
      <c r="R25" s="51">
        <v>28</v>
      </c>
      <c r="S25" s="51">
        <v>15</v>
      </c>
      <c r="T25" s="51">
        <v>14</v>
      </c>
      <c r="U25" s="51">
        <v>0</v>
      </c>
      <c r="V25" s="51">
        <v>0</v>
      </c>
      <c r="W25" s="51" t="s">
        <v>78</v>
      </c>
      <c r="X25" s="51">
        <v>4</v>
      </c>
      <c r="Y25" s="51">
        <v>5054</v>
      </c>
      <c r="Z25" s="51">
        <v>0</v>
      </c>
      <c r="AA25" s="51">
        <v>81</v>
      </c>
      <c r="AC25" s="51">
        <v>13</v>
      </c>
      <c r="AD25" s="51">
        <v>26</v>
      </c>
      <c r="AE25" s="51">
        <v>28</v>
      </c>
      <c r="AF25" s="51">
        <v>14</v>
      </c>
      <c r="AG25" s="51">
        <v>17</v>
      </c>
      <c r="AH25" s="51" t="s">
        <v>78</v>
      </c>
      <c r="AI25" s="51">
        <v>0</v>
      </c>
      <c r="AJ25" s="51">
        <v>0</v>
      </c>
      <c r="AK25" s="51">
        <v>3</v>
      </c>
      <c r="AL25" s="51">
        <v>9997</v>
      </c>
      <c r="AM25" s="51">
        <v>0</v>
      </c>
      <c r="AN25" s="51">
        <v>84</v>
      </c>
      <c r="AP25" s="51">
        <v>11</v>
      </c>
      <c r="AQ25" s="51">
        <v>22</v>
      </c>
      <c r="AR25" s="51">
        <v>33</v>
      </c>
      <c r="AS25" s="51">
        <v>20</v>
      </c>
      <c r="AT25" s="51">
        <v>12</v>
      </c>
      <c r="AU25" s="51">
        <v>0</v>
      </c>
      <c r="AV25" s="51">
        <v>0</v>
      </c>
      <c r="AW25" s="51" t="s">
        <v>78</v>
      </c>
      <c r="AX25" s="51">
        <v>3</v>
      </c>
      <c r="AY25" s="51">
        <v>4943</v>
      </c>
      <c r="AZ25" s="51">
        <v>0</v>
      </c>
      <c r="BA25" s="51">
        <v>86</v>
      </c>
      <c r="BC25" s="51">
        <v>20</v>
      </c>
      <c r="BD25" s="51">
        <v>16</v>
      </c>
      <c r="BE25" s="51">
        <v>29</v>
      </c>
      <c r="BF25" s="51">
        <v>24</v>
      </c>
      <c r="BG25" s="51">
        <v>6</v>
      </c>
      <c r="BH25" s="51">
        <v>0</v>
      </c>
      <c r="BI25" s="51">
        <v>0</v>
      </c>
      <c r="BJ25" s="51" t="s">
        <v>78</v>
      </c>
      <c r="BK25" s="51">
        <v>5</v>
      </c>
      <c r="BL25" s="51">
        <v>5054</v>
      </c>
      <c r="BM25" s="51">
        <v>0</v>
      </c>
      <c r="BN25" s="51">
        <v>75</v>
      </c>
      <c r="BP25" s="51">
        <v>16</v>
      </c>
      <c r="BQ25" s="51">
        <v>19</v>
      </c>
      <c r="BR25" s="51">
        <v>31</v>
      </c>
      <c r="BS25" s="51">
        <v>22</v>
      </c>
      <c r="BT25" s="51">
        <v>9</v>
      </c>
      <c r="BU25" s="51">
        <v>0</v>
      </c>
      <c r="BV25" s="51">
        <v>0</v>
      </c>
      <c r="BW25" s="51">
        <v>0</v>
      </c>
      <c r="BX25" s="51">
        <v>4</v>
      </c>
      <c r="BY25" s="51">
        <v>9997</v>
      </c>
      <c r="BZ25" s="51">
        <v>0</v>
      </c>
      <c r="CA25" s="51">
        <v>81</v>
      </c>
      <c r="CC25" s="51">
        <v>8</v>
      </c>
      <c r="CD25" s="51">
        <v>26</v>
      </c>
      <c r="CE25" s="51">
        <v>32</v>
      </c>
      <c r="CF25" s="51">
        <v>19</v>
      </c>
      <c r="CG25" s="51">
        <v>13</v>
      </c>
      <c r="CH25" s="51" t="s">
        <v>78</v>
      </c>
      <c r="CI25" s="51">
        <v>0</v>
      </c>
      <c r="CJ25" s="51" t="s">
        <v>78</v>
      </c>
      <c r="CK25" s="51">
        <v>2</v>
      </c>
      <c r="CL25" s="51">
        <v>4943</v>
      </c>
      <c r="CM25" s="51">
        <v>0</v>
      </c>
      <c r="CN25" s="51">
        <v>89</v>
      </c>
      <c r="CP25" s="51">
        <v>11</v>
      </c>
      <c r="CQ25" s="51">
        <v>23</v>
      </c>
      <c r="CR25" s="51">
        <v>28</v>
      </c>
      <c r="CS25" s="51">
        <v>18</v>
      </c>
      <c r="CT25" s="51">
        <v>16</v>
      </c>
      <c r="CU25" s="51" t="s">
        <v>78</v>
      </c>
      <c r="CV25" s="51">
        <v>0</v>
      </c>
      <c r="CW25" s="51" t="s">
        <v>78</v>
      </c>
      <c r="CX25" s="51">
        <v>3</v>
      </c>
      <c r="CY25" s="51">
        <v>5054</v>
      </c>
      <c r="CZ25" s="51">
        <v>0</v>
      </c>
      <c r="DA25" s="51">
        <v>85</v>
      </c>
      <c r="DC25" s="51">
        <v>10</v>
      </c>
      <c r="DD25" s="51">
        <v>25</v>
      </c>
      <c r="DE25" s="51">
        <v>30</v>
      </c>
      <c r="DF25" s="51">
        <v>18</v>
      </c>
      <c r="DG25" s="51">
        <v>14</v>
      </c>
      <c r="DH25" s="51" t="s">
        <v>78</v>
      </c>
      <c r="DI25" s="51">
        <v>0</v>
      </c>
      <c r="DJ25" s="51">
        <v>0</v>
      </c>
      <c r="DK25" s="51">
        <v>3</v>
      </c>
      <c r="DL25" s="51">
        <v>9997</v>
      </c>
      <c r="DM25" s="51">
        <v>0</v>
      </c>
      <c r="DN25" s="51">
        <v>87</v>
      </c>
      <c r="DP25" s="51">
        <v>74</v>
      </c>
      <c r="DQ25" s="51">
        <v>87</v>
      </c>
      <c r="DR25" s="51">
        <v>0</v>
      </c>
      <c r="DS25" s="51">
        <v>12</v>
      </c>
      <c r="DV25" s="51">
        <v>0</v>
      </c>
      <c r="DW25" s="51">
        <v>2</v>
      </c>
      <c r="DX25" s="51">
        <v>11</v>
      </c>
      <c r="DY25" s="51">
        <v>4943</v>
      </c>
      <c r="DZ25" s="51">
        <v>0</v>
      </c>
      <c r="EA25" s="51">
        <v>87</v>
      </c>
      <c r="EC25" s="51">
        <v>69</v>
      </c>
      <c r="ED25" s="51">
        <v>81</v>
      </c>
      <c r="EE25" s="51">
        <v>0</v>
      </c>
      <c r="EF25" s="51">
        <v>12</v>
      </c>
      <c r="EI25" s="51">
        <v>0</v>
      </c>
      <c r="EJ25" s="51">
        <v>3</v>
      </c>
      <c r="EK25" s="51">
        <v>16</v>
      </c>
      <c r="EL25" s="51">
        <v>5054</v>
      </c>
      <c r="EM25" s="51">
        <v>0</v>
      </c>
      <c r="EN25" s="51">
        <v>81</v>
      </c>
      <c r="EP25" s="51">
        <v>72</v>
      </c>
      <c r="EQ25" s="51">
        <v>84</v>
      </c>
      <c r="ER25" s="51">
        <v>0</v>
      </c>
      <c r="ES25" s="51">
        <v>12</v>
      </c>
      <c r="EV25" s="51">
        <v>0</v>
      </c>
      <c r="EW25" s="51">
        <v>2</v>
      </c>
      <c r="EX25" s="51">
        <v>14</v>
      </c>
      <c r="EY25" s="51">
        <v>9997</v>
      </c>
      <c r="EZ25" s="51">
        <v>0</v>
      </c>
      <c r="FA25" s="51">
        <v>84</v>
      </c>
    </row>
    <row r="26" spans="2:157" x14ac:dyDescent="0.2">
      <c r="B26" s="51" t="s">
        <v>91</v>
      </c>
      <c r="C26" s="51">
        <v>7</v>
      </c>
      <c r="D26" s="51">
        <v>28</v>
      </c>
      <c r="E26" s="51">
        <v>23</v>
      </c>
      <c r="F26" s="51">
        <v>10</v>
      </c>
      <c r="G26" s="51">
        <v>30</v>
      </c>
      <c r="H26" s="51" t="s">
        <v>78</v>
      </c>
      <c r="I26" s="51" t="s">
        <v>78</v>
      </c>
      <c r="J26" s="51" t="s">
        <v>78</v>
      </c>
      <c r="K26" s="51">
        <v>2</v>
      </c>
      <c r="L26" s="51">
        <v>4274</v>
      </c>
      <c r="M26" s="51">
        <v>0</v>
      </c>
      <c r="N26" s="51">
        <v>90</v>
      </c>
      <c r="P26" s="51">
        <v>12</v>
      </c>
      <c r="Q26" s="51">
        <v>23</v>
      </c>
      <c r="R26" s="51">
        <v>27</v>
      </c>
      <c r="S26" s="51">
        <v>12</v>
      </c>
      <c r="T26" s="51">
        <v>22</v>
      </c>
      <c r="U26" s="51" t="s">
        <v>78</v>
      </c>
      <c r="V26" s="51" t="s">
        <v>78</v>
      </c>
      <c r="W26" s="51" t="s">
        <v>78</v>
      </c>
      <c r="X26" s="51">
        <v>3</v>
      </c>
      <c r="Y26" s="51">
        <v>4452</v>
      </c>
      <c r="Z26" s="51">
        <v>0</v>
      </c>
      <c r="AA26" s="51">
        <v>85</v>
      </c>
      <c r="AC26" s="51">
        <v>9</v>
      </c>
      <c r="AD26" s="51">
        <v>26</v>
      </c>
      <c r="AE26" s="51">
        <v>25</v>
      </c>
      <c r="AF26" s="51">
        <v>11</v>
      </c>
      <c r="AG26" s="51">
        <v>26</v>
      </c>
      <c r="AH26" s="51">
        <v>0</v>
      </c>
      <c r="AI26" s="51">
        <v>0</v>
      </c>
      <c r="AJ26" s="51">
        <v>0</v>
      </c>
      <c r="AK26" s="51">
        <v>3</v>
      </c>
      <c r="AL26" s="51">
        <v>8726</v>
      </c>
      <c r="AM26" s="51">
        <v>0</v>
      </c>
      <c r="AN26" s="51">
        <v>88</v>
      </c>
      <c r="AP26" s="51">
        <v>9</v>
      </c>
      <c r="AQ26" s="51">
        <v>27</v>
      </c>
      <c r="AR26" s="51">
        <v>28</v>
      </c>
      <c r="AS26" s="51">
        <v>16</v>
      </c>
      <c r="AT26" s="51">
        <v>18</v>
      </c>
      <c r="AU26" s="51">
        <v>0</v>
      </c>
      <c r="AV26" s="51" t="s">
        <v>78</v>
      </c>
      <c r="AW26" s="51" t="s">
        <v>78</v>
      </c>
      <c r="AX26" s="51">
        <v>2</v>
      </c>
      <c r="AY26" s="51">
        <v>4274</v>
      </c>
      <c r="AZ26" s="51">
        <v>0</v>
      </c>
      <c r="BA26" s="51">
        <v>89</v>
      </c>
      <c r="BC26" s="51">
        <v>15</v>
      </c>
      <c r="BD26" s="51">
        <v>20</v>
      </c>
      <c r="BE26" s="51">
        <v>30</v>
      </c>
      <c r="BF26" s="51">
        <v>20</v>
      </c>
      <c r="BG26" s="51">
        <v>10</v>
      </c>
      <c r="BH26" s="51">
        <v>0</v>
      </c>
      <c r="BI26" s="51" t="s">
        <v>78</v>
      </c>
      <c r="BJ26" s="51" t="s">
        <v>78</v>
      </c>
      <c r="BK26" s="51">
        <v>4</v>
      </c>
      <c r="BL26" s="51">
        <v>4452</v>
      </c>
      <c r="BM26" s="51">
        <v>0</v>
      </c>
      <c r="BN26" s="51">
        <v>81</v>
      </c>
      <c r="BP26" s="51">
        <v>12</v>
      </c>
      <c r="BQ26" s="51">
        <v>23</v>
      </c>
      <c r="BR26" s="51">
        <v>29</v>
      </c>
      <c r="BS26" s="51">
        <v>18</v>
      </c>
      <c r="BT26" s="51">
        <v>14</v>
      </c>
      <c r="BU26" s="51">
        <v>0</v>
      </c>
      <c r="BV26" s="51">
        <v>0</v>
      </c>
      <c r="BW26" s="51">
        <v>0</v>
      </c>
      <c r="BX26" s="51">
        <v>3</v>
      </c>
      <c r="BY26" s="51">
        <v>8726</v>
      </c>
      <c r="BZ26" s="51">
        <v>0</v>
      </c>
      <c r="CA26" s="51">
        <v>85</v>
      </c>
      <c r="CC26" s="51">
        <v>6</v>
      </c>
      <c r="CD26" s="51">
        <v>28</v>
      </c>
      <c r="CE26" s="51">
        <v>27</v>
      </c>
      <c r="CF26" s="51">
        <v>14</v>
      </c>
      <c r="CG26" s="51">
        <v>23</v>
      </c>
      <c r="CH26" s="51" t="s">
        <v>78</v>
      </c>
      <c r="CI26" s="51" t="s">
        <v>78</v>
      </c>
      <c r="CJ26" s="51">
        <v>0</v>
      </c>
      <c r="CK26" s="51">
        <v>1</v>
      </c>
      <c r="CL26" s="51">
        <v>4274</v>
      </c>
      <c r="CM26" s="51">
        <v>0</v>
      </c>
      <c r="CN26" s="51">
        <v>92</v>
      </c>
      <c r="CP26" s="51">
        <v>8</v>
      </c>
      <c r="CQ26" s="51">
        <v>24</v>
      </c>
      <c r="CR26" s="51">
        <v>26</v>
      </c>
      <c r="CS26" s="51">
        <v>14</v>
      </c>
      <c r="CT26" s="51">
        <v>25</v>
      </c>
      <c r="CU26" s="51" t="s">
        <v>78</v>
      </c>
      <c r="CV26" s="51" t="s">
        <v>78</v>
      </c>
      <c r="CW26" s="51">
        <v>0</v>
      </c>
      <c r="CX26" s="51">
        <v>2</v>
      </c>
      <c r="CY26" s="51">
        <v>4452</v>
      </c>
      <c r="CZ26" s="51">
        <v>0</v>
      </c>
      <c r="DA26" s="51">
        <v>90</v>
      </c>
      <c r="DC26" s="51">
        <v>7</v>
      </c>
      <c r="DD26" s="51">
        <v>26</v>
      </c>
      <c r="DE26" s="51">
        <v>26</v>
      </c>
      <c r="DF26" s="51">
        <v>14</v>
      </c>
      <c r="DG26" s="51">
        <v>24</v>
      </c>
      <c r="DH26" s="51">
        <v>0</v>
      </c>
      <c r="DI26" s="51">
        <v>0</v>
      </c>
      <c r="DJ26" s="51">
        <v>0</v>
      </c>
      <c r="DK26" s="51">
        <v>2</v>
      </c>
      <c r="DL26" s="51">
        <v>8726</v>
      </c>
      <c r="DM26" s="51">
        <v>0</v>
      </c>
      <c r="DN26" s="51">
        <v>91</v>
      </c>
      <c r="DP26" s="51">
        <v>70</v>
      </c>
      <c r="DQ26" s="51">
        <v>89</v>
      </c>
      <c r="DR26" s="51">
        <v>0</v>
      </c>
      <c r="DS26" s="51">
        <v>19</v>
      </c>
      <c r="DV26" s="51">
        <v>0</v>
      </c>
      <c r="DW26" s="51">
        <v>1</v>
      </c>
      <c r="DX26" s="51">
        <v>10</v>
      </c>
      <c r="DY26" s="51">
        <v>4274</v>
      </c>
      <c r="DZ26" s="51">
        <v>0</v>
      </c>
      <c r="EA26" s="51">
        <v>89</v>
      </c>
      <c r="EC26" s="51">
        <v>66</v>
      </c>
      <c r="ED26" s="51">
        <v>85</v>
      </c>
      <c r="EE26" s="51">
        <v>0</v>
      </c>
      <c r="EF26" s="51">
        <v>19</v>
      </c>
      <c r="EI26" s="51">
        <v>0</v>
      </c>
      <c r="EJ26" s="51">
        <v>3</v>
      </c>
      <c r="EK26" s="51">
        <v>11</v>
      </c>
      <c r="EL26" s="51">
        <v>4452</v>
      </c>
      <c r="EM26" s="51">
        <v>0</v>
      </c>
      <c r="EN26" s="51">
        <v>85</v>
      </c>
      <c r="EP26" s="51">
        <v>68</v>
      </c>
      <c r="EQ26" s="51">
        <v>87</v>
      </c>
      <c r="ER26" s="51">
        <v>0</v>
      </c>
      <c r="ES26" s="51">
        <v>19</v>
      </c>
      <c r="EV26" s="51">
        <v>0</v>
      </c>
      <c r="EW26" s="51">
        <v>2</v>
      </c>
      <c r="EX26" s="51">
        <v>11</v>
      </c>
      <c r="EY26" s="51">
        <v>8726</v>
      </c>
      <c r="EZ26" s="51">
        <v>0</v>
      </c>
      <c r="FA26" s="51">
        <v>87</v>
      </c>
    </row>
    <row r="27" spans="2:157" x14ac:dyDescent="0.2">
      <c r="B27" s="51" t="s">
        <v>92</v>
      </c>
      <c r="C27" s="51">
        <v>11</v>
      </c>
      <c r="D27" s="51">
        <v>26</v>
      </c>
      <c r="E27" s="51">
        <v>28</v>
      </c>
      <c r="F27" s="51">
        <v>13</v>
      </c>
      <c r="G27" s="51">
        <v>21</v>
      </c>
      <c r="H27" s="51">
        <v>0</v>
      </c>
      <c r="I27" s="51">
        <v>0</v>
      </c>
      <c r="J27" s="51" t="s">
        <v>78</v>
      </c>
      <c r="K27" s="51">
        <v>1</v>
      </c>
      <c r="L27" s="51">
        <v>3732</v>
      </c>
      <c r="M27" s="51">
        <v>0</v>
      </c>
      <c r="N27" s="51">
        <v>88</v>
      </c>
      <c r="P27" s="51">
        <v>19</v>
      </c>
      <c r="Q27" s="51">
        <v>21</v>
      </c>
      <c r="R27" s="51">
        <v>28</v>
      </c>
      <c r="S27" s="51">
        <v>16</v>
      </c>
      <c r="T27" s="51">
        <v>12</v>
      </c>
      <c r="U27" s="51">
        <v>0</v>
      </c>
      <c r="V27" s="51" t="s">
        <v>78</v>
      </c>
      <c r="W27" s="51" t="s">
        <v>78</v>
      </c>
      <c r="X27" s="51">
        <v>4</v>
      </c>
      <c r="Y27" s="51">
        <v>3956</v>
      </c>
      <c r="Z27" s="51">
        <v>0</v>
      </c>
      <c r="AA27" s="51">
        <v>77</v>
      </c>
      <c r="AC27" s="51">
        <v>15</v>
      </c>
      <c r="AD27" s="51">
        <v>24</v>
      </c>
      <c r="AE27" s="51">
        <v>28</v>
      </c>
      <c r="AF27" s="51">
        <v>14</v>
      </c>
      <c r="AG27" s="51">
        <v>16</v>
      </c>
      <c r="AH27" s="51">
        <v>0</v>
      </c>
      <c r="AI27" s="51" t="s">
        <v>78</v>
      </c>
      <c r="AJ27" s="51">
        <v>0</v>
      </c>
      <c r="AK27" s="51">
        <v>3</v>
      </c>
      <c r="AL27" s="51">
        <v>7688</v>
      </c>
      <c r="AM27" s="51">
        <v>0</v>
      </c>
      <c r="AN27" s="51">
        <v>82</v>
      </c>
      <c r="AP27" s="51">
        <v>14</v>
      </c>
      <c r="AQ27" s="51">
        <v>20</v>
      </c>
      <c r="AR27" s="51">
        <v>32</v>
      </c>
      <c r="AS27" s="51">
        <v>22</v>
      </c>
      <c r="AT27" s="51">
        <v>10</v>
      </c>
      <c r="AU27" s="51">
        <v>0</v>
      </c>
      <c r="AV27" s="51">
        <v>0</v>
      </c>
      <c r="AW27" s="51" t="s">
        <v>78</v>
      </c>
      <c r="AX27" s="51">
        <v>2</v>
      </c>
      <c r="AY27" s="51">
        <v>3732</v>
      </c>
      <c r="AZ27" s="51">
        <v>0</v>
      </c>
      <c r="BA27" s="51">
        <v>84</v>
      </c>
      <c r="BC27" s="51">
        <v>24</v>
      </c>
      <c r="BD27" s="51">
        <v>13</v>
      </c>
      <c r="BE27" s="51">
        <v>28</v>
      </c>
      <c r="BF27" s="51">
        <v>25</v>
      </c>
      <c r="BG27" s="51">
        <v>4</v>
      </c>
      <c r="BH27" s="51">
        <v>0</v>
      </c>
      <c r="BI27" s="51" t="s">
        <v>78</v>
      </c>
      <c r="BJ27" s="51" t="s">
        <v>78</v>
      </c>
      <c r="BK27" s="51">
        <v>6</v>
      </c>
      <c r="BL27" s="51">
        <v>3956</v>
      </c>
      <c r="BM27" s="51">
        <v>0</v>
      </c>
      <c r="BN27" s="51">
        <v>70</v>
      </c>
      <c r="BP27" s="51">
        <v>19</v>
      </c>
      <c r="BQ27" s="51">
        <v>16</v>
      </c>
      <c r="BR27" s="51">
        <v>30</v>
      </c>
      <c r="BS27" s="51">
        <v>24</v>
      </c>
      <c r="BT27" s="51">
        <v>7</v>
      </c>
      <c r="BU27" s="51">
        <v>0</v>
      </c>
      <c r="BV27" s="51" t="s">
        <v>78</v>
      </c>
      <c r="BW27" s="51">
        <v>0</v>
      </c>
      <c r="BX27" s="51">
        <v>4</v>
      </c>
      <c r="BY27" s="51">
        <v>7688</v>
      </c>
      <c r="BZ27" s="51">
        <v>0</v>
      </c>
      <c r="CA27" s="51">
        <v>77</v>
      </c>
      <c r="CC27" s="51">
        <v>10</v>
      </c>
      <c r="CD27" s="51">
        <v>22</v>
      </c>
      <c r="CE27" s="51">
        <v>34</v>
      </c>
      <c r="CF27" s="51">
        <v>22</v>
      </c>
      <c r="CG27" s="51">
        <v>9</v>
      </c>
      <c r="CH27" s="51">
        <v>0</v>
      </c>
      <c r="CI27" s="51">
        <v>0</v>
      </c>
      <c r="CJ27" s="51" t="s">
        <v>78</v>
      </c>
      <c r="CK27" s="51">
        <v>1</v>
      </c>
      <c r="CL27" s="51">
        <v>3732</v>
      </c>
      <c r="CM27" s="51">
        <v>0</v>
      </c>
      <c r="CN27" s="51">
        <v>88</v>
      </c>
      <c r="CP27" s="51">
        <v>14</v>
      </c>
      <c r="CQ27" s="51">
        <v>19</v>
      </c>
      <c r="CR27" s="51">
        <v>29</v>
      </c>
      <c r="CS27" s="51">
        <v>23</v>
      </c>
      <c r="CT27" s="51">
        <v>11</v>
      </c>
      <c r="CU27" s="51">
        <v>0</v>
      </c>
      <c r="CV27" s="51" t="s">
        <v>78</v>
      </c>
      <c r="CW27" s="51" t="s">
        <v>78</v>
      </c>
      <c r="CX27" s="51">
        <v>4</v>
      </c>
      <c r="CY27" s="51">
        <v>3956</v>
      </c>
      <c r="CZ27" s="51">
        <v>0</v>
      </c>
      <c r="DA27" s="51">
        <v>82</v>
      </c>
      <c r="DC27" s="51">
        <v>12</v>
      </c>
      <c r="DD27" s="51">
        <v>21</v>
      </c>
      <c r="DE27" s="51">
        <v>32</v>
      </c>
      <c r="DF27" s="51">
        <v>22</v>
      </c>
      <c r="DG27" s="51">
        <v>10</v>
      </c>
      <c r="DH27" s="51">
        <v>0</v>
      </c>
      <c r="DI27" s="51" t="s">
        <v>78</v>
      </c>
      <c r="DJ27" s="51">
        <v>0</v>
      </c>
      <c r="DK27" s="51">
        <v>3</v>
      </c>
      <c r="DL27" s="51">
        <v>7688</v>
      </c>
      <c r="DM27" s="51">
        <v>0</v>
      </c>
      <c r="DN27" s="51">
        <v>85</v>
      </c>
      <c r="DP27" s="51">
        <v>76</v>
      </c>
      <c r="DQ27" s="51">
        <v>88</v>
      </c>
      <c r="DR27" s="51">
        <v>0</v>
      </c>
      <c r="DS27" s="51">
        <v>12</v>
      </c>
      <c r="DV27" s="51" t="s">
        <v>78</v>
      </c>
      <c r="DW27" s="51">
        <v>1</v>
      </c>
      <c r="DX27" s="51">
        <v>11</v>
      </c>
      <c r="DY27" s="51">
        <v>3732</v>
      </c>
      <c r="DZ27" s="51">
        <v>0</v>
      </c>
      <c r="EA27" s="51">
        <v>88</v>
      </c>
      <c r="EC27" s="51">
        <v>69</v>
      </c>
      <c r="ED27" s="51">
        <v>80</v>
      </c>
      <c r="EE27" s="51">
        <v>0</v>
      </c>
      <c r="EF27" s="51">
        <v>11</v>
      </c>
      <c r="EI27" s="51" t="s">
        <v>78</v>
      </c>
      <c r="EJ27" s="51">
        <v>3</v>
      </c>
      <c r="EK27" s="51">
        <v>16</v>
      </c>
      <c r="EL27" s="51">
        <v>3956</v>
      </c>
      <c r="EM27" s="51">
        <v>0</v>
      </c>
      <c r="EN27" s="51">
        <v>80</v>
      </c>
      <c r="EP27" s="51">
        <v>72</v>
      </c>
      <c r="EQ27" s="51">
        <v>84</v>
      </c>
      <c r="ER27" s="51">
        <v>0</v>
      </c>
      <c r="ES27" s="51">
        <v>11</v>
      </c>
      <c r="EV27" s="51">
        <v>0</v>
      </c>
      <c r="EW27" s="51">
        <v>2</v>
      </c>
      <c r="EX27" s="51">
        <v>14</v>
      </c>
      <c r="EY27" s="51">
        <v>7688</v>
      </c>
      <c r="EZ27" s="51">
        <v>0</v>
      </c>
      <c r="FA27" s="51">
        <v>84</v>
      </c>
    </row>
    <row r="28" spans="2:157" x14ac:dyDescent="0.2">
      <c r="B28" s="51" t="s">
        <v>93</v>
      </c>
      <c r="C28" s="51">
        <v>9</v>
      </c>
      <c r="D28" s="51">
        <v>28</v>
      </c>
      <c r="E28" s="51">
        <v>26</v>
      </c>
      <c r="F28" s="51">
        <v>11</v>
      </c>
      <c r="G28" s="51">
        <v>23</v>
      </c>
      <c r="H28" s="51" t="s">
        <v>78</v>
      </c>
      <c r="I28" s="51">
        <v>0</v>
      </c>
      <c r="J28" s="51">
        <v>0</v>
      </c>
      <c r="K28" s="51">
        <v>2</v>
      </c>
      <c r="L28" s="51">
        <v>9436</v>
      </c>
      <c r="M28" s="51">
        <v>0</v>
      </c>
      <c r="N28" s="51">
        <v>89</v>
      </c>
      <c r="P28" s="51">
        <v>13</v>
      </c>
      <c r="Q28" s="51">
        <v>24</v>
      </c>
      <c r="R28" s="51">
        <v>28</v>
      </c>
      <c r="S28" s="51">
        <v>13</v>
      </c>
      <c r="T28" s="51">
        <v>16</v>
      </c>
      <c r="U28" s="51" t="s">
        <v>78</v>
      </c>
      <c r="V28" s="51">
        <v>0</v>
      </c>
      <c r="W28" s="51">
        <v>0</v>
      </c>
      <c r="X28" s="51">
        <v>5</v>
      </c>
      <c r="Y28" s="51">
        <v>9551</v>
      </c>
      <c r="Z28" s="51">
        <v>0</v>
      </c>
      <c r="AA28" s="51">
        <v>82</v>
      </c>
      <c r="AC28" s="51">
        <v>11</v>
      </c>
      <c r="AD28" s="51">
        <v>26</v>
      </c>
      <c r="AE28" s="51">
        <v>27</v>
      </c>
      <c r="AF28" s="51">
        <v>12</v>
      </c>
      <c r="AG28" s="51">
        <v>20</v>
      </c>
      <c r="AH28" s="51" t="s">
        <v>78</v>
      </c>
      <c r="AI28" s="51">
        <v>0</v>
      </c>
      <c r="AJ28" s="51">
        <v>0</v>
      </c>
      <c r="AK28" s="51">
        <v>3</v>
      </c>
      <c r="AL28" s="51">
        <v>18987</v>
      </c>
      <c r="AM28" s="51">
        <v>0</v>
      </c>
      <c r="AN28" s="51">
        <v>85</v>
      </c>
      <c r="AP28" s="51">
        <v>12</v>
      </c>
      <c r="AQ28" s="51">
        <v>23</v>
      </c>
      <c r="AR28" s="51">
        <v>31</v>
      </c>
      <c r="AS28" s="51">
        <v>19</v>
      </c>
      <c r="AT28" s="51">
        <v>13</v>
      </c>
      <c r="AU28" s="51">
        <v>0</v>
      </c>
      <c r="AV28" s="51" t="s">
        <v>78</v>
      </c>
      <c r="AW28" s="51">
        <v>0</v>
      </c>
      <c r="AX28" s="51">
        <v>2</v>
      </c>
      <c r="AY28" s="51">
        <v>9436</v>
      </c>
      <c r="AZ28" s="51">
        <v>0</v>
      </c>
      <c r="BA28" s="51">
        <v>86</v>
      </c>
      <c r="BC28" s="51">
        <v>19</v>
      </c>
      <c r="BD28" s="51">
        <v>16</v>
      </c>
      <c r="BE28" s="51">
        <v>29</v>
      </c>
      <c r="BF28" s="51">
        <v>23</v>
      </c>
      <c r="BG28" s="51">
        <v>7</v>
      </c>
      <c r="BH28" s="51">
        <v>0</v>
      </c>
      <c r="BI28" s="51" t="s">
        <v>78</v>
      </c>
      <c r="BJ28" s="51">
        <v>0</v>
      </c>
      <c r="BK28" s="51">
        <v>6</v>
      </c>
      <c r="BL28" s="51">
        <v>9551</v>
      </c>
      <c r="BM28" s="51">
        <v>0</v>
      </c>
      <c r="BN28" s="51">
        <v>75</v>
      </c>
      <c r="BP28" s="51">
        <v>16</v>
      </c>
      <c r="BQ28" s="51">
        <v>19</v>
      </c>
      <c r="BR28" s="51">
        <v>30</v>
      </c>
      <c r="BS28" s="51">
        <v>21</v>
      </c>
      <c r="BT28" s="51">
        <v>10</v>
      </c>
      <c r="BU28" s="51">
        <v>0</v>
      </c>
      <c r="BV28" s="51">
        <v>0</v>
      </c>
      <c r="BW28" s="51">
        <v>0</v>
      </c>
      <c r="BX28" s="51">
        <v>4</v>
      </c>
      <c r="BY28" s="51">
        <v>18987</v>
      </c>
      <c r="BZ28" s="51">
        <v>0</v>
      </c>
      <c r="CA28" s="51">
        <v>80</v>
      </c>
      <c r="CC28" s="51">
        <v>9</v>
      </c>
      <c r="CD28" s="51">
        <v>25</v>
      </c>
      <c r="CE28" s="51">
        <v>32</v>
      </c>
      <c r="CF28" s="51">
        <v>19</v>
      </c>
      <c r="CG28" s="51">
        <v>13</v>
      </c>
      <c r="CH28" s="51" t="s">
        <v>78</v>
      </c>
      <c r="CI28" s="51" t="s">
        <v>78</v>
      </c>
      <c r="CJ28" s="51">
        <v>0</v>
      </c>
      <c r="CK28" s="51">
        <v>2</v>
      </c>
      <c r="CL28" s="51">
        <v>9436</v>
      </c>
      <c r="CM28" s="51">
        <v>0</v>
      </c>
      <c r="CN28" s="51">
        <v>89</v>
      </c>
      <c r="CP28" s="51">
        <v>11</v>
      </c>
      <c r="CQ28" s="51">
        <v>22</v>
      </c>
      <c r="CR28" s="51">
        <v>29</v>
      </c>
      <c r="CS28" s="51">
        <v>19</v>
      </c>
      <c r="CT28" s="51">
        <v>14</v>
      </c>
      <c r="CU28" s="51" t="s">
        <v>78</v>
      </c>
      <c r="CV28" s="51" t="s">
        <v>78</v>
      </c>
      <c r="CW28" s="51">
        <v>0</v>
      </c>
      <c r="CX28" s="51">
        <v>4</v>
      </c>
      <c r="CY28" s="51">
        <v>9551</v>
      </c>
      <c r="CZ28" s="51">
        <v>0</v>
      </c>
      <c r="DA28" s="51">
        <v>85</v>
      </c>
      <c r="DC28" s="51">
        <v>10</v>
      </c>
      <c r="DD28" s="51">
        <v>24</v>
      </c>
      <c r="DE28" s="51">
        <v>30</v>
      </c>
      <c r="DF28" s="51">
        <v>19</v>
      </c>
      <c r="DG28" s="51">
        <v>14</v>
      </c>
      <c r="DH28" s="51" t="s">
        <v>78</v>
      </c>
      <c r="DI28" s="51">
        <v>0</v>
      </c>
      <c r="DJ28" s="51">
        <v>0</v>
      </c>
      <c r="DK28" s="51">
        <v>3</v>
      </c>
      <c r="DL28" s="51">
        <v>18987</v>
      </c>
      <c r="DM28" s="51">
        <v>0</v>
      </c>
      <c r="DN28" s="51">
        <v>87</v>
      </c>
      <c r="DP28" s="51">
        <v>73</v>
      </c>
      <c r="DQ28" s="51">
        <v>87</v>
      </c>
      <c r="DR28" s="51">
        <v>0</v>
      </c>
      <c r="DS28" s="51">
        <v>14</v>
      </c>
      <c r="DV28" s="51">
        <v>0</v>
      </c>
      <c r="DW28" s="51">
        <v>2</v>
      </c>
      <c r="DX28" s="51">
        <v>11</v>
      </c>
      <c r="DY28" s="51">
        <v>9436</v>
      </c>
      <c r="DZ28" s="51">
        <v>0</v>
      </c>
      <c r="EA28" s="51">
        <v>87</v>
      </c>
      <c r="EC28" s="51">
        <v>69</v>
      </c>
      <c r="ED28" s="51">
        <v>82</v>
      </c>
      <c r="EE28" s="51">
        <v>0</v>
      </c>
      <c r="EF28" s="51">
        <v>13</v>
      </c>
      <c r="EI28" s="51">
        <v>0</v>
      </c>
      <c r="EJ28" s="51">
        <v>4</v>
      </c>
      <c r="EK28" s="51">
        <v>14</v>
      </c>
      <c r="EL28" s="51">
        <v>9550</v>
      </c>
      <c r="EM28" s="51">
        <v>0</v>
      </c>
      <c r="EN28" s="51">
        <v>82</v>
      </c>
      <c r="EP28" s="51">
        <v>71</v>
      </c>
      <c r="EQ28" s="51">
        <v>85</v>
      </c>
      <c r="ER28" s="51">
        <v>0</v>
      </c>
      <c r="ES28" s="51">
        <v>13</v>
      </c>
      <c r="EV28" s="51">
        <v>0</v>
      </c>
      <c r="EW28" s="51">
        <v>3</v>
      </c>
      <c r="EX28" s="51">
        <v>13</v>
      </c>
      <c r="EY28" s="51">
        <v>18986</v>
      </c>
      <c r="EZ28" s="51">
        <v>0</v>
      </c>
      <c r="FA28" s="51">
        <v>85</v>
      </c>
    </row>
    <row r="29" spans="2:157" x14ac:dyDescent="0.2">
      <c r="B29" s="51" t="s">
        <v>94</v>
      </c>
      <c r="C29" s="51">
        <v>11</v>
      </c>
      <c r="D29" s="51">
        <v>27</v>
      </c>
      <c r="E29" s="51">
        <v>27</v>
      </c>
      <c r="F29" s="51">
        <v>11</v>
      </c>
      <c r="G29" s="51">
        <v>22</v>
      </c>
      <c r="H29" s="51" t="s">
        <v>78</v>
      </c>
      <c r="I29" s="51" t="s">
        <v>78</v>
      </c>
      <c r="J29" s="51">
        <v>0</v>
      </c>
      <c r="K29" s="51">
        <v>2</v>
      </c>
      <c r="L29" s="51">
        <v>1880</v>
      </c>
      <c r="M29" s="51">
        <v>0</v>
      </c>
      <c r="N29" s="51">
        <v>87</v>
      </c>
      <c r="P29" s="51">
        <v>15</v>
      </c>
      <c r="Q29" s="51">
        <v>22</v>
      </c>
      <c r="R29" s="51">
        <v>28</v>
      </c>
      <c r="S29" s="51">
        <v>16</v>
      </c>
      <c r="T29" s="51">
        <v>14</v>
      </c>
      <c r="U29" s="51">
        <v>0</v>
      </c>
      <c r="V29" s="51">
        <v>0</v>
      </c>
      <c r="W29" s="51" t="s">
        <v>78</v>
      </c>
      <c r="X29" s="51">
        <v>5</v>
      </c>
      <c r="Y29" s="51">
        <v>2013</v>
      </c>
      <c r="Z29" s="51">
        <v>0</v>
      </c>
      <c r="AA29" s="51">
        <v>80</v>
      </c>
      <c r="AC29" s="51">
        <v>13</v>
      </c>
      <c r="AD29" s="51">
        <v>24</v>
      </c>
      <c r="AE29" s="51">
        <v>27</v>
      </c>
      <c r="AF29" s="51">
        <v>14</v>
      </c>
      <c r="AG29" s="51">
        <v>18</v>
      </c>
      <c r="AH29" s="51" t="s">
        <v>78</v>
      </c>
      <c r="AI29" s="51" t="s">
        <v>78</v>
      </c>
      <c r="AJ29" s="51" t="s">
        <v>78</v>
      </c>
      <c r="AK29" s="51">
        <v>4</v>
      </c>
      <c r="AL29" s="51">
        <v>3893</v>
      </c>
      <c r="AM29" s="51">
        <v>0</v>
      </c>
      <c r="AN29" s="51">
        <v>83</v>
      </c>
      <c r="AP29" s="51">
        <v>12</v>
      </c>
      <c r="AQ29" s="51">
        <v>20</v>
      </c>
      <c r="AR29" s="51">
        <v>32</v>
      </c>
      <c r="AS29" s="51">
        <v>20</v>
      </c>
      <c r="AT29" s="51">
        <v>13</v>
      </c>
      <c r="AU29" s="51">
        <v>0</v>
      </c>
      <c r="AV29" s="51" t="s">
        <v>78</v>
      </c>
      <c r="AW29" s="51" t="s">
        <v>78</v>
      </c>
      <c r="AX29" s="51">
        <v>3</v>
      </c>
      <c r="AY29" s="51">
        <v>1880</v>
      </c>
      <c r="AZ29" s="51">
        <v>0</v>
      </c>
      <c r="BA29" s="51">
        <v>84</v>
      </c>
      <c r="BC29" s="51">
        <v>20</v>
      </c>
      <c r="BD29" s="51">
        <v>13</v>
      </c>
      <c r="BE29" s="51">
        <v>30</v>
      </c>
      <c r="BF29" s="51">
        <v>25</v>
      </c>
      <c r="BG29" s="51">
        <v>6</v>
      </c>
      <c r="BH29" s="51">
        <v>0</v>
      </c>
      <c r="BI29" s="51">
        <v>0</v>
      </c>
      <c r="BJ29" s="51" t="s">
        <v>78</v>
      </c>
      <c r="BK29" s="51">
        <v>6</v>
      </c>
      <c r="BL29" s="51">
        <v>2013</v>
      </c>
      <c r="BM29" s="51">
        <v>0</v>
      </c>
      <c r="BN29" s="51">
        <v>73</v>
      </c>
      <c r="BP29" s="51">
        <v>16</v>
      </c>
      <c r="BQ29" s="51">
        <v>16</v>
      </c>
      <c r="BR29" s="51">
        <v>31</v>
      </c>
      <c r="BS29" s="51">
        <v>23</v>
      </c>
      <c r="BT29" s="51">
        <v>9</v>
      </c>
      <c r="BU29" s="51">
        <v>0</v>
      </c>
      <c r="BV29" s="51" t="s">
        <v>78</v>
      </c>
      <c r="BW29" s="51" t="s">
        <v>78</v>
      </c>
      <c r="BX29" s="51">
        <v>5</v>
      </c>
      <c r="BY29" s="51">
        <v>3893</v>
      </c>
      <c r="BZ29" s="51">
        <v>0</v>
      </c>
      <c r="CA29" s="51">
        <v>79</v>
      </c>
      <c r="CC29" s="51">
        <v>10</v>
      </c>
      <c r="CD29" s="51">
        <v>24</v>
      </c>
      <c r="CE29" s="51">
        <v>31</v>
      </c>
      <c r="CF29" s="51">
        <v>23</v>
      </c>
      <c r="CG29" s="51">
        <v>11</v>
      </c>
      <c r="CH29" s="51">
        <v>0</v>
      </c>
      <c r="CI29" s="51" t="s">
        <v>78</v>
      </c>
      <c r="CJ29" s="51" t="s">
        <v>78</v>
      </c>
      <c r="CK29" s="51">
        <v>2</v>
      </c>
      <c r="CL29" s="51">
        <v>1880</v>
      </c>
      <c r="CM29" s="51">
        <v>0</v>
      </c>
      <c r="CN29" s="51">
        <v>88</v>
      </c>
      <c r="CP29" s="51">
        <v>11</v>
      </c>
      <c r="CQ29" s="51">
        <v>20</v>
      </c>
      <c r="CR29" s="51">
        <v>31</v>
      </c>
      <c r="CS29" s="51">
        <v>22</v>
      </c>
      <c r="CT29" s="51">
        <v>12</v>
      </c>
      <c r="CU29" s="51">
        <v>0</v>
      </c>
      <c r="CV29" s="51">
        <v>0</v>
      </c>
      <c r="CW29" s="51" t="s">
        <v>78</v>
      </c>
      <c r="CX29" s="51">
        <v>4</v>
      </c>
      <c r="CY29" s="51">
        <v>2013</v>
      </c>
      <c r="CZ29" s="51">
        <v>0</v>
      </c>
      <c r="DA29" s="51">
        <v>85</v>
      </c>
      <c r="DC29" s="51">
        <v>11</v>
      </c>
      <c r="DD29" s="51">
        <v>22</v>
      </c>
      <c r="DE29" s="51">
        <v>31</v>
      </c>
      <c r="DF29" s="51">
        <v>22</v>
      </c>
      <c r="DG29" s="51">
        <v>11</v>
      </c>
      <c r="DH29" s="51">
        <v>0</v>
      </c>
      <c r="DI29" s="51" t="s">
        <v>78</v>
      </c>
      <c r="DJ29" s="51">
        <v>0</v>
      </c>
      <c r="DK29" s="51">
        <v>3</v>
      </c>
      <c r="DL29" s="51">
        <v>3893</v>
      </c>
      <c r="DM29" s="51">
        <v>0</v>
      </c>
      <c r="DN29" s="51">
        <v>86</v>
      </c>
      <c r="DP29" s="51">
        <v>73</v>
      </c>
      <c r="DQ29" s="51">
        <v>86</v>
      </c>
      <c r="DR29" s="51">
        <v>0</v>
      </c>
      <c r="DS29" s="51">
        <v>13</v>
      </c>
      <c r="DV29" s="51" t="s">
        <v>78</v>
      </c>
      <c r="DW29" s="51">
        <v>2</v>
      </c>
      <c r="DX29" s="51">
        <v>12</v>
      </c>
      <c r="DY29" s="51">
        <v>1880</v>
      </c>
      <c r="DZ29" s="51">
        <v>0</v>
      </c>
      <c r="EA29" s="51">
        <v>86</v>
      </c>
      <c r="EC29" s="51">
        <v>71</v>
      </c>
      <c r="ED29" s="51">
        <v>82</v>
      </c>
      <c r="EE29" s="51">
        <v>0</v>
      </c>
      <c r="EF29" s="51">
        <v>11</v>
      </c>
      <c r="EI29" s="51" t="s">
        <v>78</v>
      </c>
      <c r="EJ29" s="51">
        <v>4</v>
      </c>
      <c r="EK29" s="51">
        <v>14</v>
      </c>
      <c r="EL29" s="51">
        <v>2013</v>
      </c>
      <c r="EM29" s="51">
        <v>0</v>
      </c>
      <c r="EN29" s="51">
        <v>82</v>
      </c>
      <c r="EP29" s="51">
        <v>72</v>
      </c>
      <c r="EQ29" s="51">
        <v>84</v>
      </c>
      <c r="ER29" s="51">
        <v>0</v>
      </c>
      <c r="ES29" s="51">
        <v>12</v>
      </c>
      <c r="EV29" s="51">
        <v>0</v>
      </c>
      <c r="EW29" s="51">
        <v>3</v>
      </c>
      <c r="EX29" s="51">
        <v>13</v>
      </c>
      <c r="EY29" s="51">
        <v>3893</v>
      </c>
      <c r="EZ29" s="51">
        <v>0</v>
      </c>
      <c r="FA29" s="51">
        <v>84</v>
      </c>
    </row>
    <row r="30" spans="2:157" x14ac:dyDescent="0.2">
      <c r="B30" s="51" t="s">
        <v>95</v>
      </c>
      <c r="C30" s="51">
        <v>13</v>
      </c>
      <c r="D30" s="51">
        <v>25</v>
      </c>
      <c r="E30" s="51">
        <v>26</v>
      </c>
      <c r="F30" s="51">
        <v>13</v>
      </c>
      <c r="G30" s="51">
        <v>19</v>
      </c>
      <c r="H30" s="51">
        <v>0</v>
      </c>
      <c r="I30" s="51">
        <v>0</v>
      </c>
      <c r="J30" s="51">
        <v>0</v>
      </c>
      <c r="K30" s="51">
        <v>3</v>
      </c>
      <c r="L30" s="51">
        <v>4189</v>
      </c>
      <c r="M30" s="51">
        <v>0</v>
      </c>
      <c r="N30" s="51">
        <v>83</v>
      </c>
      <c r="P30" s="51">
        <v>18</v>
      </c>
      <c r="Q30" s="51">
        <v>20</v>
      </c>
      <c r="R30" s="51">
        <v>26</v>
      </c>
      <c r="S30" s="51">
        <v>15</v>
      </c>
      <c r="T30" s="51">
        <v>15</v>
      </c>
      <c r="U30" s="51" t="s">
        <v>78</v>
      </c>
      <c r="V30" s="51">
        <v>0</v>
      </c>
      <c r="W30" s="51">
        <v>0</v>
      </c>
      <c r="X30" s="51">
        <v>6</v>
      </c>
      <c r="Y30" s="51">
        <v>4615</v>
      </c>
      <c r="Z30" s="51">
        <v>0</v>
      </c>
      <c r="AA30" s="51">
        <v>76</v>
      </c>
      <c r="AC30" s="51">
        <v>16</v>
      </c>
      <c r="AD30" s="51">
        <v>22</v>
      </c>
      <c r="AE30" s="51">
        <v>26</v>
      </c>
      <c r="AF30" s="51">
        <v>14</v>
      </c>
      <c r="AG30" s="51">
        <v>17</v>
      </c>
      <c r="AH30" s="51" t="s">
        <v>78</v>
      </c>
      <c r="AI30" s="51">
        <v>0</v>
      </c>
      <c r="AJ30" s="51">
        <v>0</v>
      </c>
      <c r="AK30" s="51">
        <v>5</v>
      </c>
      <c r="AL30" s="51">
        <v>8804</v>
      </c>
      <c r="AM30" s="51">
        <v>0</v>
      </c>
      <c r="AN30" s="51">
        <v>79</v>
      </c>
      <c r="AP30" s="51">
        <v>15</v>
      </c>
      <c r="AQ30" s="51">
        <v>20</v>
      </c>
      <c r="AR30" s="51">
        <v>30</v>
      </c>
      <c r="AS30" s="51">
        <v>20</v>
      </c>
      <c r="AT30" s="51">
        <v>12</v>
      </c>
      <c r="AU30" s="51">
        <v>0</v>
      </c>
      <c r="AV30" s="51">
        <v>0</v>
      </c>
      <c r="AW30" s="51">
        <v>0</v>
      </c>
      <c r="AX30" s="51">
        <v>3</v>
      </c>
      <c r="AY30" s="51">
        <v>4189</v>
      </c>
      <c r="AZ30" s="51">
        <v>0</v>
      </c>
      <c r="BA30" s="51">
        <v>82</v>
      </c>
      <c r="BC30" s="51">
        <v>22</v>
      </c>
      <c r="BD30" s="51">
        <v>14</v>
      </c>
      <c r="BE30" s="51">
        <v>26</v>
      </c>
      <c r="BF30" s="51">
        <v>24</v>
      </c>
      <c r="BG30" s="51">
        <v>7</v>
      </c>
      <c r="BH30" s="51">
        <v>0</v>
      </c>
      <c r="BI30" s="51">
        <v>0</v>
      </c>
      <c r="BJ30" s="51">
        <v>0</v>
      </c>
      <c r="BK30" s="51">
        <v>7</v>
      </c>
      <c r="BL30" s="51">
        <v>4615</v>
      </c>
      <c r="BM30" s="51">
        <v>0</v>
      </c>
      <c r="BN30" s="51">
        <v>71</v>
      </c>
      <c r="BP30" s="51">
        <v>19</v>
      </c>
      <c r="BQ30" s="51">
        <v>17</v>
      </c>
      <c r="BR30" s="51">
        <v>28</v>
      </c>
      <c r="BS30" s="51">
        <v>22</v>
      </c>
      <c r="BT30" s="51">
        <v>9</v>
      </c>
      <c r="BU30" s="51">
        <v>0</v>
      </c>
      <c r="BV30" s="51">
        <v>0</v>
      </c>
      <c r="BW30" s="51">
        <v>0</v>
      </c>
      <c r="BX30" s="51">
        <v>5</v>
      </c>
      <c r="BY30" s="51">
        <v>8804</v>
      </c>
      <c r="BZ30" s="51">
        <v>0</v>
      </c>
      <c r="CA30" s="51">
        <v>76</v>
      </c>
      <c r="CC30" s="51">
        <v>10</v>
      </c>
      <c r="CD30" s="51">
        <v>26</v>
      </c>
      <c r="CE30" s="51">
        <v>30</v>
      </c>
      <c r="CF30" s="51">
        <v>19</v>
      </c>
      <c r="CG30" s="51">
        <v>13</v>
      </c>
      <c r="CH30" s="51">
        <v>0</v>
      </c>
      <c r="CI30" s="51">
        <v>0</v>
      </c>
      <c r="CJ30" s="51">
        <v>0</v>
      </c>
      <c r="CK30" s="51">
        <v>2</v>
      </c>
      <c r="CL30" s="51">
        <v>4189</v>
      </c>
      <c r="CM30" s="51">
        <v>0</v>
      </c>
      <c r="CN30" s="51">
        <v>88</v>
      </c>
      <c r="CP30" s="51">
        <v>13</v>
      </c>
      <c r="CQ30" s="51">
        <v>22</v>
      </c>
      <c r="CR30" s="51">
        <v>26</v>
      </c>
      <c r="CS30" s="51">
        <v>18</v>
      </c>
      <c r="CT30" s="51">
        <v>18</v>
      </c>
      <c r="CU30" s="51" t="s">
        <v>78</v>
      </c>
      <c r="CV30" s="51">
        <v>0</v>
      </c>
      <c r="CW30" s="51">
        <v>0</v>
      </c>
      <c r="CX30" s="51">
        <v>3</v>
      </c>
      <c r="CY30" s="51">
        <v>4615</v>
      </c>
      <c r="CZ30" s="51">
        <v>0</v>
      </c>
      <c r="DA30" s="51">
        <v>83</v>
      </c>
      <c r="DC30" s="51">
        <v>12</v>
      </c>
      <c r="DD30" s="51">
        <v>24</v>
      </c>
      <c r="DE30" s="51">
        <v>28</v>
      </c>
      <c r="DF30" s="51">
        <v>18</v>
      </c>
      <c r="DG30" s="51">
        <v>16</v>
      </c>
      <c r="DH30" s="51" t="s">
        <v>78</v>
      </c>
      <c r="DI30" s="51">
        <v>0</v>
      </c>
      <c r="DJ30" s="51">
        <v>0</v>
      </c>
      <c r="DK30" s="51">
        <v>3</v>
      </c>
      <c r="DL30" s="51">
        <v>8804</v>
      </c>
      <c r="DM30" s="51">
        <v>0</v>
      </c>
      <c r="DN30" s="51">
        <v>85</v>
      </c>
      <c r="DP30" s="51">
        <v>71</v>
      </c>
      <c r="DQ30" s="51">
        <v>83</v>
      </c>
      <c r="DR30" s="51">
        <v>0</v>
      </c>
      <c r="DS30" s="51">
        <v>12</v>
      </c>
      <c r="DV30" s="51">
        <v>0</v>
      </c>
      <c r="DW30" s="51">
        <v>2</v>
      </c>
      <c r="DX30" s="51">
        <v>14</v>
      </c>
      <c r="DY30" s="51">
        <v>4189</v>
      </c>
      <c r="DZ30" s="51">
        <v>0</v>
      </c>
      <c r="EA30" s="51">
        <v>83</v>
      </c>
      <c r="EC30" s="51">
        <v>64</v>
      </c>
      <c r="ED30" s="51">
        <v>78</v>
      </c>
      <c r="EE30" s="51">
        <v>0</v>
      </c>
      <c r="EF30" s="51">
        <v>14</v>
      </c>
      <c r="EI30" s="51">
        <v>0</v>
      </c>
      <c r="EJ30" s="51">
        <v>4</v>
      </c>
      <c r="EK30" s="51">
        <v>18</v>
      </c>
      <c r="EL30" s="51">
        <v>4615</v>
      </c>
      <c r="EM30" s="51">
        <v>0</v>
      </c>
      <c r="EN30" s="51">
        <v>78</v>
      </c>
      <c r="EP30" s="51">
        <v>67</v>
      </c>
      <c r="EQ30" s="51">
        <v>80</v>
      </c>
      <c r="ER30" s="51">
        <v>0</v>
      </c>
      <c r="ES30" s="51">
        <v>13</v>
      </c>
      <c r="EV30" s="51">
        <v>0</v>
      </c>
      <c r="EW30" s="51">
        <v>3</v>
      </c>
      <c r="EX30" s="51">
        <v>16</v>
      </c>
      <c r="EY30" s="51">
        <v>8804</v>
      </c>
      <c r="EZ30" s="51">
        <v>0</v>
      </c>
      <c r="FA30" s="51">
        <v>80</v>
      </c>
    </row>
    <row r="31" spans="2:157" x14ac:dyDescent="0.2">
      <c r="B31" s="51" t="s">
        <v>96</v>
      </c>
      <c r="C31" s="51">
        <v>12</v>
      </c>
      <c r="D31" s="51">
        <v>22</v>
      </c>
      <c r="E31" s="51">
        <v>19</v>
      </c>
      <c r="F31" s="51">
        <v>10</v>
      </c>
      <c r="G31" s="51">
        <v>24</v>
      </c>
      <c r="H31" s="51" t="s">
        <v>78</v>
      </c>
      <c r="I31" s="51">
        <v>1</v>
      </c>
      <c r="J31" s="51">
        <v>1</v>
      </c>
      <c r="K31" s="51">
        <v>10</v>
      </c>
      <c r="L31" s="51">
        <v>2994</v>
      </c>
      <c r="M31" s="51">
        <v>0</v>
      </c>
      <c r="N31" s="51">
        <v>75</v>
      </c>
      <c r="P31" s="51">
        <v>17</v>
      </c>
      <c r="Q31" s="51">
        <v>19</v>
      </c>
      <c r="R31" s="51">
        <v>19</v>
      </c>
      <c r="S31" s="51">
        <v>11</v>
      </c>
      <c r="T31" s="51">
        <v>17</v>
      </c>
      <c r="U31" s="51" t="s">
        <v>78</v>
      </c>
      <c r="V31" s="51">
        <v>1</v>
      </c>
      <c r="W31" s="51">
        <v>1</v>
      </c>
      <c r="X31" s="51">
        <v>15</v>
      </c>
      <c r="Y31" s="51">
        <v>3068</v>
      </c>
      <c r="Z31" s="51">
        <v>0</v>
      </c>
      <c r="AA31" s="51">
        <v>65</v>
      </c>
      <c r="AC31" s="51">
        <v>15</v>
      </c>
      <c r="AD31" s="51">
        <v>20</v>
      </c>
      <c r="AE31" s="51">
        <v>19</v>
      </c>
      <c r="AF31" s="51">
        <v>10</v>
      </c>
      <c r="AG31" s="51">
        <v>20</v>
      </c>
      <c r="AH31" s="51">
        <v>0</v>
      </c>
      <c r="AI31" s="51">
        <v>1</v>
      </c>
      <c r="AJ31" s="51">
        <v>1</v>
      </c>
      <c r="AK31" s="51">
        <v>13</v>
      </c>
      <c r="AL31" s="51">
        <v>6062</v>
      </c>
      <c r="AM31" s="51">
        <v>0</v>
      </c>
      <c r="AN31" s="51">
        <v>70</v>
      </c>
      <c r="AP31" s="51">
        <v>14</v>
      </c>
      <c r="AQ31" s="51">
        <v>18</v>
      </c>
      <c r="AR31" s="51">
        <v>25</v>
      </c>
      <c r="AS31" s="51">
        <v>17</v>
      </c>
      <c r="AT31" s="51">
        <v>13</v>
      </c>
      <c r="AU31" s="51">
        <v>0</v>
      </c>
      <c r="AV31" s="51">
        <v>1</v>
      </c>
      <c r="AW31" s="51">
        <v>1</v>
      </c>
      <c r="AX31" s="51">
        <v>11</v>
      </c>
      <c r="AY31" s="51">
        <v>2994</v>
      </c>
      <c r="AZ31" s="51">
        <v>0</v>
      </c>
      <c r="BA31" s="51">
        <v>72</v>
      </c>
      <c r="BC31" s="51">
        <v>20</v>
      </c>
      <c r="BD31" s="51">
        <v>12</v>
      </c>
      <c r="BE31" s="51">
        <v>22</v>
      </c>
      <c r="BF31" s="51">
        <v>20</v>
      </c>
      <c r="BG31" s="51">
        <v>6</v>
      </c>
      <c r="BH31" s="51">
        <v>0</v>
      </c>
      <c r="BI31" s="51">
        <v>1</v>
      </c>
      <c r="BJ31" s="51">
        <v>1</v>
      </c>
      <c r="BK31" s="51">
        <v>16</v>
      </c>
      <c r="BL31" s="51">
        <v>3068</v>
      </c>
      <c r="BM31" s="51">
        <v>0</v>
      </c>
      <c r="BN31" s="51">
        <v>60</v>
      </c>
      <c r="BP31" s="51">
        <v>17</v>
      </c>
      <c r="BQ31" s="51">
        <v>15</v>
      </c>
      <c r="BR31" s="51">
        <v>23</v>
      </c>
      <c r="BS31" s="51">
        <v>18</v>
      </c>
      <c r="BT31" s="51">
        <v>9</v>
      </c>
      <c r="BU31" s="51">
        <v>0</v>
      </c>
      <c r="BV31" s="51">
        <v>1</v>
      </c>
      <c r="BW31" s="51">
        <v>1</v>
      </c>
      <c r="BX31" s="51">
        <v>14</v>
      </c>
      <c r="BY31" s="51">
        <v>6062</v>
      </c>
      <c r="BZ31" s="51">
        <v>0</v>
      </c>
      <c r="CA31" s="51">
        <v>66</v>
      </c>
      <c r="CC31" s="51">
        <v>11</v>
      </c>
      <c r="CD31" s="51">
        <v>24</v>
      </c>
      <c r="CE31" s="51">
        <v>26</v>
      </c>
      <c r="CF31" s="51">
        <v>16</v>
      </c>
      <c r="CG31" s="51">
        <v>13</v>
      </c>
      <c r="CH31" s="51">
        <v>0</v>
      </c>
      <c r="CI31" s="51">
        <v>1</v>
      </c>
      <c r="CJ31" s="51">
        <v>2</v>
      </c>
      <c r="CK31" s="51">
        <v>6</v>
      </c>
      <c r="CL31" s="51">
        <v>2994</v>
      </c>
      <c r="CM31" s="51">
        <v>0</v>
      </c>
      <c r="CN31" s="51">
        <v>79</v>
      </c>
      <c r="CP31" s="51">
        <v>14</v>
      </c>
      <c r="CQ31" s="51">
        <v>20</v>
      </c>
      <c r="CR31" s="51">
        <v>22</v>
      </c>
      <c r="CS31" s="51">
        <v>16</v>
      </c>
      <c r="CT31" s="51">
        <v>16</v>
      </c>
      <c r="CU31" s="51" t="s">
        <v>78</v>
      </c>
      <c r="CV31" s="51">
        <v>1</v>
      </c>
      <c r="CW31" s="51">
        <v>3</v>
      </c>
      <c r="CX31" s="51">
        <v>9</v>
      </c>
      <c r="CY31" s="51">
        <v>3068</v>
      </c>
      <c r="CZ31" s="51">
        <v>0</v>
      </c>
      <c r="DA31" s="51">
        <v>73</v>
      </c>
      <c r="DC31" s="51">
        <v>13</v>
      </c>
      <c r="DD31" s="51">
        <v>22</v>
      </c>
      <c r="DE31" s="51">
        <v>24</v>
      </c>
      <c r="DF31" s="51">
        <v>16</v>
      </c>
      <c r="DG31" s="51">
        <v>15</v>
      </c>
      <c r="DH31" s="51" t="s">
        <v>78</v>
      </c>
      <c r="DI31" s="51">
        <v>1</v>
      </c>
      <c r="DJ31" s="51">
        <v>3</v>
      </c>
      <c r="DK31" s="51">
        <v>7</v>
      </c>
      <c r="DL31" s="51">
        <v>6062</v>
      </c>
      <c r="DM31" s="51">
        <v>0</v>
      </c>
      <c r="DN31" s="51">
        <v>76</v>
      </c>
      <c r="DP31" s="51">
        <v>61</v>
      </c>
      <c r="DQ31" s="51">
        <v>76</v>
      </c>
      <c r="DR31" s="51">
        <v>0</v>
      </c>
      <c r="DS31" s="51">
        <v>15</v>
      </c>
      <c r="DV31" s="51">
        <v>5</v>
      </c>
      <c r="DW31" s="51">
        <v>7</v>
      </c>
      <c r="DX31" s="51">
        <v>13</v>
      </c>
      <c r="DY31" s="51">
        <v>2993</v>
      </c>
      <c r="DZ31" s="51">
        <v>0</v>
      </c>
      <c r="EA31" s="51">
        <v>76</v>
      </c>
      <c r="EC31" s="51">
        <v>55</v>
      </c>
      <c r="ED31" s="51">
        <v>70</v>
      </c>
      <c r="EE31" s="51" t="s">
        <v>78</v>
      </c>
      <c r="EF31" s="51">
        <v>15</v>
      </c>
      <c r="EI31" s="51">
        <v>5</v>
      </c>
      <c r="EJ31" s="51">
        <v>9</v>
      </c>
      <c r="EK31" s="51">
        <v>16</v>
      </c>
      <c r="EL31" s="51">
        <v>3068</v>
      </c>
      <c r="EM31" s="51">
        <v>0</v>
      </c>
      <c r="EN31" s="51">
        <v>70</v>
      </c>
      <c r="EP31" s="51">
        <v>58</v>
      </c>
      <c r="EQ31" s="51">
        <v>73</v>
      </c>
      <c r="ER31" s="51" t="s">
        <v>78</v>
      </c>
      <c r="ES31" s="51">
        <v>15</v>
      </c>
      <c r="EV31" s="51">
        <v>5</v>
      </c>
      <c r="EW31" s="51">
        <v>8</v>
      </c>
      <c r="EX31" s="51">
        <v>14</v>
      </c>
      <c r="EY31" s="51">
        <v>6061</v>
      </c>
      <c r="EZ31" s="51">
        <v>0</v>
      </c>
      <c r="FA31" s="51">
        <v>73</v>
      </c>
    </row>
    <row r="35" spans="1:157" x14ac:dyDescent="0.2">
      <c r="A35" s="51" t="s">
        <v>97</v>
      </c>
      <c r="B35" s="51" t="s">
        <v>22</v>
      </c>
      <c r="C35" s="51">
        <v>9</v>
      </c>
      <c r="D35" s="51">
        <v>26</v>
      </c>
      <c r="E35" s="51">
        <v>22</v>
      </c>
      <c r="F35" s="51">
        <v>10</v>
      </c>
      <c r="G35" s="51">
        <v>30</v>
      </c>
      <c r="H35" s="51">
        <v>0</v>
      </c>
      <c r="I35" s="51">
        <v>0</v>
      </c>
      <c r="J35" s="51">
        <v>0</v>
      </c>
      <c r="K35" s="51">
        <v>2</v>
      </c>
      <c r="L35" s="51">
        <v>277807</v>
      </c>
      <c r="M35" s="51">
        <v>0</v>
      </c>
      <c r="N35" s="51">
        <v>89</v>
      </c>
      <c r="O35" s="51">
        <v>0</v>
      </c>
      <c r="P35" s="51">
        <v>15</v>
      </c>
      <c r="Q35" s="51">
        <v>23</v>
      </c>
      <c r="R35" s="51">
        <v>24</v>
      </c>
      <c r="S35" s="51">
        <v>13</v>
      </c>
      <c r="T35" s="51">
        <v>22</v>
      </c>
      <c r="U35" s="51">
        <v>0</v>
      </c>
      <c r="V35" s="51">
        <v>0</v>
      </c>
      <c r="W35" s="51">
        <v>0</v>
      </c>
      <c r="X35" s="51">
        <v>3</v>
      </c>
      <c r="Y35" s="51">
        <v>291734</v>
      </c>
      <c r="Z35" s="51">
        <v>0</v>
      </c>
      <c r="AA35" s="51">
        <v>82</v>
      </c>
      <c r="AB35" s="51">
        <v>0</v>
      </c>
      <c r="AC35" s="51">
        <v>12</v>
      </c>
      <c r="AD35" s="51">
        <v>25</v>
      </c>
      <c r="AE35" s="51">
        <v>23</v>
      </c>
      <c r="AF35" s="51">
        <v>12</v>
      </c>
      <c r="AG35" s="51">
        <v>26</v>
      </c>
      <c r="AH35" s="51">
        <v>0</v>
      </c>
      <c r="AI35" s="51">
        <v>0</v>
      </c>
      <c r="AJ35" s="51">
        <v>0</v>
      </c>
      <c r="AK35" s="51">
        <v>3</v>
      </c>
      <c r="AL35" s="51">
        <v>569541</v>
      </c>
      <c r="AM35" s="51">
        <v>0</v>
      </c>
      <c r="AN35" s="51">
        <v>85</v>
      </c>
      <c r="AO35" s="51">
        <v>0</v>
      </c>
      <c r="AP35" s="51">
        <v>11</v>
      </c>
      <c r="AQ35" s="51">
        <v>24</v>
      </c>
      <c r="AR35" s="51">
        <v>29</v>
      </c>
      <c r="AS35" s="51">
        <v>17</v>
      </c>
      <c r="AT35" s="51">
        <v>17</v>
      </c>
      <c r="AU35" s="51">
        <v>0</v>
      </c>
      <c r="AV35" s="51">
        <v>0</v>
      </c>
      <c r="AW35" s="51">
        <v>0</v>
      </c>
      <c r="AX35" s="51">
        <v>2</v>
      </c>
      <c r="AY35" s="51">
        <v>277807</v>
      </c>
      <c r="AZ35" s="51">
        <v>0</v>
      </c>
      <c r="BA35" s="51">
        <v>87</v>
      </c>
      <c r="BB35" s="51">
        <v>0</v>
      </c>
      <c r="BC35" s="51">
        <v>19</v>
      </c>
      <c r="BD35" s="51">
        <v>16</v>
      </c>
      <c r="BE35" s="51">
        <v>28</v>
      </c>
      <c r="BF35" s="51">
        <v>23</v>
      </c>
      <c r="BG35" s="51">
        <v>9</v>
      </c>
      <c r="BH35" s="51">
        <v>0</v>
      </c>
      <c r="BI35" s="51">
        <v>0</v>
      </c>
      <c r="BJ35" s="51">
        <v>0</v>
      </c>
      <c r="BK35" s="51">
        <v>5</v>
      </c>
      <c r="BL35" s="51">
        <v>291734</v>
      </c>
      <c r="BM35" s="51">
        <v>0</v>
      </c>
      <c r="BN35" s="51">
        <v>76</v>
      </c>
      <c r="BO35" s="51">
        <v>0</v>
      </c>
      <c r="BP35" s="51">
        <v>15</v>
      </c>
      <c r="BQ35" s="51">
        <v>20</v>
      </c>
      <c r="BR35" s="51">
        <v>29</v>
      </c>
      <c r="BS35" s="51">
        <v>20</v>
      </c>
      <c r="BT35" s="51">
        <v>13</v>
      </c>
      <c r="BU35" s="51">
        <v>0</v>
      </c>
      <c r="BV35" s="51">
        <v>0</v>
      </c>
      <c r="BW35" s="51">
        <v>0</v>
      </c>
      <c r="BX35" s="51">
        <v>4</v>
      </c>
      <c r="BY35" s="51">
        <v>569541</v>
      </c>
      <c r="BZ35" s="51">
        <v>0</v>
      </c>
      <c r="CA35" s="51">
        <v>81</v>
      </c>
      <c r="CB35" s="51">
        <v>0</v>
      </c>
      <c r="CC35" s="51">
        <v>7</v>
      </c>
      <c r="CD35" s="51">
        <v>29</v>
      </c>
      <c r="CE35" s="51">
        <v>28</v>
      </c>
      <c r="CF35" s="51">
        <v>16</v>
      </c>
      <c r="CG35" s="51">
        <v>18</v>
      </c>
      <c r="CH35" s="51">
        <v>0</v>
      </c>
      <c r="CI35" s="51">
        <v>0</v>
      </c>
      <c r="CJ35" s="51">
        <v>0</v>
      </c>
      <c r="CK35" s="51">
        <v>1</v>
      </c>
      <c r="CL35" s="51">
        <v>277807</v>
      </c>
      <c r="CM35" s="51">
        <v>0</v>
      </c>
      <c r="CN35" s="51">
        <v>91</v>
      </c>
      <c r="CO35" s="51">
        <v>0</v>
      </c>
      <c r="CP35" s="51">
        <v>9</v>
      </c>
      <c r="CQ35" s="51">
        <v>24</v>
      </c>
      <c r="CR35" s="51">
        <v>26</v>
      </c>
      <c r="CS35" s="51">
        <v>15</v>
      </c>
      <c r="CT35" s="51">
        <v>23</v>
      </c>
      <c r="CU35" s="51">
        <v>0</v>
      </c>
      <c r="CV35" s="51">
        <v>0</v>
      </c>
      <c r="CW35" s="51">
        <v>0</v>
      </c>
      <c r="CX35" s="51">
        <v>2</v>
      </c>
      <c r="CY35" s="51">
        <v>291735</v>
      </c>
      <c r="CZ35" s="51">
        <v>0</v>
      </c>
      <c r="DA35" s="51">
        <v>88</v>
      </c>
      <c r="DB35" s="51">
        <v>0</v>
      </c>
      <c r="DC35" s="51">
        <v>8</v>
      </c>
      <c r="DD35" s="51">
        <v>27</v>
      </c>
      <c r="DE35" s="51">
        <v>27</v>
      </c>
      <c r="DF35" s="51">
        <v>16</v>
      </c>
      <c r="DG35" s="51">
        <v>20</v>
      </c>
      <c r="DH35" s="51">
        <v>0</v>
      </c>
      <c r="DI35" s="51">
        <v>0</v>
      </c>
      <c r="DJ35" s="51">
        <v>0</v>
      </c>
      <c r="DK35" s="51">
        <v>2</v>
      </c>
      <c r="DL35" s="51">
        <v>569542</v>
      </c>
      <c r="DM35" s="51">
        <v>0</v>
      </c>
      <c r="DN35" s="51">
        <v>90</v>
      </c>
      <c r="DO35" s="51">
        <v>0</v>
      </c>
      <c r="DP35" s="51">
        <v>71</v>
      </c>
      <c r="DQ35" s="51">
        <v>90</v>
      </c>
      <c r="DR35" s="51" t="s">
        <v>78</v>
      </c>
      <c r="DS35" s="51">
        <v>19</v>
      </c>
      <c r="DT35" s="51">
        <v>0</v>
      </c>
      <c r="DU35" s="51">
        <v>0</v>
      </c>
      <c r="DV35" s="51">
        <v>0</v>
      </c>
      <c r="DW35" s="51">
        <v>1</v>
      </c>
      <c r="DX35" s="51">
        <v>8</v>
      </c>
      <c r="DY35" s="51">
        <v>277806</v>
      </c>
      <c r="DZ35" s="51">
        <v>0</v>
      </c>
      <c r="EA35" s="51">
        <v>90</v>
      </c>
      <c r="EB35" s="51">
        <v>0</v>
      </c>
      <c r="EC35" s="51">
        <v>66</v>
      </c>
      <c r="ED35" s="51">
        <v>87</v>
      </c>
      <c r="EE35" s="51" t="s">
        <v>78</v>
      </c>
      <c r="EF35" s="51">
        <v>21</v>
      </c>
      <c r="EG35" s="51">
        <v>0</v>
      </c>
      <c r="EH35" s="51">
        <v>0</v>
      </c>
      <c r="EI35" s="51">
        <v>0</v>
      </c>
      <c r="EJ35" s="51">
        <v>2</v>
      </c>
      <c r="EK35" s="51">
        <v>11</v>
      </c>
      <c r="EL35" s="51">
        <v>291733</v>
      </c>
      <c r="EM35" s="51">
        <v>0</v>
      </c>
      <c r="EN35" s="51">
        <v>87</v>
      </c>
      <c r="EO35" s="51">
        <v>0</v>
      </c>
      <c r="EP35" s="51">
        <v>68</v>
      </c>
      <c r="EQ35" s="51">
        <v>89</v>
      </c>
      <c r="ER35" s="51">
        <v>0</v>
      </c>
      <c r="ES35" s="51">
        <v>20</v>
      </c>
      <c r="ET35" s="51">
        <v>0</v>
      </c>
      <c r="EU35" s="51">
        <v>0</v>
      </c>
      <c r="EV35" s="51">
        <v>0</v>
      </c>
      <c r="EW35" s="51">
        <v>2</v>
      </c>
      <c r="EX35" s="51">
        <v>10</v>
      </c>
      <c r="EY35" s="51">
        <v>569539</v>
      </c>
      <c r="EZ35" s="51">
        <v>0</v>
      </c>
      <c r="FA35" s="51">
        <v>89</v>
      </c>
    </row>
    <row r="36" spans="1:157" x14ac:dyDescent="0.2">
      <c r="B36" s="51" t="s">
        <v>98</v>
      </c>
      <c r="C36" s="51">
        <v>9</v>
      </c>
      <c r="D36" s="51">
        <v>27</v>
      </c>
      <c r="E36" s="51">
        <v>22</v>
      </c>
      <c r="F36" s="51">
        <v>10</v>
      </c>
      <c r="G36" s="51">
        <v>32</v>
      </c>
      <c r="H36" s="51">
        <v>0</v>
      </c>
      <c r="I36" s="51">
        <v>0</v>
      </c>
      <c r="J36" s="51">
        <v>0</v>
      </c>
      <c r="K36" s="51">
        <v>1</v>
      </c>
      <c r="L36" s="51">
        <v>229037</v>
      </c>
      <c r="M36" s="51">
        <v>0</v>
      </c>
      <c r="N36" s="51">
        <v>90</v>
      </c>
      <c r="O36" s="51">
        <v>0</v>
      </c>
      <c r="P36" s="51">
        <v>14</v>
      </c>
      <c r="Q36" s="51">
        <v>23</v>
      </c>
      <c r="R36" s="51">
        <v>24</v>
      </c>
      <c r="S36" s="51">
        <v>13</v>
      </c>
      <c r="T36" s="51">
        <v>23</v>
      </c>
      <c r="U36" s="51">
        <v>0</v>
      </c>
      <c r="V36" s="51">
        <v>0</v>
      </c>
      <c r="W36" s="51">
        <v>0</v>
      </c>
      <c r="X36" s="51">
        <v>3</v>
      </c>
      <c r="Y36" s="51">
        <v>240912</v>
      </c>
      <c r="Z36" s="51">
        <v>0</v>
      </c>
      <c r="AA36" s="51">
        <v>82</v>
      </c>
      <c r="AB36" s="51">
        <v>0</v>
      </c>
      <c r="AC36" s="51">
        <v>12</v>
      </c>
      <c r="AD36" s="51">
        <v>25</v>
      </c>
      <c r="AE36" s="51">
        <v>23</v>
      </c>
      <c r="AF36" s="51">
        <v>11</v>
      </c>
      <c r="AG36" s="51">
        <v>27</v>
      </c>
      <c r="AH36" s="51">
        <v>0</v>
      </c>
      <c r="AI36" s="51">
        <v>0</v>
      </c>
      <c r="AJ36" s="51">
        <v>0</v>
      </c>
      <c r="AK36" s="51">
        <v>2</v>
      </c>
      <c r="AL36" s="51">
        <v>469949</v>
      </c>
      <c r="AM36" s="51">
        <v>0</v>
      </c>
      <c r="AN36" s="51">
        <v>86</v>
      </c>
      <c r="AO36" s="51">
        <v>0</v>
      </c>
      <c r="AP36" s="51">
        <v>10</v>
      </c>
      <c r="AQ36" s="51">
        <v>24</v>
      </c>
      <c r="AR36" s="51">
        <v>29</v>
      </c>
      <c r="AS36" s="51">
        <v>17</v>
      </c>
      <c r="AT36" s="51">
        <v>18</v>
      </c>
      <c r="AU36" s="51" t="s">
        <v>78</v>
      </c>
      <c r="AV36" s="51">
        <v>0</v>
      </c>
      <c r="AW36" s="51">
        <v>0</v>
      </c>
      <c r="AX36" s="51">
        <v>2</v>
      </c>
      <c r="AY36" s="51">
        <v>229037</v>
      </c>
      <c r="AZ36" s="51">
        <v>0</v>
      </c>
      <c r="BA36" s="51">
        <v>88</v>
      </c>
      <c r="BB36" s="51">
        <v>0</v>
      </c>
      <c r="BC36" s="51">
        <v>19</v>
      </c>
      <c r="BD36" s="51">
        <v>17</v>
      </c>
      <c r="BE36" s="51">
        <v>28</v>
      </c>
      <c r="BF36" s="51">
        <v>23</v>
      </c>
      <c r="BG36" s="51">
        <v>9</v>
      </c>
      <c r="BH36" s="51" t="s">
        <v>78</v>
      </c>
      <c r="BI36" s="51">
        <v>0</v>
      </c>
      <c r="BJ36" s="51">
        <v>0</v>
      </c>
      <c r="BK36" s="51">
        <v>4</v>
      </c>
      <c r="BL36" s="51">
        <v>240912</v>
      </c>
      <c r="BM36" s="51">
        <v>0</v>
      </c>
      <c r="BN36" s="51">
        <v>77</v>
      </c>
      <c r="BO36" s="51">
        <v>0</v>
      </c>
      <c r="BP36" s="51">
        <v>15</v>
      </c>
      <c r="BQ36" s="51">
        <v>20</v>
      </c>
      <c r="BR36" s="51">
        <v>29</v>
      </c>
      <c r="BS36" s="51">
        <v>20</v>
      </c>
      <c r="BT36" s="51">
        <v>13</v>
      </c>
      <c r="BU36" s="51">
        <v>0</v>
      </c>
      <c r="BV36" s="51">
        <v>0</v>
      </c>
      <c r="BW36" s="51">
        <v>0</v>
      </c>
      <c r="BX36" s="51">
        <v>3</v>
      </c>
      <c r="BY36" s="51">
        <v>469949</v>
      </c>
      <c r="BZ36" s="51">
        <v>0</v>
      </c>
      <c r="CA36" s="51">
        <v>82</v>
      </c>
      <c r="CB36" s="51">
        <v>0</v>
      </c>
      <c r="CC36" s="51">
        <v>7</v>
      </c>
      <c r="CD36" s="51">
        <v>30</v>
      </c>
      <c r="CE36" s="51">
        <v>28</v>
      </c>
      <c r="CF36" s="51">
        <v>15</v>
      </c>
      <c r="CG36" s="51">
        <v>19</v>
      </c>
      <c r="CH36" s="51">
        <v>0</v>
      </c>
      <c r="CI36" s="51">
        <v>0</v>
      </c>
      <c r="CJ36" s="51">
        <v>0</v>
      </c>
      <c r="CK36" s="51">
        <v>1</v>
      </c>
      <c r="CL36" s="51">
        <v>229037</v>
      </c>
      <c r="CM36" s="51">
        <v>0</v>
      </c>
      <c r="CN36" s="51">
        <v>92</v>
      </c>
      <c r="CO36" s="51">
        <v>0</v>
      </c>
      <c r="CP36" s="51">
        <v>9</v>
      </c>
      <c r="CQ36" s="51">
        <v>25</v>
      </c>
      <c r="CR36" s="51">
        <v>25</v>
      </c>
      <c r="CS36" s="51">
        <v>15</v>
      </c>
      <c r="CT36" s="51">
        <v>24</v>
      </c>
      <c r="CU36" s="51">
        <v>0</v>
      </c>
      <c r="CV36" s="51">
        <v>0</v>
      </c>
      <c r="CW36" s="51">
        <v>0</v>
      </c>
      <c r="CX36" s="51">
        <v>2</v>
      </c>
      <c r="CY36" s="51">
        <v>240913</v>
      </c>
      <c r="CZ36" s="51">
        <v>0</v>
      </c>
      <c r="DA36" s="51">
        <v>89</v>
      </c>
      <c r="DB36" s="51">
        <v>0</v>
      </c>
      <c r="DC36" s="51">
        <v>8</v>
      </c>
      <c r="DD36" s="51">
        <v>27</v>
      </c>
      <c r="DE36" s="51">
        <v>27</v>
      </c>
      <c r="DF36" s="51">
        <v>15</v>
      </c>
      <c r="DG36" s="51">
        <v>21</v>
      </c>
      <c r="DH36" s="51">
        <v>0</v>
      </c>
      <c r="DI36" s="51">
        <v>0</v>
      </c>
      <c r="DJ36" s="51">
        <v>0</v>
      </c>
      <c r="DK36" s="51">
        <v>2</v>
      </c>
      <c r="DL36" s="51">
        <v>469950</v>
      </c>
      <c r="DM36" s="51">
        <v>0</v>
      </c>
      <c r="DN36" s="51">
        <v>90</v>
      </c>
      <c r="DO36" s="51">
        <v>0</v>
      </c>
      <c r="DP36" s="51">
        <v>71</v>
      </c>
      <c r="DQ36" s="51">
        <v>92</v>
      </c>
      <c r="DR36" s="51" t="s">
        <v>78</v>
      </c>
      <c r="DS36" s="51">
        <v>21</v>
      </c>
      <c r="DT36" s="51">
        <v>0</v>
      </c>
      <c r="DU36" s="51">
        <v>0</v>
      </c>
      <c r="DV36" s="51">
        <v>0</v>
      </c>
      <c r="DW36" s="51">
        <v>1</v>
      </c>
      <c r="DX36" s="51">
        <v>7</v>
      </c>
      <c r="DY36" s="51">
        <v>229036</v>
      </c>
      <c r="DZ36" s="51">
        <v>0</v>
      </c>
      <c r="EA36" s="51">
        <v>92</v>
      </c>
      <c r="EB36" s="51">
        <v>0</v>
      </c>
      <c r="EC36" s="51">
        <v>66</v>
      </c>
      <c r="ED36" s="51">
        <v>89</v>
      </c>
      <c r="EE36" s="51" t="s">
        <v>78</v>
      </c>
      <c r="EF36" s="51">
        <v>23</v>
      </c>
      <c r="EG36" s="51">
        <v>0</v>
      </c>
      <c r="EH36" s="51">
        <v>0</v>
      </c>
      <c r="EI36" s="51">
        <v>0</v>
      </c>
      <c r="EJ36" s="51">
        <v>2</v>
      </c>
      <c r="EK36" s="51">
        <v>10</v>
      </c>
      <c r="EL36" s="51">
        <v>240913</v>
      </c>
      <c r="EM36" s="51">
        <v>0</v>
      </c>
      <c r="EN36" s="51">
        <v>89</v>
      </c>
      <c r="EO36" s="51">
        <v>0</v>
      </c>
      <c r="EP36" s="51">
        <v>68</v>
      </c>
      <c r="EQ36" s="51">
        <v>90</v>
      </c>
      <c r="ER36" s="51">
        <v>0</v>
      </c>
      <c r="ES36" s="51">
        <v>22</v>
      </c>
      <c r="ET36" s="51">
        <v>0</v>
      </c>
      <c r="EU36" s="51">
        <v>0</v>
      </c>
      <c r="EV36" s="51">
        <v>0</v>
      </c>
      <c r="EW36" s="51">
        <v>1</v>
      </c>
      <c r="EX36" s="51">
        <v>8</v>
      </c>
      <c r="EY36" s="51">
        <v>469949</v>
      </c>
      <c r="EZ36" s="51">
        <v>0</v>
      </c>
      <c r="FA36" s="51">
        <v>90</v>
      </c>
    </row>
    <row r="37" spans="1:157" x14ac:dyDescent="0.2">
      <c r="B37" s="51" t="s">
        <v>99</v>
      </c>
      <c r="C37" s="51">
        <v>12</v>
      </c>
      <c r="D37" s="51">
        <v>25</v>
      </c>
      <c r="E37" s="51">
        <v>26</v>
      </c>
      <c r="F37" s="51">
        <v>12</v>
      </c>
      <c r="G37" s="51">
        <v>21</v>
      </c>
      <c r="H37" s="51" t="s">
        <v>78</v>
      </c>
      <c r="I37" s="51">
        <v>0</v>
      </c>
      <c r="J37" s="51">
        <v>0</v>
      </c>
      <c r="K37" s="51">
        <v>3</v>
      </c>
      <c r="L37" s="51">
        <v>47301</v>
      </c>
      <c r="M37" s="51">
        <v>0</v>
      </c>
      <c r="N37" s="51">
        <v>85</v>
      </c>
      <c r="O37" s="51">
        <v>0</v>
      </c>
      <c r="P37" s="51">
        <v>16</v>
      </c>
      <c r="Q37" s="51">
        <v>21</v>
      </c>
      <c r="R37" s="51">
        <v>27</v>
      </c>
      <c r="S37" s="51">
        <v>15</v>
      </c>
      <c r="T37" s="51">
        <v>16</v>
      </c>
      <c r="U37" s="51">
        <v>0</v>
      </c>
      <c r="V37" s="51">
        <v>0</v>
      </c>
      <c r="W37" s="51">
        <v>0</v>
      </c>
      <c r="X37" s="51">
        <v>5</v>
      </c>
      <c r="Y37" s="51">
        <v>49246</v>
      </c>
      <c r="Z37" s="51">
        <v>0</v>
      </c>
      <c r="AA37" s="51">
        <v>78</v>
      </c>
      <c r="AB37" s="51">
        <v>0</v>
      </c>
      <c r="AC37" s="51">
        <v>14</v>
      </c>
      <c r="AD37" s="51">
        <v>23</v>
      </c>
      <c r="AE37" s="51">
        <v>26</v>
      </c>
      <c r="AF37" s="51">
        <v>14</v>
      </c>
      <c r="AG37" s="51">
        <v>19</v>
      </c>
      <c r="AH37" s="51" t="s">
        <v>78</v>
      </c>
      <c r="AI37" s="51">
        <v>0</v>
      </c>
      <c r="AJ37" s="51">
        <v>0</v>
      </c>
      <c r="AK37" s="51">
        <v>4</v>
      </c>
      <c r="AL37" s="51">
        <v>96547</v>
      </c>
      <c r="AM37" s="51">
        <v>0</v>
      </c>
      <c r="AN37" s="51">
        <v>82</v>
      </c>
      <c r="AO37" s="51">
        <v>0</v>
      </c>
      <c r="AP37" s="51">
        <v>14</v>
      </c>
      <c r="AQ37" s="51">
        <v>22</v>
      </c>
      <c r="AR37" s="51">
        <v>30</v>
      </c>
      <c r="AS37" s="51">
        <v>19</v>
      </c>
      <c r="AT37" s="51">
        <v>12</v>
      </c>
      <c r="AU37" s="51" t="s">
        <v>78</v>
      </c>
      <c r="AV37" s="51">
        <v>0</v>
      </c>
      <c r="AW37" s="51">
        <v>0</v>
      </c>
      <c r="AX37" s="51">
        <v>3</v>
      </c>
      <c r="AY37" s="51">
        <v>47301</v>
      </c>
      <c r="AZ37" s="51">
        <v>0</v>
      </c>
      <c r="BA37" s="51">
        <v>83</v>
      </c>
      <c r="BB37" s="51">
        <v>0</v>
      </c>
      <c r="BC37" s="51">
        <v>21</v>
      </c>
      <c r="BD37" s="51">
        <v>15</v>
      </c>
      <c r="BE37" s="51">
        <v>28</v>
      </c>
      <c r="BF37" s="51">
        <v>23</v>
      </c>
      <c r="BG37" s="51">
        <v>7</v>
      </c>
      <c r="BH37" s="51" t="s">
        <v>78</v>
      </c>
      <c r="BI37" s="51">
        <v>0</v>
      </c>
      <c r="BJ37" s="51">
        <v>0</v>
      </c>
      <c r="BK37" s="51">
        <v>6</v>
      </c>
      <c r="BL37" s="51">
        <v>49246</v>
      </c>
      <c r="BM37" s="51">
        <v>0</v>
      </c>
      <c r="BN37" s="51">
        <v>73</v>
      </c>
      <c r="BO37" s="51">
        <v>0</v>
      </c>
      <c r="BP37" s="51">
        <v>17</v>
      </c>
      <c r="BQ37" s="51">
        <v>18</v>
      </c>
      <c r="BR37" s="51">
        <v>29</v>
      </c>
      <c r="BS37" s="51">
        <v>21</v>
      </c>
      <c r="BT37" s="51">
        <v>10</v>
      </c>
      <c r="BU37" s="51">
        <v>0</v>
      </c>
      <c r="BV37" s="51">
        <v>0</v>
      </c>
      <c r="BW37" s="51">
        <v>0</v>
      </c>
      <c r="BX37" s="51">
        <v>5</v>
      </c>
      <c r="BY37" s="51">
        <v>96547</v>
      </c>
      <c r="BZ37" s="51">
        <v>0</v>
      </c>
      <c r="CA37" s="51">
        <v>78</v>
      </c>
      <c r="CB37" s="51">
        <v>0</v>
      </c>
      <c r="CC37" s="51">
        <v>10</v>
      </c>
      <c r="CD37" s="51">
        <v>26</v>
      </c>
      <c r="CE37" s="51">
        <v>30</v>
      </c>
      <c r="CF37" s="51">
        <v>18</v>
      </c>
      <c r="CG37" s="51">
        <v>14</v>
      </c>
      <c r="CH37" s="51">
        <v>0</v>
      </c>
      <c r="CI37" s="51">
        <v>0</v>
      </c>
      <c r="CJ37" s="51">
        <v>0</v>
      </c>
      <c r="CK37" s="51">
        <v>2</v>
      </c>
      <c r="CL37" s="51">
        <v>47301</v>
      </c>
      <c r="CM37" s="51">
        <v>0</v>
      </c>
      <c r="CN37" s="51">
        <v>88</v>
      </c>
      <c r="CO37" s="51">
        <v>0</v>
      </c>
      <c r="CP37" s="51">
        <v>12</v>
      </c>
      <c r="CQ37" s="51">
        <v>22</v>
      </c>
      <c r="CR37" s="51">
        <v>27</v>
      </c>
      <c r="CS37" s="51">
        <v>18</v>
      </c>
      <c r="CT37" s="51">
        <v>18</v>
      </c>
      <c r="CU37" s="51" t="s">
        <v>78</v>
      </c>
      <c r="CV37" s="51">
        <v>0</v>
      </c>
      <c r="CW37" s="51">
        <v>0</v>
      </c>
      <c r="CX37" s="51">
        <v>3</v>
      </c>
      <c r="CY37" s="51">
        <v>49246</v>
      </c>
      <c r="CZ37" s="51">
        <v>0</v>
      </c>
      <c r="DA37" s="51">
        <v>85</v>
      </c>
      <c r="DB37" s="51">
        <v>0</v>
      </c>
      <c r="DC37" s="51">
        <v>11</v>
      </c>
      <c r="DD37" s="51">
        <v>24</v>
      </c>
      <c r="DE37" s="51">
        <v>28</v>
      </c>
      <c r="DF37" s="51">
        <v>18</v>
      </c>
      <c r="DG37" s="51">
        <v>16</v>
      </c>
      <c r="DH37" s="51" t="s">
        <v>78</v>
      </c>
      <c r="DI37" s="51">
        <v>0</v>
      </c>
      <c r="DJ37" s="51">
        <v>0</v>
      </c>
      <c r="DK37" s="51">
        <v>3</v>
      </c>
      <c r="DL37" s="51">
        <v>96547</v>
      </c>
      <c r="DM37" s="51">
        <v>0</v>
      </c>
      <c r="DN37" s="51">
        <v>86</v>
      </c>
      <c r="DO37" s="51">
        <v>0</v>
      </c>
      <c r="DP37" s="51">
        <v>71</v>
      </c>
      <c r="DQ37" s="51">
        <v>85</v>
      </c>
      <c r="DR37" s="51" t="s">
        <v>78</v>
      </c>
      <c r="DS37" s="51">
        <v>14</v>
      </c>
      <c r="DT37" s="51">
        <v>0</v>
      </c>
      <c r="DU37" s="51">
        <v>0</v>
      </c>
      <c r="DV37" s="51">
        <v>0</v>
      </c>
      <c r="DW37" s="51">
        <v>2</v>
      </c>
      <c r="DX37" s="51">
        <v>13</v>
      </c>
      <c r="DY37" s="51">
        <v>47302</v>
      </c>
      <c r="DZ37" s="51">
        <v>0</v>
      </c>
      <c r="EA37" s="51">
        <v>85</v>
      </c>
      <c r="EB37" s="51">
        <v>0</v>
      </c>
      <c r="EC37" s="51">
        <v>66</v>
      </c>
      <c r="ED37" s="51">
        <v>80</v>
      </c>
      <c r="EE37" s="51" t="s">
        <v>78</v>
      </c>
      <c r="EF37" s="51">
        <v>15</v>
      </c>
      <c r="EG37" s="51">
        <v>0</v>
      </c>
      <c r="EH37" s="51">
        <v>0</v>
      </c>
      <c r="EI37" s="51">
        <v>0</v>
      </c>
      <c r="EJ37" s="51">
        <v>3</v>
      </c>
      <c r="EK37" s="51">
        <v>16</v>
      </c>
      <c r="EL37" s="51">
        <v>49244</v>
      </c>
      <c r="EM37" s="51">
        <v>0</v>
      </c>
      <c r="EN37" s="51">
        <v>80</v>
      </c>
      <c r="EO37" s="51">
        <v>0</v>
      </c>
      <c r="EP37" s="51">
        <v>68</v>
      </c>
      <c r="EQ37" s="51">
        <v>82</v>
      </c>
      <c r="ER37" s="51" t="s">
        <v>78</v>
      </c>
      <c r="ES37" s="51">
        <v>14</v>
      </c>
      <c r="ET37" s="51">
        <v>0</v>
      </c>
      <c r="EU37" s="51">
        <v>0</v>
      </c>
      <c r="EV37" s="51">
        <v>0</v>
      </c>
      <c r="EW37" s="51">
        <v>3</v>
      </c>
      <c r="EX37" s="51">
        <v>14</v>
      </c>
      <c r="EY37" s="51">
        <v>96546</v>
      </c>
      <c r="EZ37" s="51">
        <v>0</v>
      </c>
      <c r="FA37" s="51">
        <v>82</v>
      </c>
    </row>
    <row r="38" spans="1:157" x14ac:dyDescent="0.2">
      <c r="B38" s="51" t="s">
        <v>96</v>
      </c>
      <c r="C38" s="51">
        <v>16</v>
      </c>
      <c r="D38" s="51">
        <v>18</v>
      </c>
      <c r="E38" s="51">
        <v>18</v>
      </c>
      <c r="F38" s="51">
        <v>8</v>
      </c>
      <c r="G38" s="51">
        <v>15</v>
      </c>
      <c r="H38" s="51" t="s">
        <v>78</v>
      </c>
      <c r="I38" s="51">
        <v>3</v>
      </c>
      <c r="J38" s="51">
        <v>2</v>
      </c>
      <c r="K38" s="51">
        <v>19</v>
      </c>
      <c r="L38" s="51">
        <v>1469</v>
      </c>
      <c r="M38" s="51">
        <v>0</v>
      </c>
      <c r="N38" s="51">
        <v>60</v>
      </c>
      <c r="O38" s="51">
        <v>0</v>
      </c>
      <c r="P38" s="51">
        <v>19</v>
      </c>
      <c r="Q38" s="51">
        <v>13</v>
      </c>
      <c r="R38" s="51">
        <v>17</v>
      </c>
      <c r="S38" s="51">
        <v>10</v>
      </c>
      <c r="T38" s="51">
        <v>10</v>
      </c>
      <c r="U38" s="51">
        <v>0</v>
      </c>
      <c r="V38" s="51">
        <v>3</v>
      </c>
      <c r="W38" s="51">
        <v>3</v>
      </c>
      <c r="X38" s="51">
        <v>25</v>
      </c>
      <c r="Y38" s="51">
        <v>1576</v>
      </c>
      <c r="Z38" s="51">
        <v>0</v>
      </c>
      <c r="AA38" s="51">
        <v>50</v>
      </c>
      <c r="AB38" s="51">
        <v>0</v>
      </c>
      <c r="AC38" s="51">
        <v>18</v>
      </c>
      <c r="AD38" s="51">
        <v>16</v>
      </c>
      <c r="AE38" s="51">
        <v>17</v>
      </c>
      <c r="AF38" s="51">
        <v>9</v>
      </c>
      <c r="AG38" s="51">
        <v>13</v>
      </c>
      <c r="AH38" s="51" t="s">
        <v>78</v>
      </c>
      <c r="AI38" s="51">
        <v>3</v>
      </c>
      <c r="AJ38" s="51">
        <v>3</v>
      </c>
      <c r="AK38" s="51">
        <v>22</v>
      </c>
      <c r="AL38" s="51">
        <v>3045</v>
      </c>
      <c r="AM38" s="51">
        <v>0</v>
      </c>
      <c r="AN38" s="51">
        <v>55</v>
      </c>
      <c r="AO38" s="51">
        <v>0</v>
      </c>
      <c r="AP38" s="51">
        <v>18</v>
      </c>
      <c r="AQ38" s="51">
        <v>13</v>
      </c>
      <c r="AR38" s="51">
        <v>20</v>
      </c>
      <c r="AS38" s="51">
        <v>15</v>
      </c>
      <c r="AT38" s="51">
        <v>8</v>
      </c>
      <c r="AU38" s="51">
        <v>0</v>
      </c>
      <c r="AV38" s="51">
        <v>3</v>
      </c>
      <c r="AW38" s="51">
        <v>2</v>
      </c>
      <c r="AX38" s="51">
        <v>21</v>
      </c>
      <c r="AY38" s="51">
        <v>1469</v>
      </c>
      <c r="AZ38" s="51">
        <v>0</v>
      </c>
      <c r="BA38" s="51">
        <v>56</v>
      </c>
      <c r="BB38" s="51">
        <v>0</v>
      </c>
      <c r="BC38" s="51">
        <v>22</v>
      </c>
      <c r="BD38" s="51">
        <v>7</v>
      </c>
      <c r="BE38" s="51">
        <v>16</v>
      </c>
      <c r="BF38" s="51">
        <v>18</v>
      </c>
      <c r="BG38" s="51">
        <v>3</v>
      </c>
      <c r="BH38" s="51">
        <v>0</v>
      </c>
      <c r="BI38" s="51">
        <v>3</v>
      </c>
      <c r="BJ38" s="51">
        <v>3</v>
      </c>
      <c r="BK38" s="51">
        <v>28</v>
      </c>
      <c r="BL38" s="51">
        <v>1576</v>
      </c>
      <c r="BM38" s="51">
        <v>0</v>
      </c>
      <c r="BN38" s="51">
        <v>44</v>
      </c>
      <c r="BO38" s="51">
        <v>0</v>
      </c>
      <c r="BP38" s="51">
        <v>20</v>
      </c>
      <c r="BQ38" s="51">
        <v>10</v>
      </c>
      <c r="BR38" s="51">
        <v>18</v>
      </c>
      <c r="BS38" s="51">
        <v>17</v>
      </c>
      <c r="BT38" s="51">
        <v>6</v>
      </c>
      <c r="BU38" s="51">
        <v>0</v>
      </c>
      <c r="BV38" s="51">
        <v>3</v>
      </c>
      <c r="BW38" s="51">
        <v>3</v>
      </c>
      <c r="BX38" s="51">
        <v>24</v>
      </c>
      <c r="BY38" s="51">
        <v>3045</v>
      </c>
      <c r="BZ38" s="51">
        <v>0</v>
      </c>
      <c r="CA38" s="51">
        <v>50</v>
      </c>
      <c r="CB38" s="51">
        <v>0</v>
      </c>
      <c r="CC38" s="51">
        <v>15</v>
      </c>
      <c r="CD38" s="51">
        <v>18</v>
      </c>
      <c r="CE38" s="51">
        <v>23</v>
      </c>
      <c r="CF38" s="51">
        <v>16</v>
      </c>
      <c r="CG38" s="51">
        <v>9</v>
      </c>
      <c r="CH38" s="51">
        <v>0</v>
      </c>
      <c r="CI38" s="51">
        <v>3</v>
      </c>
      <c r="CJ38" s="51">
        <v>5</v>
      </c>
      <c r="CK38" s="51">
        <v>11</v>
      </c>
      <c r="CL38" s="51">
        <v>1469</v>
      </c>
      <c r="CM38" s="51">
        <v>0</v>
      </c>
      <c r="CN38" s="51">
        <v>66</v>
      </c>
      <c r="CO38" s="51">
        <v>0</v>
      </c>
      <c r="CP38" s="51">
        <v>18</v>
      </c>
      <c r="CQ38" s="51">
        <v>14</v>
      </c>
      <c r="CR38" s="51">
        <v>20</v>
      </c>
      <c r="CS38" s="51">
        <v>17</v>
      </c>
      <c r="CT38" s="51">
        <v>9</v>
      </c>
      <c r="CU38" s="51" t="s">
        <v>78</v>
      </c>
      <c r="CV38" s="51">
        <v>3</v>
      </c>
      <c r="CW38" s="51">
        <v>5</v>
      </c>
      <c r="CX38" s="51">
        <v>14</v>
      </c>
      <c r="CY38" s="51">
        <v>1576</v>
      </c>
      <c r="CZ38" s="51">
        <v>0</v>
      </c>
      <c r="DA38" s="51">
        <v>60</v>
      </c>
      <c r="DB38" s="51">
        <v>0</v>
      </c>
      <c r="DC38" s="51">
        <v>17</v>
      </c>
      <c r="DD38" s="51">
        <v>16</v>
      </c>
      <c r="DE38" s="51">
        <v>22</v>
      </c>
      <c r="DF38" s="51">
        <v>17</v>
      </c>
      <c r="DG38" s="51">
        <v>9</v>
      </c>
      <c r="DH38" s="51" t="s">
        <v>78</v>
      </c>
      <c r="DI38" s="51">
        <v>3</v>
      </c>
      <c r="DJ38" s="51">
        <v>5</v>
      </c>
      <c r="DK38" s="51">
        <v>13</v>
      </c>
      <c r="DL38" s="51">
        <v>3045</v>
      </c>
      <c r="DM38" s="51">
        <v>0</v>
      </c>
      <c r="DN38" s="51">
        <v>63</v>
      </c>
      <c r="DO38" s="51">
        <v>0</v>
      </c>
      <c r="DP38" s="51">
        <v>53</v>
      </c>
      <c r="DQ38" s="51">
        <v>60</v>
      </c>
      <c r="DR38" s="51">
        <v>0</v>
      </c>
      <c r="DS38" s="51">
        <v>8</v>
      </c>
      <c r="DT38" s="51">
        <v>0</v>
      </c>
      <c r="DU38" s="51">
        <v>0</v>
      </c>
      <c r="DV38" s="51">
        <v>9</v>
      </c>
      <c r="DW38" s="51">
        <v>13</v>
      </c>
      <c r="DX38" s="51">
        <v>18</v>
      </c>
      <c r="DY38" s="51">
        <v>1468</v>
      </c>
      <c r="DZ38" s="51">
        <v>0</v>
      </c>
      <c r="EA38" s="51">
        <v>60</v>
      </c>
      <c r="EB38" s="51">
        <v>0</v>
      </c>
      <c r="EC38" s="51">
        <v>46</v>
      </c>
      <c r="ED38" s="51">
        <v>55</v>
      </c>
      <c r="EE38" s="51" t="s">
        <v>78</v>
      </c>
      <c r="EF38" s="51">
        <v>9</v>
      </c>
      <c r="EG38" s="51">
        <v>0</v>
      </c>
      <c r="EH38" s="51">
        <v>0</v>
      </c>
      <c r="EI38" s="51">
        <v>9</v>
      </c>
      <c r="EJ38" s="51">
        <v>15</v>
      </c>
      <c r="EK38" s="51">
        <v>21</v>
      </c>
      <c r="EL38" s="51">
        <v>1576</v>
      </c>
      <c r="EM38" s="51">
        <v>0</v>
      </c>
      <c r="EN38" s="51">
        <v>55</v>
      </c>
      <c r="EO38" s="51">
        <v>0</v>
      </c>
      <c r="EP38" s="51">
        <v>49</v>
      </c>
      <c r="EQ38" s="51">
        <v>57</v>
      </c>
      <c r="ER38" s="51" t="s">
        <v>78</v>
      </c>
      <c r="ES38" s="51">
        <v>8</v>
      </c>
      <c r="ET38" s="51">
        <v>0</v>
      </c>
      <c r="EU38" s="51">
        <v>0</v>
      </c>
      <c r="EV38" s="51">
        <v>9</v>
      </c>
      <c r="EW38" s="51">
        <v>14</v>
      </c>
      <c r="EX38" s="51">
        <v>19</v>
      </c>
      <c r="EY38" s="51">
        <v>3044</v>
      </c>
      <c r="EZ38" s="51">
        <v>0</v>
      </c>
      <c r="FA38" s="51">
        <v>57</v>
      </c>
    </row>
    <row r="39" spans="1:157" x14ac:dyDescent="0.2">
      <c r="A39" s="51" t="s">
        <v>100</v>
      </c>
      <c r="B39" s="51" t="s">
        <v>22</v>
      </c>
      <c r="C39" s="51">
        <v>9</v>
      </c>
      <c r="D39" s="51">
        <v>26</v>
      </c>
      <c r="E39" s="51">
        <v>22</v>
      </c>
      <c r="F39" s="51">
        <v>10</v>
      </c>
      <c r="G39" s="51">
        <v>30</v>
      </c>
      <c r="H39" s="51">
        <v>0</v>
      </c>
      <c r="I39" s="51">
        <v>0</v>
      </c>
      <c r="J39" s="51">
        <v>0</v>
      </c>
      <c r="K39" s="51">
        <v>2</v>
      </c>
      <c r="L39" s="51">
        <v>277807</v>
      </c>
      <c r="M39" s="51">
        <v>0</v>
      </c>
      <c r="N39" s="51">
        <v>89</v>
      </c>
      <c r="O39" s="51">
        <v>0</v>
      </c>
      <c r="P39" s="51">
        <v>15</v>
      </c>
      <c r="Q39" s="51">
        <v>23</v>
      </c>
      <c r="R39" s="51">
        <v>24</v>
      </c>
      <c r="S39" s="51">
        <v>13</v>
      </c>
      <c r="T39" s="51">
        <v>22</v>
      </c>
      <c r="U39" s="51">
        <v>0</v>
      </c>
      <c r="V39" s="51">
        <v>0</v>
      </c>
      <c r="W39" s="51">
        <v>0</v>
      </c>
      <c r="X39" s="51">
        <v>3</v>
      </c>
      <c r="Y39" s="51">
        <v>291734</v>
      </c>
      <c r="Z39" s="51">
        <v>0</v>
      </c>
      <c r="AA39" s="51">
        <v>82</v>
      </c>
      <c r="AB39" s="51">
        <v>0</v>
      </c>
      <c r="AC39" s="51">
        <v>12</v>
      </c>
      <c r="AD39" s="51">
        <v>25</v>
      </c>
      <c r="AE39" s="51">
        <v>23</v>
      </c>
      <c r="AF39" s="51">
        <v>12</v>
      </c>
      <c r="AG39" s="51">
        <v>26</v>
      </c>
      <c r="AH39" s="51">
        <v>0</v>
      </c>
      <c r="AI39" s="51">
        <v>0</v>
      </c>
      <c r="AJ39" s="51">
        <v>0</v>
      </c>
      <c r="AK39" s="51">
        <v>3</v>
      </c>
      <c r="AL39" s="51">
        <v>569541</v>
      </c>
      <c r="AM39" s="51">
        <v>0</v>
      </c>
      <c r="AN39" s="51">
        <v>85</v>
      </c>
      <c r="AO39" s="51">
        <v>0</v>
      </c>
      <c r="AP39" s="51">
        <v>11</v>
      </c>
      <c r="AQ39" s="51">
        <v>24</v>
      </c>
      <c r="AR39" s="51">
        <v>29</v>
      </c>
      <c r="AS39" s="51">
        <v>17</v>
      </c>
      <c r="AT39" s="51">
        <v>17</v>
      </c>
      <c r="AU39" s="51">
        <v>0</v>
      </c>
      <c r="AV39" s="51">
        <v>0</v>
      </c>
      <c r="AW39" s="51">
        <v>0</v>
      </c>
      <c r="AX39" s="51">
        <v>2</v>
      </c>
      <c r="AY39" s="51">
        <v>277807</v>
      </c>
      <c r="AZ39" s="51">
        <v>0</v>
      </c>
      <c r="BA39" s="51">
        <v>87</v>
      </c>
      <c r="BB39" s="51">
        <v>0</v>
      </c>
      <c r="BC39" s="51">
        <v>19</v>
      </c>
      <c r="BD39" s="51">
        <v>16</v>
      </c>
      <c r="BE39" s="51">
        <v>28</v>
      </c>
      <c r="BF39" s="51">
        <v>23</v>
      </c>
      <c r="BG39" s="51">
        <v>9</v>
      </c>
      <c r="BH39" s="51">
        <v>0</v>
      </c>
      <c r="BI39" s="51">
        <v>0</v>
      </c>
      <c r="BJ39" s="51">
        <v>0</v>
      </c>
      <c r="BK39" s="51">
        <v>5</v>
      </c>
      <c r="BL39" s="51">
        <v>291734</v>
      </c>
      <c r="BM39" s="51">
        <v>0</v>
      </c>
      <c r="BN39" s="51">
        <v>76</v>
      </c>
      <c r="BO39" s="51">
        <v>0</v>
      </c>
      <c r="BP39" s="51">
        <v>15</v>
      </c>
      <c r="BQ39" s="51">
        <v>20</v>
      </c>
      <c r="BR39" s="51">
        <v>29</v>
      </c>
      <c r="BS39" s="51">
        <v>20</v>
      </c>
      <c r="BT39" s="51">
        <v>13</v>
      </c>
      <c r="BU39" s="51">
        <v>0</v>
      </c>
      <c r="BV39" s="51">
        <v>0</v>
      </c>
      <c r="BW39" s="51">
        <v>0</v>
      </c>
      <c r="BX39" s="51">
        <v>4</v>
      </c>
      <c r="BY39" s="51">
        <v>569541</v>
      </c>
      <c r="BZ39" s="51">
        <v>0</v>
      </c>
      <c r="CA39" s="51">
        <v>81</v>
      </c>
      <c r="CB39" s="51">
        <v>0</v>
      </c>
      <c r="CC39" s="51">
        <v>7</v>
      </c>
      <c r="CD39" s="51">
        <v>29</v>
      </c>
      <c r="CE39" s="51">
        <v>28</v>
      </c>
      <c r="CF39" s="51">
        <v>16</v>
      </c>
      <c r="CG39" s="51">
        <v>18</v>
      </c>
      <c r="CH39" s="51">
        <v>0</v>
      </c>
      <c r="CI39" s="51">
        <v>0</v>
      </c>
      <c r="CJ39" s="51">
        <v>0</v>
      </c>
      <c r="CK39" s="51">
        <v>1</v>
      </c>
      <c r="CL39" s="51">
        <v>277807</v>
      </c>
      <c r="CM39" s="51">
        <v>0</v>
      </c>
      <c r="CN39" s="51">
        <v>91</v>
      </c>
      <c r="CO39" s="51">
        <v>0</v>
      </c>
      <c r="CP39" s="51">
        <v>9</v>
      </c>
      <c r="CQ39" s="51">
        <v>24</v>
      </c>
      <c r="CR39" s="51">
        <v>26</v>
      </c>
      <c r="CS39" s="51">
        <v>15</v>
      </c>
      <c r="CT39" s="51">
        <v>23</v>
      </c>
      <c r="CU39" s="51">
        <v>0</v>
      </c>
      <c r="CV39" s="51">
        <v>0</v>
      </c>
      <c r="CW39" s="51">
        <v>0</v>
      </c>
      <c r="CX39" s="51">
        <v>2</v>
      </c>
      <c r="CY39" s="51">
        <v>291735</v>
      </c>
      <c r="CZ39" s="51">
        <v>0</v>
      </c>
      <c r="DA39" s="51">
        <v>88</v>
      </c>
      <c r="DB39" s="51">
        <v>0</v>
      </c>
      <c r="DC39" s="51">
        <v>8</v>
      </c>
      <c r="DD39" s="51">
        <v>27</v>
      </c>
      <c r="DE39" s="51">
        <v>27</v>
      </c>
      <c r="DF39" s="51">
        <v>16</v>
      </c>
      <c r="DG39" s="51">
        <v>20</v>
      </c>
      <c r="DH39" s="51">
        <v>0</v>
      </c>
      <c r="DI39" s="51">
        <v>0</v>
      </c>
      <c r="DJ39" s="51">
        <v>0</v>
      </c>
      <c r="DK39" s="51">
        <v>2</v>
      </c>
      <c r="DL39" s="51">
        <v>569542</v>
      </c>
      <c r="DM39" s="51">
        <v>0</v>
      </c>
      <c r="DN39" s="51">
        <v>90</v>
      </c>
      <c r="DO39" s="51">
        <v>0</v>
      </c>
      <c r="DP39" s="51">
        <v>71</v>
      </c>
      <c r="DQ39" s="51">
        <v>90</v>
      </c>
      <c r="DR39" s="51" t="s">
        <v>78</v>
      </c>
      <c r="DS39" s="51">
        <v>19</v>
      </c>
      <c r="DT39" s="51">
        <v>0</v>
      </c>
      <c r="DU39" s="51">
        <v>0</v>
      </c>
      <c r="DV39" s="51">
        <v>0</v>
      </c>
      <c r="DW39" s="51">
        <v>1</v>
      </c>
      <c r="DX39" s="51">
        <v>8</v>
      </c>
      <c r="DY39" s="51">
        <v>277806</v>
      </c>
      <c r="DZ39" s="51">
        <v>0</v>
      </c>
      <c r="EA39" s="51">
        <v>90</v>
      </c>
      <c r="EB39" s="51">
        <v>0</v>
      </c>
      <c r="EC39" s="51">
        <v>66</v>
      </c>
      <c r="ED39" s="51">
        <v>87</v>
      </c>
      <c r="EE39" s="51" t="s">
        <v>78</v>
      </c>
      <c r="EF39" s="51">
        <v>21</v>
      </c>
      <c r="EG39" s="51">
        <v>0</v>
      </c>
      <c r="EH39" s="51">
        <v>0</v>
      </c>
      <c r="EI39" s="51">
        <v>0</v>
      </c>
      <c r="EJ39" s="51">
        <v>2</v>
      </c>
      <c r="EK39" s="51">
        <v>11</v>
      </c>
      <c r="EL39" s="51">
        <v>291733</v>
      </c>
      <c r="EM39" s="51">
        <v>0</v>
      </c>
      <c r="EN39" s="51">
        <v>87</v>
      </c>
      <c r="EO39" s="51">
        <v>0</v>
      </c>
      <c r="EP39" s="51">
        <v>68</v>
      </c>
      <c r="EQ39" s="51">
        <v>89</v>
      </c>
      <c r="ER39" s="51">
        <v>0</v>
      </c>
      <c r="ES39" s="51">
        <v>20</v>
      </c>
      <c r="ET39" s="51">
        <v>0</v>
      </c>
      <c r="EU39" s="51">
        <v>0</v>
      </c>
      <c r="EV39" s="51">
        <v>0</v>
      </c>
      <c r="EW39" s="51">
        <v>2</v>
      </c>
      <c r="EX39" s="51">
        <v>10</v>
      </c>
      <c r="EY39" s="51">
        <v>569539</v>
      </c>
      <c r="EZ39" s="51">
        <v>0</v>
      </c>
      <c r="FA39" s="51">
        <v>89</v>
      </c>
    </row>
    <row r="40" spans="1:157" x14ac:dyDescent="0.2">
      <c r="B40" s="51" t="s">
        <v>23</v>
      </c>
      <c r="C40" s="51">
        <v>18</v>
      </c>
      <c r="D40" s="51">
        <v>23</v>
      </c>
      <c r="E40" s="51">
        <v>26</v>
      </c>
      <c r="F40" s="51">
        <v>15</v>
      </c>
      <c r="G40" s="51">
        <v>14</v>
      </c>
      <c r="H40" s="51" t="s">
        <v>78</v>
      </c>
      <c r="I40" s="51">
        <v>0</v>
      </c>
      <c r="J40" s="51">
        <v>0</v>
      </c>
      <c r="K40" s="51">
        <v>3</v>
      </c>
      <c r="L40" s="51">
        <v>54431</v>
      </c>
      <c r="M40" s="51">
        <v>0</v>
      </c>
      <c r="N40" s="51">
        <v>79</v>
      </c>
      <c r="O40" s="51">
        <v>0</v>
      </c>
      <c r="P40" s="51">
        <v>26</v>
      </c>
      <c r="Q40" s="51">
        <v>17</v>
      </c>
      <c r="R40" s="51">
        <v>24</v>
      </c>
      <c r="S40" s="51">
        <v>17</v>
      </c>
      <c r="T40" s="51">
        <v>9</v>
      </c>
      <c r="U40" s="51" t="s">
        <v>78</v>
      </c>
      <c r="V40" s="51">
        <v>0</v>
      </c>
      <c r="W40" s="51">
        <v>0</v>
      </c>
      <c r="X40" s="51">
        <v>7</v>
      </c>
      <c r="Y40" s="51">
        <v>56408</v>
      </c>
      <c r="Z40" s="51">
        <v>0</v>
      </c>
      <c r="AA40" s="51">
        <v>67</v>
      </c>
      <c r="AB40" s="51">
        <v>0</v>
      </c>
      <c r="AC40" s="51">
        <v>22</v>
      </c>
      <c r="AD40" s="51">
        <v>20</v>
      </c>
      <c r="AE40" s="51">
        <v>25</v>
      </c>
      <c r="AF40" s="51">
        <v>16</v>
      </c>
      <c r="AG40" s="51">
        <v>12</v>
      </c>
      <c r="AH40" s="51" t="s">
        <v>78</v>
      </c>
      <c r="AI40" s="51">
        <v>0</v>
      </c>
      <c r="AJ40" s="51">
        <v>0</v>
      </c>
      <c r="AK40" s="51">
        <v>5</v>
      </c>
      <c r="AL40" s="51">
        <v>110839</v>
      </c>
      <c r="AM40" s="51">
        <v>0</v>
      </c>
      <c r="AN40" s="51">
        <v>73</v>
      </c>
      <c r="AO40" s="51">
        <v>0</v>
      </c>
      <c r="AP40" s="51">
        <v>20</v>
      </c>
      <c r="AQ40" s="51">
        <v>16</v>
      </c>
      <c r="AR40" s="51">
        <v>29</v>
      </c>
      <c r="AS40" s="51">
        <v>24</v>
      </c>
      <c r="AT40" s="51">
        <v>7</v>
      </c>
      <c r="AU40" s="51">
        <v>0</v>
      </c>
      <c r="AV40" s="51">
        <v>0</v>
      </c>
      <c r="AW40" s="51">
        <v>0</v>
      </c>
      <c r="AX40" s="51">
        <v>4</v>
      </c>
      <c r="AY40" s="51">
        <v>54431</v>
      </c>
      <c r="AZ40" s="51">
        <v>0</v>
      </c>
      <c r="BA40" s="51">
        <v>75</v>
      </c>
      <c r="BB40" s="51">
        <v>0</v>
      </c>
      <c r="BC40" s="51">
        <v>31</v>
      </c>
      <c r="BD40" s="51">
        <v>9</v>
      </c>
      <c r="BE40" s="51">
        <v>22</v>
      </c>
      <c r="BF40" s="51">
        <v>25</v>
      </c>
      <c r="BG40" s="51">
        <v>3</v>
      </c>
      <c r="BH40" s="51">
        <v>0</v>
      </c>
      <c r="BI40" s="51">
        <v>0</v>
      </c>
      <c r="BJ40" s="51">
        <v>0</v>
      </c>
      <c r="BK40" s="51">
        <v>9</v>
      </c>
      <c r="BL40" s="51">
        <v>56408</v>
      </c>
      <c r="BM40" s="51">
        <v>0</v>
      </c>
      <c r="BN40" s="51">
        <v>59</v>
      </c>
      <c r="BO40" s="51">
        <v>0</v>
      </c>
      <c r="BP40" s="51">
        <v>26</v>
      </c>
      <c r="BQ40" s="51">
        <v>12</v>
      </c>
      <c r="BR40" s="51">
        <v>26</v>
      </c>
      <c r="BS40" s="51">
        <v>25</v>
      </c>
      <c r="BT40" s="51">
        <v>5</v>
      </c>
      <c r="BU40" s="51">
        <v>0</v>
      </c>
      <c r="BV40" s="51">
        <v>0</v>
      </c>
      <c r="BW40" s="51">
        <v>0</v>
      </c>
      <c r="BX40" s="51">
        <v>7</v>
      </c>
      <c r="BY40" s="51">
        <v>110839</v>
      </c>
      <c r="BZ40" s="51">
        <v>0</v>
      </c>
      <c r="CA40" s="51">
        <v>67</v>
      </c>
      <c r="CB40" s="51">
        <v>0</v>
      </c>
      <c r="CC40" s="51">
        <v>14</v>
      </c>
      <c r="CD40" s="51">
        <v>21</v>
      </c>
      <c r="CE40" s="51">
        <v>31</v>
      </c>
      <c r="CF40" s="51">
        <v>23</v>
      </c>
      <c r="CG40" s="51">
        <v>8</v>
      </c>
      <c r="CH40" s="51">
        <v>0</v>
      </c>
      <c r="CI40" s="51">
        <v>0</v>
      </c>
      <c r="CJ40" s="51">
        <v>0</v>
      </c>
      <c r="CK40" s="51">
        <v>3</v>
      </c>
      <c r="CL40" s="51">
        <v>54430</v>
      </c>
      <c r="CM40" s="51">
        <v>0</v>
      </c>
      <c r="CN40" s="51">
        <v>83</v>
      </c>
      <c r="CO40" s="51">
        <v>0</v>
      </c>
      <c r="CP40" s="51">
        <v>17</v>
      </c>
      <c r="CQ40" s="51">
        <v>19</v>
      </c>
      <c r="CR40" s="51">
        <v>28</v>
      </c>
      <c r="CS40" s="51">
        <v>22</v>
      </c>
      <c r="CT40" s="51">
        <v>10</v>
      </c>
      <c r="CU40" s="51" t="s">
        <v>78</v>
      </c>
      <c r="CV40" s="51">
        <v>0</v>
      </c>
      <c r="CW40" s="51">
        <v>0</v>
      </c>
      <c r="CX40" s="51">
        <v>4</v>
      </c>
      <c r="CY40" s="51">
        <v>56408</v>
      </c>
      <c r="CZ40" s="51">
        <v>0</v>
      </c>
      <c r="DA40" s="51">
        <v>78</v>
      </c>
      <c r="DB40" s="51">
        <v>0</v>
      </c>
      <c r="DC40" s="51">
        <v>16</v>
      </c>
      <c r="DD40" s="51">
        <v>20</v>
      </c>
      <c r="DE40" s="51">
        <v>29</v>
      </c>
      <c r="DF40" s="51">
        <v>22</v>
      </c>
      <c r="DG40" s="51">
        <v>9</v>
      </c>
      <c r="DH40" s="51" t="s">
        <v>78</v>
      </c>
      <c r="DI40" s="51">
        <v>0</v>
      </c>
      <c r="DJ40" s="51">
        <v>0</v>
      </c>
      <c r="DK40" s="51">
        <v>4</v>
      </c>
      <c r="DL40" s="51">
        <v>110838</v>
      </c>
      <c r="DM40" s="51">
        <v>0</v>
      </c>
      <c r="DN40" s="51">
        <v>81</v>
      </c>
      <c r="DO40" s="51">
        <v>0</v>
      </c>
      <c r="DP40" s="51">
        <v>73</v>
      </c>
      <c r="DQ40" s="51">
        <v>82</v>
      </c>
      <c r="DR40" s="51">
        <v>0</v>
      </c>
      <c r="DS40" s="51">
        <v>8</v>
      </c>
      <c r="DT40" s="51">
        <v>0</v>
      </c>
      <c r="DU40" s="51">
        <v>0</v>
      </c>
      <c r="DV40" s="51">
        <v>0</v>
      </c>
      <c r="DW40" s="51">
        <v>2</v>
      </c>
      <c r="DX40" s="51">
        <v>16</v>
      </c>
      <c r="DY40" s="51">
        <v>54431</v>
      </c>
      <c r="DZ40" s="51">
        <v>0</v>
      </c>
      <c r="EA40" s="51">
        <v>82</v>
      </c>
      <c r="EB40" s="51">
        <v>0</v>
      </c>
      <c r="EC40" s="51">
        <v>67</v>
      </c>
      <c r="ED40" s="51">
        <v>76</v>
      </c>
      <c r="EE40" s="51">
        <v>0</v>
      </c>
      <c r="EF40" s="51">
        <v>9</v>
      </c>
      <c r="EG40" s="51">
        <v>0</v>
      </c>
      <c r="EH40" s="51">
        <v>0</v>
      </c>
      <c r="EI40" s="51">
        <v>0</v>
      </c>
      <c r="EJ40" s="51">
        <v>4</v>
      </c>
      <c r="EK40" s="51">
        <v>20</v>
      </c>
      <c r="EL40" s="51">
        <v>56407</v>
      </c>
      <c r="EM40" s="51">
        <v>0</v>
      </c>
      <c r="EN40" s="51">
        <v>76</v>
      </c>
      <c r="EO40" s="51">
        <v>0</v>
      </c>
      <c r="EP40" s="51">
        <v>70</v>
      </c>
      <c r="EQ40" s="51">
        <v>79</v>
      </c>
      <c r="ER40" s="51">
        <v>0</v>
      </c>
      <c r="ES40" s="51">
        <v>9</v>
      </c>
      <c r="ET40" s="51">
        <v>0</v>
      </c>
      <c r="EU40" s="51">
        <v>0</v>
      </c>
      <c r="EV40" s="51">
        <v>0</v>
      </c>
      <c r="EW40" s="51">
        <v>3</v>
      </c>
      <c r="EX40" s="51">
        <v>18</v>
      </c>
      <c r="EY40" s="51">
        <v>110838</v>
      </c>
      <c r="EZ40" s="51">
        <v>0</v>
      </c>
      <c r="FA40" s="51">
        <v>79</v>
      </c>
    </row>
    <row r="41" spans="1:157" x14ac:dyDescent="0.2">
      <c r="B41" s="51" t="s">
        <v>101</v>
      </c>
      <c r="C41" s="51">
        <v>7</v>
      </c>
      <c r="D41" s="51">
        <v>27</v>
      </c>
      <c r="E41" s="51">
        <v>21</v>
      </c>
      <c r="F41" s="51">
        <v>9</v>
      </c>
      <c r="G41" s="51">
        <v>34</v>
      </c>
      <c r="H41" s="51" t="s">
        <v>78</v>
      </c>
      <c r="I41" s="51">
        <v>0</v>
      </c>
      <c r="J41" s="51">
        <v>0</v>
      </c>
      <c r="K41" s="51">
        <v>1</v>
      </c>
      <c r="L41" s="51">
        <v>223376</v>
      </c>
      <c r="M41" s="51">
        <v>0</v>
      </c>
      <c r="N41" s="51">
        <v>92</v>
      </c>
      <c r="O41" s="51">
        <v>0</v>
      </c>
      <c r="P41" s="51">
        <v>12</v>
      </c>
      <c r="Q41" s="51">
        <v>24</v>
      </c>
      <c r="R41" s="51">
        <v>24</v>
      </c>
      <c r="S41" s="51">
        <v>12</v>
      </c>
      <c r="T41" s="51">
        <v>25</v>
      </c>
      <c r="U41" s="51" t="s">
        <v>78</v>
      </c>
      <c r="V41" s="51">
        <v>0</v>
      </c>
      <c r="W41" s="51">
        <v>0</v>
      </c>
      <c r="X41" s="51">
        <v>3</v>
      </c>
      <c r="Y41" s="51">
        <v>235326</v>
      </c>
      <c r="Z41" s="51">
        <v>0</v>
      </c>
      <c r="AA41" s="51">
        <v>85</v>
      </c>
      <c r="AB41" s="51">
        <v>0</v>
      </c>
      <c r="AC41" s="51">
        <v>10</v>
      </c>
      <c r="AD41" s="51">
        <v>26</v>
      </c>
      <c r="AE41" s="51">
        <v>23</v>
      </c>
      <c r="AF41" s="51">
        <v>11</v>
      </c>
      <c r="AG41" s="51">
        <v>29</v>
      </c>
      <c r="AH41" s="51" t="s">
        <v>78</v>
      </c>
      <c r="AI41" s="51">
        <v>0</v>
      </c>
      <c r="AJ41" s="51">
        <v>0</v>
      </c>
      <c r="AK41" s="51">
        <v>2</v>
      </c>
      <c r="AL41" s="51">
        <v>458702</v>
      </c>
      <c r="AM41" s="51">
        <v>0</v>
      </c>
      <c r="AN41" s="51">
        <v>88</v>
      </c>
      <c r="AO41" s="51">
        <v>0</v>
      </c>
      <c r="AP41" s="51">
        <v>8</v>
      </c>
      <c r="AQ41" s="51">
        <v>26</v>
      </c>
      <c r="AR41" s="51">
        <v>29</v>
      </c>
      <c r="AS41" s="51">
        <v>16</v>
      </c>
      <c r="AT41" s="51">
        <v>19</v>
      </c>
      <c r="AU41" s="51">
        <v>0</v>
      </c>
      <c r="AV41" s="51">
        <v>0</v>
      </c>
      <c r="AW41" s="51">
        <v>0</v>
      </c>
      <c r="AX41" s="51">
        <v>2</v>
      </c>
      <c r="AY41" s="51">
        <v>223376</v>
      </c>
      <c r="AZ41" s="51">
        <v>0</v>
      </c>
      <c r="BA41" s="51">
        <v>90</v>
      </c>
      <c r="BB41" s="51">
        <v>0</v>
      </c>
      <c r="BC41" s="51">
        <v>16</v>
      </c>
      <c r="BD41" s="51">
        <v>18</v>
      </c>
      <c r="BE41" s="51">
        <v>29</v>
      </c>
      <c r="BF41" s="51">
        <v>22</v>
      </c>
      <c r="BG41" s="51">
        <v>10</v>
      </c>
      <c r="BH41" s="51">
        <v>0</v>
      </c>
      <c r="BI41" s="51">
        <v>0</v>
      </c>
      <c r="BJ41" s="51">
        <v>0</v>
      </c>
      <c r="BK41" s="51">
        <v>4</v>
      </c>
      <c r="BL41" s="51">
        <v>235326</v>
      </c>
      <c r="BM41" s="51">
        <v>0</v>
      </c>
      <c r="BN41" s="51">
        <v>80</v>
      </c>
      <c r="BO41" s="51">
        <v>0</v>
      </c>
      <c r="BP41" s="51">
        <v>13</v>
      </c>
      <c r="BQ41" s="51">
        <v>22</v>
      </c>
      <c r="BR41" s="51">
        <v>29</v>
      </c>
      <c r="BS41" s="51">
        <v>19</v>
      </c>
      <c r="BT41" s="51">
        <v>15</v>
      </c>
      <c r="BU41" s="51">
        <v>0</v>
      </c>
      <c r="BV41" s="51">
        <v>0</v>
      </c>
      <c r="BW41" s="51">
        <v>0</v>
      </c>
      <c r="BX41" s="51">
        <v>3</v>
      </c>
      <c r="BY41" s="51">
        <v>458702</v>
      </c>
      <c r="BZ41" s="51">
        <v>0</v>
      </c>
      <c r="CA41" s="51">
        <v>85</v>
      </c>
      <c r="CB41" s="51">
        <v>0</v>
      </c>
      <c r="CC41" s="51">
        <v>6</v>
      </c>
      <c r="CD41" s="51">
        <v>31</v>
      </c>
      <c r="CE41" s="51">
        <v>28</v>
      </c>
      <c r="CF41" s="51">
        <v>14</v>
      </c>
      <c r="CG41" s="51">
        <v>20</v>
      </c>
      <c r="CH41" s="51">
        <v>0</v>
      </c>
      <c r="CI41" s="51">
        <v>0</v>
      </c>
      <c r="CJ41" s="51">
        <v>0</v>
      </c>
      <c r="CK41" s="51">
        <v>1</v>
      </c>
      <c r="CL41" s="51">
        <v>223377</v>
      </c>
      <c r="CM41" s="51">
        <v>0</v>
      </c>
      <c r="CN41" s="51">
        <v>93</v>
      </c>
      <c r="CO41" s="51">
        <v>0</v>
      </c>
      <c r="CP41" s="51">
        <v>8</v>
      </c>
      <c r="CQ41" s="51">
        <v>26</v>
      </c>
      <c r="CR41" s="51">
        <v>25</v>
      </c>
      <c r="CS41" s="51">
        <v>14</v>
      </c>
      <c r="CT41" s="51">
        <v>26</v>
      </c>
      <c r="CU41" s="51" t="s">
        <v>78</v>
      </c>
      <c r="CV41" s="51">
        <v>0</v>
      </c>
      <c r="CW41" s="51">
        <v>0</v>
      </c>
      <c r="CX41" s="51">
        <v>2</v>
      </c>
      <c r="CY41" s="51">
        <v>235327</v>
      </c>
      <c r="CZ41" s="51">
        <v>0</v>
      </c>
      <c r="DA41" s="51">
        <v>90</v>
      </c>
      <c r="DB41" s="51">
        <v>0</v>
      </c>
      <c r="DC41" s="51">
        <v>7</v>
      </c>
      <c r="DD41" s="51">
        <v>28</v>
      </c>
      <c r="DE41" s="51">
        <v>26</v>
      </c>
      <c r="DF41" s="51">
        <v>14</v>
      </c>
      <c r="DG41" s="51">
        <v>23</v>
      </c>
      <c r="DH41" s="51" t="s">
        <v>78</v>
      </c>
      <c r="DI41" s="51">
        <v>0</v>
      </c>
      <c r="DJ41" s="51">
        <v>0</v>
      </c>
      <c r="DK41" s="51">
        <v>1</v>
      </c>
      <c r="DL41" s="51">
        <v>458704</v>
      </c>
      <c r="DM41" s="51">
        <v>0</v>
      </c>
      <c r="DN41" s="51">
        <v>92</v>
      </c>
      <c r="DO41" s="51">
        <v>0</v>
      </c>
      <c r="DP41" s="51">
        <v>70</v>
      </c>
      <c r="DQ41" s="51">
        <v>93</v>
      </c>
      <c r="DR41" s="51" t="s">
        <v>78</v>
      </c>
      <c r="DS41" s="51">
        <v>22</v>
      </c>
      <c r="DT41" s="51">
        <v>0</v>
      </c>
      <c r="DU41" s="51">
        <v>0</v>
      </c>
      <c r="DV41" s="51">
        <v>0</v>
      </c>
      <c r="DW41" s="51">
        <v>1</v>
      </c>
      <c r="DX41" s="51">
        <v>6</v>
      </c>
      <c r="DY41" s="51">
        <v>223375</v>
      </c>
      <c r="DZ41" s="51">
        <v>0</v>
      </c>
      <c r="EA41" s="51">
        <v>93</v>
      </c>
      <c r="EB41" s="51">
        <v>0</v>
      </c>
      <c r="EC41" s="51">
        <v>65</v>
      </c>
      <c r="ED41" s="51">
        <v>90</v>
      </c>
      <c r="EE41" s="51" t="s">
        <v>78</v>
      </c>
      <c r="EF41" s="51">
        <v>24</v>
      </c>
      <c r="EG41" s="51">
        <v>0</v>
      </c>
      <c r="EH41" s="51">
        <v>0</v>
      </c>
      <c r="EI41" s="51">
        <v>0</v>
      </c>
      <c r="EJ41" s="51">
        <v>2</v>
      </c>
      <c r="EK41" s="51">
        <v>9</v>
      </c>
      <c r="EL41" s="51">
        <v>235326</v>
      </c>
      <c r="EM41" s="51">
        <v>0</v>
      </c>
      <c r="EN41" s="51">
        <v>90</v>
      </c>
      <c r="EO41" s="51">
        <v>0</v>
      </c>
      <c r="EP41" s="51">
        <v>68</v>
      </c>
      <c r="EQ41" s="51">
        <v>91</v>
      </c>
      <c r="ER41" s="51">
        <v>0</v>
      </c>
      <c r="ES41" s="51">
        <v>23</v>
      </c>
      <c r="ET41" s="51">
        <v>0</v>
      </c>
      <c r="EU41" s="51">
        <v>0</v>
      </c>
      <c r="EV41" s="51">
        <v>0</v>
      </c>
      <c r="EW41" s="51">
        <v>1</v>
      </c>
      <c r="EX41" s="51">
        <v>7</v>
      </c>
      <c r="EY41" s="51">
        <v>458701</v>
      </c>
      <c r="EZ41" s="51">
        <v>0</v>
      </c>
      <c r="FA41" s="51">
        <v>91</v>
      </c>
    </row>
    <row r="42" spans="1:157" x14ac:dyDescent="0.2">
      <c r="A42" s="51" t="s">
        <v>102</v>
      </c>
      <c r="B42" s="51" t="s">
        <v>22</v>
      </c>
      <c r="C42" s="51">
        <v>9</v>
      </c>
      <c r="D42" s="51">
        <v>26</v>
      </c>
      <c r="E42" s="51">
        <v>22</v>
      </c>
      <c r="F42" s="51">
        <v>10</v>
      </c>
      <c r="G42" s="51">
        <v>30</v>
      </c>
      <c r="H42" s="51">
        <v>0</v>
      </c>
      <c r="I42" s="51">
        <v>0</v>
      </c>
      <c r="J42" s="51">
        <v>0</v>
      </c>
      <c r="K42" s="51">
        <v>2</v>
      </c>
      <c r="L42" s="51">
        <v>277807</v>
      </c>
      <c r="M42" s="51">
        <v>0</v>
      </c>
      <c r="N42" s="51">
        <v>89</v>
      </c>
      <c r="O42" s="51">
        <v>0</v>
      </c>
      <c r="P42" s="51">
        <v>15</v>
      </c>
      <c r="Q42" s="51">
        <v>23</v>
      </c>
      <c r="R42" s="51">
        <v>24</v>
      </c>
      <c r="S42" s="51">
        <v>13</v>
      </c>
      <c r="T42" s="51">
        <v>22</v>
      </c>
      <c r="U42" s="51">
        <v>0</v>
      </c>
      <c r="V42" s="51">
        <v>0</v>
      </c>
      <c r="W42" s="51">
        <v>0</v>
      </c>
      <c r="X42" s="51">
        <v>3</v>
      </c>
      <c r="Y42" s="51">
        <v>291734</v>
      </c>
      <c r="Z42" s="51">
        <v>0</v>
      </c>
      <c r="AA42" s="51">
        <v>82</v>
      </c>
      <c r="AB42" s="51">
        <v>0</v>
      </c>
      <c r="AC42" s="51">
        <v>12</v>
      </c>
      <c r="AD42" s="51">
        <v>25</v>
      </c>
      <c r="AE42" s="51">
        <v>23</v>
      </c>
      <c r="AF42" s="51">
        <v>12</v>
      </c>
      <c r="AG42" s="51">
        <v>26</v>
      </c>
      <c r="AH42" s="51">
        <v>0</v>
      </c>
      <c r="AI42" s="51">
        <v>0</v>
      </c>
      <c r="AJ42" s="51">
        <v>0</v>
      </c>
      <c r="AK42" s="51">
        <v>3</v>
      </c>
      <c r="AL42" s="51">
        <v>569541</v>
      </c>
      <c r="AM42" s="51">
        <v>0</v>
      </c>
      <c r="AN42" s="51">
        <v>85</v>
      </c>
      <c r="AO42" s="51">
        <v>0</v>
      </c>
      <c r="AP42" s="51">
        <v>11</v>
      </c>
      <c r="AQ42" s="51">
        <v>24</v>
      </c>
      <c r="AR42" s="51">
        <v>29</v>
      </c>
      <c r="AS42" s="51">
        <v>17</v>
      </c>
      <c r="AT42" s="51">
        <v>17</v>
      </c>
      <c r="AU42" s="51">
        <v>0</v>
      </c>
      <c r="AV42" s="51">
        <v>0</v>
      </c>
      <c r="AW42" s="51">
        <v>0</v>
      </c>
      <c r="AX42" s="51">
        <v>2</v>
      </c>
      <c r="AY42" s="51">
        <v>277807</v>
      </c>
      <c r="AZ42" s="51">
        <v>0</v>
      </c>
      <c r="BA42" s="51">
        <v>87</v>
      </c>
      <c r="BB42" s="51">
        <v>0</v>
      </c>
      <c r="BC42" s="51">
        <v>19</v>
      </c>
      <c r="BD42" s="51">
        <v>16</v>
      </c>
      <c r="BE42" s="51">
        <v>28</v>
      </c>
      <c r="BF42" s="51">
        <v>23</v>
      </c>
      <c r="BG42" s="51">
        <v>9</v>
      </c>
      <c r="BH42" s="51">
        <v>0</v>
      </c>
      <c r="BI42" s="51">
        <v>0</v>
      </c>
      <c r="BJ42" s="51">
        <v>0</v>
      </c>
      <c r="BK42" s="51">
        <v>5</v>
      </c>
      <c r="BL42" s="51">
        <v>291734</v>
      </c>
      <c r="BM42" s="51">
        <v>0</v>
      </c>
      <c r="BN42" s="51">
        <v>76</v>
      </c>
      <c r="BO42" s="51">
        <v>0</v>
      </c>
      <c r="BP42" s="51">
        <v>15</v>
      </c>
      <c r="BQ42" s="51">
        <v>20</v>
      </c>
      <c r="BR42" s="51">
        <v>29</v>
      </c>
      <c r="BS42" s="51">
        <v>20</v>
      </c>
      <c r="BT42" s="51">
        <v>13</v>
      </c>
      <c r="BU42" s="51">
        <v>0</v>
      </c>
      <c r="BV42" s="51">
        <v>0</v>
      </c>
      <c r="BW42" s="51">
        <v>0</v>
      </c>
      <c r="BX42" s="51">
        <v>4</v>
      </c>
      <c r="BY42" s="51">
        <v>569541</v>
      </c>
      <c r="BZ42" s="51">
        <v>0</v>
      </c>
      <c r="CA42" s="51">
        <v>81</v>
      </c>
      <c r="CB42" s="51">
        <v>0</v>
      </c>
      <c r="CC42" s="51">
        <v>7</v>
      </c>
      <c r="CD42" s="51">
        <v>29</v>
      </c>
      <c r="CE42" s="51">
        <v>28</v>
      </c>
      <c r="CF42" s="51">
        <v>16</v>
      </c>
      <c r="CG42" s="51">
        <v>18</v>
      </c>
      <c r="CH42" s="51">
        <v>0</v>
      </c>
      <c r="CI42" s="51">
        <v>0</v>
      </c>
      <c r="CJ42" s="51">
        <v>0</v>
      </c>
      <c r="CK42" s="51">
        <v>1</v>
      </c>
      <c r="CL42" s="51">
        <v>277807</v>
      </c>
      <c r="CM42" s="51">
        <v>0</v>
      </c>
      <c r="CN42" s="51">
        <v>91</v>
      </c>
      <c r="CO42" s="51">
        <v>0</v>
      </c>
      <c r="CP42" s="51">
        <v>9</v>
      </c>
      <c r="CQ42" s="51">
        <v>24</v>
      </c>
      <c r="CR42" s="51">
        <v>26</v>
      </c>
      <c r="CS42" s="51">
        <v>15</v>
      </c>
      <c r="CT42" s="51">
        <v>23</v>
      </c>
      <c r="CU42" s="51">
        <v>0</v>
      </c>
      <c r="CV42" s="51">
        <v>0</v>
      </c>
      <c r="CW42" s="51">
        <v>0</v>
      </c>
      <c r="CX42" s="51">
        <v>2</v>
      </c>
      <c r="CY42" s="51">
        <v>291735</v>
      </c>
      <c r="CZ42" s="51">
        <v>0</v>
      </c>
      <c r="DA42" s="51">
        <v>88</v>
      </c>
      <c r="DB42" s="51">
        <v>0</v>
      </c>
      <c r="DC42" s="51">
        <v>8</v>
      </c>
      <c r="DD42" s="51">
        <v>27</v>
      </c>
      <c r="DE42" s="51">
        <v>27</v>
      </c>
      <c r="DF42" s="51">
        <v>16</v>
      </c>
      <c r="DG42" s="51">
        <v>20</v>
      </c>
      <c r="DH42" s="51">
        <v>0</v>
      </c>
      <c r="DI42" s="51">
        <v>0</v>
      </c>
      <c r="DJ42" s="51">
        <v>0</v>
      </c>
      <c r="DK42" s="51">
        <v>2</v>
      </c>
      <c r="DL42" s="51">
        <v>569542</v>
      </c>
      <c r="DM42" s="51">
        <v>0</v>
      </c>
      <c r="DN42" s="51">
        <v>90</v>
      </c>
      <c r="DO42" s="51">
        <v>0</v>
      </c>
      <c r="DP42" s="51">
        <v>71</v>
      </c>
      <c r="DQ42" s="51">
        <v>90</v>
      </c>
      <c r="DR42" s="51" t="s">
        <v>78</v>
      </c>
      <c r="DS42" s="51">
        <v>19</v>
      </c>
      <c r="DT42" s="51">
        <v>0</v>
      </c>
      <c r="DU42" s="51">
        <v>0</v>
      </c>
      <c r="DV42" s="51">
        <v>0</v>
      </c>
      <c r="DW42" s="51">
        <v>1</v>
      </c>
      <c r="DX42" s="51">
        <v>8</v>
      </c>
      <c r="DY42" s="51">
        <v>277806</v>
      </c>
      <c r="DZ42" s="51">
        <v>0</v>
      </c>
      <c r="EA42" s="51">
        <v>90</v>
      </c>
      <c r="EB42" s="51">
        <v>0</v>
      </c>
      <c r="EC42" s="51">
        <v>66</v>
      </c>
      <c r="ED42" s="51">
        <v>87</v>
      </c>
      <c r="EE42" s="51" t="s">
        <v>78</v>
      </c>
      <c r="EF42" s="51">
        <v>21</v>
      </c>
      <c r="EG42" s="51">
        <v>0</v>
      </c>
      <c r="EH42" s="51">
        <v>0</v>
      </c>
      <c r="EI42" s="51">
        <v>0</v>
      </c>
      <c r="EJ42" s="51">
        <v>2</v>
      </c>
      <c r="EK42" s="51">
        <v>11</v>
      </c>
      <c r="EL42" s="51">
        <v>291733</v>
      </c>
      <c r="EM42" s="51">
        <v>0</v>
      </c>
      <c r="EN42" s="51">
        <v>87</v>
      </c>
      <c r="EO42" s="51">
        <v>0</v>
      </c>
      <c r="EP42" s="51">
        <v>68</v>
      </c>
      <c r="EQ42" s="51">
        <v>89</v>
      </c>
      <c r="ER42" s="51">
        <v>0</v>
      </c>
      <c r="ES42" s="51">
        <v>20</v>
      </c>
      <c r="ET42" s="51">
        <v>0</v>
      </c>
      <c r="EU42" s="51">
        <v>0</v>
      </c>
      <c r="EV42" s="51">
        <v>0</v>
      </c>
      <c r="EW42" s="51">
        <v>2</v>
      </c>
      <c r="EX42" s="51">
        <v>10</v>
      </c>
      <c r="EY42" s="51">
        <v>569539</v>
      </c>
      <c r="EZ42" s="51">
        <v>0</v>
      </c>
      <c r="FA42" s="51">
        <v>89</v>
      </c>
    </row>
    <row r="44" spans="1:157" x14ac:dyDescent="0.2">
      <c r="B44" s="51" t="s">
        <v>25</v>
      </c>
      <c r="C44" s="51">
        <v>4</v>
      </c>
      <c r="D44" s="51">
        <v>30</v>
      </c>
      <c r="E44" s="51">
        <v>23</v>
      </c>
      <c r="F44" s="51">
        <v>8</v>
      </c>
      <c r="G44" s="51">
        <v>35</v>
      </c>
      <c r="H44" s="51">
        <v>0</v>
      </c>
      <c r="I44" s="51">
        <v>0</v>
      </c>
      <c r="J44" s="51">
        <v>0</v>
      </c>
      <c r="K44" s="51">
        <v>0</v>
      </c>
      <c r="L44" s="51">
        <v>234928</v>
      </c>
      <c r="M44" s="51">
        <v>0</v>
      </c>
      <c r="N44" s="51">
        <v>96</v>
      </c>
      <c r="O44" s="51">
        <v>0</v>
      </c>
      <c r="P44" s="51">
        <v>6</v>
      </c>
      <c r="Q44" s="51">
        <v>28</v>
      </c>
      <c r="R44" s="51">
        <v>26</v>
      </c>
      <c r="S44" s="51">
        <v>11</v>
      </c>
      <c r="T44" s="51">
        <v>29</v>
      </c>
      <c r="U44" s="51">
        <v>0</v>
      </c>
      <c r="V44" s="51">
        <v>0</v>
      </c>
      <c r="W44" s="51">
        <v>0</v>
      </c>
      <c r="X44" s="51">
        <v>1</v>
      </c>
      <c r="Y44" s="51">
        <v>209083</v>
      </c>
      <c r="Z44" s="51">
        <v>0</v>
      </c>
      <c r="AA44" s="51">
        <v>94</v>
      </c>
      <c r="AB44" s="51">
        <v>0</v>
      </c>
      <c r="AC44" s="51">
        <v>5</v>
      </c>
      <c r="AD44" s="51">
        <v>29</v>
      </c>
      <c r="AE44" s="51">
        <v>24</v>
      </c>
      <c r="AF44" s="51">
        <v>9</v>
      </c>
      <c r="AG44" s="51">
        <v>32</v>
      </c>
      <c r="AH44" s="51">
        <v>0</v>
      </c>
      <c r="AI44" s="51">
        <v>0</v>
      </c>
      <c r="AJ44" s="51">
        <v>0</v>
      </c>
      <c r="AK44" s="51">
        <v>0</v>
      </c>
      <c r="AL44" s="51">
        <v>444011</v>
      </c>
      <c r="AM44" s="51">
        <v>0</v>
      </c>
      <c r="AN44" s="51">
        <v>95</v>
      </c>
      <c r="AO44" s="51">
        <v>0</v>
      </c>
      <c r="AP44" s="51">
        <v>5</v>
      </c>
      <c r="AQ44" s="51">
        <v>27</v>
      </c>
      <c r="AR44" s="51">
        <v>32</v>
      </c>
      <c r="AS44" s="51">
        <v>16</v>
      </c>
      <c r="AT44" s="51">
        <v>19</v>
      </c>
      <c r="AU44" s="51">
        <v>0</v>
      </c>
      <c r="AV44" s="51">
        <v>0</v>
      </c>
      <c r="AW44" s="51">
        <v>0</v>
      </c>
      <c r="AX44" s="51">
        <v>0</v>
      </c>
      <c r="AY44" s="51">
        <v>234928</v>
      </c>
      <c r="AZ44" s="51">
        <v>0</v>
      </c>
      <c r="BA44" s="51">
        <v>94</v>
      </c>
      <c r="BB44" s="51">
        <v>0</v>
      </c>
      <c r="BC44" s="51">
        <v>10</v>
      </c>
      <c r="BD44" s="51">
        <v>22</v>
      </c>
      <c r="BE44" s="51">
        <v>34</v>
      </c>
      <c r="BF44" s="51">
        <v>22</v>
      </c>
      <c r="BG44" s="51">
        <v>12</v>
      </c>
      <c r="BH44" s="51" t="s">
        <v>78</v>
      </c>
      <c r="BI44" s="51">
        <v>0</v>
      </c>
      <c r="BJ44" s="51">
        <v>0</v>
      </c>
      <c r="BK44" s="51">
        <v>1</v>
      </c>
      <c r="BL44" s="51">
        <v>209083</v>
      </c>
      <c r="BM44" s="51">
        <v>0</v>
      </c>
      <c r="BN44" s="51">
        <v>90</v>
      </c>
      <c r="BO44" s="51">
        <v>0</v>
      </c>
      <c r="BP44" s="51">
        <v>7</v>
      </c>
      <c r="BQ44" s="51">
        <v>25</v>
      </c>
      <c r="BR44" s="51">
        <v>33</v>
      </c>
      <c r="BS44" s="51">
        <v>19</v>
      </c>
      <c r="BT44" s="51">
        <v>16</v>
      </c>
      <c r="BU44" s="51" t="s">
        <v>78</v>
      </c>
      <c r="BV44" s="51">
        <v>0</v>
      </c>
      <c r="BW44" s="51">
        <v>0</v>
      </c>
      <c r="BX44" s="51">
        <v>1</v>
      </c>
      <c r="BY44" s="51">
        <v>444011</v>
      </c>
      <c r="BZ44" s="51">
        <v>0</v>
      </c>
      <c r="CA44" s="51">
        <v>92</v>
      </c>
      <c r="CB44" s="51">
        <v>0</v>
      </c>
      <c r="CC44" s="51">
        <v>3</v>
      </c>
      <c r="CD44" s="51">
        <v>33</v>
      </c>
      <c r="CE44" s="51">
        <v>30</v>
      </c>
      <c r="CF44" s="51">
        <v>13</v>
      </c>
      <c r="CG44" s="51">
        <v>21</v>
      </c>
      <c r="CH44" s="51" t="s">
        <v>78</v>
      </c>
      <c r="CI44" s="51">
        <v>0</v>
      </c>
      <c r="CJ44" s="51">
        <v>0</v>
      </c>
      <c r="CK44" s="51">
        <v>0</v>
      </c>
      <c r="CL44" s="51">
        <v>234929</v>
      </c>
      <c r="CM44" s="51">
        <v>0</v>
      </c>
      <c r="CN44" s="51">
        <v>97</v>
      </c>
      <c r="CO44" s="51">
        <v>0</v>
      </c>
      <c r="CP44" s="51">
        <v>3</v>
      </c>
      <c r="CQ44" s="51">
        <v>30</v>
      </c>
      <c r="CR44" s="51">
        <v>27</v>
      </c>
      <c r="CS44" s="51">
        <v>11</v>
      </c>
      <c r="CT44" s="51">
        <v>30</v>
      </c>
      <c r="CU44" s="51" t="s">
        <v>78</v>
      </c>
      <c r="CV44" s="51">
        <v>0</v>
      </c>
      <c r="CW44" s="51">
        <v>0</v>
      </c>
      <c r="CX44" s="51">
        <v>0</v>
      </c>
      <c r="CY44" s="51">
        <v>209083</v>
      </c>
      <c r="CZ44" s="51">
        <v>0</v>
      </c>
      <c r="DA44" s="51">
        <v>97</v>
      </c>
      <c r="DB44" s="51">
        <v>0</v>
      </c>
      <c r="DC44" s="51">
        <v>3</v>
      </c>
      <c r="DD44" s="51">
        <v>32</v>
      </c>
      <c r="DE44" s="51">
        <v>28</v>
      </c>
      <c r="DF44" s="51">
        <v>12</v>
      </c>
      <c r="DG44" s="51">
        <v>25</v>
      </c>
      <c r="DH44" s="51" t="s">
        <v>78</v>
      </c>
      <c r="DI44" s="51">
        <v>0</v>
      </c>
      <c r="DJ44" s="51">
        <v>0</v>
      </c>
      <c r="DK44" s="51">
        <v>0</v>
      </c>
      <c r="DL44" s="51">
        <v>444012</v>
      </c>
      <c r="DM44" s="51">
        <v>0</v>
      </c>
      <c r="DN44" s="51">
        <v>97</v>
      </c>
      <c r="DO44" s="51">
        <v>0</v>
      </c>
      <c r="DP44" s="51">
        <v>74</v>
      </c>
      <c r="DQ44" s="51">
        <v>96</v>
      </c>
      <c r="DR44" s="51" t="s">
        <v>78</v>
      </c>
      <c r="DS44" s="51">
        <v>22</v>
      </c>
      <c r="DT44" s="51">
        <v>0</v>
      </c>
      <c r="DU44" s="51">
        <v>0</v>
      </c>
      <c r="DV44" s="51">
        <v>0</v>
      </c>
      <c r="DW44" s="51">
        <v>0</v>
      </c>
      <c r="DX44" s="51">
        <v>4</v>
      </c>
      <c r="DY44" s="51">
        <v>234928</v>
      </c>
      <c r="DZ44" s="51">
        <v>0</v>
      </c>
      <c r="EA44" s="51">
        <v>96</v>
      </c>
      <c r="EB44" s="51">
        <v>0</v>
      </c>
      <c r="EC44" s="51">
        <v>68</v>
      </c>
      <c r="ED44" s="51">
        <v>96</v>
      </c>
      <c r="EE44" s="51" t="s">
        <v>78</v>
      </c>
      <c r="EF44" s="51">
        <v>28</v>
      </c>
      <c r="EG44" s="51">
        <v>0</v>
      </c>
      <c r="EH44" s="51">
        <v>0</v>
      </c>
      <c r="EI44" s="51">
        <v>0</v>
      </c>
      <c r="EJ44" s="51">
        <v>0</v>
      </c>
      <c r="EK44" s="51">
        <v>4</v>
      </c>
      <c r="EL44" s="51">
        <v>209083</v>
      </c>
      <c r="EM44" s="51">
        <v>0</v>
      </c>
      <c r="EN44" s="51">
        <v>96</v>
      </c>
      <c r="EO44" s="51">
        <v>0</v>
      </c>
      <c r="EP44" s="51">
        <v>71</v>
      </c>
      <c r="EQ44" s="51">
        <v>96</v>
      </c>
      <c r="ER44" s="51">
        <v>0</v>
      </c>
      <c r="ES44" s="51">
        <v>25</v>
      </c>
      <c r="ET44" s="51">
        <v>0</v>
      </c>
      <c r="EU44" s="51">
        <v>0</v>
      </c>
      <c r="EV44" s="51">
        <v>0</v>
      </c>
      <c r="EW44" s="51">
        <v>0</v>
      </c>
      <c r="EX44" s="51">
        <v>4</v>
      </c>
      <c r="EY44" s="51">
        <v>444011</v>
      </c>
      <c r="EZ44" s="51">
        <v>0</v>
      </c>
      <c r="FA44" s="51">
        <v>96</v>
      </c>
    </row>
    <row r="45" spans="1:157" x14ac:dyDescent="0.2">
      <c r="B45" s="51" t="s">
        <v>27</v>
      </c>
      <c r="C45" s="51">
        <v>38</v>
      </c>
      <c r="D45" s="51">
        <v>9</v>
      </c>
      <c r="E45" s="51">
        <v>21</v>
      </c>
      <c r="F45" s="51">
        <v>23</v>
      </c>
      <c r="G45" s="51">
        <v>4</v>
      </c>
      <c r="H45" s="51">
        <v>0</v>
      </c>
      <c r="I45" s="51">
        <v>0</v>
      </c>
      <c r="J45" s="51">
        <v>0</v>
      </c>
      <c r="K45" s="51">
        <v>5</v>
      </c>
      <c r="L45" s="51">
        <v>38711</v>
      </c>
      <c r="M45" s="51">
        <v>0</v>
      </c>
      <c r="N45" s="51">
        <v>56</v>
      </c>
      <c r="O45" s="51">
        <v>0</v>
      </c>
      <c r="P45" s="51">
        <v>39</v>
      </c>
      <c r="Q45" s="51">
        <v>9</v>
      </c>
      <c r="R45" s="51">
        <v>20</v>
      </c>
      <c r="S45" s="51">
        <v>21</v>
      </c>
      <c r="T45" s="51">
        <v>4</v>
      </c>
      <c r="U45" s="51" t="s">
        <v>78</v>
      </c>
      <c r="V45" s="51">
        <v>0</v>
      </c>
      <c r="W45" s="51">
        <v>0</v>
      </c>
      <c r="X45" s="51">
        <v>7</v>
      </c>
      <c r="Y45" s="51">
        <v>73684</v>
      </c>
      <c r="Z45" s="51">
        <v>0</v>
      </c>
      <c r="AA45" s="51">
        <v>54</v>
      </c>
      <c r="AB45" s="51">
        <v>0</v>
      </c>
      <c r="AC45" s="51">
        <v>39</v>
      </c>
      <c r="AD45" s="51">
        <v>9</v>
      </c>
      <c r="AE45" s="51">
        <v>20</v>
      </c>
      <c r="AF45" s="51">
        <v>22</v>
      </c>
      <c r="AG45" s="51">
        <v>4</v>
      </c>
      <c r="AH45" s="51" t="s">
        <v>78</v>
      </c>
      <c r="AI45" s="51">
        <v>0</v>
      </c>
      <c r="AJ45" s="51">
        <v>0</v>
      </c>
      <c r="AK45" s="51">
        <v>6</v>
      </c>
      <c r="AL45" s="51">
        <v>112395</v>
      </c>
      <c r="AM45" s="51">
        <v>0</v>
      </c>
      <c r="AN45" s="51">
        <v>55</v>
      </c>
      <c r="AO45" s="51">
        <v>0</v>
      </c>
      <c r="AP45" s="51">
        <v>43</v>
      </c>
      <c r="AQ45" s="51">
        <v>4</v>
      </c>
      <c r="AR45" s="51">
        <v>15</v>
      </c>
      <c r="AS45" s="51">
        <v>29</v>
      </c>
      <c r="AT45" s="51">
        <v>2</v>
      </c>
      <c r="AU45" s="51">
        <v>0</v>
      </c>
      <c r="AV45" s="51">
        <v>0</v>
      </c>
      <c r="AW45" s="51">
        <v>0</v>
      </c>
      <c r="AX45" s="51">
        <v>8</v>
      </c>
      <c r="AY45" s="51">
        <v>38711</v>
      </c>
      <c r="AZ45" s="51">
        <v>0</v>
      </c>
      <c r="BA45" s="51">
        <v>49</v>
      </c>
      <c r="BB45" s="51">
        <v>0</v>
      </c>
      <c r="BC45" s="51">
        <v>46</v>
      </c>
      <c r="BD45" s="51">
        <v>3</v>
      </c>
      <c r="BE45" s="51">
        <v>13</v>
      </c>
      <c r="BF45" s="51">
        <v>26</v>
      </c>
      <c r="BG45" s="51">
        <v>1</v>
      </c>
      <c r="BH45" s="51" t="s">
        <v>78</v>
      </c>
      <c r="BI45" s="51">
        <v>0</v>
      </c>
      <c r="BJ45" s="51">
        <v>0</v>
      </c>
      <c r="BK45" s="51">
        <v>10</v>
      </c>
      <c r="BL45" s="51">
        <v>73684</v>
      </c>
      <c r="BM45" s="51">
        <v>0</v>
      </c>
      <c r="BN45" s="51">
        <v>44</v>
      </c>
      <c r="BO45" s="51">
        <v>0</v>
      </c>
      <c r="BP45" s="51">
        <v>45</v>
      </c>
      <c r="BQ45" s="51">
        <v>4</v>
      </c>
      <c r="BR45" s="51">
        <v>14</v>
      </c>
      <c r="BS45" s="51">
        <v>27</v>
      </c>
      <c r="BT45" s="51">
        <v>1</v>
      </c>
      <c r="BU45" s="51" t="s">
        <v>78</v>
      </c>
      <c r="BV45" s="51">
        <v>0</v>
      </c>
      <c r="BW45" s="51">
        <v>0</v>
      </c>
      <c r="BX45" s="51">
        <v>10</v>
      </c>
      <c r="BY45" s="51">
        <v>112395</v>
      </c>
      <c r="BZ45" s="51">
        <v>0</v>
      </c>
      <c r="CA45" s="51">
        <v>46</v>
      </c>
      <c r="CB45" s="51">
        <v>0</v>
      </c>
      <c r="CC45" s="51">
        <v>32</v>
      </c>
      <c r="CD45" s="51">
        <v>7</v>
      </c>
      <c r="CE45" s="51">
        <v>21</v>
      </c>
      <c r="CF45" s="51">
        <v>33</v>
      </c>
      <c r="CG45" s="51">
        <v>2</v>
      </c>
      <c r="CH45" s="51" t="s">
        <v>78</v>
      </c>
      <c r="CI45" s="51">
        <v>0</v>
      </c>
      <c r="CJ45" s="51">
        <v>0</v>
      </c>
      <c r="CK45" s="51">
        <v>4</v>
      </c>
      <c r="CL45" s="51">
        <v>38710</v>
      </c>
      <c r="CM45" s="51">
        <v>0</v>
      </c>
      <c r="CN45" s="51">
        <v>63</v>
      </c>
      <c r="CO45" s="51">
        <v>0</v>
      </c>
      <c r="CP45" s="51">
        <v>26</v>
      </c>
      <c r="CQ45" s="51">
        <v>11</v>
      </c>
      <c r="CR45" s="51">
        <v>25</v>
      </c>
      <c r="CS45" s="51">
        <v>29</v>
      </c>
      <c r="CT45" s="51">
        <v>5</v>
      </c>
      <c r="CU45" s="51" t="s">
        <v>78</v>
      </c>
      <c r="CV45" s="51">
        <v>0</v>
      </c>
      <c r="CW45" s="51">
        <v>0</v>
      </c>
      <c r="CX45" s="51">
        <v>4</v>
      </c>
      <c r="CY45" s="51">
        <v>73685</v>
      </c>
      <c r="CZ45" s="51">
        <v>0</v>
      </c>
      <c r="DA45" s="51">
        <v>70</v>
      </c>
      <c r="DB45" s="51">
        <v>0</v>
      </c>
      <c r="DC45" s="51">
        <v>28</v>
      </c>
      <c r="DD45" s="51">
        <v>10</v>
      </c>
      <c r="DE45" s="51">
        <v>24</v>
      </c>
      <c r="DF45" s="51">
        <v>31</v>
      </c>
      <c r="DG45" s="51">
        <v>4</v>
      </c>
      <c r="DH45" s="51" t="s">
        <v>78</v>
      </c>
      <c r="DI45" s="51">
        <v>0</v>
      </c>
      <c r="DJ45" s="51">
        <v>0</v>
      </c>
      <c r="DK45" s="51">
        <v>4</v>
      </c>
      <c r="DL45" s="51">
        <v>112395</v>
      </c>
      <c r="DM45" s="51">
        <v>0</v>
      </c>
      <c r="DN45" s="51">
        <v>68</v>
      </c>
      <c r="DO45" s="51">
        <v>0</v>
      </c>
      <c r="DP45" s="51">
        <v>61</v>
      </c>
      <c r="DQ45" s="51">
        <v>63</v>
      </c>
      <c r="DR45" s="51" t="s">
        <v>78</v>
      </c>
      <c r="DS45" s="51">
        <v>2</v>
      </c>
      <c r="DT45" s="51">
        <v>0</v>
      </c>
      <c r="DU45" s="51">
        <v>0</v>
      </c>
      <c r="DV45" s="51">
        <v>0</v>
      </c>
      <c r="DW45" s="51">
        <v>3</v>
      </c>
      <c r="DX45" s="51">
        <v>34</v>
      </c>
      <c r="DY45" s="51">
        <v>38711</v>
      </c>
      <c r="DZ45" s="51">
        <v>0</v>
      </c>
      <c r="EA45" s="51">
        <v>63</v>
      </c>
      <c r="EB45" s="51">
        <v>0</v>
      </c>
      <c r="EC45" s="51">
        <v>64</v>
      </c>
      <c r="ED45" s="51">
        <v>69</v>
      </c>
      <c r="EE45" s="51" t="s">
        <v>78</v>
      </c>
      <c r="EF45" s="51">
        <v>5</v>
      </c>
      <c r="EG45" s="51">
        <v>0</v>
      </c>
      <c r="EH45" s="51">
        <v>0</v>
      </c>
      <c r="EI45" s="51">
        <v>0</v>
      </c>
      <c r="EJ45" s="51">
        <v>3</v>
      </c>
      <c r="EK45" s="51">
        <v>28</v>
      </c>
      <c r="EL45" s="51">
        <v>73684</v>
      </c>
      <c r="EM45" s="51">
        <v>0</v>
      </c>
      <c r="EN45" s="51">
        <v>69</v>
      </c>
      <c r="EO45" s="51">
        <v>0</v>
      </c>
      <c r="EP45" s="51">
        <v>63</v>
      </c>
      <c r="EQ45" s="51">
        <v>67</v>
      </c>
      <c r="ER45" s="51" t="s">
        <v>78</v>
      </c>
      <c r="ES45" s="51">
        <v>4</v>
      </c>
      <c r="ET45" s="51">
        <v>0</v>
      </c>
      <c r="EU45" s="51">
        <v>0</v>
      </c>
      <c r="EV45" s="51">
        <v>0</v>
      </c>
      <c r="EW45" s="51">
        <v>3</v>
      </c>
      <c r="EX45" s="51">
        <v>30</v>
      </c>
      <c r="EY45" s="51">
        <v>112395</v>
      </c>
      <c r="EZ45" s="51">
        <v>0</v>
      </c>
      <c r="FA45" s="51">
        <v>67</v>
      </c>
    </row>
    <row r="46" spans="1:157" x14ac:dyDescent="0.2">
      <c r="B46" s="51" t="s">
        <v>103</v>
      </c>
      <c r="C46" s="51">
        <v>37</v>
      </c>
      <c r="D46" s="51">
        <v>8</v>
      </c>
      <c r="E46" s="51">
        <v>23</v>
      </c>
      <c r="F46" s="51">
        <v>26</v>
      </c>
      <c r="G46" s="51">
        <v>3</v>
      </c>
      <c r="H46" s="51">
        <v>0</v>
      </c>
      <c r="I46" s="51">
        <v>0</v>
      </c>
      <c r="J46" s="51">
        <v>0</v>
      </c>
      <c r="K46" s="51">
        <v>3</v>
      </c>
      <c r="L46" s="51">
        <v>27219</v>
      </c>
      <c r="M46" s="51">
        <v>0</v>
      </c>
      <c r="N46" s="51">
        <v>60</v>
      </c>
      <c r="O46" s="51">
        <v>0</v>
      </c>
      <c r="P46" s="51">
        <v>37</v>
      </c>
      <c r="Q46" s="51">
        <v>9</v>
      </c>
      <c r="R46" s="51">
        <v>22</v>
      </c>
      <c r="S46" s="51">
        <v>24</v>
      </c>
      <c r="T46" s="51">
        <v>4</v>
      </c>
      <c r="U46" s="51">
        <v>0</v>
      </c>
      <c r="V46" s="51">
        <v>0</v>
      </c>
      <c r="W46" s="51">
        <v>0</v>
      </c>
      <c r="X46" s="51">
        <v>3</v>
      </c>
      <c r="Y46" s="51">
        <v>46680</v>
      </c>
      <c r="Z46" s="51">
        <v>0</v>
      </c>
      <c r="AA46" s="51">
        <v>59</v>
      </c>
      <c r="AB46" s="51">
        <v>0</v>
      </c>
      <c r="AC46" s="51">
        <v>37</v>
      </c>
      <c r="AD46" s="51">
        <v>9</v>
      </c>
      <c r="AE46" s="51">
        <v>22</v>
      </c>
      <c r="AF46" s="51">
        <v>25</v>
      </c>
      <c r="AG46" s="51">
        <v>3</v>
      </c>
      <c r="AH46" s="51">
        <v>0</v>
      </c>
      <c r="AI46" s="51">
        <v>0</v>
      </c>
      <c r="AJ46" s="51">
        <v>0</v>
      </c>
      <c r="AK46" s="51">
        <v>3</v>
      </c>
      <c r="AL46" s="51">
        <v>73899</v>
      </c>
      <c r="AM46" s="51">
        <v>0</v>
      </c>
      <c r="AN46" s="51">
        <v>59</v>
      </c>
      <c r="AO46" s="51">
        <v>0</v>
      </c>
      <c r="AP46" s="51">
        <v>42</v>
      </c>
      <c r="AQ46" s="51">
        <v>4</v>
      </c>
      <c r="AR46" s="51">
        <v>16</v>
      </c>
      <c r="AS46" s="51">
        <v>32</v>
      </c>
      <c r="AT46" s="51">
        <v>1</v>
      </c>
      <c r="AU46" s="51">
        <v>0</v>
      </c>
      <c r="AV46" s="51">
        <v>0</v>
      </c>
      <c r="AW46" s="51">
        <v>0</v>
      </c>
      <c r="AX46" s="51">
        <v>4</v>
      </c>
      <c r="AY46" s="51">
        <v>27219</v>
      </c>
      <c r="AZ46" s="51">
        <v>0</v>
      </c>
      <c r="BA46" s="51">
        <v>53</v>
      </c>
      <c r="BB46" s="51">
        <v>0</v>
      </c>
      <c r="BC46" s="51">
        <v>46</v>
      </c>
      <c r="BD46" s="51">
        <v>3</v>
      </c>
      <c r="BE46" s="51">
        <v>14</v>
      </c>
      <c r="BF46" s="51">
        <v>30</v>
      </c>
      <c r="BG46" s="51">
        <v>1</v>
      </c>
      <c r="BH46" s="51" t="s">
        <v>78</v>
      </c>
      <c r="BI46" s="51">
        <v>0</v>
      </c>
      <c r="BJ46" s="51">
        <v>0</v>
      </c>
      <c r="BK46" s="51">
        <v>6</v>
      </c>
      <c r="BL46" s="51">
        <v>46680</v>
      </c>
      <c r="BM46" s="51">
        <v>0</v>
      </c>
      <c r="BN46" s="51">
        <v>48</v>
      </c>
      <c r="BO46" s="51">
        <v>0</v>
      </c>
      <c r="BP46" s="51">
        <v>45</v>
      </c>
      <c r="BQ46" s="51">
        <v>3</v>
      </c>
      <c r="BR46" s="51">
        <v>14</v>
      </c>
      <c r="BS46" s="51">
        <v>31</v>
      </c>
      <c r="BT46" s="51">
        <v>1</v>
      </c>
      <c r="BU46" s="51" t="s">
        <v>78</v>
      </c>
      <c r="BV46" s="51">
        <v>0</v>
      </c>
      <c r="BW46" s="51">
        <v>0</v>
      </c>
      <c r="BX46" s="51">
        <v>5</v>
      </c>
      <c r="BY46" s="51">
        <v>73899</v>
      </c>
      <c r="BZ46" s="51">
        <v>0</v>
      </c>
      <c r="CA46" s="51">
        <v>50</v>
      </c>
      <c r="CB46" s="51">
        <v>0</v>
      </c>
      <c r="CC46" s="51">
        <v>30</v>
      </c>
      <c r="CD46" s="51">
        <v>7</v>
      </c>
      <c r="CE46" s="51">
        <v>23</v>
      </c>
      <c r="CF46" s="51">
        <v>37</v>
      </c>
      <c r="CG46" s="51">
        <v>2</v>
      </c>
      <c r="CH46" s="51">
        <v>0</v>
      </c>
      <c r="CI46" s="51">
        <v>0</v>
      </c>
      <c r="CJ46" s="51">
        <v>0</v>
      </c>
      <c r="CK46" s="51">
        <v>2</v>
      </c>
      <c r="CL46" s="51">
        <v>27219</v>
      </c>
      <c r="CM46" s="51">
        <v>0</v>
      </c>
      <c r="CN46" s="51">
        <v>68</v>
      </c>
      <c r="CO46" s="51">
        <v>0</v>
      </c>
      <c r="CP46" s="51">
        <v>23</v>
      </c>
      <c r="CQ46" s="51">
        <v>11</v>
      </c>
      <c r="CR46" s="51">
        <v>28</v>
      </c>
      <c r="CS46" s="51">
        <v>32</v>
      </c>
      <c r="CT46" s="51">
        <v>5</v>
      </c>
      <c r="CU46" s="51" t="s">
        <v>78</v>
      </c>
      <c r="CV46" s="51">
        <v>0</v>
      </c>
      <c r="CW46" s="51">
        <v>0</v>
      </c>
      <c r="CX46" s="51">
        <v>1</v>
      </c>
      <c r="CY46" s="51">
        <v>46681</v>
      </c>
      <c r="CZ46" s="51">
        <v>0</v>
      </c>
      <c r="DA46" s="51">
        <v>75</v>
      </c>
      <c r="DB46" s="51">
        <v>0</v>
      </c>
      <c r="DC46" s="51">
        <v>26</v>
      </c>
      <c r="DD46" s="51">
        <v>10</v>
      </c>
      <c r="DE46" s="51">
        <v>26</v>
      </c>
      <c r="DF46" s="51">
        <v>34</v>
      </c>
      <c r="DG46" s="51">
        <v>3</v>
      </c>
      <c r="DH46" s="51" t="s">
        <v>78</v>
      </c>
      <c r="DI46" s="51">
        <v>0</v>
      </c>
      <c r="DJ46" s="51">
        <v>0</v>
      </c>
      <c r="DK46" s="51">
        <v>2</v>
      </c>
      <c r="DL46" s="51">
        <v>73900</v>
      </c>
      <c r="DM46" s="51">
        <v>0</v>
      </c>
      <c r="DN46" s="51">
        <v>73</v>
      </c>
      <c r="DO46" s="51">
        <v>0</v>
      </c>
      <c r="DP46" s="51">
        <v>65</v>
      </c>
      <c r="DQ46" s="51">
        <v>67</v>
      </c>
      <c r="DR46" s="51" t="s">
        <v>78</v>
      </c>
      <c r="DS46" s="51">
        <v>2</v>
      </c>
      <c r="DT46" s="51">
        <v>0</v>
      </c>
      <c r="DU46" s="51">
        <v>0</v>
      </c>
      <c r="DV46" s="51">
        <v>0</v>
      </c>
      <c r="DW46" s="51">
        <v>1</v>
      </c>
      <c r="DX46" s="51">
        <v>31</v>
      </c>
      <c r="DY46" s="51">
        <v>27219</v>
      </c>
      <c r="DZ46" s="51">
        <v>0</v>
      </c>
      <c r="EA46" s="51">
        <v>67</v>
      </c>
      <c r="EB46" s="51">
        <v>0</v>
      </c>
      <c r="EC46" s="51">
        <v>69</v>
      </c>
      <c r="ED46" s="51">
        <v>74</v>
      </c>
      <c r="EE46" s="51" t="s">
        <v>78</v>
      </c>
      <c r="EF46" s="51">
        <v>5</v>
      </c>
      <c r="EG46" s="51">
        <v>0</v>
      </c>
      <c r="EH46" s="51">
        <v>0</v>
      </c>
      <c r="EI46" s="51">
        <v>0</v>
      </c>
      <c r="EJ46" s="51">
        <v>1</v>
      </c>
      <c r="EK46" s="51">
        <v>25</v>
      </c>
      <c r="EL46" s="51">
        <v>46680</v>
      </c>
      <c r="EM46" s="51">
        <v>0</v>
      </c>
      <c r="EN46" s="51">
        <v>74</v>
      </c>
      <c r="EO46" s="51">
        <v>0</v>
      </c>
      <c r="EP46" s="51">
        <v>68</v>
      </c>
      <c r="EQ46" s="51">
        <v>72</v>
      </c>
      <c r="ER46" s="51" t="s">
        <v>78</v>
      </c>
      <c r="ES46" s="51">
        <v>4</v>
      </c>
      <c r="ET46" s="51">
        <v>0</v>
      </c>
      <c r="EU46" s="51">
        <v>0</v>
      </c>
      <c r="EV46" s="51">
        <v>0</v>
      </c>
      <c r="EW46" s="51">
        <v>1</v>
      </c>
      <c r="EX46" s="51">
        <v>27</v>
      </c>
      <c r="EY46" s="51">
        <v>73899</v>
      </c>
      <c r="EZ46" s="51">
        <v>0</v>
      </c>
      <c r="FA46" s="51">
        <v>72</v>
      </c>
    </row>
    <row r="47" spans="1:157" x14ac:dyDescent="0.2">
      <c r="B47" s="51" t="s">
        <v>104</v>
      </c>
      <c r="C47" s="51">
        <v>42</v>
      </c>
      <c r="D47" s="51">
        <v>9</v>
      </c>
      <c r="E47" s="51">
        <v>16</v>
      </c>
      <c r="F47" s="51">
        <v>17</v>
      </c>
      <c r="G47" s="51">
        <v>5</v>
      </c>
      <c r="H47" s="51">
        <v>0</v>
      </c>
      <c r="I47" s="51">
        <v>0</v>
      </c>
      <c r="J47" s="51">
        <v>0</v>
      </c>
      <c r="K47" s="51">
        <v>12</v>
      </c>
      <c r="L47" s="51">
        <v>11492</v>
      </c>
      <c r="M47" s="51">
        <v>0</v>
      </c>
      <c r="N47" s="51">
        <v>46</v>
      </c>
      <c r="O47" s="51">
        <v>0</v>
      </c>
      <c r="P47" s="51">
        <v>41</v>
      </c>
      <c r="Q47" s="51">
        <v>9</v>
      </c>
      <c r="R47" s="51">
        <v>17</v>
      </c>
      <c r="S47" s="51">
        <v>16</v>
      </c>
      <c r="T47" s="51">
        <v>5</v>
      </c>
      <c r="U47" s="51" t="s">
        <v>78</v>
      </c>
      <c r="V47" s="51">
        <v>0</v>
      </c>
      <c r="W47" s="51">
        <v>0</v>
      </c>
      <c r="X47" s="51">
        <v>12</v>
      </c>
      <c r="Y47" s="51">
        <v>27004</v>
      </c>
      <c r="Z47" s="51">
        <v>0</v>
      </c>
      <c r="AA47" s="51">
        <v>47</v>
      </c>
      <c r="AB47" s="51">
        <v>0</v>
      </c>
      <c r="AC47" s="51">
        <v>41</v>
      </c>
      <c r="AD47" s="51">
        <v>9</v>
      </c>
      <c r="AE47" s="51">
        <v>16</v>
      </c>
      <c r="AF47" s="51">
        <v>16</v>
      </c>
      <c r="AG47" s="51">
        <v>5</v>
      </c>
      <c r="AH47" s="51" t="s">
        <v>78</v>
      </c>
      <c r="AI47" s="51">
        <v>0</v>
      </c>
      <c r="AJ47" s="51">
        <v>0</v>
      </c>
      <c r="AK47" s="51">
        <v>12</v>
      </c>
      <c r="AL47" s="51">
        <v>38496</v>
      </c>
      <c r="AM47" s="51">
        <v>0</v>
      </c>
      <c r="AN47" s="51">
        <v>46</v>
      </c>
      <c r="AO47" s="51">
        <v>0</v>
      </c>
      <c r="AP47" s="51">
        <v>43</v>
      </c>
      <c r="AQ47" s="51">
        <v>5</v>
      </c>
      <c r="AR47" s="51">
        <v>13</v>
      </c>
      <c r="AS47" s="51">
        <v>20</v>
      </c>
      <c r="AT47" s="51">
        <v>2</v>
      </c>
      <c r="AU47" s="51">
        <v>0</v>
      </c>
      <c r="AV47" s="51">
        <v>0</v>
      </c>
      <c r="AW47" s="51">
        <v>0</v>
      </c>
      <c r="AX47" s="51">
        <v>16</v>
      </c>
      <c r="AY47" s="51">
        <v>11492</v>
      </c>
      <c r="AZ47" s="51">
        <v>0</v>
      </c>
      <c r="BA47" s="51">
        <v>40</v>
      </c>
      <c r="BB47" s="51">
        <v>0</v>
      </c>
      <c r="BC47" s="51">
        <v>46</v>
      </c>
      <c r="BD47" s="51">
        <v>4</v>
      </c>
      <c r="BE47" s="51">
        <v>11</v>
      </c>
      <c r="BF47" s="51">
        <v>20</v>
      </c>
      <c r="BG47" s="51">
        <v>1</v>
      </c>
      <c r="BH47" s="51">
        <v>0</v>
      </c>
      <c r="BI47" s="51">
        <v>0</v>
      </c>
      <c r="BJ47" s="51">
        <v>0</v>
      </c>
      <c r="BK47" s="51">
        <v>18</v>
      </c>
      <c r="BL47" s="51">
        <v>27004</v>
      </c>
      <c r="BM47" s="51">
        <v>0</v>
      </c>
      <c r="BN47" s="51">
        <v>36</v>
      </c>
      <c r="BO47" s="51">
        <v>0</v>
      </c>
      <c r="BP47" s="51">
        <v>45</v>
      </c>
      <c r="BQ47" s="51">
        <v>4</v>
      </c>
      <c r="BR47" s="51">
        <v>12</v>
      </c>
      <c r="BS47" s="51">
        <v>20</v>
      </c>
      <c r="BT47" s="51">
        <v>2</v>
      </c>
      <c r="BU47" s="51">
        <v>0</v>
      </c>
      <c r="BV47" s="51">
        <v>0</v>
      </c>
      <c r="BW47" s="51">
        <v>0</v>
      </c>
      <c r="BX47" s="51">
        <v>18</v>
      </c>
      <c r="BY47" s="51">
        <v>38496</v>
      </c>
      <c r="BZ47" s="51">
        <v>0</v>
      </c>
      <c r="CA47" s="51">
        <v>37</v>
      </c>
      <c r="CB47" s="51">
        <v>0</v>
      </c>
      <c r="CC47" s="51">
        <v>38</v>
      </c>
      <c r="CD47" s="51">
        <v>8</v>
      </c>
      <c r="CE47" s="51">
        <v>17</v>
      </c>
      <c r="CF47" s="51">
        <v>25</v>
      </c>
      <c r="CG47" s="51">
        <v>3</v>
      </c>
      <c r="CH47" s="51" t="s">
        <v>78</v>
      </c>
      <c r="CI47" s="51">
        <v>0</v>
      </c>
      <c r="CJ47" s="51">
        <v>0</v>
      </c>
      <c r="CK47" s="51">
        <v>10</v>
      </c>
      <c r="CL47" s="51">
        <v>11491</v>
      </c>
      <c r="CM47" s="51">
        <v>0</v>
      </c>
      <c r="CN47" s="51">
        <v>52</v>
      </c>
      <c r="CO47" s="51">
        <v>0</v>
      </c>
      <c r="CP47" s="51">
        <v>32</v>
      </c>
      <c r="CQ47" s="51">
        <v>10</v>
      </c>
      <c r="CR47" s="51">
        <v>20</v>
      </c>
      <c r="CS47" s="51">
        <v>25</v>
      </c>
      <c r="CT47" s="51">
        <v>5</v>
      </c>
      <c r="CU47" s="51" t="s">
        <v>78</v>
      </c>
      <c r="CV47" s="51">
        <v>0</v>
      </c>
      <c r="CW47" s="51">
        <v>0</v>
      </c>
      <c r="CX47" s="51">
        <v>8</v>
      </c>
      <c r="CY47" s="51">
        <v>27004</v>
      </c>
      <c r="CZ47" s="51">
        <v>0</v>
      </c>
      <c r="DA47" s="51">
        <v>60</v>
      </c>
      <c r="DB47" s="51">
        <v>0</v>
      </c>
      <c r="DC47" s="51">
        <v>34</v>
      </c>
      <c r="DD47" s="51">
        <v>9</v>
      </c>
      <c r="DE47" s="51">
        <v>19</v>
      </c>
      <c r="DF47" s="51">
        <v>25</v>
      </c>
      <c r="DG47" s="51">
        <v>5</v>
      </c>
      <c r="DH47" s="51">
        <v>0</v>
      </c>
      <c r="DI47" s="51">
        <v>0</v>
      </c>
      <c r="DJ47" s="51">
        <v>0</v>
      </c>
      <c r="DK47" s="51">
        <v>8</v>
      </c>
      <c r="DL47" s="51">
        <v>38495</v>
      </c>
      <c r="DM47" s="51">
        <v>0</v>
      </c>
      <c r="DN47" s="51">
        <v>58</v>
      </c>
      <c r="DO47" s="51">
        <v>0</v>
      </c>
      <c r="DP47" s="51">
        <v>50</v>
      </c>
      <c r="DQ47" s="51">
        <v>53</v>
      </c>
      <c r="DR47" s="51">
        <v>0</v>
      </c>
      <c r="DS47" s="51">
        <v>3</v>
      </c>
      <c r="DT47" s="51">
        <v>0</v>
      </c>
      <c r="DU47" s="51">
        <v>0</v>
      </c>
      <c r="DV47" s="51">
        <v>0</v>
      </c>
      <c r="DW47" s="51">
        <v>7</v>
      </c>
      <c r="DX47" s="51">
        <v>40</v>
      </c>
      <c r="DY47" s="51">
        <v>11492</v>
      </c>
      <c r="DZ47" s="51">
        <v>0</v>
      </c>
      <c r="EA47" s="51">
        <v>53</v>
      </c>
      <c r="EB47" s="51">
        <v>0</v>
      </c>
      <c r="EC47" s="51">
        <v>54</v>
      </c>
      <c r="ED47" s="51">
        <v>60</v>
      </c>
      <c r="EE47" s="51">
        <v>0</v>
      </c>
      <c r="EF47" s="51">
        <v>5</v>
      </c>
      <c r="EG47" s="51">
        <v>0</v>
      </c>
      <c r="EH47" s="51">
        <v>0</v>
      </c>
      <c r="EI47" s="51">
        <v>0</v>
      </c>
      <c r="EJ47" s="51">
        <v>6</v>
      </c>
      <c r="EK47" s="51">
        <v>35</v>
      </c>
      <c r="EL47" s="51">
        <v>27004</v>
      </c>
      <c r="EM47" s="51">
        <v>0</v>
      </c>
      <c r="EN47" s="51">
        <v>60</v>
      </c>
      <c r="EO47" s="51">
        <v>0</v>
      </c>
      <c r="EP47" s="51">
        <v>53</v>
      </c>
      <c r="EQ47" s="51">
        <v>58</v>
      </c>
      <c r="ER47" s="51">
        <v>0</v>
      </c>
      <c r="ES47" s="51">
        <v>5</v>
      </c>
      <c r="ET47" s="51">
        <v>0</v>
      </c>
      <c r="EU47" s="51">
        <v>0</v>
      </c>
      <c r="EV47" s="51">
        <v>0</v>
      </c>
      <c r="EW47" s="51">
        <v>6</v>
      </c>
      <c r="EX47" s="51">
        <v>36</v>
      </c>
      <c r="EY47" s="51">
        <v>38496</v>
      </c>
      <c r="EZ47" s="51">
        <v>0</v>
      </c>
      <c r="FA47" s="51">
        <v>58</v>
      </c>
    </row>
    <row r="49" spans="1:157" x14ac:dyDescent="0.2">
      <c r="B49" s="51" t="s">
        <v>30</v>
      </c>
      <c r="C49" s="51">
        <v>22</v>
      </c>
      <c r="D49" s="51">
        <v>4</v>
      </c>
      <c r="E49" s="51">
        <v>7</v>
      </c>
      <c r="F49" s="51">
        <v>7</v>
      </c>
      <c r="G49" s="51">
        <v>3</v>
      </c>
      <c r="H49" s="51">
        <v>0</v>
      </c>
      <c r="I49" s="51">
        <v>0</v>
      </c>
      <c r="J49" s="51">
        <v>1</v>
      </c>
      <c r="K49" s="51">
        <v>56</v>
      </c>
      <c r="L49" s="51">
        <v>2981</v>
      </c>
      <c r="M49" s="51">
        <v>0</v>
      </c>
      <c r="N49" s="51">
        <v>20</v>
      </c>
      <c r="O49" s="51">
        <v>0</v>
      </c>
      <c r="P49" s="51">
        <v>26</v>
      </c>
      <c r="Q49" s="51">
        <v>5</v>
      </c>
      <c r="R49" s="51">
        <v>8</v>
      </c>
      <c r="S49" s="51">
        <v>9</v>
      </c>
      <c r="T49" s="51">
        <v>3</v>
      </c>
      <c r="U49" s="51" t="s">
        <v>78</v>
      </c>
      <c r="V49" s="51">
        <v>0</v>
      </c>
      <c r="W49" s="51">
        <v>1</v>
      </c>
      <c r="X49" s="51">
        <v>49</v>
      </c>
      <c r="Y49" s="51">
        <v>7668</v>
      </c>
      <c r="Z49" s="51">
        <v>0</v>
      </c>
      <c r="AA49" s="51">
        <v>24</v>
      </c>
      <c r="AB49" s="51">
        <v>0</v>
      </c>
      <c r="AC49" s="51">
        <v>25</v>
      </c>
      <c r="AD49" s="51">
        <v>4</v>
      </c>
      <c r="AE49" s="51">
        <v>8</v>
      </c>
      <c r="AF49" s="51">
        <v>8</v>
      </c>
      <c r="AG49" s="51">
        <v>3</v>
      </c>
      <c r="AH49" s="51" t="s">
        <v>78</v>
      </c>
      <c r="AI49" s="51">
        <v>0</v>
      </c>
      <c r="AJ49" s="51">
        <v>1</v>
      </c>
      <c r="AK49" s="51">
        <v>51</v>
      </c>
      <c r="AL49" s="51">
        <v>10649</v>
      </c>
      <c r="AM49" s="51">
        <v>0</v>
      </c>
      <c r="AN49" s="51">
        <v>23</v>
      </c>
      <c r="AO49" s="51">
        <v>0</v>
      </c>
      <c r="AP49" s="51">
        <v>20</v>
      </c>
      <c r="AQ49" s="51">
        <v>2</v>
      </c>
      <c r="AR49" s="51">
        <v>5</v>
      </c>
      <c r="AS49" s="51">
        <v>7</v>
      </c>
      <c r="AT49" s="51">
        <v>1</v>
      </c>
      <c r="AU49" s="51">
        <v>0</v>
      </c>
      <c r="AV49" s="51">
        <v>0</v>
      </c>
      <c r="AW49" s="51">
        <v>1</v>
      </c>
      <c r="AX49" s="51">
        <v>63</v>
      </c>
      <c r="AY49" s="51">
        <v>2981</v>
      </c>
      <c r="AZ49" s="51">
        <v>0</v>
      </c>
      <c r="BA49" s="51">
        <v>16</v>
      </c>
      <c r="BB49" s="51">
        <v>0</v>
      </c>
      <c r="BC49" s="51">
        <v>26</v>
      </c>
      <c r="BD49" s="51">
        <v>2</v>
      </c>
      <c r="BE49" s="51">
        <v>5</v>
      </c>
      <c r="BF49" s="51">
        <v>9</v>
      </c>
      <c r="BG49" s="51">
        <v>1</v>
      </c>
      <c r="BH49" s="51">
        <v>0</v>
      </c>
      <c r="BI49" s="51">
        <v>0</v>
      </c>
      <c r="BJ49" s="51">
        <v>1</v>
      </c>
      <c r="BK49" s="51">
        <v>56</v>
      </c>
      <c r="BL49" s="51">
        <v>7668</v>
      </c>
      <c r="BM49" s="51">
        <v>0</v>
      </c>
      <c r="BN49" s="51">
        <v>17</v>
      </c>
      <c r="BO49" s="51">
        <v>0</v>
      </c>
      <c r="BP49" s="51">
        <v>25</v>
      </c>
      <c r="BQ49" s="51">
        <v>2</v>
      </c>
      <c r="BR49" s="51">
        <v>5</v>
      </c>
      <c r="BS49" s="51">
        <v>9</v>
      </c>
      <c r="BT49" s="51">
        <v>1</v>
      </c>
      <c r="BU49" s="51">
        <v>0</v>
      </c>
      <c r="BV49" s="51">
        <v>0</v>
      </c>
      <c r="BW49" s="51">
        <v>1</v>
      </c>
      <c r="BX49" s="51">
        <v>58</v>
      </c>
      <c r="BY49" s="51">
        <v>10649</v>
      </c>
      <c r="BZ49" s="51">
        <v>0</v>
      </c>
      <c r="CA49" s="51">
        <v>16</v>
      </c>
      <c r="CB49" s="51">
        <v>0</v>
      </c>
      <c r="CC49" s="51">
        <v>25</v>
      </c>
      <c r="CD49" s="51">
        <v>3</v>
      </c>
      <c r="CE49" s="51">
        <v>6</v>
      </c>
      <c r="CF49" s="51">
        <v>9</v>
      </c>
      <c r="CG49" s="51">
        <v>1</v>
      </c>
      <c r="CH49" s="51">
        <v>0</v>
      </c>
      <c r="CI49" s="51">
        <v>0</v>
      </c>
      <c r="CJ49" s="51">
        <v>1</v>
      </c>
      <c r="CK49" s="51">
        <v>54</v>
      </c>
      <c r="CL49" s="51">
        <v>2981</v>
      </c>
      <c r="CM49" s="51">
        <v>0</v>
      </c>
      <c r="CN49" s="51">
        <v>20</v>
      </c>
      <c r="CO49" s="51">
        <v>0</v>
      </c>
      <c r="CP49" s="51">
        <v>25</v>
      </c>
      <c r="CQ49" s="51">
        <v>4</v>
      </c>
      <c r="CR49" s="51">
        <v>9</v>
      </c>
      <c r="CS49" s="51">
        <v>12</v>
      </c>
      <c r="CT49" s="51">
        <v>3</v>
      </c>
      <c r="CU49" s="51">
        <v>0</v>
      </c>
      <c r="CV49" s="51">
        <v>0</v>
      </c>
      <c r="CW49" s="51">
        <v>1</v>
      </c>
      <c r="CX49" s="51">
        <v>46</v>
      </c>
      <c r="CY49" s="51">
        <v>7668</v>
      </c>
      <c r="CZ49" s="51">
        <v>0</v>
      </c>
      <c r="DA49" s="51">
        <v>28</v>
      </c>
      <c r="DB49" s="51">
        <v>0</v>
      </c>
      <c r="DC49" s="51">
        <v>25</v>
      </c>
      <c r="DD49" s="51">
        <v>4</v>
      </c>
      <c r="DE49" s="51">
        <v>8</v>
      </c>
      <c r="DF49" s="51">
        <v>11</v>
      </c>
      <c r="DG49" s="51">
        <v>2</v>
      </c>
      <c r="DH49" s="51">
        <v>0</v>
      </c>
      <c r="DI49" s="51">
        <v>0</v>
      </c>
      <c r="DJ49" s="51">
        <v>1</v>
      </c>
      <c r="DK49" s="51">
        <v>48</v>
      </c>
      <c r="DL49" s="51">
        <v>10649</v>
      </c>
      <c r="DM49" s="51">
        <v>0</v>
      </c>
      <c r="DN49" s="51">
        <v>26</v>
      </c>
      <c r="DO49" s="51">
        <v>0</v>
      </c>
      <c r="DP49" s="51">
        <v>18</v>
      </c>
      <c r="DQ49" s="51">
        <v>19</v>
      </c>
      <c r="DR49" s="51">
        <v>0</v>
      </c>
      <c r="DS49" s="51">
        <v>1</v>
      </c>
      <c r="DT49" s="51">
        <v>0</v>
      </c>
      <c r="DU49" s="51">
        <v>0</v>
      </c>
      <c r="DV49" s="51">
        <v>2</v>
      </c>
      <c r="DW49" s="51">
        <v>54</v>
      </c>
      <c r="DX49" s="51">
        <v>25</v>
      </c>
      <c r="DY49" s="51">
        <v>2981</v>
      </c>
      <c r="DZ49" s="51">
        <v>0</v>
      </c>
      <c r="EA49" s="51">
        <v>19</v>
      </c>
      <c r="EB49" s="51">
        <v>0</v>
      </c>
      <c r="EC49" s="51">
        <v>23</v>
      </c>
      <c r="ED49" s="51">
        <v>25</v>
      </c>
      <c r="EE49" s="51" t="s">
        <v>78</v>
      </c>
      <c r="EF49" s="51">
        <v>2</v>
      </c>
      <c r="EG49" s="51">
        <v>0</v>
      </c>
      <c r="EH49" s="51">
        <v>0</v>
      </c>
      <c r="EI49" s="51">
        <v>1</v>
      </c>
      <c r="EJ49" s="51">
        <v>46</v>
      </c>
      <c r="EK49" s="51">
        <v>27</v>
      </c>
      <c r="EL49" s="51">
        <v>7667</v>
      </c>
      <c r="EM49" s="51">
        <v>0</v>
      </c>
      <c r="EN49" s="51">
        <v>25</v>
      </c>
      <c r="EO49" s="51">
        <v>0</v>
      </c>
      <c r="EP49" s="51">
        <v>21</v>
      </c>
      <c r="EQ49" s="51">
        <v>23</v>
      </c>
      <c r="ER49" s="51" t="s">
        <v>78</v>
      </c>
      <c r="ES49" s="51">
        <v>2</v>
      </c>
      <c r="ET49" s="51">
        <v>0</v>
      </c>
      <c r="EU49" s="51">
        <v>0</v>
      </c>
      <c r="EV49" s="51">
        <v>1</v>
      </c>
      <c r="EW49" s="51">
        <v>49</v>
      </c>
      <c r="EX49" s="51">
        <v>27</v>
      </c>
      <c r="EY49" s="51">
        <v>10648</v>
      </c>
      <c r="EZ49" s="51">
        <v>0</v>
      </c>
      <c r="FA49" s="51">
        <v>23</v>
      </c>
    </row>
    <row r="51" spans="1:157" x14ac:dyDescent="0.2">
      <c r="B51" s="29" t="s">
        <v>498</v>
      </c>
      <c r="C51" s="51">
        <v>20</v>
      </c>
      <c r="D51" s="51">
        <v>13</v>
      </c>
      <c r="E51" s="51">
        <v>16</v>
      </c>
      <c r="F51" s="51">
        <v>9</v>
      </c>
      <c r="G51" s="51">
        <v>12</v>
      </c>
      <c r="H51" s="51" t="s">
        <v>78</v>
      </c>
      <c r="I51" s="51">
        <v>4</v>
      </c>
      <c r="J51" s="51">
        <v>3</v>
      </c>
      <c r="K51" s="51">
        <v>24</v>
      </c>
      <c r="L51" s="51">
        <v>1187</v>
      </c>
      <c r="M51" s="51">
        <v>0</v>
      </c>
      <c r="N51" s="51">
        <v>50</v>
      </c>
      <c r="O51" s="51">
        <v>0</v>
      </c>
      <c r="P51" s="51">
        <v>22</v>
      </c>
      <c r="Q51" s="51">
        <v>9</v>
      </c>
      <c r="R51" s="51">
        <v>13</v>
      </c>
      <c r="S51" s="51">
        <v>10</v>
      </c>
      <c r="T51" s="51">
        <v>8</v>
      </c>
      <c r="U51" s="51">
        <v>0</v>
      </c>
      <c r="V51" s="51">
        <v>4</v>
      </c>
      <c r="W51" s="51">
        <v>3</v>
      </c>
      <c r="X51" s="51">
        <v>31</v>
      </c>
      <c r="Y51" s="51">
        <v>1299</v>
      </c>
      <c r="Z51" s="51">
        <v>0</v>
      </c>
      <c r="AA51" s="51">
        <v>40</v>
      </c>
      <c r="AB51" s="51">
        <v>0</v>
      </c>
      <c r="AC51" s="51">
        <v>21</v>
      </c>
      <c r="AD51" s="51">
        <v>11</v>
      </c>
      <c r="AE51" s="51">
        <v>15</v>
      </c>
      <c r="AF51" s="51">
        <v>10</v>
      </c>
      <c r="AG51" s="51">
        <v>10</v>
      </c>
      <c r="AH51" s="51" t="s">
        <v>78</v>
      </c>
      <c r="AI51" s="51">
        <v>4</v>
      </c>
      <c r="AJ51" s="51">
        <v>3</v>
      </c>
      <c r="AK51" s="51">
        <v>27</v>
      </c>
      <c r="AL51" s="51">
        <v>2486</v>
      </c>
      <c r="AM51" s="51">
        <v>0</v>
      </c>
      <c r="AN51" s="51">
        <v>45</v>
      </c>
      <c r="AO51" s="51">
        <v>0</v>
      </c>
      <c r="AP51" s="51">
        <v>21</v>
      </c>
      <c r="AQ51" s="51">
        <v>8</v>
      </c>
      <c r="AR51" s="51">
        <v>16</v>
      </c>
      <c r="AS51" s="51">
        <v>16</v>
      </c>
      <c r="AT51" s="51">
        <v>6</v>
      </c>
      <c r="AU51" s="51">
        <v>0</v>
      </c>
      <c r="AV51" s="51">
        <v>4</v>
      </c>
      <c r="AW51" s="51">
        <v>3</v>
      </c>
      <c r="AX51" s="51">
        <v>25</v>
      </c>
      <c r="AY51" s="51">
        <v>1187</v>
      </c>
      <c r="AZ51" s="51">
        <v>0</v>
      </c>
      <c r="BA51" s="51">
        <v>47</v>
      </c>
      <c r="BB51" s="51">
        <v>0</v>
      </c>
      <c r="BC51" s="51">
        <v>25</v>
      </c>
      <c r="BD51" s="51">
        <v>5</v>
      </c>
      <c r="BE51" s="51">
        <v>13</v>
      </c>
      <c r="BF51" s="51">
        <v>16</v>
      </c>
      <c r="BG51" s="51">
        <v>1</v>
      </c>
      <c r="BH51" s="51">
        <v>0</v>
      </c>
      <c r="BI51" s="51">
        <v>4</v>
      </c>
      <c r="BJ51" s="51">
        <v>3</v>
      </c>
      <c r="BK51" s="51">
        <v>33</v>
      </c>
      <c r="BL51" s="51">
        <v>1299</v>
      </c>
      <c r="BM51" s="51">
        <v>0</v>
      </c>
      <c r="BN51" s="51">
        <v>35</v>
      </c>
      <c r="BO51" s="51">
        <v>0</v>
      </c>
      <c r="BP51" s="51">
        <v>23</v>
      </c>
      <c r="BQ51" s="51">
        <v>7</v>
      </c>
      <c r="BR51" s="51">
        <v>14</v>
      </c>
      <c r="BS51" s="51">
        <v>16</v>
      </c>
      <c r="BT51" s="51">
        <v>4</v>
      </c>
      <c r="BU51" s="51">
        <v>0</v>
      </c>
      <c r="BV51" s="51">
        <v>4</v>
      </c>
      <c r="BW51" s="51">
        <v>3</v>
      </c>
      <c r="BX51" s="51">
        <v>29</v>
      </c>
      <c r="BY51" s="51">
        <v>2486</v>
      </c>
      <c r="BZ51" s="51">
        <v>0</v>
      </c>
      <c r="CA51" s="51">
        <v>41</v>
      </c>
      <c r="CB51" s="51">
        <v>0</v>
      </c>
      <c r="CC51" s="51">
        <v>19</v>
      </c>
      <c r="CD51" s="51">
        <v>14</v>
      </c>
      <c r="CE51" s="51">
        <v>20</v>
      </c>
      <c r="CF51" s="51">
        <v>18</v>
      </c>
      <c r="CG51" s="51">
        <v>7</v>
      </c>
      <c r="CH51" s="51">
        <v>0</v>
      </c>
      <c r="CI51" s="51">
        <v>4</v>
      </c>
      <c r="CJ51" s="51">
        <v>6</v>
      </c>
      <c r="CK51" s="51">
        <v>13</v>
      </c>
      <c r="CL51" s="51">
        <v>1187</v>
      </c>
      <c r="CM51" s="51">
        <v>0</v>
      </c>
      <c r="CN51" s="51">
        <v>58</v>
      </c>
      <c r="CO51" s="51">
        <v>0</v>
      </c>
      <c r="CP51" s="51">
        <v>21</v>
      </c>
      <c r="CQ51" s="51">
        <v>12</v>
      </c>
      <c r="CR51" s="51">
        <v>18</v>
      </c>
      <c r="CS51" s="51">
        <v>17</v>
      </c>
      <c r="CT51" s="51">
        <v>6</v>
      </c>
      <c r="CU51" s="51">
        <v>0</v>
      </c>
      <c r="CV51" s="51">
        <v>4</v>
      </c>
      <c r="CW51" s="51">
        <v>6</v>
      </c>
      <c r="CX51" s="51">
        <v>17</v>
      </c>
      <c r="CY51" s="51">
        <v>1299</v>
      </c>
      <c r="CZ51" s="51">
        <v>0</v>
      </c>
      <c r="DA51" s="51">
        <v>52</v>
      </c>
      <c r="DB51" s="51">
        <v>0</v>
      </c>
      <c r="DC51" s="51">
        <v>20</v>
      </c>
      <c r="DD51" s="51">
        <v>13</v>
      </c>
      <c r="DE51" s="51">
        <v>19</v>
      </c>
      <c r="DF51" s="51">
        <v>17</v>
      </c>
      <c r="DG51" s="51">
        <v>6</v>
      </c>
      <c r="DH51" s="51">
        <v>0</v>
      </c>
      <c r="DI51" s="51">
        <v>4</v>
      </c>
      <c r="DJ51" s="51">
        <v>6</v>
      </c>
      <c r="DK51" s="51">
        <v>15</v>
      </c>
      <c r="DL51" s="51">
        <v>2486</v>
      </c>
      <c r="DM51" s="51">
        <v>0</v>
      </c>
      <c r="DN51" s="51">
        <v>55</v>
      </c>
      <c r="DO51" s="51">
        <v>0</v>
      </c>
      <c r="DP51" s="51">
        <v>46</v>
      </c>
      <c r="DQ51" s="51">
        <v>52</v>
      </c>
      <c r="DR51" s="51">
        <v>0</v>
      </c>
      <c r="DS51" s="51">
        <v>5</v>
      </c>
      <c r="DT51" s="51">
        <v>0</v>
      </c>
      <c r="DU51" s="51">
        <v>0</v>
      </c>
      <c r="DV51" s="51">
        <v>12</v>
      </c>
      <c r="DW51" s="51">
        <v>15</v>
      </c>
      <c r="DX51" s="51">
        <v>21</v>
      </c>
      <c r="DY51" s="51">
        <v>1186</v>
      </c>
      <c r="DZ51" s="51">
        <v>0</v>
      </c>
      <c r="EA51" s="51">
        <v>52</v>
      </c>
      <c r="EB51" s="51">
        <v>0</v>
      </c>
      <c r="EC51" s="51">
        <v>40</v>
      </c>
      <c r="ED51" s="51">
        <v>45</v>
      </c>
      <c r="EE51" s="51">
        <v>0</v>
      </c>
      <c r="EF51" s="51">
        <v>5</v>
      </c>
      <c r="EG51" s="51">
        <v>0</v>
      </c>
      <c r="EH51" s="51">
        <v>0</v>
      </c>
      <c r="EI51" s="51">
        <v>12</v>
      </c>
      <c r="EJ51" s="51">
        <v>18</v>
      </c>
      <c r="EK51" s="51">
        <v>25</v>
      </c>
      <c r="EL51" s="51">
        <v>1299</v>
      </c>
      <c r="EM51" s="51">
        <v>0</v>
      </c>
      <c r="EN51" s="51">
        <v>45</v>
      </c>
      <c r="EO51" s="51">
        <v>0</v>
      </c>
      <c r="EP51" s="51">
        <v>43</v>
      </c>
      <c r="EQ51" s="51">
        <v>48</v>
      </c>
      <c r="ER51" s="51">
        <v>0</v>
      </c>
      <c r="ES51" s="51">
        <v>5</v>
      </c>
      <c r="ET51" s="51">
        <v>0</v>
      </c>
      <c r="EU51" s="51">
        <v>0</v>
      </c>
      <c r="EV51" s="51">
        <v>12</v>
      </c>
      <c r="EW51" s="51">
        <v>17</v>
      </c>
      <c r="EX51" s="51">
        <v>23</v>
      </c>
      <c r="EY51" s="51">
        <v>2485</v>
      </c>
      <c r="EZ51" s="51">
        <v>0</v>
      </c>
      <c r="FA51" s="51">
        <v>48</v>
      </c>
    </row>
    <row r="52" spans="1:157" x14ac:dyDescent="0.2">
      <c r="B52" s="51" t="s">
        <v>26</v>
      </c>
      <c r="C52" s="51">
        <v>37</v>
      </c>
      <c r="D52" s="51">
        <v>8</v>
      </c>
      <c r="E52" s="51">
        <v>20</v>
      </c>
      <c r="F52" s="51">
        <v>22</v>
      </c>
      <c r="G52" s="51">
        <v>3</v>
      </c>
      <c r="H52" s="51">
        <v>0</v>
      </c>
      <c r="I52" s="51">
        <v>0</v>
      </c>
      <c r="J52" s="51">
        <v>0</v>
      </c>
      <c r="K52" s="51">
        <v>9</v>
      </c>
      <c r="L52" s="51">
        <v>41692</v>
      </c>
      <c r="M52" s="51">
        <v>0</v>
      </c>
      <c r="N52" s="51">
        <v>53</v>
      </c>
      <c r="O52" s="51">
        <v>0</v>
      </c>
      <c r="P52" s="51">
        <v>37</v>
      </c>
      <c r="Q52" s="51">
        <v>9</v>
      </c>
      <c r="R52" s="51">
        <v>19</v>
      </c>
      <c r="S52" s="51">
        <v>20</v>
      </c>
      <c r="T52" s="51">
        <v>4</v>
      </c>
      <c r="U52" s="51">
        <v>0</v>
      </c>
      <c r="V52" s="51">
        <v>0</v>
      </c>
      <c r="W52" s="51">
        <v>0</v>
      </c>
      <c r="X52" s="51">
        <v>11</v>
      </c>
      <c r="Y52" s="51">
        <v>81352</v>
      </c>
      <c r="Z52" s="51">
        <v>0</v>
      </c>
      <c r="AA52" s="51">
        <v>52</v>
      </c>
      <c r="AB52" s="51">
        <v>0</v>
      </c>
      <c r="AC52" s="51">
        <v>37</v>
      </c>
      <c r="AD52" s="51">
        <v>8</v>
      </c>
      <c r="AE52" s="51">
        <v>19</v>
      </c>
      <c r="AF52" s="51">
        <v>21</v>
      </c>
      <c r="AG52" s="51">
        <v>4</v>
      </c>
      <c r="AH52" s="51">
        <v>0</v>
      </c>
      <c r="AI52" s="51">
        <v>0</v>
      </c>
      <c r="AJ52" s="51">
        <v>0</v>
      </c>
      <c r="AK52" s="51">
        <v>10</v>
      </c>
      <c r="AL52" s="51">
        <v>123044</v>
      </c>
      <c r="AM52" s="51">
        <v>0</v>
      </c>
      <c r="AN52" s="51">
        <v>52</v>
      </c>
      <c r="AO52" s="51">
        <v>0</v>
      </c>
      <c r="AP52" s="51">
        <v>41</v>
      </c>
      <c r="AQ52" s="51">
        <v>4</v>
      </c>
      <c r="AR52" s="51">
        <v>14</v>
      </c>
      <c r="AS52" s="51">
        <v>27</v>
      </c>
      <c r="AT52" s="51">
        <v>2</v>
      </c>
      <c r="AU52" s="51">
        <v>0</v>
      </c>
      <c r="AV52" s="51">
        <v>0</v>
      </c>
      <c r="AW52" s="51">
        <v>0</v>
      </c>
      <c r="AX52" s="51">
        <v>12</v>
      </c>
      <c r="AY52" s="51">
        <v>41692</v>
      </c>
      <c r="AZ52" s="51">
        <v>0</v>
      </c>
      <c r="BA52" s="51">
        <v>47</v>
      </c>
      <c r="BB52" s="51">
        <v>0</v>
      </c>
      <c r="BC52" s="51">
        <v>44</v>
      </c>
      <c r="BD52" s="51">
        <v>3</v>
      </c>
      <c r="BE52" s="51">
        <v>12</v>
      </c>
      <c r="BF52" s="51">
        <v>25</v>
      </c>
      <c r="BG52" s="51">
        <v>1</v>
      </c>
      <c r="BH52" s="51" t="s">
        <v>78</v>
      </c>
      <c r="BI52" s="51">
        <v>0</v>
      </c>
      <c r="BJ52" s="51">
        <v>0</v>
      </c>
      <c r="BK52" s="51">
        <v>15</v>
      </c>
      <c r="BL52" s="51">
        <v>81352</v>
      </c>
      <c r="BM52" s="51">
        <v>0</v>
      </c>
      <c r="BN52" s="51">
        <v>41</v>
      </c>
      <c r="BO52" s="51">
        <v>0</v>
      </c>
      <c r="BP52" s="51">
        <v>43</v>
      </c>
      <c r="BQ52" s="51">
        <v>3</v>
      </c>
      <c r="BR52" s="51">
        <v>13</v>
      </c>
      <c r="BS52" s="51">
        <v>26</v>
      </c>
      <c r="BT52" s="51">
        <v>1</v>
      </c>
      <c r="BU52" s="51" t="s">
        <v>78</v>
      </c>
      <c r="BV52" s="51">
        <v>0</v>
      </c>
      <c r="BW52" s="51">
        <v>0</v>
      </c>
      <c r="BX52" s="51">
        <v>14</v>
      </c>
      <c r="BY52" s="51">
        <v>123044</v>
      </c>
      <c r="BZ52" s="51">
        <v>0</v>
      </c>
      <c r="CA52" s="51">
        <v>43</v>
      </c>
      <c r="CB52" s="51">
        <v>0</v>
      </c>
      <c r="CC52" s="51">
        <v>32</v>
      </c>
      <c r="CD52" s="51">
        <v>7</v>
      </c>
      <c r="CE52" s="51">
        <v>20</v>
      </c>
      <c r="CF52" s="51">
        <v>32</v>
      </c>
      <c r="CG52" s="51">
        <v>2</v>
      </c>
      <c r="CH52" s="51">
        <v>0</v>
      </c>
      <c r="CI52" s="51">
        <v>0</v>
      </c>
      <c r="CJ52" s="51">
        <v>0</v>
      </c>
      <c r="CK52" s="51">
        <v>8</v>
      </c>
      <c r="CL52" s="51">
        <v>41691</v>
      </c>
      <c r="CM52" s="51">
        <v>0</v>
      </c>
      <c r="CN52" s="51">
        <v>60</v>
      </c>
      <c r="CO52" s="51">
        <v>0</v>
      </c>
      <c r="CP52" s="51">
        <v>26</v>
      </c>
      <c r="CQ52" s="51">
        <v>10</v>
      </c>
      <c r="CR52" s="51">
        <v>23</v>
      </c>
      <c r="CS52" s="51">
        <v>28</v>
      </c>
      <c r="CT52" s="51">
        <v>5</v>
      </c>
      <c r="CU52" s="51">
        <v>0</v>
      </c>
      <c r="CV52" s="51">
        <v>0</v>
      </c>
      <c r="CW52" s="51">
        <v>0</v>
      </c>
      <c r="CX52" s="51">
        <v>8</v>
      </c>
      <c r="CY52" s="51">
        <v>81353</v>
      </c>
      <c r="CZ52" s="51">
        <v>0</v>
      </c>
      <c r="DA52" s="51">
        <v>66</v>
      </c>
      <c r="DB52" s="51">
        <v>0</v>
      </c>
      <c r="DC52" s="51">
        <v>28</v>
      </c>
      <c r="DD52" s="51">
        <v>9</v>
      </c>
      <c r="DE52" s="51">
        <v>22</v>
      </c>
      <c r="DF52" s="51">
        <v>29</v>
      </c>
      <c r="DG52" s="51">
        <v>4</v>
      </c>
      <c r="DH52" s="51">
        <v>0</v>
      </c>
      <c r="DI52" s="51">
        <v>0</v>
      </c>
      <c r="DJ52" s="51">
        <v>0</v>
      </c>
      <c r="DK52" s="51">
        <v>8</v>
      </c>
      <c r="DL52" s="51">
        <v>123044</v>
      </c>
      <c r="DM52" s="51">
        <v>0</v>
      </c>
      <c r="DN52" s="51">
        <v>64</v>
      </c>
      <c r="DO52" s="51">
        <v>0</v>
      </c>
      <c r="DP52" s="51">
        <v>58</v>
      </c>
      <c r="DQ52" s="51">
        <v>60</v>
      </c>
      <c r="DR52" s="51">
        <v>0</v>
      </c>
      <c r="DS52" s="51">
        <v>2</v>
      </c>
      <c r="DT52" s="51">
        <v>0</v>
      </c>
      <c r="DU52" s="51">
        <v>0</v>
      </c>
      <c r="DV52" s="51">
        <v>0</v>
      </c>
      <c r="DW52" s="51">
        <v>6</v>
      </c>
      <c r="DX52" s="51">
        <v>33</v>
      </c>
      <c r="DY52" s="51">
        <v>41692</v>
      </c>
      <c r="DZ52" s="51">
        <v>0</v>
      </c>
      <c r="EA52" s="51">
        <v>60</v>
      </c>
      <c r="EB52" s="51">
        <v>0</v>
      </c>
      <c r="EC52" s="51">
        <v>60</v>
      </c>
      <c r="ED52" s="51">
        <v>65</v>
      </c>
      <c r="EE52" s="51" t="s">
        <v>78</v>
      </c>
      <c r="EF52" s="51">
        <v>5</v>
      </c>
      <c r="EG52" s="51">
        <v>0</v>
      </c>
      <c r="EH52" s="51">
        <v>0</v>
      </c>
      <c r="EI52" s="51">
        <v>0</v>
      </c>
      <c r="EJ52" s="51">
        <v>7</v>
      </c>
      <c r="EK52" s="51">
        <v>28</v>
      </c>
      <c r="EL52" s="51">
        <v>81351</v>
      </c>
      <c r="EM52" s="51">
        <v>0</v>
      </c>
      <c r="EN52" s="51">
        <v>65</v>
      </c>
      <c r="EO52" s="51">
        <v>0</v>
      </c>
      <c r="EP52" s="51">
        <v>59</v>
      </c>
      <c r="EQ52" s="51">
        <v>63</v>
      </c>
      <c r="ER52" s="51" t="s">
        <v>78</v>
      </c>
      <c r="ES52" s="51">
        <v>4</v>
      </c>
      <c r="ET52" s="51">
        <v>0</v>
      </c>
      <c r="EU52" s="51">
        <v>0</v>
      </c>
      <c r="EV52" s="51">
        <v>0</v>
      </c>
      <c r="EW52" s="51">
        <v>7</v>
      </c>
      <c r="EX52" s="51">
        <v>30</v>
      </c>
      <c r="EY52" s="51">
        <v>123043</v>
      </c>
      <c r="EZ52" s="51">
        <v>0</v>
      </c>
      <c r="FA52" s="51">
        <v>63</v>
      </c>
    </row>
    <row r="53" spans="1:157" x14ac:dyDescent="0.2">
      <c r="A53" s="51" t="s">
        <v>105</v>
      </c>
      <c r="B53" s="51" t="s">
        <v>106</v>
      </c>
      <c r="C53" s="51">
        <v>8</v>
      </c>
      <c r="D53" s="51">
        <v>27</v>
      </c>
      <c r="E53" s="51">
        <v>23</v>
      </c>
      <c r="F53" s="51">
        <v>10</v>
      </c>
      <c r="G53" s="51">
        <v>31</v>
      </c>
      <c r="H53" s="51">
        <v>0</v>
      </c>
      <c r="I53" s="51">
        <v>0</v>
      </c>
      <c r="J53" s="51">
        <v>0</v>
      </c>
      <c r="K53" s="51">
        <v>1</v>
      </c>
      <c r="L53" s="51">
        <v>263334</v>
      </c>
      <c r="M53" s="51">
        <v>0</v>
      </c>
      <c r="N53" s="51">
        <v>92</v>
      </c>
      <c r="O53" s="51">
        <v>0</v>
      </c>
      <c r="P53" s="51">
        <v>12</v>
      </c>
      <c r="Q53" s="51">
        <v>25</v>
      </c>
      <c r="R53" s="51">
        <v>25</v>
      </c>
      <c r="S53" s="51">
        <v>13</v>
      </c>
      <c r="T53" s="51">
        <v>24</v>
      </c>
      <c r="U53" s="51">
        <v>0</v>
      </c>
      <c r="V53" s="51">
        <v>0</v>
      </c>
      <c r="W53" s="51">
        <v>0</v>
      </c>
      <c r="X53" s="51">
        <v>1</v>
      </c>
      <c r="Y53" s="51">
        <v>257062</v>
      </c>
      <c r="Z53" s="51">
        <v>0</v>
      </c>
      <c r="AA53" s="51">
        <v>87</v>
      </c>
      <c r="AB53" s="51">
        <v>0</v>
      </c>
      <c r="AC53" s="51">
        <v>10</v>
      </c>
      <c r="AD53" s="51">
        <v>26</v>
      </c>
      <c r="AE53" s="51">
        <v>24</v>
      </c>
      <c r="AF53" s="51">
        <v>11</v>
      </c>
      <c r="AG53" s="51">
        <v>28</v>
      </c>
      <c r="AH53" s="51">
        <v>0</v>
      </c>
      <c r="AI53" s="51">
        <v>0</v>
      </c>
      <c r="AJ53" s="51">
        <v>0</v>
      </c>
      <c r="AK53" s="51">
        <v>1</v>
      </c>
      <c r="AL53" s="51">
        <v>520396</v>
      </c>
      <c r="AM53" s="51">
        <v>0</v>
      </c>
      <c r="AN53" s="51">
        <v>89</v>
      </c>
      <c r="AO53" s="51">
        <v>0</v>
      </c>
      <c r="AP53" s="51">
        <v>9</v>
      </c>
      <c r="AQ53" s="51">
        <v>25</v>
      </c>
      <c r="AR53" s="51">
        <v>30</v>
      </c>
      <c r="AS53" s="51">
        <v>17</v>
      </c>
      <c r="AT53" s="51">
        <v>17</v>
      </c>
      <c r="AU53" s="51">
        <v>0</v>
      </c>
      <c r="AV53" s="51">
        <v>0</v>
      </c>
      <c r="AW53" s="51">
        <v>0</v>
      </c>
      <c r="AX53" s="51">
        <v>1</v>
      </c>
      <c r="AY53" s="51">
        <v>263334</v>
      </c>
      <c r="AZ53" s="51">
        <v>0</v>
      </c>
      <c r="BA53" s="51">
        <v>90</v>
      </c>
      <c r="BB53" s="51">
        <v>0</v>
      </c>
      <c r="BC53" s="51">
        <v>16</v>
      </c>
      <c r="BD53" s="51">
        <v>18</v>
      </c>
      <c r="BE53" s="51">
        <v>30</v>
      </c>
      <c r="BF53" s="51">
        <v>23</v>
      </c>
      <c r="BG53" s="51">
        <v>10</v>
      </c>
      <c r="BH53" s="51">
        <v>0</v>
      </c>
      <c r="BI53" s="51">
        <v>0</v>
      </c>
      <c r="BJ53" s="51">
        <v>0</v>
      </c>
      <c r="BK53" s="51">
        <v>2</v>
      </c>
      <c r="BL53" s="51">
        <v>257062</v>
      </c>
      <c r="BM53" s="51">
        <v>0</v>
      </c>
      <c r="BN53" s="51">
        <v>82</v>
      </c>
      <c r="BO53" s="51">
        <v>0</v>
      </c>
      <c r="BP53" s="51">
        <v>13</v>
      </c>
      <c r="BQ53" s="51">
        <v>22</v>
      </c>
      <c r="BR53" s="51">
        <v>30</v>
      </c>
      <c r="BS53" s="51">
        <v>20</v>
      </c>
      <c r="BT53" s="51">
        <v>14</v>
      </c>
      <c r="BU53" s="51">
        <v>0</v>
      </c>
      <c r="BV53" s="51">
        <v>0</v>
      </c>
      <c r="BW53" s="51">
        <v>0</v>
      </c>
      <c r="BX53" s="51">
        <v>1</v>
      </c>
      <c r="BY53" s="51">
        <v>520396</v>
      </c>
      <c r="BZ53" s="51">
        <v>0</v>
      </c>
      <c r="CA53" s="51">
        <v>86</v>
      </c>
      <c r="CB53" s="51">
        <v>0</v>
      </c>
      <c r="CC53" s="51">
        <v>6</v>
      </c>
      <c r="CD53" s="51">
        <v>31</v>
      </c>
      <c r="CE53" s="51">
        <v>29</v>
      </c>
      <c r="CF53" s="51">
        <v>15</v>
      </c>
      <c r="CG53" s="51">
        <v>19</v>
      </c>
      <c r="CH53" s="51">
        <v>0</v>
      </c>
      <c r="CI53" s="51">
        <v>0</v>
      </c>
      <c r="CJ53" s="51">
        <v>0</v>
      </c>
      <c r="CK53" s="51">
        <v>0</v>
      </c>
      <c r="CL53" s="51">
        <v>263335</v>
      </c>
      <c r="CM53" s="51">
        <v>0</v>
      </c>
      <c r="CN53" s="51">
        <v>94</v>
      </c>
      <c r="CO53" s="51">
        <v>0</v>
      </c>
      <c r="CP53" s="51">
        <v>7</v>
      </c>
      <c r="CQ53" s="51">
        <v>26</v>
      </c>
      <c r="CR53" s="51">
        <v>27</v>
      </c>
      <c r="CS53" s="51">
        <v>15</v>
      </c>
      <c r="CT53" s="51">
        <v>25</v>
      </c>
      <c r="CU53" s="51">
        <v>0</v>
      </c>
      <c r="CV53" s="51">
        <v>0</v>
      </c>
      <c r="CW53" s="51">
        <v>0</v>
      </c>
      <c r="CX53" s="51">
        <v>1</v>
      </c>
      <c r="CY53" s="51">
        <v>257063</v>
      </c>
      <c r="CZ53" s="51">
        <v>0</v>
      </c>
      <c r="DA53" s="51">
        <v>93</v>
      </c>
      <c r="DB53" s="51">
        <v>0</v>
      </c>
      <c r="DC53" s="51">
        <v>6</v>
      </c>
      <c r="DD53" s="51">
        <v>28</v>
      </c>
      <c r="DE53" s="51">
        <v>28</v>
      </c>
      <c r="DF53" s="51">
        <v>15</v>
      </c>
      <c r="DG53" s="51">
        <v>22</v>
      </c>
      <c r="DH53" s="51">
        <v>0</v>
      </c>
      <c r="DI53" s="51">
        <v>0</v>
      </c>
      <c r="DJ53" s="51">
        <v>0</v>
      </c>
      <c r="DK53" s="51">
        <v>0</v>
      </c>
      <c r="DL53" s="51">
        <v>520398</v>
      </c>
      <c r="DM53" s="51">
        <v>0</v>
      </c>
      <c r="DN53" s="51">
        <v>93</v>
      </c>
      <c r="DO53" s="51">
        <v>0</v>
      </c>
      <c r="DP53" s="51">
        <v>73</v>
      </c>
      <c r="DQ53" s="51">
        <v>93</v>
      </c>
      <c r="DR53" s="51" t="s">
        <v>78</v>
      </c>
      <c r="DS53" s="51">
        <v>20</v>
      </c>
      <c r="DT53" s="51">
        <v>0</v>
      </c>
      <c r="DU53" s="51">
        <v>0</v>
      </c>
      <c r="DV53" s="51">
        <v>0</v>
      </c>
      <c r="DW53" s="51">
        <v>0</v>
      </c>
      <c r="DX53" s="51">
        <v>7</v>
      </c>
      <c r="DY53" s="51">
        <v>263333</v>
      </c>
      <c r="DZ53" s="51">
        <v>0</v>
      </c>
      <c r="EA53" s="51">
        <v>93</v>
      </c>
      <c r="EB53" s="51">
        <v>0</v>
      </c>
      <c r="EC53" s="51">
        <v>68</v>
      </c>
      <c r="ED53" s="51">
        <v>92</v>
      </c>
      <c r="EE53" s="51" t="s">
        <v>78</v>
      </c>
      <c r="EF53" s="51">
        <v>24</v>
      </c>
      <c r="EG53" s="51">
        <v>0</v>
      </c>
      <c r="EH53" s="51">
        <v>0</v>
      </c>
      <c r="EI53" s="51">
        <v>0</v>
      </c>
      <c r="EJ53" s="51">
        <v>0</v>
      </c>
      <c r="EK53" s="51">
        <v>8</v>
      </c>
      <c r="EL53" s="51">
        <v>257062</v>
      </c>
      <c r="EM53" s="51">
        <v>0</v>
      </c>
      <c r="EN53" s="51">
        <v>92</v>
      </c>
      <c r="EO53" s="51">
        <v>0</v>
      </c>
      <c r="EP53" s="51">
        <v>70</v>
      </c>
      <c r="EQ53" s="51">
        <v>92</v>
      </c>
      <c r="ER53" s="51">
        <v>0</v>
      </c>
      <c r="ES53" s="51">
        <v>22</v>
      </c>
      <c r="ET53" s="51">
        <v>0</v>
      </c>
      <c r="EU53" s="51">
        <v>0</v>
      </c>
      <c r="EV53" s="51">
        <v>0</v>
      </c>
      <c r="EW53" s="51">
        <v>0</v>
      </c>
      <c r="EX53" s="51">
        <v>7</v>
      </c>
      <c r="EY53" s="51">
        <v>520395</v>
      </c>
      <c r="EZ53" s="51">
        <v>0</v>
      </c>
      <c r="FA53" s="51">
        <v>92</v>
      </c>
    </row>
    <row r="54" spans="1:157" x14ac:dyDescent="0.2">
      <c r="B54" s="51" t="s">
        <v>107</v>
      </c>
      <c r="C54" s="51">
        <v>49</v>
      </c>
      <c r="D54" s="51">
        <v>4</v>
      </c>
      <c r="E54" s="51">
        <v>12</v>
      </c>
      <c r="F54" s="51">
        <v>20</v>
      </c>
      <c r="G54" s="51">
        <v>1</v>
      </c>
      <c r="H54" s="51">
        <v>0</v>
      </c>
      <c r="I54" s="51">
        <v>0</v>
      </c>
      <c r="J54" s="51">
        <v>0</v>
      </c>
      <c r="K54" s="51">
        <v>14</v>
      </c>
      <c r="L54" s="51">
        <v>1049</v>
      </c>
      <c r="M54" s="51">
        <v>0</v>
      </c>
      <c r="N54" s="51">
        <v>37</v>
      </c>
      <c r="O54" s="51">
        <v>0</v>
      </c>
      <c r="P54" s="51">
        <v>49</v>
      </c>
      <c r="Q54" s="51">
        <v>4</v>
      </c>
      <c r="R54" s="51">
        <v>11</v>
      </c>
      <c r="S54" s="51">
        <v>17</v>
      </c>
      <c r="T54" s="51">
        <v>2</v>
      </c>
      <c r="U54" s="51">
        <v>0</v>
      </c>
      <c r="V54" s="51">
        <v>0</v>
      </c>
      <c r="W54" s="51" t="s">
        <v>78</v>
      </c>
      <c r="X54" s="51">
        <v>16</v>
      </c>
      <c r="Y54" s="51">
        <v>1995</v>
      </c>
      <c r="Z54" s="51">
        <v>0</v>
      </c>
      <c r="AA54" s="51">
        <v>35</v>
      </c>
      <c r="AB54" s="51">
        <v>0</v>
      </c>
      <c r="AC54" s="51">
        <v>49</v>
      </c>
      <c r="AD54" s="51">
        <v>4</v>
      </c>
      <c r="AE54" s="51">
        <v>12</v>
      </c>
      <c r="AF54" s="51">
        <v>18</v>
      </c>
      <c r="AG54" s="51">
        <v>2</v>
      </c>
      <c r="AH54" s="51">
        <v>0</v>
      </c>
      <c r="AI54" s="51">
        <v>0</v>
      </c>
      <c r="AJ54" s="51" t="s">
        <v>78</v>
      </c>
      <c r="AK54" s="51">
        <v>15</v>
      </c>
      <c r="AL54" s="51">
        <v>3044</v>
      </c>
      <c r="AM54" s="51">
        <v>0</v>
      </c>
      <c r="AN54" s="51">
        <v>36</v>
      </c>
      <c r="AO54" s="51">
        <v>0</v>
      </c>
      <c r="AP54" s="51">
        <v>51</v>
      </c>
      <c r="AQ54" s="51">
        <v>2</v>
      </c>
      <c r="AR54" s="51">
        <v>8</v>
      </c>
      <c r="AS54" s="51">
        <v>21</v>
      </c>
      <c r="AT54" s="51">
        <v>0</v>
      </c>
      <c r="AU54" s="51">
        <v>0</v>
      </c>
      <c r="AV54" s="51">
        <v>0</v>
      </c>
      <c r="AW54" s="51">
        <v>0</v>
      </c>
      <c r="AX54" s="51">
        <v>18</v>
      </c>
      <c r="AY54" s="51">
        <v>1049</v>
      </c>
      <c r="AZ54" s="51">
        <v>0</v>
      </c>
      <c r="BA54" s="51">
        <v>31</v>
      </c>
      <c r="BB54" s="51">
        <v>0</v>
      </c>
      <c r="BC54" s="51">
        <v>52</v>
      </c>
      <c r="BD54" s="51">
        <v>1</v>
      </c>
      <c r="BE54" s="51">
        <v>6</v>
      </c>
      <c r="BF54" s="51">
        <v>18</v>
      </c>
      <c r="BG54" s="51">
        <v>1</v>
      </c>
      <c r="BH54" s="51">
        <v>0</v>
      </c>
      <c r="BI54" s="51" t="s">
        <v>78</v>
      </c>
      <c r="BJ54" s="51" t="s">
        <v>78</v>
      </c>
      <c r="BK54" s="51">
        <v>22</v>
      </c>
      <c r="BL54" s="51">
        <v>1995</v>
      </c>
      <c r="BM54" s="51">
        <v>0</v>
      </c>
      <c r="BN54" s="51">
        <v>26</v>
      </c>
      <c r="BO54" s="51">
        <v>0</v>
      </c>
      <c r="BP54" s="51">
        <v>52</v>
      </c>
      <c r="BQ54" s="51">
        <v>1</v>
      </c>
      <c r="BR54" s="51">
        <v>7</v>
      </c>
      <c r="BS54" s="51">
        <v>19</v>
      </c>
      <c r="BT54" s="51">
        <v>1</v>
      </c>
      <c r="BU54" s="51">
        <v>0</v>
      </c>
      <c r="BV54" s="51" t="s">
        <v>78</v>
      </c>
      <c r="BW54" s="51" t="s">
        <v>78</v>
      </c>
      <c r="BX54" s="51">
        <v>21</v>
      </c>
      <c r="BY54" s="51">
        <v>3044</v>
      </c>
      <c r="BZ54" s="51">
        <v>0</v>
      </c>
      <c r="CA54" s="51">
        <v>28</v>
      </c>
      <c r="CB54" s="51">
        <v>0</v>
      </c>
      <c r="CC54" s="51">
        <v>44</v>
      </c>
      <c r="CD54" s="51">
        <v>3</v>
      </c>
      <c r="CE54" s="51">
        <v>12</v>
      </c>
      <c r="CF54" s="51">
        <v>29</v>
      </c>
      <c r="CG54" s="51">
        <v>1</v>
      </c>
      <c r="CH54" s="51">
        <v>0</v>
      </c>
      <c r="CI54" s="51">
        <v>0</v>
      </c>
      <c r="CJ54" s="51" t="s">
        <v>78</v>
      </c>
      <c r="CK54" s="51">
        <v>12</v>
      </c>
      <c r="CL54" s="51">
        <v>1049</v>
      </c>
      <c r="CM54" s="51">
        <v>0</v>
      </c>
      <c r="CN54" s="51">
        <v>45</v>
      </c>
      <c r="CO54" s="51">
        <v>0</v>
      </c>
      <c r="CP54" s="51">
        <v>37</v>
      </c>
      <c r="CQ54" s="51">
        <v>6</v>
      </c>
      <c r="CR54" s="51">
        <v>17</v>
      </c>
      <c r="CS54" s="51">
        <v>27</v>
      </c>
      <c r="CT54" s="51">
        <v>2</v>
      </c>
      <c r="CU54" s="51" t="s">
        <v>78</v>
      </c>
      <c r="CV54" s="51">
        <v>0</v>
      </c>
      <c r="CW54" s="51" t="s">
        <v>78</v>
      </c>
      <c r="CX54" s="51">
        <v>10</v>
      </c>
      <c r="CY54" s="51">
        <v>1995</v>
      </c>
      <c r="CZ54" s="51">
        <v>0</v>
      </c>
      <c r="DA54" s="51">
        <v>53</v>
      </c>
      <c r="DB54" s="51">
        <v>0</v>
      </c>
      <c r="DC54" s="51">
        <v>39</v>
      </c>
      <c r="DD54" s="51">
        <v>5</v>
      </c>
      <c r="DE54" s="51">
        <v>15</v>
      </c>
      <c r="DF54" s="51">
        <v>28</v>
      </c>
      <c r="DG54" s="51">
        <v>2</v>
      </c>
      <c r="DH54" s="51" t="s">
        <v>78</v>
      </c>
      <c r="DI54" s="51">
        <v>0</v>
      </c>
      <c r="DJ54" s="51" t="s">
        <v>78</v>
      </c>
      <c r="DK54" s="51">
        <v>10</v>
      </c>
      <c r="DL54" s="51">
        <v>3044</v>
      </c>
      <c r="DM54" s="51">
        <v>0</v>
      </c>
      <c r="DN54" s="51">
        <v>50</v>
      </c>
      <c r="DO54" s="51">
        <v>0</v>
      </c>
      <c r="DP54" s="51">
        <v>49</v>
      </c>
      <c r="DQ54" s="51">
        <v>50</v>
      </c>
      <c r="DR54" s="51">
        <v>0</v>
      </c>
      <c r="DS54" s="51">
        <v>1</v>
      </c>
      <c r="DT54" s="51">
        <v>0</v>
      </c>
      <c r="DU54" s="51">
        <v>0</v>
      </c>
      <c r="DV54" s="51" t="s">
        <v>78</v>
      </c>
      <c r="DW54" s="51">
        <v>9</v>
      </c>
      <c r="DX54" s="51">
        <v>41</v>
      </c>
      <c r="DY54" s="51">
        <v>1049</v>
      </c>
      <c r="DZ54" s="51">
        <v>0</v>
      </c>
      <c r="EA54" s="51">
        <v>50</v>
      </c>
      <c r="EB54" s="51">
        <v>0</v>
      </c>
      <c r="EC54" s="51">
        <v>53</v>
      </c>
      <c r="ED54" s="51">
        <v>56</v>
      </c>
      <c r="EE54" s="51">
        <v>0</v>
      </c>
      <c r="EF54" s="51">
        <v>3</v>
      </c>
      <c r="EG54" s="51">
        <v>0</v>
      </c>
      <c r="EH54" s="51">
        <v>0</v>
      </c>
      <c r="EI54" s="51" t="s">
        <v>78</v>
      </c>
      <c r="EJ54" s="51">
        <v>7</v>
      </c>
      <c r="EK54" s="51">
        <v>36</v>
      </c>
      <c r="EL54" s="51">
        <v>1995</v>
      </c>
      <c r="EM54" s="51">
        <v>0</v>
      </c>
      <c r="EN54" s="51">
        <v>56</v>
      </c>
      <c r="EO54" s="51">
        <v>0</v>
      </c>
      <c r="EP54" s="51">
        <v>51</v>
      </c>
      <c r="EQ54" s="51">
        <v>54</v>
      </c>
      <c r="ER54" s="51">
        <v>0</v>
      </c>
      <c r="ES54" s="51">
        <v>3</v>
      </c>
      <c r="ET54" s="51">
        <v>0</v>
      </c>
      <c r="EU54" s="51">
        <v>0</v>
      </c>
      <c r="EV54" s="51">
        <v>0</v>
      </c>
      <c r="EW54" s="51">
        <v>8</v>
      </c>
      <c r="EX54" s="51">
        <v>38</v>
      </c>
      <c r="EY54" s="51">
        <v>3044</v>
      </c>
      <c r="EZ54" s="51">
        <v>0</v>
      </c>
      <c r="FA54" s="51">
        <v>54</v>
      </c>
    </row>
    <row r="55" spans="1:157" x14ac:dyDescent="0.2">
      <c r="B55" s="51" t="s">
        <v>108</v>
      </c>
      <c r="C55" s="51">
        <v>53</v>
      </c>
      <c r="D55" s="51">
        <v>3</v>
      </c>
      <c r="E55" s="51">
        <v>8</v>
      </c>
      <c r="F55" s="51">
        <v>15</v>
      </c>
      <c r="G55" s="51">
        <v>0</v>
      </c>
      <c r="H55" s="51">
        <v>0</v>
      </c>
      <c r="I55" s="51" t="s">
        <v>78</v>
      </c>
      <c r="J55" s="51">
        <v>0</v>
      </c>
      <c r="K55" s="51">
        <v>20</v>
      </c>
      <c r="L55" s="51">
        <v>3344</v>
      </c>
      <c r="M55" s="51">
        <v>0</v>
      </c>
      <c r="N55" s="51">
        <v>27</v>
      </c>
      <c r="O55" s="51">
        <v>0</v>
      </c>
      <c r="P55" s="51">
        <v>51</v>
      </c>
      <c r="Q55" s="51">
        <v>3</v>
      </c>
      <c r="R55" s="51">
        <v>10</v>
      </c>
      <c r="S55" s="51">
        <v>14</v>
      </c>
      <c r="T55" s="51">
        <v>1</v>
      </c>
      <c r="U55" s="51">
        <v>0</v>
      </c>
      <c r="V55" s="51" t="s">
        <v>78</v>
      </c>
      <c r="W55" s="51">
        <v>0</v>
      </c>
      <c r="X55" s="51">
        <v>21</v>
      </c>
      <c r="Y55" s="51">
        <v>6443</v>
      </c>
      <c r="Z55" s="51">
        <v>0</v>
      </c>
      <c r="AA55" s="51">
        <v>28</v>
      </c>
      <c r="AB55" s="51">
        <v>0</v>
      </c>
      <c r="AC55" s="51">
        <v>51</v>
      </c>
      <c r="AD55" s="51">
        <v>3</v>
      </c>
      <c r="AE55" s="51">
        <v>9</v>
      </c>
      <c r="AF55" s="51">
        <v>15</v>
      </c>
      <c r="AG55" s="51">
        <v>1</v>
      </c>
      <c r="AH55" s="51">
        <v>0</v>
      </c>
      <c r="AI55" s="51">
        <v>0</v>
      </c>
      <c r="AJ55" s="51">
        <v>0</v>
      </c>
      <c r="AK55" s="51">
        <v>21</v>
      </c>
      <c r="AL55" s="51">
        <v>9787</v>
      </c>
      <c r="AM55" s="51">
        <v>0</v>
      </c>
      <c r="AN55" s="51">
        <v>27</v>
      </c>
      <c r="AO55" s="51">
        <v>0</v>
      </c>
      <c r="AP55" s="51">
        <v>51</v>
      </c>
      <c r="AQ55" s="51">
        <v>1</v>
      </c>
      <c r="AR55" s="51">
        <v>6</v>
      </c>
      <c r="AS55" s="51">
        <v>15</v>
      </c>
      <c r="AT55" s="51">
        <v>0</v>
      </c>
      <c r="AU55" s="51">
        <v>0</v>
      </c>
      <c r="AV55" s="51">
        <v>0</v>
      </c>
      <c r="AW55" s="51">
        <v>0</v>
      </c>
      <c r="AX55" s="51">
        <v>27</v>
      </c>
      <c r="AY55" s="51">
        <v>3344</v>
      </c>
      <c r="AZ55" s="51">
        <v>0</v>
      </c>
      <c r="BA55" s="51">
        <v>22</v>
      </c>
      <c r="BB55" s="51">
        <v>0</v>
      </c>
      <c r="BC55" s="51">
        <v>52</v>
      </c>
      <c r="BD55" s="51">
        <v>1</v>
      </c>
      <c r="BE55" s="51">
        <v>4</v>
      </c>
      <c r="BF55" s="51">
        <v>14</v>
      </c>
      <c r="BG55" s="51">
        <v>0</v>
      </c>
      <c r="BH55" s="51">
        <v>0</v>
      </c>
      <c r="BI55" s="51">
        <v>0</v>
      </c>
      <c r="BJ55" s="51">
        <v>0</v>
      </c>
      <c r="BK55" s="51">
        <v>29</v>
      </c>
      <c r="BL55" s="51">
        <v>6443</v>
      </c>
      <c r="BM55" s="51">
        <v>0</v>
      </c>
      <c r="BN55" s="51">
        <v>19</v>
      </c>
      <c r="BO55" s="51">
        <v>0</v>
      </c>
      <c r="BP55" s="51">
        <v>52</v>
      </c>
      <c r="BQ55" s="51">
        <v>1</v>
      </c>
      <c r="BR55" s="51">
        <v>5</v>
      </c>
      <c r="BS55" s="51">
        <v>14</v>
      </c>
      <c r="BT55" s="51">
        <v>0</v>
      </c>
      <c r="BU55" s="51">
        <v>0</v>
      </c>
      <c r="BV55" s="51">
        <v>0</v>
      </c>
      <c r="BW55" s="51">
        <v>0</v>
      </c>
      <c r="BX55" s="51">
        <v>28</v>
      </c>
      <c r="BY55" s="51">
        <v>9787</v>
      </c>
      <c r="BZ55" s="51">
        <v>0</v>
      </c>
      <c r="CA55" s="51">
        <v>20</v>
      </c>
      <c r="CB55" s="51">
        <v>0</v>
      </c>
      <c r="CC55" s="51">
        <v>49</v>
      </c>
      <c r="CD55" s="51">
        <v>2</v>
      </c>
      <c r="CE55" s="51">
        <v>9</v>
      </c>
      <c r="CF55" s="51">
        <v>24</v>
      </c>
      <c r="CG55" s="51">
        <v>0</v>
      </c>
      <c r="CH55" s="51">
        <v>0</v>
      </c>
      <c r="CI55" s="51" t="s">
        <v>78</v>
      </c>
      <c r="CJ55" s="51">
        <v>0</v>
      </c>
      <c r="CK55" s="51">
        <v>16</v>
      </c>
      <c r="CL55" s="51">
        <v>3344</v>
      </c>
      <c r="CM55" s="51">
        <v>0</v>
      </c>
      <c r="CN55" s="51">
        <v>35</v>
      </c>
      <c r="CO55" s="51">
        <v>0</v>
      </c>
      <c r="CP55" s="51">
        <v>43</v>
      </c>
      <c r="CQ55" s="51">
        <v>4</v>
      </c>
      <c r="CR55" s="51">
        <v>12</v>
      </c>
      <c r="CS55" s="51">
        <v>25</v>
      </c>
      <c r="CT55" s="51">
        <v>1</v>
      </c>
      <c r="CU55" s="51">
        <v>0</v>
      </c>
      <c r="CV55" s="51" t="s">
        <v>78</v>
      </c>
      <c r="CW55" s="51">
        <v>0</v>
      </c>
      <c r="CX55" s="51">
        <v>14</v>
      </c>
      <c r="CY55" s="51">
        <v>6443</v>
      </c>
      <c r="CZ55" s="51">
        <v>0</v>
      </c>
      <c r="DA55" s="51">
        <v>42</v>
      </c>
      <c r="DB55" s="51">
        <v>0</v>
      </c>
      <c r="DC55" s="51">
        <v>45</v>
      </c>
      <c r="DD55" s="51">
        <v>3</v>
      </c>
      <c r="DE55" s="51">
        <v>11</v>
      </c>
      <c r="DF55" s="51">
        <v>24</v>
      </c>
      <c r="DG55" s="51">
        <v>1</v>
      </c>
      <c r="DH55" s="51">
        <v>0</v>
      </c>
      <c r="DI55" s="51">
        <v>0</v>
      </c>
      <c r="DJ55" s="51">
        <v>0</v>
      </c>
      <c r="DK55" s="51">
        <v>15</v>
      </c>
      <c r="DL55" s="51">
        <v>9787</v>
      </c>
      <c r="DM55" s="51">
        <v>0</v>
      </c>
      <c r="DN55" s="51">
        <v>40</v>
      </c>
      <c r="DO55" s="51">
        <v>0</v>
      </c>
      <c r="DP55" s="51">
        <v>35</v>
      </c>
      <c r="DQ55" s="51">
        <v>36</v>
      </c>
      <c r="DR55" s="51">
        <v>0</v>
      </c>
      <c r="DS55" s="51">
        <v>1</v>
      </c>
      <c r="DT55" s="51">
        <v>0</v>
      </c>
      <c r="DU55" s="51">
        <v>0</v>
      </c>
      <c r="DV55" s="51">
        <v>0</v>
      </c>
      <c r="DW55" s="51">
        <v>12</v>
      </c>
      <c r="DX55" s="51">
        <v>52</v>
      </c>
      <c r="DY55" s="51">
        <v>3344</v>
      </c>
      <c r="DZ55" s="51">
        <v>0</v>
      </c>
      <c r="EA55" s="51">
        <v>36</v>
      </c>
      <c r="EB55" s="51">
        <v>0</v>
      </c>
      <c r="EC55" s="51">
        <v>42</v>
      </c>
      <c r="ED55" s="51">
        <v>43</v>
      </c>
      <c r="EE55" s="51">
        <v>0</v>
      </c>
      <c r="EF55" s="51">
        <v>1</v>
      </c>
      <c r="EG55" s="51">
        <v>0</v>
      </c>
      <c r="EH55" s="51">
        <v>0</v>
      </c>
      <c r="EI55" s="51">
        <v>0</v>
      </c>
      <c r="EJ55" s="51">
        <v>12</v>
      </c>
      <c r="EK55" s="51">
        <v>45</v>
      </c>
      <c r="EL55" s="51">
        <v>6443</v>
      </c>
      <c r="EM55" s="51">
        <v>0</v>
      </c>
      <c r="EN55" s="51">
        <v>43</v>
      </c>
      <c r="EO55" s="51">
        <v>0</v>
      </c>
      <c r="EP55" s="51">
        <v>39</v>
      </c>
      <c r="EQ55" s="51">
        <v>41</v>
      </c>
      <c r="ER55" s="51">
        <v>0</v>
      </c>
      <c r="ES55" s="51">
        <v>1</v>
      </c>
      <c r="ET55" s="51">
        <v>0</v>
      </c>
      <c r="EU55" s="51">
        <v>0</v>
      </c>
      <c r="EV55" s="51">
        <v>0</v>
      </c>
      <c r="EW55" s="51">
        <v>12</v>
      </c>
      <c r="EX55" s="51">
        <v>47</v>
      </c>
      <c r="EY55" s="51">
        <v>9787</v>
      </c>
      <c r="EZ55" s="51">
        <v>0</v>
      </c>
      <c r="FA55" s="51">
        <v>41</v>
      </c>
    </row>
    <row r="56" spans="1:157" x14ac:dyDescent="0.2">
      <c r="B56" s="51" t="s">
        <v>109</v>
      </c>
      <c r="C56" s="51">
        <v>13</v>
      </c>
      <c r="D56" s="51">
        <v>0</v>
      </c>
      <c r="E56" s="51">
        <v>1</v>
      </c>
      <c r="F56" s="51">
        <v>2</v>
      </c>
      <c r="G56" s="51" t="s">
        <v>78</v>
      </c>
      <c r="H56" s="51">
        <v>0</v>
      </c>
      <c r="I56" s="51">
        <v>0</v>
      </c>
      <c r="J56" s="51">
        <v>2</v>
      </c>
      <c r="K56" s="51">
        <v>82</v>
      </c>
      <c r="L56" s="51">
        <v>571</v>
      </c>
      <c r="M56" s="51">
        <v>0</v>
      </c>
      <c r="N56" s="51">
        <v>4</v>
      </c>
      <c r="O56" s="51">
        <v>0</v>
      </c>
      <c r="P56" s="51">
        <v>13</v>
      </c>
      <c r="Q56" s="51">
        <v>1</v>
      </c>
      <c r="R56" s="51">
        <v>1</v>
      </c>
      <c r="S56" s="51">
        <v>2</v>
      </c>
      <c r="T56" s="51" t="s">
        <v>78</v>
      </c>
      <c r="U56" s="51">
        <v>0</v>
      </c>
      <c r="V56" s="51" t="s">
        <v>78</v>
      </c>
      <c r="W56" s="51">
        <v>1</v>
      </c>
      <c r="X56" s="51">
        <v>82</v>
      </c>
      <c r="Y56" s="51">
        <v>1065</v>
      </c>
      <c r="Z56" s="51">
        <v>0</v>
      </c>
      <c r="AA56" s="51">
        <v>4</v>
      </c>
      <c r="AB56" s="51">
        <v>0</v>
      </c>
      <c r="AC56" s="51">
        <v>13</v>
      </c>
      <c r="AD56" s="51">
        <v>0</v>
      </c>
      <c r="AE56" s="51">
        <v>1</v>
      </c>
      <c r="AF56" s="51">
        <v>2</v>
      </c>
      <c r="AG56" s="51">
        <v>0</v>
      </c>
      <c r="AH56" s="51">
        <v>0</v>
      </c>
      <c r="AI56" s="51" t="s">
        <v>78</v>
      </c>
      <c r="AJ56" s="51">
        <v>1</v>
      </c>
      <c r="AK56" s="51">
        <v>82</v>
      </c>
      <c r="AL56" s="51">
        <v>1636</v>
      </c>
      <c r="AM56" s="51">
        <v>0</v>
      </c>
      <c r="AN56" s="51">
        <v>4</v>
      </c>
      <c r="AO56" s="51">
        <v>0</v>
      </c>
      <c r="AP56" s="51">
        <v>10</v>
      </c>
      <c r="AQ56" s="51">
        <v>0</v>
      </c>
      <c r="AR56" s="51" t="s">
        <v>78</v>
      </c>
      <c r="AS56" s="51">
        <v>2</v>
      </c>
      <c r="AT56" s="51">
        <v>0</v>
      </c>
      <c r="AU56" s="51">
        <v>0</v>
      </c>
      <c r="AV56" s="51">
        <v>0</v>
      </c>
      <c r="AW56" s="51">
        <v>2</v>
      </c>
      <c r="AX56" s="51">
        <v>87</v>
      </c>
      <c r="AY56" s="51">
        <v>571</v>
      </c>
      <c r="AZ56" s="51">
        <v>0</v>
      </c>
      <c r="BA56" s="51">
        <v>2</v>
      </c>
      <c r="BB56" s="51">
        <v>0</v>
      </c>
      <c r="BC56" s="51">
        <v>8</v>
      </c>
      <c r="BD56" s="51">
        <v>0</v>
      </c>
      <c r="BE56" s="51" t="s">
        <v>78</v>
      </c>
      <c r="BF56" s="51">
        <v>2</v>
      </c>
      <c r="BG56" s="51">
        <v>0</v>
      </c>
      <c r="BH56" s="51">
        <v>0</v>
      </c>
      <c r="BI56" s="51" t="s">
        <v>78</v>
      </c>
      <c r="BJ56" s="51">
        <v>1</v>
      </c>
      <c r="BK56" s="51">
        <v>88</v>
      </c>
      <c r="BL56" s="51">
        <v>1065</v>
      </c>
      <c r="BM56" s="51">
        <v>0</v>
      </c>
      <c r="BN56" s="51">
        <v>3</v>
      </c>
      <c r="BO56" s="51">
        <v>0</v>
      </c>
      <c r="BP56" s="51">
        <v>9</v>
      </c>
      <c r="BQ56" s="51">
        <v>0</v>
      </c>
      <c r="BR56" s="51">
        <v>1</v>
      </c>
      <c r="BS56" s="51">
        <v>2</v>
      </c>
      <c r="BT56" s="51">
        <v>0</v>
      </c>
      <c r="BU56" s="51">
        <v>0</v>
      </c>
      <c r="BV56" s="51" t="s">
        <v>78</v>
      </c>
      <c r="BW56" s="51">
        <v>1</v>
      </c>
      <c r="BX56" s="51">
        <v>87</v>
      </c>
      <c r="BY56" s="51">
        <v>1636</v>
      </c>
      <c r="BZ56" s="51">
        <v>0</v>
      </c>
      <c r="CA56" s="51">
        <v>3</v>
      </c>
      <c r="CB56" s="51">
        <v>0</v>
      </c>
      <c r="CC56" s="51">
        <v>13</v>
      </c>
      <c r="CD56" s="51">
        <v>0</v>
      </c>
      <c r="CE56" s="51">
        <v>1</v>
      </c>
      <c r="CF56" s="51">
        <v>2</v>
      </c>
      <c r="CG56" s="51">
        <v>0</v>
      </c>
      <c r="CH56" s="51">
        <v>0</v>
      </c>
      <c r="CI56" s="51">
        <v>0</v>
      </c>
      <c r="CJ56" s="51">
        <v>2</v>
      </c>
      <c r="CK56" s="51">
        <v>82</v>
      </c>
      <c r="CL56" s="51">
        <v>571</v>
      </c>
      <c r="CM56" s="51">
        <v>0</v>
      </c>
      <c r="CN56" s="51">
        <v>4</v>
      </c>
      <c r="CO56" s="51">
        <v>0</v>
      </c>
      <c r="CP56" s="51">
        <v>12</v>
      </c>
      <c r="CQ56" s="51">
        <v>1</v>
      </c>
      <c r="CR56" s="51">
        <v>2</v>
      </c>
      <c r="CS56" s="51">
        <v>3</v>
      </c>
      <c r="CT56" s="51">
        <v>0</v>
      </c>
      <c r="CU56" s="51">
        <v>0</v>
      </c>
      <c r="CV56" s="51" t="s">
        <v>78</v>
      </c>
      <c r="CW56" s="51">
        <v>1</v>
      </c>
      <c r="CX56" s="51">
        <v>81</v>
      </c>
      <c r="CY56" s="51">
        <v>1065</v>
      </c>
      <c r="CZ56" s="51">
        <v>0</v>
      </c>
      <c r="DA56" s="51">
        <v>6</v>
      </c>
      <c r="DB56" s="51">
        <v>0</v>
      </c>
      <c r="DC56" s="51">
        <v>12</v>
      </c>
      <c r="DD56" s="51">
        <v>0</v>
      </c>
      <c r="DE56" s="51">
        <v>2</v>
      </c>
      <c r="DF56" s="51">
        <v>3</v>
      </c>
      <c r="DG56" s="51">
        <v>0</v>
      </c>
      <c r="DH56" s="51">
        <v>0</v>
      </c>
      <c r="DI56" s="51" t="s">
        <v>78</v>
      </c>
      <c r="DJ56" s="51">
        <v>1</v>
      </c>
      <c r="DK56" s="51">
        <v>82</v>
      </c>
      <c r="DL56" s="51">
        <v>1636</v>
      </c>
      <c r="DM56" s="51">
        <v>0</v>
      </c>
      <c r="DN56" s="51">
        <v>5</v>
      </c>
      <c r="DO56" s="51">
        <v>0</v>
      </c>
      <c r="DP56" s="51">
        <v>4</v>
      </c>
      <c r="DQ56" s="51">
        <v>4</v>
      </c>
      <c r="DR56" s="51">
        <v>0</v>
      </c>
      <c r="DS56" s="51" t="s">
        <v>78</v>
      </c>
      <c r="DT56" s="51">
        <v>0</v>
      </c>
      <c r="DU56" s="51">
        <v>0</v>
      </c>
      <c r="DV56" s="51">
        <v>2</v>
      </c>
      <c r="DW56" s="51">
        <v>81</v>
      </c>
      <c r="DX56" s="51">
        <v>12</v>
      </c>
      <c r="DY56" s="51">
        <v>571</v>
      </c>
      <c r="DZ56" s="51">
        <v>0</v>
      </c>
      <c r="EA56" s="51">
        <v>4</v>
      </c>
      <c r="EB56" s="51">
        <v>0</v>
      </c>
      <c r="EC56" s="51">
        <v>7</v>
      </c>
      <c r="ED56" s="51">
        <v>7</v>
      </c>
      <c r="EE56" s="51">
        <v>0</v>
      </c>
      <c r="EF56" s="51" t="s">
        <v>78</v>
      </c>
      <c r="EG56" s="51">
        <v>0</v>
      </c>
      <c r="EH56" s="51">
        <v>0</v>
      </c>
      <c r="EI56" s="51">
        <v>1</v>
      </c>
      <c r="EJ56" s="51">
        <v>79</v>
      </c>
      <c r="EK56" s="51">
        <v>12</v>
      </c>
      <c r="EL56" s="51">
        <v>1065</v>
      </c>
      <c r="EM56" s="51">
        <v>0</v>
      </c>
      <c r="EN56" s="51">
        <v>7</v>
      </c>
      <c r="EO56" s="51">
        <v>0</v>
      </c>
      <c r="EP56" s="51">
        <v>6</v>
      </c>
      <c r="EQ56" s="51">
        <v>6</v>
      </c>
      <c r="ER56" s="51">
        <v>0</v>
      </c>
      <c r="ES56" s="51">
        <v>0</v>
      </c>
      <c r="ET56" s="51">
        <v>0</v>
      </c>
      <c r="EU56" s="51">
        <v>0</v>
      </c>
      <c r="EV56" s="51">
        <v>2</v>
      </c>
      <c r="EW56" s="51">
        <v>80</v>
      </c>
      <c r="EX56" s="51">
        <v>12</v>
      </c>
      <c r="EY56" s="51">
        <v>1636</v>
      </c>
      <c r="EZ56" s="51">
        <v>0</v>
      </c>
      <c r="FA56" s="51">
        <v>6</v>
      </c>
    </row>
    <row r="57" spans="1:157" x14ac:dyDescent="0.2">
      <c r="B57" s="51" t="s">
        <v>110</v>
      </c>
      <c r="C57" s="51">
        <v>8</v>
      </c>
      <c r="D57" s="51" t="s">
        <v>78</v>
      </c>
      <c r="E57" s="51" t="s">
        <v>78</v>
      </c>
      <c r="F57" s="51">
        <v>3</v>
      </c>
      <c r="G57" s="51" t="s">
        <v>78</v>
      </c>
      <c r="H57" s="51">
        <v>0</v>
      </c>
      <c r="I57" s="51" t="s">
        <v>78</v>
      </c>
      <c r="J57" s="51" t="s">
        <v>78</v>
      </c>
      <c r="K57" s="51">
        <v>86</v>
      </c>
      <c r="L57" s="51">
        <v>298</v>
      </c>
      <c r="M57" s="51">
        <v>0</v>
      </c>
      <c r="N57" s="51">
        <v>4</v>
      </c>
      <c r="O57" s="51">
        <v>0</v>
      </c>
      <c r="P57" s="51">
        <v>8</v>
      </c>
      <c r="Q57" s="51" t="s">
        <v>78</v>
      </c>
      <c r="R57" s="51" t="s">
        <v>78</v>
      </c>
      <c r="S57" s="51">
        <v>2</v>
      </c>
      <c r="T57" s="51" t="s">
        <v>78</v>
      </c>
      <c r="U57" s="51">
        <v>0</v>
      </c>
      <c r="V57" s="51" t="s">
        <v>78</v>
      </c>
      <c r="W57" s="51" t="s">
        <v>78</v>
      </c>
      <c r="X57" s="51">
        <v>85</v>
      </c>
      <c r="Y57" s="51">
        <v>448</v>
      </c>
      <c r="Z57" s="51">
        <v>0</v>
      </c>
      <c r="AA57" s="51">
        <v>5</v>
      </c>
      <c r="AB57" s="51">
        <v>0</v>
      </c>
      <c r="AC57" s="51">
        <v>8</v>
      </c>
      <c r="AD57" s="51">
        <v>1</v>
      </c>
      <c r="AE57" s="51">
        <v>1</v>
      </c>
      <c r="AF57" s="51">
        <v>2</v>
      </c>
      <c r="AG57" s="51" t="s">
        <v>78</v>
      </c>
      <c r="AH57" s="51">
        <v>0</v>
      </c>
      <c r="AI57" s="51" t="s">
        <v>78</v>
      </c>
      <c r="AJ57" s="51">
        <v>2</v>
      </c>
      <c r="AK57" s="51">
        <v>86</v>
      </c>
      <c r="AL57" s="51">
        <v>746</v>
      </c>
      <c r="AM57" s="51">
        <v>0</v>
      </c>
      <c r="AN57" s="51">
        <v>5</v>
      </c>
      <c r="AO57" s="51">
        <v>0</v>
      </c>
      <c r="AP57" s="51">
        <v>6</v>
      </c>
      <c r="AQ57" s="51" t="s">
        <v>78</v>
      </c>
      <c r="AR57" s="51" t="s">
        <v>78</v>
      </c>
      <c r="AS57" s="51">
        <v>1</v>
      </c>
      <c r="AT57" s="51">
        <v>0</v>
      </c>
      <c r="AU57" s="51">
        <v>0</v>
      </c>
      <c r="AV57" s="51" t="s">
        <v>78</v>
      </c>
      <c r="AW57" s="51" t="s">
        <v>78</v>
      </c>
      <c r="AX57" s="51">
        <v>90</v>
      </c>
      <c r="AY57" s="51">
        <v>298</v>
      </c>
      <c r="AZ57" s="51">
        <v>0</v>
      </c>
      <c r="BA57" s="51">
        <v>2</v>
      </c>
      <c r="BB57" s="51">
        <v>0</v>
      </c>
      <c r="BC57" s="51">
        <v>6</v>
      </c>
      <c r="BD57" s="51">
        <v>0</v>
      </c>
      <c r="BE57" s="51" t="s">
        <v>78</v>
      </c>
      <c r="BF57" s="51">
        <v>2</v>
      </c>
      <c r="BG57" s="51">
        <v>0</v>
      </c>
      <c r="BH57" s="51">
        <v>0</v>
      </c>
      <c r="BI57" s="51" t="s">
        <v>78</v>
      </c>
      <c r="BJ57" s="51" t="s">
        <v>78</v>
      </c>
      <c r="BK57" s="51">
        <v>89</v>
      </c>
      <c r="BL57" s="51">
        <v>448</v>
      </c>
      <c r="BM57" s="51">
        <v>0</v>
      </c>
      <c r="BN57" s="51">
        <v>3</v>
      </c>
      <c r="BO57" s="51">
        <v>0</v>
      </c>
      <c r="BP57" s="51">
        <v>6</v>
      </c>
      <c r="BQ57" s="51" t="s">
        <v>78</v>
      </c>
      <c r="BR57" s="51">
        <v>1</v>
      </c>
      <c r="BS57" s="51">
        <v>2</v>
      </c>
      <c r="BT57" s="51">
        <v>0</v>
      </c>
      <c r="BU57" s="51">
        <v>0</v>
      </c>
      <c r="BV57" s="51" t="s">
        <v>78</v>
      </c>
      <c r="BW57" s="51">
        <v>2</v>
      </c>
      <c r="BX57" s="51">
        <v>90</v>
      </c>
      <c r="BY57" s="51">
        <v>746</v>
      </c>
      <c r="BZ57" s="51">
        <v>0</v>
      </c>
      <c r="CA57" s="51">
        <v>3</v>
      </c>
      <c r="CB57" s="51">
        <v>0</v>
      </c>
      <c r="CC57" s="51" t="s">
        <v>78</v>
      </c>
      <c r="CD57" s="51" t="s">
        <v>78</v>
      </c>
      <c r="CE57" s="51" t="s">
        <v>78</v>
      </c>
      <c r="CF57" s="51" t="s">
        <v>78</v>
      </c>
      <c r="CG57" s="51" t="s">
        <v>78</v>
      </c>
      <c r="CH57" s="51">
        <v>0</v>
      </c>
      <c r="CI57" s="51" t="s">
        <v>78</v>
      </c>
      <c r="CJ57" s="51">
        <v>2</v>
      </c>
      <c r="CK57" s="51">
        <v>87</v>
      </c>
      <c r="CL57" s="51">
        <v>298</v>
      </c>
      <c r="CM57" s="51">
        <v>0</v>
      </c>
      <c r="CN57" s="51">
        <v>2</v>
      </c>
      <c r="CO57" s="51">
        <v>0</v>
      </c>
      <c r="CP57" s="51" t="s">
        <v>78</v>
      </c>
      <c r="CQ57" s="51" t="s">
        <v>78</v>
      </c>
      <c r="CR57" s="51" t="s">
        <v>78</v>
      </c>
      <c r="CS57" s="51" t="s">
        <v>78</v>
      </c>
      <c r="CT57" s="51" t="s">
        <v>78</v>
      </c>
      <c r="CU57" s="51">
        <v>0</v>
      </c>
      <c r="CV57" s="51" t="s">
        <v>78</v>
      </c>
      <c r="CW57" s="51">
        <v>2</v>
      </c>
      <c r="CX57" s="51">
        <v>86</v>
      </c>
      <c r="CY57" s="51">
        <v>448</v>
      </c>
      <c r="CZ57" s="51">
        <v>0</v>
      </c>
      <c r="DA57" s="51">
        <v>5</v>
      </c>
      <c r="DB57" s="51">
        <v>0</v>
      </c>
      <c r="DC57" s="51">
        <v>8</v>
      </c>
      <c r="DD57" s="51">
        <v>1</v>
      </c>
      <c r="DE57" s="51">
        <v>1</v>
      </c>
      <c r="DF57" s="51">
        <v>1</v>
      </c>
      <c r="DG57" s="51">
        <v>0</v>
      </c>
      <c r="DH57" s="51">
        <v>0</v>
      </c>
      <c r="DI57" s="51" t="s">
        <v>78</v>
      </c>
      <c r="DJ57" s="51">
        <v>2</v>
      </c>
      <c r="DK57" s="51">
        <v>86</v>
      </c>
      <c r="DL57" s="51">
        <v>746</v>
      </c>
      <c r="DM57" s="51">
        <v>0</v>
      </c>
      <c r="DN57" s="51">
        <v>4</v>
      </c>
      <c r="DO57" s="51">
        <v>0</v>
      </c>
      <c r="DP57" s="51">
        <v>2</v>
      </c>
      <c r="DQ57" s="51">
        <v>2</v>
      </c>
      <c r="DR57" s="51">
        <v>0</v>
      </c>
      <c r="DS57" s="51" t="s">
        <v>78</v>
      </c>
      <c r="DT57" s="51">
        <v>0</v>
      </c>
      <c r="DU57" s="51">
        <v>0</v>
      </c>
      <c r="DV57" s="51">
        <v>3</v>
      </c>
      <c r="DW57" s="51">
        <v>86</v>
      </c>
      <c r="DX57" s="51">
        <v>9</v>
      </c>
      <c r="DY57" s="51">
        <v>298</v>
      </c>
      <c r="DZ57" s="51">
        <v>0</v>
      </c>
      <c r="EA57" s="51">
        <v>2</v>
      </c>
      <c r="EB57" s="51">
        <v>0</v>
      </c>
      <c r="EC57" s="51">
        <v>5</v>
      </c>
      <c r="ED57" s="51">
        <v>6</v>
      </c>
      <c r="EE57" s="51">
        <v>0</v>
      </c>
      <c r="EF57" s="51" t="s">
        <v>78</v>
      </c>
      <c r="EG57" s="51">
        <v>0</v>
      </c>
      <c r="EH57" s="51">
        <v>0</v>
      </c>
      <c r="EI57" s="51">
        <v>2</v>
      </c>
      <c r="EJ57" s="51">
        <v>85</v>
      </c>
      <c r="EK57" s="51">
        <v>8</v>
      </c>
      <c r="EL57" s="51">
        <v>448</v>
      </c>
      <c r="EM57" s="51">
        <v>0</v>
      </c>
      <c r="EN57" s="51">
        <v>6</v>
      </c>
      <c r="EO57" s="51">
        <v>0</v>
      </c>
      <c r="EP57" s="51">
        <v>4</v>
      </c>
      <c r="EQ57" s="51">
        <v>4</v>
      </c>
      <c r="ER57" s="51">
        <v>0</v>
      </c>
      <c r="ES57" s="51" t="s">
        <v>78</v>
      </c>
      <c r="ET57" s="51">
        <v>0</v>
      </c>
      <c r="EU57" s="51">
        <v>0</v>
      </c>
      <c r="EV57" s="51">
        <v>2</v>
      </c>
      <c r="EW57" s="51">
        <v>85</v>
      </c>
      <c r="EX57" s="51">
        <v>8</v>
      </c>
      <c r="EY57" s="51">
        <v>746</v>
      </c>
      <c r="EZ57" s="51">
        <v>0</v>
      </c>
      <c r="FA57" s="51">
        <v>4</v>
      </c>
    </row>
    <row r="58" spans="1:157" x14ac:dyDescent="0.2">
      <c r="B58" s="51" t="s">
        <v>111</v>
      </c>
      <c r="C58" s="51">
        <v>31</v>
      </c>
      <c r="D58" s="51">
        <v>15</v>
      </c>
      <c r="E58" s="51">
        <v>20</v>
      </c>
      <c r="F58" s="51">
        <v>18</v>
      </c>
      <c r="G58" s="51">
        <v>8</v>
      </c>
      <c r="H58" s="51">
        <v>0</v>
      </c>
      <c r="I58" s="51" t="s">
        <v>78</v>
      </c>
      <c r="J58" s="51">
        <v>0</v>
      </c>
      <c r="K58" s="51">
        <v>8</v>
      </c>
      <c r="L58" s="51">
        <v>1829</v>
      </c>
      <c r="M58" s="51">
        <v>0</v>
      </c>
      <c r="N58" s="51">
        <v>61</v>
      </c>
      <c r="O58" s="51">
        <v>0</v>
      </c>
      <c r="P58" s="51">
        <v>35</v>
      </c>
      <c r="Q58" s="51">
        <v>13</v>
      </c>
      <c r="R58" s="51">
        <v>19</v>
      </c>
      <c r="S58" s="51">
        <v>16</v>
      </c>
      <c r="T58" s="51">
        <v>7</v>
      </c>
      <c r="U58" s="51" t="s">
        <v>78</v>
      </c>
      <c r="V58" s="51" t="s">
        <v>78</v>
      </c>
      <c r="W58" s="51">
        <v>0</v>
      </c>
      <c r="X58" s="51">
        <v>10</v>
      </c>
      <c r="Y58" s="51">
        <v>7053</v>
      </c>
      <c r="Z58" s="51">
        <v>0</v>
      </c>
      <c r="AA58" s="51">
        <v>55</v>
      </c>
      <c r="AB58" s="51">
        <v>0</v>
      </c>
      <c r="AC58" s="51">
        <v>34</v>
      </c>
      <c r="AD58" s="51">
        <v>13</v>
      </c>
      <c r="AE58" s="51">
        <v>19</v>
      </c>
      <c r="AF58" s="51">
        <v>16</v>
      </c>
      <c r="AG58" s="51">
        <v>7</v>
      </c>
      <c r="AH58" s="51" t="s">
        <v>78</v>
      </c>
      <c r="AI58" s="51">
        <v>0</v>
      </c>
      <c r="AJ58" s="51">
        <v>0</v>
      </c>
      <c r="AK58" s="51">
        <v>9</v>
      </c>
      <c r="AL58" s="51">
        <v>8882</v>
      </c>
      <c r="AM58" s="51">
        <v>0</v>
      </c>
      <c r="AN58" s="51">
        <v>56</v>
      </c>
      <c r="AO58" s="51">
        <v>0</v>
      </c>
      <c r="AP58" s="51">
        <v>37</v>
      </c>
      <c r="AQ58" s="51">
        <v>7</v>
      </c>
      <c r="AR58" s="51">
        <v>19</v>
      </c>
      <c r="AS58" s="51">
        <v>22</v>
      </c>
      <c r="AT58" s="51">
        <v>3</v>
      </c>
      <c r="AU58" s="51">
        <v>0</v>
      </c>
      <c r="AV58" s="51" t="s">
        <v>78</v>
      </c>
      <c r="AW58" s="51">
        <v>0</v>
      </c>
      <c r="AX58" s="51">
        <v>11</v>
      </c>
      <c r="AY58" s="51">
        <v>1829</v>
      </c>
      <c r="AZ58" s="51">
        <v>0</v>
      </c>
      <c r="BA58" s="51">
        <v>51</v>
      </c>
      <c r="BB58" s="51">
        <v>0</v>
      </c>
      <c r="BC58" s="51">
        <v>43</v>
      </c>
      <c r="BD58" s="51">
        <v>5</v>
      </c>
      <c r="BE58" s="51">
        <v>14</v>
      </c>
      <c r="BF58" s="51">
        <v>22</v>
      </c>
      <c r="BG58" s="51">
        <v>2</v>
      </c>
      <c r="BH58" s="51">
        <v>0</v>
      </c>
      <c r="BI58" s="51" t="s">
        <v>78</v>
      </c>
      <c r="BJ58" s="51">
        <v>0</v>
      </c>
      <c r="BK58" s="51">
        <v>15</v>
      </c>
      <c r="BL58" s="51">
        <v>7053</v>
      </c>
      <c r="BM58" s="51">
        <v>0</v>
      </c>
      <c r="BN58" s="51">
        <v>42</v>
      </c>
      <c r="BO58" s="51">
        <v>0</v>
      </c>
      <c r="BP58" s="51">
        <v>42</v>
      </c>
      <c r="BQ58" s="51">
        <v>5</v>
      </c>
      <c r="BR58" s="51">
        <v>15</v>
      </c>
      <c r="BS58" s="51">
        <v>22</v>
      </c>
      <c r="BT58" s="51">
        <v>2</v>
      </c>
      <c r="BU58" s="51">
        <v>0</v>
      </c>
      <c r="BV58" s="51">
        <v>0</v>
      </c>
      <c r="BW58" s="51">
        <v>0</v>
      </c>
      <c r="BX58" s="51">
        <v>14</v>
      </c>
      <c r="BY58" s="51">
        <v>8882</v>
      </c>
      <c r="BZ58" s="51">
        <v>0</v>
      </c>
      <c r="CA58" s="51">
        <v>44</v>
      </c>
      <c r="CB58" s="51">
        <v>0</v>
      </c>
      <c r="CC58" s="51">
        <v>28</v>
      </c>
      <c r="CD58" s="51">
        <v>12</v>
      </c>
      <c r="CE58" s="51">
        <v>22</v>
      </c>
      <c r="CF58" s="51">
        <v>27</v>
      </c>
      <c r="CG58" s="51">
        <v>4</v>
      </c>
      <c r="CH58" s="51">
        <v>0</v>
      </c>
      <c r="CI58" s="51" t="s">
        <v>78</v>
      </c>
      <c r="CJ58" s="51">
        <v>0</v>
      </c>
      <c r="CK58" s="51">
        <v>7</v>
      </c>
      <c r="CL58" s="51">
        <v>1829</v>
      </c>
      <c r="CM58" s="51">
        <v>0</v>
      </c>
      <c r="CN58" s="51">
        <v>64</v>
      </c>
      <c r="CO58" s="51">
        <v>0</v>
      </c>
      <c r="CP58" s="51">
        <v>26</v>
      </c>
      <c r="CQ58" s="51">
        <v>13</v>
      </c>
      <c r="CR58" s="51">
        <v>23</v>
      </c>
      <c r="CS58" s="51">
        <v>24</v>
      </c>
      <c r="CT58" s="51">
        <v>7</v>
      </c>
      <c r="CU58" s="51" t="s">
        <v>78</v>
      </c>
      <c r="CV58" s="51" t="s">
        <v>78</v>
      </c>
      <c r="CW58" s="51">
        <v>0</v>
      </c>
      <c r="CX58" s="51">
        <v>6</v>
      </c>
      <c r="CY58" s="51">
        <v>7053</v>
      </c>
      <c r="CZ58" s="51">
        <v>0</v>
      </c>
      <c r="DA58" s="51">
        <v>67</v>
      </c>
      <c r="DB58" s="51">
        <v>0</v>
      </c>
      <c r="DC58" s="51">
        <v>27</v>
      </c>
      <c r="DD58" s="51">
        <v>13</v>
      </c>
      <c r="DE58" s="51">
        <v>23</v>
      </c>
      <c r="DF58" s="51">
        <v>25</v>
      </c>
      <c r="DG58" s="51">
        <v>6</v>
      </c>
      <c r="DH58" s="51" t="s">
        <v>78</v>
      </c>
      <c r="DI58" s="51">
        <v>0</v>
      </c>
      <c r="DJ58" s="51">
        <v>0</v>
      </c>
      <c r="DK58" s="51">
        <v>6</v>
      </c>
      <c r="DL58" s="51">
        <v>8882</v>
      </c>
      <c r="DM58" s="51">
        <v>0</v>
      </c>
      <c r="DN58" s="51">
        <v>67</v>
      </c>
      <c r="DO58" s="51">
        <v>0</v>
      </c>
      <c r="DP58" s="51">
        <v>61</v>
      </c>
      <c r="DQ58" s="51">
        <v>65</v>
      </c>
      <c r="DR58" s="51">
        <v>0</v>
      </c>
      <c r="DS58" s="51">
        <v>5</v>
      </c>
      <c r="DT58" s="51">
        <v>0</v>
      </c>
      <c r="DU58" s="51">
        <v>0</v>
      </c>
      <c r="DV58" s="51">
        <v>0</v>
      </c>
      <c r="DW58" s="51">
        <v>5</v>
      </c>
      <c r="DX58" s="51">
        <v>29</v>
      </c>
      <c r="DY58" s="51">
        <v>1829</v>
      </c>
      <c r="DZ58" s="51">
        <v>0</v>
      </c>
      <c r="EA58" s="51">
        <v>65</v>
      </c>
      <c r="EB58" s="51">
        <v>0</v>
      </c>
      <c r="EC58" s="51">
        <v>60</v>
      </c>
      <c r="ED58" s="51">
        <v>67</v>
      </c>
      <c r="EE58" s="51">
        <v>0</v>
      </c>
      <c r="EF58" s="51">
        <v>8</v>
      </c>
      <c r="EG58" s="51">
        <v>0</v>
      </c>
      <c r="EH58" s="51">
        <v>0</v>
      </c>
      <c r="EI58" s="51">
        <v>1</v>
      </c>
      <c r="EJ58" s="51">
        <v>4</v>
      </c>
      <c r="EK58" s="51">
        <v>28</v>
      </c>
      <c r="EL58" s="51">
        <v>7053</v>
      </c>
      <c r="EM58" s="51">
        <v>0</v>
      </c>
      <c r="EN58" s="51">
        <v>67</v>
      </c>
      <c r="EO58" s="51">
        <v>0</v>
      </c>
      <c r="EP58" s="51">
        <v>60</v>
      </c>
      <c r="EQ58" s="51">
        <v>67</v>
      </c>
      <c r="ER58" s="51">
        <v>0</v>
      </c>
      <c r="ES58" s="51">
        <v>7</v>
      </c>
      <c r="ET58" s="51">
        <v>0</v>
      </c>
      <c r="EU58" s="51">
        <v>0</v>
      </c>
      <c r="EV58" s="51">
        <v>1</v>
      </c>
      <c r="EW58" s="51">
        <v>5</v>
      </c>
      <c r="EX58" s="51">
        <v>28</v>
      </c>
      <c r="EY58" s="51">
        <v>8882</v>
      </c>
      <c r="EZ58" s="51">
        <v>0</v>
      </c>
      <c r="FA58" s="51">
        <v>67</v>
      </c>
    </row>
    <row r="59" spans="1:157" x14ac:dyDescent="0.2">
      <c r="B59" s="51" t="s">
        <v>112</v>
      </c>
      <c r="C59" s="51">
        <v>39</v>
      </c>
      <c r="D59" s="51">
        <v>7</v>
      </c>
      <c r="E59" s="51">
        <v>16</v>
      </c>
      <c r="F59" s="51">
        <v>17</v>
      </c>
      <c r="G59" s="51">
        <v>4</v>
      </c>
      <c r="H59" s="51">
        <v>0</v>
      </c>
      <c r="I59" s="51">
        <v>0</v>
      </c>
      <c r="J59" s="51">
        <v>0</v>
      </c>
      <c r="K59" s="51">
        <v>17</v>
      </c>
      <c r="L59" s="51">
        <v>4415</v>
      </c>
      <c r="M59" s="51">
        <v>0</v>
      </c>
      <c r="N59" s="51">
        <v>44</v>
      </c>
      <c r="O59" s="51">
        <v>0</v>
      </c>
      <c r="P59" s="51">
        <v>40</v>
      </c>
      <c r="Q59" s="51">
        <v>8</v>
      </c>
      <c r="R59" s="51">
        <v>17</v>
      </c>
      <c r="S59" s="51">
        <v>16</v>
      </c>
      <c r="T59" s="51">
        <v>3</v>
      </c>
      <c r="U59" s="51">
        <v>0</v>
      </c>
      <c r="V59" s="51">
        <v>0</v>
      </c>
      <c r="W59" s="51">
        <v>0</v>
      </c>
      <c r="X59" s="51">
        <v>16</v>
      </c>
      <c r="Y59" s="51">
        <v>10821</v>
      </c>
      <c r="Z59" s="51">
        <v>0</v>
      </c>
      <c r="AA59" s="51">
        <v>44</v>
      </c>
      <c r="AB59" s="51">
        <v>0</v>
      </c>
      <c r="AC59" s="51">
        <v>39</v>
      </c>
      <c r="AD59" s="51">
        <v>8</v>
      </c>
      <c r="AE59" s="51">
        <v>17</v>
      </c>
      <c r="AF59" s="51">
        <v>16</v>
      </c>
      <c r="AG59" s="51">
        <v>3</v>
      </c>
      <c r="AH59" s="51">
        <v>0</v>
      </c>
      <c r="AI59" s="51">
        <v>0</v>
      </c>
      <c r="AJ59" s="51">
        <v>0</v>
      </c>
      <c r="AK59" s="51">
        <v>16</v>
      </c>
      <c r="AL59" s="51">
        <v>15236</v>
      </c>
      <c r="AM59" s="51">
        <v>0</v>
      </c>
      <c r="AN59" s="51">
        <v>44</v>
      </c>
      <c r="AO59" s="51">
        <v>0</v>
      </c>
      <c r="AP59" s="51">
        <v>40</v>
      </c>
      <c r="AQ59" s="51">
        <v>4</v>
      </c>
      <c r="AR59" s="51">
        <v>13</v>
      </c>
      <c r="AS59" s="51">
        <v>20</v>
      </c>
      <c r="AT59" s="51">
        <v>2</v>
      </c>
      <c r="AU59" s="51">
        <v>0</v>
      </c>
      <c r="AV59" s="51">
        <v>0</v>
      </c>
      <c r="AW59" s="51">
        <v>0</v>
      </c>
      <c r="AX59" s="51">
        <v>22</v>
      </c>
      <c r="AY59" s="51">
        <v>4415</v>
      </c>
      <c r="AZ59" s="51">
        <v>0</v>
      </c>
      <c r="BA59" s="51">
        <v>38</v>
      </c>
      <c r="BB59" s="51">
        <v>0</v>
      </c>
      <c r="BC59" s="51">
        <v>43</v>
      </c>
      <c r="BD59" s="51">
        <v>3</v>
      </c>
      <c r="BE59" s="51">
        <v>11</v>
      </c>
      <c r="BF59" s="51">
        <v>20</v>
      </c>
      <c r="BG59" s="51">
        <v>1</v>
      </c>
      <c r="BH59" s="51">
        <v>0</v>
      </c>
      <c r="BI59" s="51">
        <v>0</v>
      </c>
      <c r="BJ59" s="51">
        <v>0</v>
      </c>
      <c r="BK59" s="51">
        <v>21</v>
      </c>
      <c r="BL59" s="51">
        <v>10821</v>
      </c>
      <c r="BM59" s="51">
        <v>0</v>
      </c>
      <c r="BN59" s="51">
        <v>35</v>
      </c>
      <c r="BO59" s="51">
        <v>0</v>
      </c>
      <c r="BP59" s="51">
        <v>42</v>
      </c>
      <c r="BQ59" s="51">
        <v>4</v>
      </c>
      <c r="BR59" s="51">
        <v>12</v>
      </c>
      <c r="BS59" s="51">
        <v>20</v>
      </c>
      <c r="BT59" s="51">
        <v>1</v>
      </c>
      <c r="BU59" s="51">
        <v>0</v>
      </c>
      <c r="BV59" s="51">
        <v>0</v>
      </c>
      <c r="BW59" s="51">
        <v>0</v>
      </c>
      <c r="BX59" s="51">
        <v>22</v>
      </c>
      <c r="BY59" s="51">
        <v>15236</v>
      </c>
      <c r="BZ59" s="51">
        <v>0</v>
      </c>
      <c r="CA59" s="51">
        <v>36</v>
      </c>
      <c r="CB59" s="51">
        <v>0</v>
      </c>
      <c r="CC59" s="51">
        <v>36</v>
      </c>
      <c r="CD59" s="51">
        <v>8</v>
      </c>
      <c r="CE59" s="51">
        <v>17</v>
      </c>
      <c r="CF59" s="51">
        <v>23</v>
      </c>
      <c r="CG59" s="51">
        <v>2</v>
      </c>
      <c r="CH59" s="51">
        <v>0</v>
      </c>
      <c r="CI59" s="51">
        <v>0</v>
      </c>
      <c r="CJ59" s="51">
        <v>0</v>
      </c>
      <c r="CK59" s="51">
        <v>14</v>
      </c>
      <c r="CL59" s="51">
        <v>4414</v>
      </c>
      <c r="CM59" s="51">
        <v>0</v>
      </c>
      <c r="CN59" s="51">
        <v>49</v>
      </c>
      <c r="CO59" s="51">
        <v>0</v>
      </c>
      <c r="CP59" s="51">
        <v>31</v>
      </c>
      <c r="CQ59" s="51">
        <v>10</v>
      </c>
      <c r="CR59" s="51">
        <v>20</v>
      </c>
      <c r="CS59" s="51">
        <v>24</v>
      </c>
      <c r="CT59" s="51">
        <v>5</v>
      </c>
      <c r="CU59" s="51">
        <v>0</v>
      </c>
      <c r="CV59" s="51">
        <v>0</v>
      </c>
      <c r="CW59" s="51">
        <v>0</v>
      </c>
      <c r="CX59" s="51">
        <v>11</v>
      </c>
      <c r="CY59" s="51">
        <v>10821</v>
      </c>
      <c r="CZ59" s="51">
        <v>0</v>
      </c>
      <c r="DA59" s="51">
        <v>58</v>
      </c>
      <c r="DB59" s="51">
        <v>0</v>
      </c>
      <c r="DC59" s="51">
        <v>32</v>
      </c>
      <c r="DD59" s="51">
        <v>9</v>
      </c>
      <c r="DE59" s="51">
        <v>19</v>
      </c>
      <c r="DF59" s="51">
        <v>23</v>
      </c>
      <c r="DG59" s="51">
        <v>4</v>
      </c>
      <c r="DH59" s="51">
        <v>0</v>
      </c>
      <c r="DI59" s="51">
        <v>0</v>
      </c>
      <c r="DJ59" s="51">
        <v>0</v>
      </c>
      <c r="DK59" s="51">
        <v>12</v>
      </c>
      <c r="DL59" s="51">
        <v>15235</v>
      </c>
      <c r="DM59" s="51">
        <v>0</v>
      </c>
      <c r="DN59" s="51">
        <v>56</v>
      </c>
      <c r="DO59" s="51">
        <v>0</v>
      </c>
      <c r="DP59" s="51">
        <v>45</v>
      </c>
      <c r="DQ59" s="51">
        <v>47</v>
      </c>
      <c r="DR59" s="51">
        <v>0</v>
      </c>
      <c r="DS59" s="51">
        <v>2</v>
      </c>
      <c r="DT59" s="51">
        <v>0</v>
      </c>
      <c r="DU59" s="51">
        <v>0</v>
      </c>
      <c r="DV59" s="51">
        <v>0</v>
      </c>
      <c r="DW59" s="51">
        <v>11</v>
      </c>
      <c r="DX59" s="51">
        <v>41</v>
      </c>
      <c r="DY59" s="51">
        <v>4415</v>
      </c>
      <c r="DZ59" s="51">
        <v>0</v>
      </c>
      <c r="EA59" s="51">
        <v>47</v>
      </c>
      <c r="EB59" s="51">
        <v>0</v>
      </c>
      <c r="EC59" s="51">
        <v>51</v>
      </c>
      <c r="ED59" s="51">
        <v>54</v>
      </c>
      <c r="EE59" s="51">
        <v>0</v>
      </c>
      <c r="EF59" s="51">
        <v>4</v>
      </c>
      <c r="EG59" s="51">
        <v>0</v>
      </c>
      <c r="EH59" s="51">
        <v>0</v>
      </c>
      <c r="EI59" s="51">
        <v>0</v>
      </c>
      <c r="EJ59" s="51">
        <v>9</v>
      </c>
      <c r="EK59" s="51">
        <v>36</v>
      </c>
      <c r="EL59" s="51">
        <v>10821</v>
      </c>
      <c r="EM59" s="51">
        <v>0</v>
      </c>
      <c r="EN59" s="51">
        <v>54</v>
      </c>
      <c r="EO59" s="51">
        <v>0</v>
      </c>
      <c r="EP59" s="51">
        <v>49</v>
      </c>
      <c r="EQ59" s="51">
        <v>52</v>
      </c>
      <c r="ER59" s="51">
        <v>0</v>
      </c>
      <c r="ES59" s="51">
        <v>3</v>
      </c>
      <c r="ET59" s="51">
        <v>0</v>
      </c>
      <c r="EU59" s="51">
        <v>0</v>
      </c>
      <c r="EV59" s="51">
        <v>0</v>
      </c>
      <c r="EW59" s="51">
        <v>10</v>
      </c>
      <c r="EX59" s="51">
        <v>38</v>
      </c>
      <c r="EY59" s="51">
        <v>15236</v>
      </c>
      <c r="EZ59" s="51">
        <v>0</v>
      </c>
      <c r="FA59" s="51">
        <v>52</v>
      </c>
    </row>
    <row r="60" spans="1:157" x14ac:dyDescent="0.2">
      <c r="B60" s="51" t="s">
        <v>113</v>
      </c>
      <c r="C60" s="51">
        <v>26</v>
      </c>
      <c r="D60" s="51">
        <v>15</v>
      </c>
      <c r="E60" s="51">
        <v>21</v>
      </c>
      <c r="F60" s="51">
        <v>14</v>
      </c>
      <c r="G60" s="51">
        <v>13</v>
      </c>
      <c r="H60" s="51">
        <v>0</v>
      </c>
      <c r="I60" s="51">
        <v>0</v>
      </c>
      <c r="J60" s="51">
        <v>0</v>
      </c>
      <c r="K60" s="51">
        <v>11</v>
      </c>
      <c r="L60" s="51">
        <v>477</v>
      </c>
      <c r="M60" s="51">
        <v>0</v>
      </c>
      <c r="N60" s="51">
        <v>63</v>
      </c>
      <c r="O60" s="51">
        <v>0</v>
      </c>
      <c r="P60" s="51">
        <v>32</v>
      </c>
      <c r="Q60" s="51">
        <v>15</v>
      </c>
      <c r="R60" s="51">
        <v>17</v>
      </c>
      <c r="S60" s="51">
        <v>12</v>
      </c>
      <c r="T60" s="51">
        <v>8</v>
      </c>
      <c r="U60" s="51">
        <v>0</v>
      </c>
      <c r="V60" s="51">
        <v>0</v>
      </c>
      <c r="W60" s="51" t="s">
        <v>78</v>
      </c>
      <c r="X60" s="51">
        <v>16</v>
      </c>
      <c r="Y60" s="51">
        <v>581</v>
      </c>
      <c r="Z60" s="51">
        <v>0</v>
      </c>
      <c r="AA60" s="51">
        <v>52</v>
      </c>
      <c r="AB60" s="51">
        <v>0</v>
      </c>
      <c r="AC60" s="51">
        <v>29</v>
      </c>
      <c r="AD60" s="51">
        <v>15</v>
      </c>
      <c r="AE60" s="51">
        <v>19</v>
      </c>
      <c r="AF60" s="51">
        <v>13</v>
      </c>
      <c r="AG60" s="51">
        <v>10</v>
      </c>
      <c r="AH60" s="51">
        <v>0</v>
      </c>
      <c r="AI60" s="51">
        <v>0</v>
      </c>
      <c r="AJ60" s="51" t="s">
        <v>78</v>
      </c>
      <c r="AK60" s="51">
        <v>14</v>
      </c>
      <c r="AL60" s="51">
        <v>1058</v>
      </c>
      <c r="AM60" s="51">
        <v>0</v>
      </c>
      <c r="AN60" s="51">
        <v>57</v>
      </c>
      <c r="AO60" s="51">
        <v>0</v>
      </c>
      <c r="AP60" s="51">
        <v>28</v>
      </c>
      <c r="AQ60" s="51">
        <v>11</v>
      </c>
      <c r="AR60" s="51">
        <v>21</v>
      </c>
      <c r="AS60" s="51">
        <v>19</v>
      </c>
      <c r="AT60" s="51">
        <v>7</v>
      </c>
      <c r="AU60" s="51">
        <v>0</v>
      </c>
      <c r="AV60" s="51">
        <v>0</v>
      </c>
      <c r="AW60" s="51">
        <v>0</v>
      </c>
      <c r="AX60" s="51">
        <v>14</v>
      </c>
      <c r="AY60" s="51">
        <v>477</v>
      </c>
      <c r="AZ60" s="51">
        <v>0</v>
      </c>
      <c r="BA60" s="51">
        <v>58</v>
      </c>
      <c r="BB60" s="51">
        <v>0</v>
      </c>
      <c r="BC60" s="51">
        <v>34</v>
      </c>
      <c r="BD60" s="51">
        <v>6</v>
      </c>
      <c r="BE60" s="51">
        <v>17</v>
      </c>
      <c r="BF60" s="51">
        <v>19</v>
      </c>
      <c r="BG60" s="51">
        <v>3</v>
      </c>
      <c r="BH60" s="51">
        <v>0</v>
      </c>
      <c r="BI60" s="51">
        <v>0</v>
      </c>
      <c r="BJ60" s="51" t="s">
        <v>78</v>
      </c>
      <c r="BK60" s="51">
        <v>21</v>
      </c>
      <c r="BL60" s="51">
        <v>581</v>
      </c>
      <c r="BM60" s="51">
        <v>0</v>
      </c>
      <c r="BN60" s="51">
        <v>46</v>
      </c>
      <c r="BO60" s="51">
        <v>0</v>
      </c>
      <c r="BP60" s="51">
        <v>31</v>
      </c>
      <c r="BQ60" s="51">
        <v>8</v>
      </c>
      <c r="BR60" s="51">
        <v>19</v>
      </c>
      <c r="BS60" s="51">
        <v>19</v>
      </c>
      <c r="BT60" s="51">
        <v>5</v>
      </c>
      <c r="BU60" s="51">
        <v>0</v>
      </c>
      <c r="BV60" s="51">
        <v>0</v>
      </c>
      <c r="BW60" s="51" t="s">
        <v>78</v>
      </c>
      <c r="BX60" s="51">
        <v>18</v>
      </c>
      <c r="BY60" s="51">
        <v>1058</v>
      </c>
      <c r="BZ60" s="51">
        <v>0</v>
      </c>
      <c r="CA60" s="51">
        <v>51</v>
      </c>
      <c r="CB60" s="51">
        <v>0</v>
      </c>
      <c r="CC60" s="51">
        <v>26</v>
      </c>
      <c r="CD60" s="51">
        <v>16</v>
      </c>
      <c r="CE60" s="51">
        <v>24</v>
      </c>
      <c r="CF60" s="51">
        <v>23</v>
      </c>
      <c r="CG60" s="51">
        <v>6</v>
      </c>
      <c r="CH60" s="51">
        <v>0</v>
      </c>
      <c r="CI60" s="51">
        <v>0</v>
      </c>
      <c r="CJ60" s="51">
        <v>0</v>
      </c>
      <c r="CK60" s="51">
        <v>5</v>
      </c>
      <c r="CL60" s="51">
        <v>477</v>
      </c>
      <c r="CM60" s="51">
        <v>0</v>
      </c>
      <c r="CN60" s="51">
        <v>69</v>
      </c>
      <c r="CO60" s="51">
        <v>0</v>
      </c>
      <c r="CP60" s="51">
        <v>26</v>
      </c>
      <c r="CQ60" s="51">
        <v>13</v>
      </c>
      <c r="CR60" s="51">
        <v>20</v>
      </c>
      <c r="CS60" s="51">
        <v>23</v>
      </c>
      <c r="CT60" s="51">
        <v>9</v>
      </c>
      <c r="CU60" s="51">
        <v>0</v>
      </c>
      <c r="CV60" s="51">
        <v>0</v>
      </c>
      <c r="CW60" s="51" t="s">
        <v>78</v>
      </c>
      <c r="CX60" s="51">
        <v>8</v>
      </c>
      <c r="CY60" s="51">
        <v>581</v>
      </c>
      <c r="CZ60" s="51">
        <v>0</v>
      </c>
      <c r="DA60" s="51">
        <v>66</v>
      </c>
      <c r="DB60" s="51">
        <v>0</v>
      </c>
      <c r="DC60" s="51">
        <v>26</v>
      </c>
      <c r="DD60" s="51">
        <v>14</v>
      </c>
      <c r="DE60" s="51">
        <v>22</v>
      </c>
      <c r="DF60" s="51">
        <v>23</v>
      </c>
      <c r="DG60" s="51">
        <v>8</v>
      </c>
      <c r="DH60" s="51">
        <v>0</v>
      </c>
      <c r="DI60" s="51">
        <v>0</v>
      </c>
      <c r="DJ60" s="51" t="s">
        <v>78</v>
      </c>
      <c r="DK60" s="51">
        <v>7</v>
      </c>
      <c r="DL60" s="51">
        <v>1058</v>
      </c>
      <c r="DM60" s="51">
        <v>0</v>
      </c>
      <c r="DN60" s="51">
        <v>67</v>
      </c>
      <c r="DO60" s="51">
        <v>0</v>
      </c>
      <c r="DP60" s="51">
        <v>58</v>
      </c>
      <c r="DQ60" s="51">
        <v>64</v>
      </c>
      <c r="DR60" s="51">
        <v>0</v>
      </c>
      <c r="DS60" s="51">
        <v>6</v>
      </c>
      <c r="DT60" s="51">
        <v>0</v>
      </c>
      <c r="DU60" s="51">
        <v>0</v>
      </c>
      <c r="DV60" s="51">
        <v>0</v>
      </c>
      <c r="DW60" s="51">
        <v>8</v>
      </c>
      <c r="DX60" s="51">
        <v>28</v>
      </c>
      <c r="DY60" s="51">
        <v>477</v>
      </c>
      <c r="DZ60" s="51">
        <v>0</v>
      </c>
      <c r="EA60" s="51">
        <v>64</v>
      </c>
      <c r="EB60" s="51">
        <v>0</v>
      </c>
      <c r="EC60" s="51">
        <v>50</v>
      </c>
      <c r="ED60" s="51">
        <v>58</v>
      </c>
      <c r="EE60" s="51">
        <v>0</v>
      </c>
      <c r="EF60" s="51">
        <v>8</v>
      </c>
      <c r="EG60" s="51">
        <v>0</v>
      </c>
      <c r="EH60" s="51">
        <v>0</v>
      </c>
      <c r="EI60" s="51" t="s">
        <v>78</v>
      </c>
      <c r="EJ60" s="51">
        <v>9</v>
      </c>
      <c r="EK60" s="51">
        <v>32</v>
      </c>
      <c r="EL60" s="51">
        <v>580</v>
      </c>
      <c r="EM60" s="51">
        <v>0</v>
      </c>
      <c r="EN60" s="51">
        <v>58</v>
      </c>
      <c r="EO60" s="51">
        <v>0</v>
      </c>
      <c r="EP60" s="51">
        <v>54</v>
      </c>
      <c r="EQ60" s="51">
        <v>61</v>
      </c>
      <c r="ER60" s="51">
        <v>0</v>
      </c>
      <c r="ES60" s="51">
        <v>7</v>
      </c>
      <c r="ET60" s="51">
        <v>0</v>
      </c>
      <c r="EU60" s="51">
        <v>0</v>
      </c>
      <c r="EV60" s="51" t="s">
        <v>78</v>
      </c>
      <c r="EW60" s="51">
        <v>9</v>
      </c>
      <c r="EX60" s="51">
        <v>30</v>
      </c>
      <c r="EY60" s="51">
        <v>1057</v>
      </c>
      <c r="EZ60" s="51">
        <v>0</v>
      </c>
      <c r="FA60" s="51">
        <v>61</v>
      </c>
    </row>
    <row r="61" spans="1:157" x14ac:dyDescent="0.2">
      <c r="B61" s="51" t="s">
        <v>114</v>
      </c>
      <c r="C61" s="51">
        <v>24</v>
      </c>
      <c r="D61" s="51">
        <v>17</v>
      </c>
      <c r="E61" s="51">
        <v>19</v>
      </c>
      <c r="F61" s="51">
        <v>14</v>
      </c>
      <c r="G61" s="51">
        <v>16</v>
      </c>
      <c r="H61" s="51">
        <v>0</v>
      </c>
      <c r="I61" s="51">
        <v>0</v>
      </c>
      <c r="J61" s="51" t="s">
        <v>78</v>
      </c>
      <c r="K61" s="51">
        <v>9</v>
      </c>
      <c r="L61" s="51">
        <v>257</v>
      </c>
      <c r="M61" s="51">
        <v>0</v>
      </c>
      <c r="N61" s="51">
        <v>67</v>
      </c>
      <c r="O61" s="51">
        <v>0</v>
      </c>
      <c r="P61" s="51">
        <v>27</v>
      </c>
      <c r="Q61" s="51">
        <v>14</v>
      </c>
      <c r="R61" s="51">
        <v>18</v>
      </c>
      <c r="S61" s="51">
        <v>19</v>
      </c>
      <c r="T61" s="51">
        <v>11</v>
      </c>
      <c r="U61" s="51">
        <v>0</v>
      </c>
      <c r="V61" s="51">
        <v>0</v>
      </c>
      <c r="W61" s="51" t="s">
        <v>78</v>
      </c>
      <c r="X61" s="51">
        <v>11</v>
      </c>
      <c r="Y61" s="51">
        <v>386</v>
      </c>
      <c r="Z61" s="51">
        <v>0</v>
      </c>
      <c r="AA61" s="51">
        <v>62</v>
      </c>
      <c r="AB61" s="51">
        <v>0</v>
      </c>
      <c r="AC61" s="51">
        <v>26</v>
      </c>
      <c r="AD61" s="51">
        <v>15</v>
      </c>
      <c r="AE61" s="51">
        <v>18</v>
      </c>
      <c r="AF61" s="51">
        <v>17</v>
      </c>
      <c r="AG61" s="51">
        <v>13</v>
      </c>
      <c r="AH61" s="51">
        <v>0</v>
      </c>
      <c r="AI61" s="51">
        <v>0</v>
      </c>
      <c r="AJ61" s="51" t="s">
        <v>78</v>
      </c>
      <c r="AK61" s="51">
        <v>10</v>
      </c>
      <c r="AL61" s="51">
        <v>643</v>
      </c>
      <c r="AM61" s="51">
        <v>0</v>
      </c>
      <c r="AN61" s="51">
        <v>64</v>
      </c>
      <c r="AO61" s="51">
        <v>0</v>
      </c>
      <c r="AP61" s="51">
        <v>25</v>
      </c>
      <c r="AQ61" s="51" t="s">
        <v>78</v>
      </c>
      <c r="AR61" s="51">
        <v>19</v>
      </c>
      <c r="AS61" s="51" t="s">
        <v>78</v>
      </c>
      <c r="AT61" s="51">
        <v>8</v>
      </c>
      <c r="AU61" s="51">
        <v>0</v>
      </c>
      <c r="AV61" s="51">
        <v>0</v>
      </c>
      <c r="AW61" s="51" t="s">
        <v>78</v>
      </c>
      <c r="AX61" s="51">
        <v>11</v>
      </c>
      <c r="AY61" s="51">
        <v>257</v>
      </c>
      <c r="AZ61" s="51">
        <v>0</v>
      </c>
      <c r="BA61" s="51">
        <v>64</v>
      </c>
      <c r="BB61" s="51">
        <v>0</v>
      </c>
      <c r="BC61" s="51">
        <v>32</v>
      </c>
      <c r="BD61" s="51" t="s">
        <v>78</v>
      </c>
      <c r="BE61" s="51">
        <v>17</v>
      </c>
      <c r="BF61" s="51" t="s">
        <v>78</v>
      </c>
      <c r="BG61" s="51">
        <v>4</v>
      </c>
      <c r="BH61" s="51">
        <v>0</v>
      </c>
      <c r="BI61" s="51">
        <v>0</v>
      </c>
      <c r="BJ61" s="51" t="s">
        <v>78</v>
      </c>
      <c r="BK61" s="51">
        <v>13</v>
      </c>
      <c r="BL61" s="51">
        <v>386</v>
      </c>
      <c r="BM61" s="51">
        <v>0</v>
      </c>
      <c r="BN61" s="51">
        <v>54</v>
      </c>
      <c r="BO61" s="51">
        <v>0</v>
      </c>
      <c r="BP61" s="51">
        <v>29</v>
      </c>
      <c r="BQ61" s="51">
        <v>11</v>
      </c>
      <c r="BR61" s="51">
        <v>17</v>
      </c>
      <c r="BS61" s="51">
        <v>24</v>
      </c>
      <c r="BT61" s="51">
        <v>6</v>
      </c>
      <c r="BU61" s="51">
        <v>0</v>
      </c>
      <c r="BV61" s="51">
        <v>0</v>
      </c>
      <c r="BW61" s="51" t="s">
        <v>78</v>
      </c>
      <c r="BX61" s="51">
        <v>12</v>
      </c>
      <c r="BY61" s="51">
        <v>643</v>
      </c>
      <c r="BZ61" s="51">
        <v>0</v>
      </c>
      <c r="CA61" s="51">
        <v>58</v>
      </c>
      <c r="CB61" s="51">
        <v>0</v>
      </c>
      <c r="CC61" s="51">
        <v>21</v>
      </c>
      <c r="CD61" s="51">
        <v>15</v>
      </c>
      <c r="CE61" s="51">
        <v>27</v>
      </c>
      <c r="CF61" s="51">
        <v>18</v>
      </c>
      <c r="CG61" s="51" t="s">
        <v>78</v>
      </c>
      <c r="CH61" s="51">
        <v>0</v>
      </c>
      <c r="CI61" s="51">
        <v>0</v>
      </c>
      <c r="CJ61" s="51" t="s">
        <v>78</v>
      </c>
      <c r="CK61" s="51">
        <v>7</v>
      </c>
      <c r="CL61" s="51">
        <v>257</v>
      </c>
      <c r="CM61" s="51">
        <v>0</v>
      </c>
      <c r="CN61" s="51">
        <v>72</v>
      </c>
      <c r="CO61" s="51">
        <v>0</v>
      </c>
      <c r="CP61" s="51">
        <v>19</v>
      </c>
      <c r="CQ61" s="51">
        <v>16</v>
      </c>
      <c r="CR61" s="51">
        <v>23</v>
      </c>
      <c r="CS61" s="51">
        <v>21</v>
      </c>
      <c r="CT61" s="51">
        <v>12</v>
      </c>
      <c r="CU61" s="51">
        <v>0</v>
      </c>
      <c r="CV61" s="51">
        <v>0</v>
      </c>
      <c r="CW61" s="51" t="s">
        <v>78</v>
      </c>
      <c r="CX61" s="51">
        <v>9</v>
      </c>
      <c r="CY61" s="51">
        <v>386</v>
      </c>
      <c r="CZ61" s="51">
        <v>0</v>
      </c>
      <c r="DA61" s="51">
        <v>72</v>
      </c>
      <c r="DB61" s="51">
        <v>0</v>
      </c>
      <c r="DC61" s="51">
        <v>20</v>
      </c>
      <c r="DD61" s="51">
        <v>16</v>
      </c>
      <c r="DE61" s="51">
        <v>24</v>
      </c>
      <c r="DF61" s="51">
        <v>20</v>
      </c>
      <c r="DG61" s="51" t="s">
        <v>78</v>
      </c>
      <c r="DH61" s="51">
        <v>0</v>
      </c>
      <c r="DI61" s="51">
        <v>0</v>
      </c>
      <c r="DJ61" s="51" t="s">
        <v>78</v>
      </c>
      <c r="DK61" s="51">
        <v>8</v>
      </c>
      <c r="DL61" s="51">
        <v>643</v>
      </c>
      <c r="DM61" s="51">
        <v>0</v>
      </c>
      <c r="DN61" s="51">
        <v>72</v>
      </c>
      <c r="DO61" s="51">
        <v>0</v>
      </c>
      <c r="DP61" s="51">
        <v>61</v>
      </c>
      <c r="DQ61" s="51">
        <v>71</v>
      </c>
      <c r="DR61" s="51">
        <v>0</v>
      </c>
      <c r="DS61" s="51">
        <v>11</v>
      </c>
      <c r="DT61" s="51">
        <v>0</v>
      </c>
      <c r="DU61" s="51">
        <v>0</v>
      </c>
      <c r="DV61" s="51" t="s">
        <v>78</v>
      </c>
      <c r="DW61" s="51">
        <v>6</v>
      </c>
      <c r="DX61" s="51">
        <v>23</v>
      </c>
      <c r="DY61" s="51">
        <v>257</v>
      </c>
      <c r="DZ61" s="51">
        <v>0</v>
      </c>
      <c r="EA61" s="51">
        <v>71</v>
      </c>
      <c r="EB61" s="51">
        <v>0</v>
      </c>
      <c r="EC61" s="51">
        <v>56</v>
      </c>
      <c r="ED61" s="51">
        <v>70</v>
      </c>
      <c r="EE61" s="51">
        <v>0</v>
      </c>
      <c r="EF61" s="51">
        <v>13</v>
      </c>
      <c r="EG61" s="51">
        <v>0</v>
      </c>
      <c r="EH61" s="51">
        <v>0</v>
      </c>
      <c r="EI61" s="51" t="s">
        <v>78</v>
      </c>
      <c r="EJ61" s="51">
        <v>8</v>
      </c>
      <c r="EK61" s="51">
        <v>22</v>
      </c>
      <c r="EL61" s="51">
        <v>386</v>
      </c>
      <c r="EM61" s="51">
        <v>0</v>
      </c>
      <c r="EN61" s="51">
        <v>70</v>
      </c>
      <c r="EO61" s="51">
        <v>0</v>
      </c>
      <c r="EP61" s="51">
        <v>58</v>
      </c>
      <c r="EQ61" s="51">
        <v>70</v>
      </c>
      <c r="ER61" s="51">
        <v>0</v>
      </c>
      <c r="ES61" s="51">
        <v>12</v>
      </c>
      <c r="ET61" s="51">
        <v>0</v>
      </c>
      <c r="EU61" s="51">
        <v>0</v>
      </c>
      <c r="EV61" s="51" t="s">
        <v>78</v>
      </c>
      <c r="EW61" s="51">
        <v>7</v>
      </c>
      <c r="EX61" s="51">
        <v>22</v>
      </c>
      <c r="EY61" s="51">
        <v>643</v>
      </c>
      <c r="EZ61" s="51">
        <v>0</v>
      </c>
      <c r="FA61" s="51">
        <v>70</v>
      </c>
    </row>
    <row r="62" spans="1:157" x14ac:dyDescent="0.2">
      <c r="B62" s="51" t="s">
        <v>115</v>
      </c>
      <c r="C62" s="51">
        <v>23</v>
      </c>
      <c r="D62" s="51" t="s">
        <v>78</v>
      </c>
      <c r="E62" s="51" t="s">
        <v>78</v>
      </c>
      <c r="F62" s="51">
        <v>9</v>
      </c>
      <c r="G62" s="51" t="s">
        <v>78</v>
      </c>
      <c r="H62" s="51">
        <v>0</v>
      </c>
      <c r="I62" s="51">
        <v>0</v>
      </c>
      <c r="J62" s="51">
        <v>0</v>
      </c>
      <c r="K62" s="51">
        <v>43</v>
      </c>
      <c r="L62" s="51">
        <v>35</v>
      </c>
      <c r="M62" s="51">
        <v>0</v>
      </c>
      <c r="N62" s="51">
        <v>34</v>
      </c>
      <c r="O62" s="51">
        <v>0</v>
      </c>
      <c r="P62" s="51">
        <v>26</v>
      </c>
      <c r="Q62" s="51" t="s">
        <v>78</v>
      </c>
      <c r="R62" s="51" t="s">
        <v>78</v>
      </c>
      <c r="S62" s="51">
        <v>8</v>
      </c>
      <c r="T62" s="51" t="s">
        <v>78</v>
      </c>
      <c r="U62" s="51">
        <v>0</v>
      </c>
      <c r="V62" s="51">
        <v>0</v>
      </c>
      <c r="W62" s="51" t="s">
        <v>78</v>
      </c>
      <c r="X62" s="51">
        <v>30</v>
      </c>
      <c r="Y62" s="51">
        <v>50</v>
      </c>
      <c r="Z62" s="51">
        <v>0</v>
      </c>
      <c r="AA62" s="51">
        <v>42</v>
      </c>
      <c r="AB62" s="51">
        <v>0</v>
      </c>
      <c r="AC62" s="51">
        <v>25</v>
      </c>
      <c r="AD62" s="51">
        <v>13</v>
      </c>
      <c r="AE62" s="51">
        <v>11</v>
      </c>
      <c r="AF62" s="51">
        <v>8</v>
      </c>
      <c r="AG62" s="51" t="s">
        <v>78</v>
      </c>
      <c r="AH62" s="51">
        <v>0</v>
      </c>
      <c r="AI62" s="51">
        <v>0</v>
      </c>
      <c r="AJ62" s="51" t="s">
        <v>78</v>
      </c>
      <c r="AK62" s="51">
        <v>35</v>
      </c>
      <c r="AL62" s="51">
        <v>85</v>
      </c>
      <c r="AM62" s="51">
        <v>0</v>
      </c>
      <c r="AN62" s="51">
        <v>39</v>
      </c>
      <c r="AO62" s="51">
        <v>0</v>
      </c>
      <c r="AP62" s="51">
        <v>26</v>
      </c>
      <c r="AQ62" s="51" t="s">
        <v>78</v>
      </c>
      <c r="AR62" s="51">
        <v>20</v>
      </c>
      <c r="AS62" s="51" t="s">
        <v>78</v>
      </c>
      <c r="AT62" s="51">
        <v>0</v>
      </c>
      <c r="AU62" s="51">
        <v>0</v>
      </c>
      <c r="AV62" s="51">
        <v>0</v>
      </c>
      <c r="AW62" s="51">
        <v>0</v>
      </c>
      <c r="AX62" s="51">
        <v>46</v>
      </c>
      <c r="AY62" s="51">
        <v>35</v>
      </c>
      <c r="AZ62" s="51">
        <v>0</v>
      </c>
      <c r="BA62" s="51">
        <v>29</v>
      </c>
      <c r="BB62" s="51">
        <v>0</v>
      </c>
      <c r="BC62" s="51">
        <v>28</v>
      </c>
      <c r="BD62" s="51" t="s">
        <v>78</v>
      </c>
      <c r="BE62" s="51">
        <v>14</v>
      </c>
      <c r="BF62" s="51" t="s">
        <v>78</v>
      </c>
      <c r="BG62" s="51">
        <v>0</v>
      </c>
      <c r="BH62" s="51">
        <v>0</v>
      </c>
      <c r="BI62" s="51">
        <v>0</v>
      </c>
      <c r="BJ62" s="51" t="s">
        <v>78</v>
      </c>
      <c r="BK62" s="51">
        <v>40</v>
      </c>
      <c r="BL62" s="51">
        <v>50</v>
      </c>
      <c r="BM62" s="51">
        <v>0</v>
      </c>
      <c r="BN62" s="51">
        <v>30</v>
      </c>
      <c r="BO62" s="51">
        <v>0</v>
      </c>
      <c r="BP62" s="51">
        <v>27</v>
      </c>
      <c r="BQ62" s="51" t="s">
        <v>78</v>
      </c>
      <c r="BR62" s="51">
        <v>16</v>
      </c>
      <c r="BS62" s="51">
        <v>11</v>
      </c>
      <c r="BT62" s="51">
        <v>0</v>
      </c>
      <c r="BU62" s="51">
        <v>0</v>
      </c>
      <c r="BV62" s="51">
        <v>0</v>
      </c>
      <c r="BW62" s="51" t="s">
        <v>78</v>
      </c>
      <c r="BX62" s="51">
        <v>42</v>
      </c>
      <c r="BY62" s="51">
        <v>85</v>
      </c>
      <c r="BZ62" s="51">
        <v>0</v>
      </c>
      <c r="CA62" s="51">
        <v>29</v>
      </c>
      <c r="CB62" s="51">
        <v>0</v>
      </c>
      <c r="CC62" s="51" t="s">
        <v>78</v>
      </c>
      <c r="CD62" s="51" t="s">
        <v>78</v>
      </c>
      <c r="CE62" s="51" t="s">
        <v>78</v>
      </c>
      <c r="CF62" s="51" t="s">
        <v>78</v>
      </c>
      <c r="CG62" s="51" t="s">
        <v>78</v>
      </c>
      <c r="CH62" s="51">
        <v>0</v>
      </c>
      <c r="CI62" s="51">
        <v>0</v>
      </c>
      <c r="CJ62" s="51">
        <v>0</v>
      </c>
      <c r="CK62" s="51">
        <v>37</v>
      </c>
      <c r="CL62" s="51">
        <v>35</v>
      </c>
      <c r="CM62" s="51">
        <v>0</v>
      </c>
      <c r="CN62" s="51">
        <v>43</v>
      </c>
      <c r="CO62" s="51">
        <v>0</v>
      </c>
      <c r="CP62" s="51" t="s">
        <v>78</v>
      </c>
      <c r="CQ62" s="51" t="s">
        <v>78</v>
      </c>
      <c r="CR62" s="51" t="s">
        <v>78</v>
      </c>
      <c r="CS62" s="51" t="s">
        <v>78</v>
      </c>
      <c r="CT62" s="51" t="s">
        <v>78</v>
      </c>
      <c r="CU62" s="51">
        <v>0</v>
      </c>
      <c r="CV62" s="51">
        <v>0</v>
      </c>
      <c r="CW62" s="51" t="s">
        <v>78</v>
      </c>
      <c r="CX62" s="51">
        <v>26</v>
      </c>
      <c r="CY62" s="51">
        <v>50</v>
      </c>
      <c r="CZ62" s="51">
        <v>0</v>
      </c>
      <c r="DA62" s="51">
        <v>46</v>
      </c>
      <c r="DB62" s="51">
        <v>0</v>
      </c>
      <c r="DC62" s="51">
        <v>24</v>
      </c>
      <c r="DD62" s="51">
        <v>7</v>
      </c>
      <c r="DE62" s="51">
        <v>20</v>
      </c>
      <c r="DF62" s="51">
        <v>15</v>
      </c>
      <c r="DG62" s="51" t="s">
        <v>78</v>
      </c>
      <c r="DH62" s="51">
        <v>0</v>
      </c>
      <c r="DI62" s="51">
        <v>0</v>
      </c>
      <c r="DJ62" s="51" t="s">
        <v>78</v>
      </c>
      <c r="DK62" s="51">
        <v>31</v>
      </c>
      <c r="DL62" s="51">
        <v>85</v>
      </c>
      <c r="DM62" s="51">
        <v>0</v>
      </c>
      <c r="DN62" s="51">
        <v>45</v>
      </c>
      <c r="DO62" s="51">
        <v>0</v>
      </c>
      <c r="DP62" s="51">
        <v>40</v>
      </c>
      <c r="DQ62" s="51">
        <v>46</v>
      </c>
      <c r="DR62" s="51">
        <v>0</v>
      </c>
      <c r="DS62" s="51" t="s">
        <v>78</v>
      </c>
      <c r="DT62" s="51">
        <v>0</v>
      </c>
      <c r="DU62" s="51">
        <v>0</v>
      </c>
      <c r="DV62" s="51">
        <v>0</v>
      </c>
      <c r="DW62" s="51">
        <v>43</v>
      </c>
      <c r="DX62" s="51">
        <v>11</v>
      </c>
      <c r="DY62" s="51">
        <v>35</v>
      </c>
      <c r="DZ62" s="51">
        <v>0</v>
      </c>
      <c r="EA62" s="51">
        <v>46</v>
      </c>
      <c r="EB62" s="51">
        <v>0</v>
      </c>
      <c r="EC62" s="51">
        <v>38</v>
      </c>
      <c r="ED62" s="51">
        <v>44</v>
      </c>
      <c r="EE62" s="51" t="s">
        <v>78</v>
      </c>
      <c r="EF62" s="51" t="s">
        <v>78</v>
      </c>
      <c r="EG62" s="51">
        <v>0</v>
      </c>
      <c r="EH62" s="51">
        <v>0</v>
      </c>
      <c r="EI62" s="51" t="s">
        <v>78</v>
      </c>
      <c r="EJ62" s="51">
        <v>22</v>
      </c>
      <c r="EK62" s="51">
        <v>32</v>
      </c>
      <c r="EL62" s="51">
        <v>50</v>
      </c>
      <c r="EM62" s="51">
        <v>0</v>
      </c>
      <c r="EN62" s="51">
        <v>44</v>
      </c>
      <c r="EO62" s="51">
        <v>0</v>
      </c>
      <c r="EP62" s="51">
        <v>39</v>
      </c>
      <c r="EQ62" s="51">
        <v>45</v>
      </c>
      <c r="ER62" s="51" t="s">
        <v>78</v>
      </c>
      <c r="ES62" s="51" t="s">
        <v>78</v>
      </c>
      <c r="ET62" s="51">
        <v>0</v>
      </c>
      <c r="EU62" s="51">
        <v>0</v>
      </c>
      <c r="EV62" s="51" t="s">
        <v>78</v>
      </c>
      <c r="EW62" s="51">
        <v>31</v>
      </c>
      <c r="EX62" s="51">
        <v>24</v>
      </c>
      <c r="EY62" s="51">
        <v>85</v>
      </c>
      <c r="EZ62" s="51">
        <v>0</v>
      </c>
      <c r="FA62" s="51">
        <v>45</v>
      </c>
    </row>
    <row r="63" spans="1:157" x14ac:dyDescent="0.2">
      <c r="B63" s="51" t="s">
        <v>116</v>
      </c>
      <c r="C63" s="51">
        <v>25</v>
      </c>
      <c r="D63" s="51">
        <v>13</v>
      </c>
      <c r="E63" s="51">
        <v>16</v>
      </c>
      <c r="F63" s="51">
        <v>14</v>
      </c>
      <c r="G63" s="51">
        <v>11</v>
      </c>
      <c r="H63" s="51">
        <v>0</v>
      </c>
      <c r="I63" s="51" t="s">
        <v>78</v>
      </c>
      <c r="J63" s="51">
        <v>1</v>
      </c>
      <c r="K63" s="51">
        <v>19</v>
      </c>
      <c r="L63" s="51">
        <v>896</v>
      </c>
      <c r="M63" s="51">
        <v>0</v>
      </c>
      <c r="N63" s="51">
        <v>54</v>
      </c>
      <c r="O63" s="51">
        <v>0</v>
      </c>
      <c r="P63" s="51">
        <v>28</v>
      </c>
      <c r="Q63" s="51">
        <v>13</v>
      </c>
      <c r="R63" s="51">
        <v>18</v>
      </c>
      <c r="S63" s="51">
        <v>13</v>
      </c>
      <c r="T63" s="51">
        <v>8</v>
      </c>
      <c r="U63" s="51">
        <v>0</v>
      </c>
      <c r="V63" s="51" t="s">
        <v>78</v>
      </c>
      <c r="W63" s="51">
        <v>1</v>
      </c>
      <c r="X63" s="51">
        <v>19</v>
      </c>
      <c r="Y63" s="51">
        <v>1308</v>
      </c>
      <c r="Z63" s="51">
        <v>0</v>
      </c>
      <c r="AA63" s="51">
        <v>52</v>
      </c>
      <c r="AB63" s="51">
        <v>0</v>
      </c>
      <c r="AC63" s="51">
        <v>27</v>
      </c>
      <c r="AD63" s="51">
        <v>13</v>
      </c>
      <c r="AE63" s="51">
        <v>17</v>
      </c>
      <c r="AF63" s="51">
        <v>14</v>
      </c>
      <c r="AG63" s="51">
        <v>9</v>
      </c>
      <c r="AH63" s="51">
        <v>0</v>
      </c>
      <c r="AI63" s="51">
        <v>0</v>
      </c>
      <c r="AJ63" s="51">
        <v>1</v>
      </c>
      <c r="AK63" s="51">
        <v>19</v>
      </c>
      <c r="AL63" s="51">
        <v>2204</v>
      </c>
      <c r="AM63" s="51">
        <v>0</v>
      </c>
      <c r="AN63" s="51">
        <v>53</v>
      </c>
      <c r="AO63" s="51">
        <v>0</v>
      </c>
      <c r="AP63" s="51">
        <v>28</v>
      </c>
      <c r="AQ63" s="51">
        <v>9</v>
      </c>
      <c r="AR63" s="51">
        <v>16</v>
      </c>
      <c r="AS63" s="51">
        <v>16</v>
      </c>
      <c r="AT63" s="51">
        <v>5</v>
      </c>
      <c r="AU63" s="51">
        <v>0</v>
      </c>
      <c r="AV63" s="51" t="s">
        <v>78</v>
      </c>
      <c r="AW63" s="51">
        <v>1</v>
      </c>
      <c r="AX63" s="51">
        <v>25</v>
      </c>
      <c r="AY63" s="51">
        <v>896</v>
      </c>
      <c r="AZ63" s="51">
        <v>0</v>
      </c>
      <c r="BA63" s="51">
        <v>46</v>
      </c>
      <c r="BB63" s="51">
        <v>0</v>
      </c>
      <c r="BC63" s="51">
        <v>32</v>
      </c>
      <c r="BD63" s="51">
        <v>4</v>
      </c>
      <c r="BE63" s="51">
        <v>14</v>
      </c>
      <c r="BF63" s="51">
        <v>21</v>
      </c>
      <c r="BG63" s="51">
        <v>2</v>
      </c>
      <c r="BH63" s="51">
        <v>0</v>
      </c>
      <c r="BI63" s="51" t="s">
        <v>78</v>
      </c>
      <c r="BJ63" s="51">
        <v>1</v>
      </c>
      <c r="BK63" s="51">
        <v>25</v>
      </c>
      <c r="BL63" s="51">
        <v>1308</v>
      </c>
      <c r="BM63" s="51">
        <v>0</v>
      </c>
      <c r="BN63" s="51">
        <v>41</v>
      </c>
      <c r="BO63" s="51">
        <v>0</v>
      </c>
      <c r="BP63" s="51">
        <v>31</v>
      </c>
      <c r="BQ63" s="51">
        <v>6</v>
      </c>
      <c r="BR63" s="51">
        <v>14</v>
      </c>
      <c r="BS63" s="51">
        <v>19</v>
      </c>
      <c r="BT63" s="51">
        <v>3</v>
      </c>
      <c r="BU63" s="51">
        <v>0</v>
      </c>
      <c r="BV63" s="51">
        <v>0</v>
      </c>
      <c r="BW63" s="51">
        <v>1</v>
      </c>
      <c r="BX63" s="51">
        <v>25</v>
      </c>
      <c r="BY63" s="51">
        <v>2204</v>
      </c>
      <c r="BZ63" s="51">
        <v>0</v>
      </c>
      <c r="CA63" s="51">
        <v>43</v>
      </c>
      <c r="CB63" s="51">
        <v>0</v>
      </c>
      <c r="CC63" s="51">
        <v>25</v>
      </c>
      <c r="CD63" s="51">
        <v>12</v>
      </c>
      <c r="CE63" s="51">
        <v>18</v>
      </c>
      <c r="CF63" s="51">
        <v>18</v>
      </c>
      <c r="CG63" s="51">
        <v>5</v>
      </c>
      <c r="CH63" s="51">
        <v>0</v>
      </c>
      <c r="CI63" s="51" t="s">
        <v>78</v>
      </c>
      <c r="CJ63" s="51">
        <v>1</v>
      </c>
      <c r="CK63" s="51">
        <v>20</v>
      </c>
      <c r="CL63" s="51">
        <v>896</v>
      </c>
      <c r="CM63" s="51">
        <v>0</v>
      </c>
      <c r="CN63" s="51">
        <v>54</v>
      </c>
      <c r="CO63" s="51">
        <v>0</v>
      </c>
      <c r="CP63" s="51">
        <v>25</v>
      </c>
      <c r="CQ63" s="51">
        <v>12</v>
      </c>
      <c r="CR63" s="51">
        <v>20</v>
      </c>
      <c r="CS63" s="51">
        <v>19</v>
      </c>
      <c r="CT63" s="51">
        <v>6</v>
      </c>
      <c r="CU63" s="51">
        <v>0</v>
      </c>
      <c r="CV63" s="51" t="s">
        <v>78</v>
      </c>
      <c r="CW63" s="51">
        <v>1</v>
      </c>
      <c r="CX63" s="51">
        <v>17</v>
      </c>
      <c r="CY63" s="51">
        <v>1308</v>
      </c>
      <c r="CZ63" s="51">
        <v>0</v>
      </c>
      <c r="DA63" s="51">
        <v>57</v>
      </c>
      <c r="DB63" s="51">
        <v>0</v>
      </c>
      <c r="DC63" s="51">
        <v>25</v>
      </c>
      <c r="DD63" s="51">
        <v>12</v>
      </c>
      <c r="DE63" s="51">
        <v>19</v>
      </c>
      <c r="DF63" s="51">
        <v>19</v>
      </c>
      <c r="DG63" s="51">
        <v>6</v>
      </c>
      <c r="DH63" s="51">
        <v>0</v>
      </c>
      <c r="DI63" s="51">
        <v>0</v>
      </c>
      <c r="DJ63" s="51">
        <v>1</v>
      </c>
      <c r="DK63" s="51">
        <v>18</v>
      </c>
      <c r="DL63" s="51">
        <v>2204</v>
      </c>
      <c r="DM63" s="51">
        <v>0</v>
      </c>
      <c r="DN63" s="51">
        <v>56</v>
      </c>
      <c r="DO63" s="51">
        <v>0</v>
      </c>
      <c r="DP63" s="51">
        <v>49</v>
      </c>
      <c r="DQ63" s="51">
        <v>55</v>
      </c>
      <c r="DR63" s="51">
        <v>0</v>
      </c>
      <c r="DS63" s="51">
        <v>6</v>
      </c>
      <c r="DT63" s="51">
        <v>0</v>
      </c>
      <c r="DU63" s="51">
        <v>0</v>
      </c>
      <c r="DV63" s="51">
        <v>1</v>
      </c>
      <c r="DW63" s="51">
        <v>18</v>
      </c>
      <c r="DX63" s="51">
        <v>26</v>
      </c>
      <c r="DY63" s="51">
        <v>896</v>
      </c>
      <c r="DZ63" s="51">
        <v>0</v>
      </c>
      <c r="EA63" s="51">
        <v>55</v>
      </c>
      <c r="EB63" s="51">
        <v>0</v>
      </c>
      <c r="EC63" s="51">
        <v>52</v>
      </c>
      <c r="ED63" s="51">
        <v>59</v>
      </c>
      <c r="EE63" s="51">
        <v>0</v>
      </c>
      <c r="EF63" s="51">
        <v>7</v>
      </c>
      <c r="EG63" s="51">
        <v>0</v>
      </c>
      <c r="EH63" s="51">
        <v>0</v>
      </c>
      <c r="EI63" s="51">
        <v>1</v>
      </c>
      <c r="EJ63" s="51">
        <v>15</v>
      </c>
      <c r="EK63" s="51">
        <v>25</v>
      </c>
      <c r="EL63" s="51">
        <v>1308</v>
      </c>
      <c r="EM63" s="51">
        <v>0</v>
      </c>
      <c r="EN63" s="51">
        <v>59</v>
      </c>
      <c r="EO63" s="51">
        <v>0</v>
      </c>
      <c r="EP63" s="51">
        <v>51</v>
      </c>
      <c r="EQ63" s="51">
        <v>57</v>
      </c>
      <c r="ER63" s="51">
        <v>0</v>
      </c>
      <c r="ES63" s="51">
        <v>7</v>
      </c>
      <c r="ET63" s="51">
        <v>0</v>
      </c>
      <c r="EU63" s="51">
        <v>0</v>
      </c>
      <c r="EV63" s="51">
        <v>1</v>
      </c>
      <c r="EW63" s="51">
        <v>17</v>
      </c>
      <c r="EX63" s="51">
        <v>25</v>
      </c>
      <c r="EY63" s="51">
        <v>2204</v>
      </c>
      <c r="EZ63" s="51">
        <v>0</v>
      </c>
      <c r="FA63" s="51">
        <v>57</v>
      </c>
    </row>
    <row r="64" spans="1:157" x14ac:dyDescent="0.2">
      <c r="B64" s="51" t="s">
        <v>117</v>
      </c>
      <c r="C64" s="51">
        <v>21</v>
      </c>
      <c r="D64" s="51">
        <v>9</v>
      </c>
      <c r="E64" s="51">
        <v>12</v>
      </c>
      <c r="F64" s="51">
        <v>10</v>
      </c>
      <c r="G64" s="51">
        <v>6</v>
      </c>
      <c r="H64" s="51">
        <v>0</v>
      </c>
      <c r="I64" s="51">
        <v>0</v>
      </c>
      <c r="J64" s="51">
        <v>1</v>
      </c>
      <c r="K64" s="51">
        <v>40</v>
      </c>
      <c r="L64" s="51">
        <v>577</v>
      </c>
      <c r="M64" s="51">
        <v>0</v>
      </c>
      <c r="N64" s="51">
        <v>38</v>
      </c>
      <c r="O64" s="51">
        <v>0</v>
      </c>
      <c r="P64" s="51">
        <v>23</v>
      </c>
      <c r="Q64" s="51">
        <v>9</v>
      </c>
      <c r="R64" s="51">
        <v>13</v>
      </c>
      <c r="S64" s="51">
        <v>11</v>
      </c>
      <c r="T64" s="51">
        <v>7</v>
      </c>
      <c r="U64" s="51" t="s">
        <v>78</v>
      </c>
      <c r="V64" s="51">
        <v>0</v>
      </c>
      <c r="W64" s="51">
        <v>1</v>
      </c>
      <c r="X64" s="51">
        <v>36</v>
      </c>
      <c r="Y64" s="51">
        <v>3334</v>
      </c>
      <c r="Z64" s="51">
        <v>0</v>
      </c>
      <c r="AA64" s="51">
        <v>40</v>
      </c>
      <c r="AB64" s="51">
        <v>0</v>
      </c>
      <c r="AC64" s="51">
        <v>23</v>
      </c>
      <c r="AD64" s="51">
        <v>9</v>
      </c>
      <c r="AE64" s="51">
        <v>13</v>
      </c>
      <c r="AF64" s="51">
        <v>11</v>
      </c>
      <c r="AG64" s="51">
        <v>7</v>
      </c>
      <c r="AH64" s="51" t="s">
        <v>78</v>
      </c>
      <c r="AI64" s="51">
        <v>0</v>
      </c>
      <c r="AJ64" s="51">
        <v>1</v>
      </c>
      <c r="AK64" s="51">
        <v>37</v>
      </c>
      <c r="AL64" s="51">
        <v>3911</v>
      </c>
      <c r="AM64" s="51">
        <v>0</v>
      </c>
      <c r="AN64" s="51">
        <v>40</v>
      </c>
      <c r="AO64" s="51">
        <v>0</v>
      </c>
      <c r="AP64" s="51">
        <v>23</v>
      </c>
      <c r="AQ64" s="51">
        <v>4</v>
      </c>
      <c r="AR64" s="51">
        <v>12</v>
      </c>
      <c r="AS64" s="51">
        <v>12</v>
      </c>
      <c r="AT64" s="51">
        <v>3</v>
      </c>
      <c r="AU64" s="51">
        <v>0</v>
      </c>
      <c r="AV64" s="51">
        <v>0</v>
      </c>
      <c r="AW64" s="51">
        <v>1</v>
      </c>
      <c r="AX64" s="51">
        <v>45</v>
      </c>
      <c r="AY64" s="51">
        <v>577</v>
      </c>
      <c r="AZ64" s="51">
        <v>0</v>
      </c>
      <c r="BA64" s="51">
        <v>31</v>
      </c>
      <c r="BB64" s="51">
        <v>0</v>
      </c>
      <c r="BC64" s="51">
        <v>27</v>
      </c>
      <c r="BD64" s="51">
        <v>5</v>
      </c>
      <c r="BE64" s="51">
        <v>10</v>
      </c>
      <c r="BF64" s="51">
        <v>13</v>
      </c>
      <c r="BG64" s="51">
        <v>2</v>
      </c>
      <c r="BH64" s="51">
        <v>0</v>
      </c>
      <c r="BI64" s="51">
        <v>0</v>
      </c>
      <c r="BJ64" s="51">
        <v>1</v>
      </c>
      <c r="BK64" s="51">
        <v>42</v>
      </c>
      <c r="BL64" s="51">
        <v>3334</v>
      </c>
      <c r="BM64" s="51">
        <v>0</v>
      </c>
      <c r="BN64" s="51">
        <v>30</v>
      </c>
      <c r="BO64" s="51">
        <v>0</v>
      </c>
      <c r="BP64" s="51">
        <v>26</v>
      </c>
      <c r="BQ64" s="51">
        <v>5</v>
      </c>
      <c r="BR64" s="51">
        <v>11</v>
      </c>
      <c r="BS64" s="51">
        <v>13</v>
      </c>
      <c r="BT64" s="51">
        <v>2</v>
      </c>
      <c r="BU64" s="51">
        <v>0</v>
      </c>
      <c r="BV64" s="51">
        <v>0</v>
      </c>
      <c r="BW64" s="51">
        <v>1</v>
      </c>
      <c r="BX64" s="51">
        <v>43</v>
      </c>
      <c r="BY64" s="51">
        <v>3911</v>
      </c>
      <c r="BZ64" s="51">
        <v>0</v>
      </c>
      <c r="CA64" s="51">
        <v>30</v>
      </c>
      <c r="CB64" s="51">
        <v>0</v>
      </c>
      <c r="CC64" s="51">
        <v>25</v>
      </c>
      <c r="CD64" s="51">
        <v>7</v>
      </c>
      <c r="CE64" s="51">
        <v>13</v>
      </c>
      <c r="CF64" s="51">
        <v>12</v>
      </c>
      <c r="CG64" s="51">
        <v>3</v>
      </c>
      <c r="CH64" s="51">
        <v>0</v>
      </c>
      <c r="CI64" s="51">
        <v>0</v>
      </c>
      <c r="CJ64" s="51">
        <v>1</v>
      </c>
      <c r="CK64" s="51">
        <v>39</v>
      </c>
      <c r="CL64" s="51">
        <v>577</v>
      </c>
      <c r="CM64" s="51">
        <v>0</v>
      </c>
      <c r="CN64" s="51">
        <v>35</v>
      </c>
      <c r="CO64" s="51">
        <v>0</v>
      </c>
      <c r="CP64" s="51">
        <v>22</v>
      </c>
      <c r="CQ64" s="51">
        <v>9</v>
      </c>
      <c r="CR64" s="51">
        <v>14</v>
      </c>
      <c r="CS64" s="51">
        <v>13</v>
      </c>
      <c r="CT64" s="51">
        <v>7</v>
      </c>
      <c r="CU64" s="51">
        <v>0</v>
      </c>
      <c r="CV64" s="51">
        <v>0</v>
      </c>
      <c r="CW64" s="51">
        <v>1</v>
      </c>
      <c r="CX64" s="51">
        <v>34</v>
      </c>
      <c r="CY64" s="51">
        <v>3334</v>
      </c>
      <c r="CZ64" s="51">
        <v>0</v>
      </c>
      <c r="DA64" s="51">
        <v>43</v>
      </c>
      <c r="DB64" s="51">
        <v>0</v>
      </c>
      <c r="DC64" s="51">
        <v>22</v>
      </c>
      <c r="DD64" s="51">
        <v>8</v>
      </c>
      <c r="DE64" s="51">
        <v>14</v>
      </c>
      <c r="DF64" s="51">
        <v>13</v>
      </c>
      <c r="DG64" s="51">
        <v>7</v>
      </c>
      <c r="DH64" s="51">
        <v>0</v>
      </c>
      <c r="DI64" s="51">
        <v>0</v>
      </c>
      <c r="DJ64" s="51">
        <v>1</v>
      </c>
      <c r="DK64" s="51">
        <v>35</v>
      </c>
      <c r="DL64" s="51">
        <v>3911</v>
      </c>
      <c r="DM64" s="51">
        <v>0</v>
      </c>
      <c r="DN64" s="51">
        <v>42</v>
      </c>
      <c r="DO64" s="51">
        <v>0</v>
      </c>
      <c r="DP64" s="51">
        <v>32</v>
      </c>
      <c r="DQ64" s="51">
        <v>34</v>
      </c>
      <c r="DR64" s="51">
        <v>0</v>
      </c>
      <c r="DS64" s="51">
        <v>3</v>
      </c>
      <c r="DT64" s="51">
        <v>0</v>
      </c>
      <c r="DU64" s="51">
        <v>0</v>
      </c>
      <c r="DV64" s="51">
        <v>1</v>
      </c>
      <c r="DW64" s="51">
        <v>42</v>
      </c>
      <c r="DX64" s="51">
        <v>23</v>
      </c>
      <c r="DY64" s="51">
        <v>577</v>
      </c>
      <c r="DZ64" s="51">
        <v>0</v>
      </c>
      <c r="EA64" s="51">
        <v>34</v>
      </c>
      <c r="EB64" s="51">
        <v>0</v>
      </c>
      <c r="EC64" s="51">
        <v>33</v>
      </c>
      <c r="ED64" s="51">
        <v>39</v>
      </c>
      <c r="EE64" s="51">
        <v>0</v>
      </c>
      <c r="EF64" s="51">
        <v>6</v>
      </c>
      <c r="EG64" s="51">
        <v>0</v>
      </c>
      <c r="EH64" s="51">
        <v>0</v>
      </c>
      <c r="EI64" s="51">
        <v>1</v>
      </c>
      <c r="EJ64" s="51">
        <v>37</v>
      </c>
      <c r="EK64" s="51">
        <v>24</v>
      </c>
      <c r="EL64" s="51">
        <v>3334</v>
      </c>
      <c r="EM64" s="51">
        <v>0</v>
      </c>
      <c r="EN64" s="51">
        <v>39</v>
      </c>
      <c r="EO64" s="51">
        <v>0</v>
      </c>
      <c r="EP64" s="51">
        <v>33</v>
      </c>
      <c r="EQ64" s="51">
        <v>38</v>
      </c>
      <c r="ER64" s="51">
        <v>0</v>
      </c>
      <c r="ES64" s="51">
        <v>5</v>
      </c>
      <c r="ET64" s="51">
        <v>0</v>
      </c>
      <c r="EU64" s="51">
        <v>0</v>
      </c>
      <c r="EV64" s="51">
        <v>1</v>
      </c>
      <c r="EW64" s="51">
        <v>37</v>
      </c>
      <c r="EX64" s="51">
        <v>23</v>
      </c>
      <c r="EY64" s="51">
        <v>3911</v>
      </c>
      <c r="EZ64" s="51">
        <v>0</v>
      </c>
      <c r="FA64" s="51">
        <v>38</v>
      </c>
    </row>
    <row r="65" spans="1:157" x14ac:dyDescent="0.2">
      <c r="B65" s="45" t="s">
        <v>500</v>
      </c>
      <c r="C65" s="51">
        <v>38</v>
      </c>
      <c r="D65" s="51">
        <v>8</v>
      </c>
      <c r="E65" s="51">
        <v>14</v>
      </c>
      <c r="F65" s="51">
        <v>15</v>
      </c>
      <c r="G65" s="51">
        <v>4</v>
      </c>
      <c r="H65" s="51">
        <v>0</v>
      </c>
      <c r="I65" s="51">
        <v>0</v>
      </c>
      <c r="J65" s="51">
        <v>0</v>
      </c>
      <c r="K65" s="51">
        <v>21</v>
      </c>
      <c r="L65" s="51">
        <v>14473</v>
      </c>
      <c r="M65" s="51">
        <v>0</v>
      </c>
      <c r="N65" s="51">
        <v>41</v>
      </c>
      <c r="O65" s="51">
        <v>0</v>
      </c>
      <c r="P65" s="51">
        <v>38</v>
      </c>
      <c r="Q65" s="51">
        <v>8</v>
      </c>
      <c r="R65" s="51">
        <v>15</v>
      </c>
      <c r="S65" s="51">
        <v>14</v>
      </c>
      <c r="T65" s="51">
        <v>4</v>
      </c>
      <c r="U65" s="51">
        <v>0</v>
      </c>
      <c r="V65" s="51">
        <v>0</v>
      </c>
      <c r="W65" s="51">
        <v>0</v>
      </c>
      <c r="X65" s="51">
        <v>21</v>
      </c>
      <c r="Y65" s="51">
        <v>34672</v>
      </c>
      <c r="Z65" s="51">
        <v>0</v>
      </c>
      <c r="AA65" s="51">
        <v>42</v>
      </c>
      <c r="AB65" s="51">
        <v>0</v>
      </c>
      <c r="AC65" s="51">
        <v>38</v>
      </c>
      <c r="AD65" s="51">
        <v>8</v>
      </c>
      <c r="AE65" s="51">
        <v>14</v>
      </c>
      <c r="AF65" s="51">
        <v>15</v>
      </c>
      <c r="AG65" s="51">
        <v>4</v>
      </c>
      <c r="AH65" s="51">
        <v>0</v>
      </c>
      <c r="AI65" s="51">
        <v>0</v>
      </c>
      <c r="AJ65" s="51">
        <v>0</v>
      </c>
      <c r="AK65" s="51">
        <v>21</v>
      </c>
      <c r="AL65" s="51">
        <v>49145</v>
      </c>
      <c r="AM65" s="51">
        <v>0</v>
      </c>
      <c r="AN65" s="51">
        <v>41</v>
      </c>
      <c r="AO65" s="51">
        <v>0</v>
      </c>
      <c r="AP65" s="51">
        <v>39</v>
      </c>
      <c r="AQ65" s="51">
        <v>4</v>
      </c>
      <c r="AR65" s="51">
        <v>12</v>
      </c>
      <c r="AS65" s="51">
        <v>17</v>
      </c>
      <c r="AT65" s="51">
        <v>2</v>
      </c>
      <c r="AU65" s="51">
        <v>0</v>
      </c>
      <c r="AV65" s="51">
        <v>0</v>
      </c>
      <c r="AW65" s="51">
        <v>0</v>
      </c>
      <c r="AX65" s="51">
        <v>26</v>
      </c>
      <c r="AY65" s="51">
        <v>14473</v>
      </c>
      <c r="AZ65" s="51">
        <v>0</v>
      </c>
      <c r="BA65" s="51">
        <v>35</v>
      </c>
      <c r="BB65" s="51">
        <v>0</v>
      </c>
      <c r="BC65" s="51">
        <v>41</v>
      </c>
      <c r="BD65" s="51">
        <v>3</v>
      </c>
      <c r="BE65" s="51">
        <v>10</v>
      </c>
      <c r="BF65" s="51">
        <v>18</v>
      </c>
      <c r="BG65" s="51">
        <v>1</v>
      </c>
      <c r="BH65" s="51">
        <v>0</v>
      </c>
      <c r="BI65" s="51">
        <v>0</v>
      </c>
      <c r="BJ65" s="51">
        <v>0</v>
      </c>
      <c r="BK65" s="51">
        <v>26</v>
      </c>
      <c r="BL65" s="51">
        <v>34672</v>
      </c>
      <c r="BM65" s="51">
        <v>0</v>
      </c>
      <c r="BN65" s="51">
        <v>32</v>
      </c>
      <c r="BO65" s="51">
        <v>0</v>
      </c>
      <c r="BP65" s="51">
        <v>40</v>
      </c>
      <c r="BQ65" s="51">
        <v>4</v>
      </c>
      <c r="BR65" s="51">
        <v>10</v>
      </c>
      <c r="BS65" s="51">
        <v>17</v>
      </c>
      <c r="BT65" s="51">
        <v>1</v>
      </c>
      <c r="BU65" s="51">
        <v>0</v>
      </c>
      <c r="BV65" s="51">
        <v>0</v>
      </c>
      <c r="BW65" s="51">
        <v>0</v>
      </c>
      <c r="BX65" s="51">
        <v>26</v>
      </c>
      <c r="BY65" s="51">
        <v>49145</v>
      </c>
      <c r="BZ65" s="51">
        <v>0</v>
      </c>
      <c r="CA65" s="51">
        <v>33</v>
      </c>
      <c r="CB65" s="51">
        <v>0</v>
      </c>
      <c r="CC65" s="51">
        <v>35</v>
      </c>
      <c r="CD65" s="51">
        <v>7</v>
      </c>
      <c r="CE65" s="51">
        <v>15</v>
      </c>
      <c r="CF65" s="51">
        <v>22</v>
      </c>
      <c r="CG65" s="51">
        <v>2</v>
      </c>
      <c r="CH65" s="51">
        <v>0</v>
      </c>
      <c r="CI65" s="51">
        <v>0</v>
      </c>
      <c r="CJ65" s="51">
        <v>0</v>
      </c>
      <c r="CK65" s="51">
        <v>19</v>
      </c>
      <c r="CL65" s="51">
        <v>14472</v>
      </c>
      <c r="CM65" s="51">
        <v>0</v>
      </c>
      <c r="CN65" s="51">
        <v>46</v>
      </c>
      <c r="CO65" s="51">
        <v>0</v>
      </c>
      <c r="CP65" s="51">
        <v>30</v>
      </c>
      <c r="CQ65" s="51">
        <v>9</v>
      </c>
      <c r="CR65" s="51">
        <v>18</v>
      </c>
      <c r="CS65" s="51">
        <v>22</v>
      </c>
      <c r="CT65" s="51">
        <v>5</v>
      </c>
      <c r="CU65" s="51">
        <v>0</v>
      </c>
      <c r="CV65" s="51">
        <v>0</v>
      </c>
      <c r="CW65" s="51">
        <v>0</v>
      </c>
      <c r="CX65" s="51">
        <v>16</v>
      </c>
      <c r="CY65" s="51">
        <v>34672</v>
      </c>
      <c r="CZ65" s="51">
        <v>0</v>
      </c>
      <c r="DA65" s="51">
        <v>53</v>
      </c>
      <c r="DB65" s="51">
        <v>0</v>
      </c>
      <c r="DC65" s="51">
        <v>32</v>
      </c>
      <c r="DD65" s="51">
        <v>8</v>
      </c>
      <c r="DE65" s="51">
        <v>17</v>
      </c>
      <c r="DF65" s="51">
        <v>22</v>
      </c>
      <c r="DG65" s="51">
        <v>4</v>
      </c>
      <c r="DH65" s="51">
        <v>0</v>
      </c>
      <c r="DI65" s="51">
        <v>0</v>
      </c>
      <c r="DJ65" s="51">
        <v>0</v>
      </c>
      <c r="DK65" s="51">
        <v>17</v>
      </c>
      <c r="DL65" s="51">
        <v>49144</v>
      </c>
      <c r="DM65" s="51">
        <v>0</v>
      </c>
      <c r="DN65" s="51">
        <v>51</v>
      </c>
      <c r="DO65" s="51">
        <v>0</v>
      </c>
      <c r="DP65" s="51">
        <v>43</v>
      </c>
      <c r="DQ65" s="51">
        <v>46</v>
      </c>
      <c r="DR65" s="51">
        <v>0</v>
      </c>
      <c r="DS65" s="51">
        <v>3</v>
      </c>
      <c r="DT65" s="51">
        <v>0</v>
      </c>
      <c r="DU65" s="51">
        <v>0</v>
      </c>
      <c r="DV65" s="51">
        <v>0</v>
      </c>
      <c r="DW65" s="51">
        <v>16</v>
      </c>
      <c r="DX65" s="51">
        <v>37</v>
      </c>
      <c r="DY65" s="51">
        <v>14473</v>
      </c>
      <c r="DZ65" s="51">
        <v>0</v>
      </c>
      <c r="EA65" s="51">
        <v>46</v>
      </c>
      <c r="EB65" s="51">
        <v>0</v>
      </c>
      <c r="EC65" s="51">
        <v>47</v>
      </c>
      <c r="ED65" s="51">
        <v>52</v>
      </c>
      <c r="EE65" s="51" t="s">
        <v>78</v>
      </c>
      <c r="EF65" s="51">
        <v>5</v>
      </c>
      <c r="EG65" s="51">
        <v>0</v>
      </c>
      <c r="EH65" s="51">
        <v>0</v>
      </c>
      <c r="EI65" s="51">
        <v>1</v>
      </c>
      <c r="EJ65" s="51">
        <v>15</v>
      </c>
      <c r="EK65" s="51">
        <v>33</v>
      </c>
      <c r="EL65" s="51">
        <v>34671</v>
      </c>
      <c r="EM65" s="51">
        <v>0</v>
      </c>
      <c r="EN65" s="51">
        <v>52</v>
      </c>
      <c r="EO65" s="51">
        <v>0</v>
      </c>
      <c r="EP65" s="51">
        <v>46</v>
      </c>
      <c r="EQ65" s="51">
        <v>50</v>
      </c>
      <c r="ER65" s="51" t="s">
        <v>78</v>
      </c>
      <c r="ES65" s="51">
        <v>4</v>
      </c>
      <c r="ET65" s="51">
        <v>0</v>
      </c>
      <c r="EU65" s="51">
        <v>0</v>
      </c>
      <c r="EV65" s="51">
        <v>1</v>
      </c>
      <c r="EW65" s="51">
        <v>15</v>
      </c>
      <c r="EX65" s="51">
        <v>34</v>
      </c>
      <c r="EY65" s="51">
        <v>49144</v>
      </c>
      <c r="EZ65" s="51">
        <v>0</v>
      </c>
      <c r="FA65" s="51">
        <v>50</v>
      </c>
    </row>
    <row r="66" spans="1:157" x14ac:dyDescent="0.2">
      <c r="B66" s="54" t="s">
        <v>118</v>
      </c>
      <c r="C66" s="51">
        <v>31</v>
      </c>
      <c r="D66" s="51">
        <v>14</v>
      </c>
      <c r="E66" s="51">
        <v>17</v>
      </c>
      <c r="F66" s="51">
        <v>14</v>
      </c>
      <c r="G66" s="51">
        <v>9</v>
      </c>
      <c r="H66" s="51">
        <v>0</v>
      </c>
      <c r="I66" s="51" t="s">
        <v>78</v>
      </c>
      <c r="J66" s="51">
        <v>1</v>
      </c>
      <c r="K66" s="51">
        <v>15</v>
      </c>
      <c r="L66" s="51">
        <v>725</v>
      </c>
      <c r="M66" s="51">
        <v>0</v>
      </c>
      <c r="N66" s="51">
        <v>53</v>
      </c>
      <c r="O66" s="51">
        <v>0</v>
      </c>
      <c r="P66" s="51">
        <v>34</v>
      </c>
      <c r="Q66" s="51">
        <v>11</v>
      </c>
      <c r="R66" s="51">
        <v>17</v>
      </c>
      <c r="S66" s="51">
        <v>15</v>
      </c>
      <c r="T66" s="51">
        <v>8</v>
      </c>
      <c r="U66" s="51" t="s">
        <v>78</v>
      </c>
      <c r="V66" s="51" t="s">
        <v>78</v>
      </c>
      <c r="W66" s="51">
        <v>0</v>
      </c>
      <c r="X66" s="51">
        <v>15</v>
      </c>
      <c r="Y66" s="51">
        <v>1187</v>
      </c>
      <c r="Z66" s="51">
        <v>0</v>
      </c>
      <c r="AA66" s="51">
        <v>51</v>
      </c>
      <c r="AB66" s="51">
        <v>0</v>
      </c>
      <c r="AC66" s="51">
        <v>33</v>
      </c>
      <c r="AD66" s="51">
        <v>12</v>
      </c>
      <c r="AE66" s="51">
        <v>17</v>
      </c>
      <c r="AF66" s="51">
        <v>15</v>
      </c>
      <c r="AG66" s="51">
        <v>8</v>
      </c>
      <c r="AH66" s="51" t="s">
        <v>78</v>
      </c>
      <c r="AI66" s="51">
        <v>0</v>
      </c>
      <c r="AJ66" s="51">
        <v>1</v>
      </c>
      <c r="AK66" s="51">
        <v>15</v>
      </c>
      <c r="AL66" s="51">
        <v>1912</v>
      </c>
      <c r="AM66" s="51">
        <v>0</v>
      </c>
      <c r="AN66" s="51">
        <v>51</v>
      </c>
      <c r="AO66" s="51">
        <v>0</v>
      </c>
      <c r="AP66" s="51">
        <v>31</v>
      </c>
      <c r="AQ66" s="51">
        <v>8</v>
      </c>
      <c r="AR66" s="51">
        <v>17</v>
      </c>
      <c r="AS66" s="51">
        <v>17</v>
      </c>
      <c r="AT66" s="51">
        <v>4</v>
      </c>
      <c r="AU66" s="51">
        <v>0</v>
      </c>
      <c r="AV66" s="51" t="s">
        <v>78</v>
      </c>
      <c r="AW66" s="51">
        <v>1</v>
      </c>
      <c r="AX66" s="51">
        <v>22</v>
      </c>
      <c r="AY66" s="51">
        <v>725</v>
      </c>
      <c r="AZ66" s="51">
        <v>0</v>
      </c>
      <c r="BA66" s="51">
        <v>46</v>
      </c>
      <c r="BB66" s="51">
        <v>0</v>
      </c>
      <c r="BC66" s="51">
        <v>40</v>
      </c>
      <c r="BD66" s="51">
        <v>5</v>
      </c>
      <c r="BE66" s="51">
        <v>13</v>
      </c>
      <c r="BF66" s="51">
        <v>19</v>
      </c>
      <c r="BG66" s="51">
        <v>2</v>
      </c>
      <c r="BH66" s="51">
        <v>0</v>
      </c>
      <c r="BI66" s="51" t="s">
        <v>78</v>
      </c>
      <c r="BJ66" s="51">
        <v>0</v>
      </c>
      <c r="BK66" s="51">
        <v>20</v>
      </c>
      <c r="BL66" s="51">
        <v>1187</v>
      </c>
      <c r="BM66" s="51">
        <v>0</v>
      </c>
      <c r="BN66" s="51">
        <v>40</v>
      </c>
      <c r="BO66" s="51">
        <v>0</v>
      </c>
      <c r="BP66" s="51">
        <v>36</v>
      </c>
      <c r="BQ66" s="51">
        <v>7</v>
      </c>
      <c r="BR66" s="51">
        <v>15</v>
      </c>
      <c r="BS66" s="51">
        <v>18</v>
      </c>
      <c r="BT66" s="51">
        <v>3</v>
      </c>
      <c r="BU66" s="51">
        <v>0</v>
      </c>
      <c r="BV66" s="51">
        <v>0</v>
      </c>
      <c r="BW66" s="51">
        <v>1</v>
      </c>
      <c r="BX66" s="51">
        <v>21</v>
      </c>
      <c r="BY66" s="51">
        <v>1912</v>
      </c>
      <c r="BZ66" s="51">
        <v>0</v>
      </c>
      <c r="CA66" s="51">
        <v>42</v>
      </c>
      <c r="CB66" s="51">
        <v>0</v>
      </c>
      <c r="CC66" s="51">
        <v>30</v>
      </c>
      <c r="CD66" s="51">
        <v>12</v>
      </c>
      <c r="CE66" s="51">
        <v>18</v>
      </c>
      <c r="CF66" s="51">
        <v>20</v>
      </c>
      <c r="CG66" s="51">
        <v>4</v>
      </c>
      <c r="CH66" s="51">
        <v>0</v>
      </c>
      <c r="CI66" s="51" t="s">
        <v>78</v>
      </c>
      <c r="CJ66" s="51">
        <v>1</v>
      </c>
      <c r="CK66" s="51">
        <v>15</v>
      </c>
      <c r="CL66" s="51">
        <v>725</v>
      </c>
      <c r="CM66" s="51">
        <v>0</v>
      </c>
      <c r="CN66" s="51">
        <v>54</v>
      </c>
      <c r="CO66" s="51">
        <v>0</v>
      </c>
      <c r="CP66" s="51">
        <v>28</v>
      </c>
      <c r="CQ66" s="51">
        <v>10</v>
      </c>
      <c r="CR66" s="51">
        <v>19</v>
      </c>
      <c r="CS66" s="51">
        <v>23</v>
      </c>
      <c r="CT66" s="51">
        <v>7</v>
      </c>
      <c r="CU66" s="51" t="s">
        <v>78</v>
      </c>
      <c r="CV66" s="51" t="s">
        <v>78</v>
      </c>
      <c r="CW66" s="51">
        <v>0</v>
      </c>
      <c r="CX66" s="51">
        <v>12</v>
      </c>
      <c r="CY66" s="51">
        <v>1187</v>
      </c>
      <c r="CZ66" s="51">
        <v>0</v>
      </c>
      <c r="DA66" s="51">
        <v>59</v>
      </c>
      <c r="DB66" s="51">
        <v>0</v>
      </c>
      <c r="DC66" s="51">
        <v>29</v>
      </c>
      <c r="DD66" s="51">
        <v>11</v>
      </c>
      <c r="DE66" s="51">
        <v>19</v>
      </c>
      <c r="DF66" s="51">
        <v>22</v>
      </c>
      <c r="DG66" s="51">
        <v>6</v>
      </c>
      <c r="DH66" s="51" t="s">
        <v>78</v>
      </c>
      <c r="DI66" s="51">
        <v>0</v>
      </c>
      <c r="DJ66" s="51">
        <v>1</v>
      </c>
      <c r="DK66" s="51">
        <v>13</v>
      </c>
      <c r="DL66" s="51">
        <v>1912</v>
      </c>
      <c r="DM66" s="51">
        <v>0</v>
      </c>
      <c r="DN66" s="51">
        <v>57</v>
      </c>
      <c r="DO66" s="51">
        <v>0</v>
      </c>
      <c r="DP66" s="51">
        <v>51</v>
      </c>
      <c r="DQ66" s="51">
        <v>55</v>
      </c>
      <c r="DR66" s="51">
        <v>0</v>
      </c>
      <c r="DS66" s="51">
        <v>4</v>
      </c>
      <c r="DT66" s="51">
        <v>0</v>
      </c>
      <c r="DU66" s="51">
        <v>0</v>
      </c>
      <c r="DV66" s="51">
        <v>1</v>
      </c>
      <c r="DW66" s="51">
        <v>13</v>
      </c>
      <c r="DX66" s="51">
        <v>31</v>
      </c>
      <c r="DY66" s="51">
        <v>725</v>
      </c>
      <c r="DZ66" s="51">
        <v>0</v>
      </c>
      <c r="EA66" s="51">
        <v>55</v>
      </c>
      <c r="EB66" s="51">
        <v>0</v>
      </c>
      <c r="EC66" s="51">
        <v>54</v>
      </c>
      <c r="ED66" s="51">
        <v>61</v>
      </c>
      <c r="EE66" s="51" t="s">
        <v>78</v>
      </c>
      <c r="EF66" s="51">
        <v>7</v>
      </c>
      <c r="EG66" s="51">
        <v>0</v>
      </c>
      <c r="EH66" s="51">
        <v>0</v>
      </c>
      <c r="EI66" s="51">
        <v>1</v>
      </c>
      <c r="EJ66" s="51">
        <v>10</v>
      </c>
      <c r="EK66" s="51">
        <v>29</v>
      </c>
      <c r="EL66" s="51">
        <v>1187</v>
      </c>
      <c r="EM66" s="51">
        <v>0</v>
      </c>
      <c r="EN66" s="51">
        <v>61</v>
      </c>
      <c r="EO66" s="51">
        <v>0</v>
      </c>
      <c r="EP66" s="51">
        <v>53</v>
      </c>
      <c r="EQ66" s="51">
        <v>59</v>
      </c>
      <c r="ER66" s="51" t="s">
        <v>78</v>
      </c>
      <c r="ES66" s="51">
        <v>6</v>
      </c>
      <c r="ET66" s="51">
        <v>0</v>
      </c>
      <c r="EU66" s="51">
        <v>0</v>
      </c>
      <c r="EV66" s="51">
        <v>1</v>
      </c>
      <c r="EW66" s="51">
        <v>11</v>
      </c>
      <c r="EX66" s="51">
        <v>30</v>
      </c>
      <c r="EY66" s="51">
        <v>1912</v>
      </c>
      <c r="EZ66" s="51">
        <v>0</v>
      </c>
      <c r="FA66" s="51">
        <v>59</v>
      </c>
    </row>
    <row r="67" spans="1:157" x14ac:dyDescent="0.2">
      <c r="B67" s="29" t="s">
        <v>498</v>
      </c>
      <c r="C67" s="51" t="s">
        <v>119</v>
      </c>
      <c r="D67" s="51" t="s">
        <v>119</v>
      </c>
      <c r="E67" s="51" t="s">
        <v>119</v>
      </c>
      <c r="F67" s="51" t="s">
        <v>119</v>
      </c>
      <c r="G67" s="51" t="s">
        <v>119</v>
      </c>
      <c r="H67" s="51" t="s">
        <v>119</v>
      </c>
      <c r="I67" s="51" t="s">
        <v>119</v>
      </c>
      <c r="J67" s="51" t="s">
        <v>119</v>
      </c>
      <c r="K67" s="51" t="s">
        <v>119</v>
      </c>
      <c r="L67" s="51">
        <v>0</v>
      </c>
      <c r="M67" s="51">
        <v>0</v>
      </c>
      <c r="N67" s="51" t="s">
        <v>119</v>
      </c>
      <c r="O67" s="51">
        <v>0</v>
      </c>
      <c r="P67" s="51" t="s">
        <v>119</v>
      </c>
      <c r="Q67" s="51" t="s">
        <v>119</v>
      </c>
      <c r="R67" s="51" t="s">
        <v>119</v>
      </c>
      <c r="S67" s="51" t="s">
        <v>78</v>
      </c>
      <c r="T67" s="51" t="s">
        <v>119</v>
      </c>
      <c r="U67" s="51" t="s">
        <v>119</v>
      </c>
      <c r="V67" s="51" t="s">
        <v>119</v>
      </c>
      <c r="W67" s="51" t="s">
        <v>119</v>
      </c>
      <c r="X67" s="51" t="s">
        <v>119</v>
      </c>
      <c r="Y67" s="51" t="s">
        <v>78</v>
      </c>
      <c r="Z67" s="51">
        <v>0</v>
      </c>
      <c r="AA67" s="51" t="s">
        <v>78</v>
      </c>
      <c r="AB67" s="51">
        <v>0</v>
      </c>
      <c r="AC67" s="51" t="s">
        <v>119</v>
      </c>
      <c r="AD67" s="51" t="s">
        <v>119</v>
      </c>
      <c r="AE67" s="51" t="s">
        <v>119</v>
      </c>
      <c r="AF67" s="51" t="s">
        <v>78</v>
      </c>
      <c r="AG67" s="51" t="s">
        <v>119</v>
      </c>
      <c r="AH67" s="51" t="s">
        <v>119</v>
      </c>
      <c r="AI67" s="51" t="s">
        <v>119</v>
      </c>
      <c r="AJ67" s="51" t="s">
        <v>119</v>
      </c>
      <c r="AK67" s="51" t="s">
        <v>119</v>
      </c>
      <c r="AL67" s="51" t="s">
        <v>78</v>
      </c>
      <c r="AM67" s="51">
        <v>0</v>
      </c>
      <c r="AN67" s="51" t="s">
        <v>78</v>
      </c>
      <c r="AO67" s="51">
        <v>0</v>
      </c>
      <c r="AP67" s="51" t="s">
        <v>119</v>
      </c>
      <c r="AQ67" s="51" t="s">
        <v>119</v>
      </c>
      <c r="AR67" s="51" t="s">
        <v>119</v>
      </c>
      <c r="AS67" s="51" t="s">
        <v>119</v>
      </c>
      <c r="AT67" s="51" t="s">
        <v>119</v>
      </c>
      <c r="AU67" s="51" t="s">
        <v>119</v>
      </c>
      <c r="AV67" s="51" t="s">
        <v>119</v>
      </c>
      <c r="AW67" s="51" t="s">
        <v>119</v>
      </c>
      <c r="AX67" s="51" t="s">
        <v>119</v>
      </c>
      <c r="AY67" s="51">
        <v>0</v>
      </c>
      <c r="AZ67" s="51">
        <v>0</v>
      </c>
      <c r="BA67" s="51" t="s">
        <v>119</v>
      </c>
      <c r="BB67" s="51">
        <v>0</v>
      </c>
      <c r="BC67" s="51" t="s">
        <v>78</v>
      </c>
      <c r="BD67" s="51" t="s">
        <v>119</v>
      </c>
      <c r="BE67" s="51" t="s">
        <v>119</v>
      </c>
      <c r="BF67" s="51" t="s">
        <v>119</v>
      </c>
      <c r="BG67" s="51" t="s">
        <v>119</v>
      </c>
      <c r="BH67" s="51" t="s">
        <v>119</v>
      </c>
      <c r="BI67" s="51" t="s">
        <v>119</v>
      </c>
      <c r="BJ67" s="51" t="s">
        <v>119</v>
      </c>
      <c r="BK67" s="51" t="s">
        <v>119</v>
      </c>
      <c r="BL67" s="51" t="s">
        <v>78</v>
      </c>
      <c r="BM67" s="51">
        <v>0</v>
      </c>
      <c r="BN67" s="51" t="s">
        <v>78</v>
      </c>
      <c r="BO67" s="51">
        <v>0</v>
      </c>
      <c r="BP67" s="51" t="s">
        <v>78</v>
      </c>
      <c r="BQ67" s="51" t="s">
        <v>119</v>
      </c>
      <c r="BR67" s="51" t="s">
        <v>119</v>
      </c>
      <c r="BS67" s="51" t="s">
        <v>119</v>
      </c>
      <c r="BT67" s="51" t="s">
        <v>119</v>
      </c>
      <c r="BU67" s="51" t="s">
        <v>119</v>
      </c>
      <c r="BV67" s="51" t="s">
        <v>119</v>
      </c>
      <c r="BW67" s="51" t="s">
        <v>119</v>
      </c>
      <c r="BX67" s="51" t="s">
        <v>119</v>
      </c>
      <c r="BY67" s="51" t="s">
        <v>78</v>
      </c>
      <c r="BZ67" s="51">
        <v>0</v>
      </c>
      <c r="CA67" s="51" t="s">
        <v>78</v>
      </c>
      <c r="CB67" s="51">
        <v>0</v>
      </c>
      <c r="CC67" s="51" t="s">
        <v>119</v>
      </c>
      <c r="CD67" s="51" t="s">
        <v>119</v>
      </c>
      <c r="CE67" s="51" t="s">
        <v>119</v>
      </c>
      <c r="CF67" s="51" t="s">
        <v>119</v>
      </c>
      <c r="CG67" s="51" t="s">
        <v>119</v>
      </c>
      <c r="CH67" s="51" t="s">
        <v>119</v>
      </c>
      <c r="CI67" s="51" t="s">
        <v>119</v>
      </c>
      <c r="CJ67" s="51" t="s">
        <v>119</v>
      </c>
      <c r="CK67" s="51" t="s">
        <v>119</v>
      </c>
      <c r="CL67" s="51">
        <v>0</v>
      </c>
      <c r="CM67" s="51">
        <v>0</v>
      </c>
      <c r="CN67" s="51" t="s">
        <v>119</v>
      </c>
      <c r="CO67" s="51">
        <v>0</v>
      </c>
      <c r="CP67" s="51" t="s">
        <v>78</v>
      </c>
      <c r="CQ67" s="51" t="s">
        <v>119</v>
      </c>
      <c r="CR67" s="51" t="s">
        <v>119</v>
      </c>
      <c r="CS67" s="51" t="s">
        <v>119</v>
      </c>
      <c r="CT67" s="51" t="s">
        <v>119</v>
      </c>
      <c r="CU67" s="51" t="s">
        <v>119</v>
      </c>
      <c r="CV67" s="51" t="s">
        <v>119</v>
      </c>
      <c r="CW67" s="51" t="s">
        <v>119</v>
      </c>
      <c r="CX67" s="51" t="s">
        <v>119</v>
      </c>
      <c r="CY67" s="51" t="s">
        <v>78</v>
      </c>
      <c r="CZ67" s="51">
        <v>0</v>
      </c>
      <c r="DA67" s="51" t="s">
        <v>78</v>
      </c>
      <c r="DB67" s="51">
        <v>0</v>
      </c>
      <c r="DC67" s="51" t="s">
        <v>78</v>
      </c>
      <c r="DD67" s="51" t="s">
        <v>119</v>
      </c>
      <c r="DE67" s="51" t="s">
        <v>119</v>
      </c>
      <c r="DF67" s="51" t="s">
        <v>119</v>
      </c>
      <c r="DG67" s="51" t="s">
        <v>119</v>
      </c>
      <c r="DH67" s="51" t="s">
        <v>119</v>
      </c>
      <c r="DI67" s="51" t="s">
        <v>119</v>
      </c>
      <c r="DJ67" s="51" t="s">
        <v>119</v>
      </c>
      <c r="DK67" s="51" t="s">
        <v>119</v>
      </c>
      <c r="DL67" s="51" t="s">
        <v>78</v>
      </c>
      <c r="DM67" s="51">
        <v>0</v>
      </c>
      <c r="DN67" s="51" t="s">
        <v>78</v>
      </c>
      <c r="DO67" s="51">
        <v>0</v>
      </c>
      <c r="DP67" s="51" t="s">
        <v>119</v>
      </c>
      <c r="DQ67" s="51" t="s">
        <v>119</v>
      </c>
      <c r="DR67" s="51" t="s">
        <v>119</v>
      </c>
      <c r="DS67" s="51" t="s">
        <v>119</v>
      </c>
      <c r="DT67" s="51">
        <v>0</v>
      </c>
      <c r="DU67" s="51">
        <v>0</v>
      </c>
      <c r="DV67" s="51" t="s">
        <v>119</v>
      </c>
      <c r="DW67" s="51" t="s">
        <v>119</v>
      </c>
      <c r="DX67" s="51" t="s">
        <v>119</v>
      </c>
      <c r="DY67" s="51">
        <v>0</v>
      </c>
      <c r="DZ67" s="51">
        <v>0</v>
      </c>
      <c r="EA67" s="51" t="s">
        <v>119</v>
      </c>
      <c r="EB67" s="51">
        <v>0</v>
      </c>
      <c r="EC67" s="51" t="s">
        <v>119</v>
      </c>
      <c r="ED67" s="51" t="s">
        <v>78</v>
      </c>
      <c r="EE67" s="51" t="s">
        <v>119</v>
      </c>
      <c r="EF67" s="51" t="s">
        <v>119</v>
      </c>
      <c r="EG67" s="51">
        <v>0</v>
      </c>
      <c r="EH67" s="51">
        <v>0</v>
      </c>
      <c r="EI67" s="51" t="s">
        <v>119</v>
      </c>
      <c r="EJ67" s="51" t="s">
        <v>119</v>
      </c>
      <c r="EK67" s="51" t="s">
        <v>78</v>
      </c>
      <c r="EL67" s="51" t="s">
        <v>78</v>
      </c>
      <c r="EM67" s="51">
        <v>0</v>
      </c>
      <c r="EN67" s="51" t="s">
        <v>78</v>
      </c>
      <c r="EO67" s="51">
        <v>0</v>
      </c>
      <c r="EP67" s="51" t="s">
        <v>119</v>
      </c>
      <c r="EQ67" s="51" t="s">
        <v>78</v>
      </c>
      <c r="ER67" s="51" t="s">
        <v>119</v>
      </c>
      <c r="ES67" s="51" t="s">
        <v>119</v>
      </c>
      <c r="ET67" s="51">
        <v>0</v>
      </c>
      <c r="EU67" s="51">
        <v>0</v>
      </c>
      <c r="EV67" s="51" t="s">
        <v>119</v>
      </c>
      <c r="EW67" s="51" t="s">
        <v>119</v>
      </c>
      <c r="EX67" s="51" t="s">
        <v>78</v>
      </c>
      <c r="EY67" s="51" t="s">
        <v>78</v>
      </c>
      <c r="EZ67" s="51">
        <v>0</v>
      </c>
      <c r="FA67" s="51" t="s">
        <v>78</v>
      </c>
    </row>
    <row r="70" spans="1:157" x14ac:dyDescent="0.2">
      <c r="B70" s="33"/>
    </row>
    <row r="73" spans="1:157" x14ac:dyDescent="0.2">
      <c r="A73" s="51" t="s">
        <v>120</v>
      </c>
    </row>
    <row r="74" spans="1:157" x14ac:dyDescent="0.2">
      <c r="B74" s="51" t="s">
        <v>121</v>
      </c>
      <c r="C74" s="51">
        <v>7</v>
      </c>
      <c r="D74" s="51">
        <v>27</v>
      </c>
      <c r="E74" s="51">
        <v>21</v>
      </c>
      <c r="F74" s="51">
        <v>9</v>
      </c>
      <c r="G74" s="51">
        <v>35</v>
      </c>
      <c r="H74" s="51" t="s">
        <v>78</v>
      </c>
      <c r="I74" s="51">
        <v>0</v>
      </c>
      <c r="J74" s="51">
        <v>0</v>
      </c>
      <c r="K74" s="51">
        <v>1</v>
      </c>
      <c r="L74" s="51">
        <v>210061</v>
      </c>
      <c r="M74" s="51">
        <v>0</v>
      </c>
      <c r="N74" s="51">
        <v>92</v>
      </c>
      <c r="O74" s="51">
        <v>0</v>
      </c>
      <c r="P74" s="51">
        <v>12</v>
      </c>
      <c r="Q74" s="51">
        <v>24</v>
      </c>
      <c r="R74" s="51">
        <v>24</v>
      </c>
      <c r="S74" s="51">
        <v>12</v>
      </c>
      <c r="T74" s="51">
        <v>25</v>
      </c>
      <c r="U74" s="51" t="s">
        <v>78</v>
      </c>
      <c r="V74" s="51">
        <v>0</v>
      </c>
      <c r="W74" s="51">
        <v>0</v>
      </c>
      <c r="X74" s="51">
        <v>3</v>
      </c>
      <c r="Y74" s="51">
        <v>221659</v>
      </c>
      <c r="Z74" s="51">
        <v>0</v>
      </c>
      <c r="AA74" s="51">
        <v>86</v>
      </c>
      <c r="AB74" s="51">
        <v>0</v>
      </c>
      <c r="AC74" s="51">
        <v>9</v>
      </c>
      <c r="AD74" s="51">
        <v>26</v>
      </c>
      <c r="AE74" s="51">
        <v>22</v>
      </c>
      <c r="AF74" s="51">
        <v>10</v>
      </c>
      <c r="AG74" s="51">
        <v>30</v>
      </c>
      <c r="AH74" s="51" t="s">
        <v>78</v>
      </c>
      <c r="AI74" s="51">
        <v>0</v>
      </c>
      <c r="AJ74" s="51">
        <v>0</v>
      </c>
      <c r="AK74" s="51">
        <v>2</v>
      </c>
      <c r="AL74" s="51">
        <v>431720</v>
      </c>
      <c r="AM74" s="51">
        <v>0</v>
      </c>
      <c r="AN74" s="51">
        <v>89</v>
      </c>
      <c r="AO74" s="51">
        <v>0</v>
      </c>
      <c r="AP74" s="51">
        <v>8</v>
      </c>
      <c r="AQ74" s="51">
        <v>26</v>
      </c>
      <c r="AR74" s="51">
        <v>29</v>
      </c>
      <c r="AS74" s="51">
        <v>15</v>
      </c>
      <c r="AT74" s="51">
        <v>20</v>
      </c>
      <c r="AU74" s="51">
        <v>0</v>
      </c>
      <c r="AV74" s="51">
        <v>0</v>
      </c>
      <c r="AW74" s="51">
        <v>0</v>
      </c>
      <c r="AX74" s="51">
        <v>2</v>
      </c>
      <c r="AY74" s="51">
        <v>210061</v>
      </c>
      <c r="AZ74" s="51">
        <v>0</v>
      </c>
      <c r="BA74" s="51">
        <v>90</v>
      </c>
      <c r="BB74" s="51">
        <v>0</v>
      </c>
      <c r="BC74" s="51">
        <v>16</v>
      </c>
      <c r="BD74" s="51">
        <v>19</v>
      </c>
      <c r="BE74" s="51">
        <v>30</v>
      </c>
      <c r="BF74" s="51">
        <v>22</v>
      </c>
      <c r="BG74" s="51">
        <v>11</v>
      </c>
      <c r="BH74" s="51">
        <v>0</v>
      </c>
      <c r="BI74" s="51">
        <v>0</v>
      </c>
      <c r="BJ74" s="51">
        <v>0</v>
      </c>
      <c r="BK74" s="51">
        <v>3</v>
      </c>
      <c r="BL74" s="51">
        <v>221659</v>
      </c>
      <c r="BM74" s="51">
        <v>0</v>
      </c>
      <c r="BN74" s="51">
        <v>81</v>
      </c>
      <c r="BO74" s="51">
        <v>0</v>
      </c>
      <c r="BP74" s="51">
        <v>12</v>
      </c>
      <c r="BQ74" s="51">
        <v>22</v>
      </c>
      <c r="BR74" s="51">
        <v>29</v>
      </c>
      <c r="BS74" s="51">
        <v>19</v>
      </c>
      <c r="BT74" s="51">
        <v>15</v>
      </c>
      <c r="BU74" s="51">
        <v>0</v>
      </c>
      <c r="BV74" s="51">
        <v>0</v>
      </c>
      <c r="BW74" s="51">
        <v>0</v>
      </c>
      <c r="BX74" s="51">
        <v>3</v>
      </c>
      <c r="BY74" s="51">
        <v>431720</v>
      </c>
      <c r="BZ74" s="51">
        <v>0</v>
      </c>
      <c r="CA74" s="51">
        <v>85</v>
      </c>
      <c r="CB74" s="51">
        <v>0</v>
      </c>
      <c r="CC74" s="51">
        <v>5</v>
      </c>
      <c r="CD74" s="51">
        <v>32</v>
      </c>
      <c r="CE74" s="51">
        <v>28</v>
      </c>
      <c r="CF74" s="51">
        <v>13</v>
      </c>
      <c r="CG74" s="51">
        <v>21</v>
      </c>
      <c r="CH74" s="51">
        <v>0</v>
      </c>
      <c r="CI74" s="51">
        <v>0</v>
      </c>
      <c r="CJ74" s="51">
        <v>0</v>
      </c>
      <c r="CK74" s="51">
        <v>1</v>
      </c>
      <c r="CL74" s="51">
        <v>210062</v>
      </c>
      <c r="CM74" s="51">
        <v>0</v>
      </c>
      <c r="CN74" s="51">
        <v>94</v>
      </c>
      <c r="CO74" s="51">
        <v>0</v>
      </c>
      <c r="CP74" s="51">
        <v>7</v>
      </c>
      <c r="CQ74" s="51">
        <v>26</v>
      </c>
      <c r="CR74" s="51">
        <v>25</v>
      </c>
      <c r="CS74" s="51">
        <v>14</v>
      </c>
      <c r="CT74" s="51">
        <v>27</v>
      </c>
      <c r="CU74" s="51" t="s">
        <v>78</v>
      </c>
      <c r="CV74" s="51">
        <v>0</v>
      </c>
      <c r="CW74" s="51">
        <v>0</v>
      </c>
      <c r="CX74" s="51">
        <v>2</v>
      </c>
      <c r="CY74" s="51">
        <v>221660</v>
      </c>
      <c r="CZ74" s="51">
        <v>0</v>
      </c>
      <c r="DA74" s="51">
        <v>91</v>
      </c>
      <c r="DB74" s="51">
        <v>0</v>
      </c>
      <c r="DC74" s="51">
        <v>6</v>
      </c>
      <c r="DD74" s="51">
        <v>29</v>
      </c>
      <c r="DE74" s="51">
        <v>26</v>
      </c>
      <c r="DF74" s="51">
        <v>13</v>
      </c>
      <c r="DG74" s="51">
        <v>24</v>
      </c>
      <c r="DH74" s="51" t="s">
        <v>78</v>
      </c>
      <c r="DI74" s="51">
        <v>0</v>
      </c>
      <c r="DJ74" s="51">
        <v>0</v>
      </c>
      <c r="DK74" s="51">
        <v>1</v>
      </c>
      <c r="DL74" s="51">
        <v>431722</v>
      </c>
      <c r="DM74" s="51">
        <v>0</v>
      </c>
      <c r="DN74" s="51">
        <v>92</v>
      </c>
      <c r="DO74" s="51">
        <v>0</v>
      </c>
      <c r="DP74" s="51">
        <v>70</v>
      </c>
      <c r="DQ74" s="51">
        <v>93</v>
      </c>
      <c r="DR74" s="51" t="s">
        <v>78</v>
      </c>
      <c r="DS74" s="51">
        <v>23</v>
      </c>
      <c r="DT74" s="51">
        <v>0</v>
      </c>
      <c r="DU74" s="51">
        <v>0</v>
      </c>
      <c r="DV74" s="51">
        <v>0</v>
      </c>
      <c r="DW74" s="51">
        <v>1</v>
      </c>
      <c r="DX74" s="51">
        <v>6</v>
      </c>
      <c r="DY74" s="51">
        <v>210060</v>
      </c>
      <c r="DZ74" s="51">
        <v>0</v>
      </c>
      <c r="EA74" s="51">
        <v>93</v>
      </c>
      <c r="EB74" s="51">
        <v>0</v>
      </c>
      <c r="EC74" s="51">
        <v>65</v>
      </c>
      <c r="ED74" s="51">
        <v>90</v>
      </c>
      <c r="EE74" s="51" t="s">
        <v>78</v>
      </c>
      <c r="EF74" s="51">
        <v>25</v>
      </c>
      <c r="EG74" s="51">
        <v>0</v>
      </c>
      <c r="EH74" s="51">
        <v>0</v>
      </c>
      <c r="EI74" s="51">
        <v>0</v>
      </c>
      <c r="EJ74" s="51">
        <v>2</v>
      </c>
      <c r="EK74" s="51">
        <v>8</v>
      </c>
      <c r="EL74" s="51">
        <v>221659</v>
      </c>
      <c r="EM74" s="51">
        <v>0</v>
      </c>
      <c r="EN74" s="51">
        <v>90</v>
      </c>
      <c r="EO74" s="51">
        <v>0</v>
      </c>
      <c r="EP74" s="51">
        <v>67</v>
      </c>
      <c r="EQ74" s="51">
        <v>91</v>
      </c>
      <c r="ER74" s="51">
        <v>0</v>
      </c>
      <c r="ES74" s="51">
        <v>24</v>
      </c>
      <c r="ET74" s="51">
        <v>0</v>
      </c>
      <c r="EU74" s="51">
        <v>0</v>
      </c>
      <c r="EV74" s="51">
        <v>0</v>
      </c>
      <c r="EW74" s="51">
        <v>1</v>
      </c>
      <c r="EX74" s="51">
        <v>7</v>
      </c>
      <c r="EY74" s="51">
        <v>431719</v>
      </c>
      <c r="EZ74" s="51">
        <v>0</v>
      </c>
      <c r="FA74" s="51">
        <v>91</v>
      </c>
    </row>
    <row r="75" spans="1:157" x14ac:dyDescent="0.2">
      <c r="B75" s="51" t="s">
        <v>120</v>
      </c>
      <c r="C75" s="51">
        <v>17</v>
      </c>
      <c r="D75" s="51">
        <v>23</v>
      </c>
      <c r="E75" s="51">
        <v>26</v>
      </c>
      <c r="F75" s="51">
        <v>15</v>
      </c>
      <c r="G75" s="51">
        <v>15</v>
      </c>
      <c r="H75" s="51" t="s">
        <v>78</v>
      </c>
      <c r="I75" s="51">
        <v>0</v>
      </c>
      <c r="J75" s="51">
        <v>0</v>
      </c>
      <c r="K75" s="51">
        <v>3</v>
      </c>
      <c r="L75" s="51">
        <v>67746</v>
      </c>
      <c r="M75" s="51">
        <v>0</v>
      </c>
      <c r="N75" s="51">
        <v>80</v>
      </c>
      <c r="O75" s="51">
        <v>0</v>
      </c>
      <c r="P75" s="51">
        <v>25</v>
      </c>
      <c r="Q75" s="51">
        <v>17</v>
      </c>
      <c r="R75" s="51">
        <v>25</v>
      </c>
      <c r="S75" s="51">
        <v>17</v>
      </c>
      <c r="T75" s="51">
        <v>10</v>
      </c>
      <c r="U75" s="51" t="s">
        <v>78</v>
      </c>
      <c r="V75" s="51">
        <v>0</v>
      </c>
      <c r="W75" s="51">
        <v>0</v>
      </c>
      <c r="X75" s="51">
        <v>6</v>
      </c>
      <c r="Y75" s="51">
        <v>70075</v>
      </c>
      <c r="Z75" s="51">
        <v>0</v>
      </c>
      <c r="AA75" s="51">
        <v>69</v>
      </c>
      <c r="AB75" s="51">
        <v>0</v>
      </c>
      <c r="AC75" s="51">
        <v>21</v>
      </c>
      <c r="AD75" s="51">
        <v>20</v>
      </c>
      <c r="AE75" s="51">
        <v>25</v>
      </c>
      <c r="AF75" s="51">
        <v>16</v>
      </c>
      <c r="AG75" s="51">
        <v>12</v>
      </c>
      <c r="AH75" s="51">
        <v>0</v>
      </c>
      <c r="AI75" s="51">
        <v>0</v>
      </c>
      <c r="AJ75" s="51">
        <v>0</v>
      </c>
      <c r="AK75" s="51">
        <v>5</v>
      </c>
      <c r="AL75" s="51">
        <v>137821</v>
      </c>
      <c r="AM75" s="51">
        <v>0</v>
      </c>
      <c r="AN75" s="51">
        <v>74</v>
      </c>
      <c r="AO75" s="51">
        <v>0</v>
      </c>
      <c r="AP75" s="51">
        <v>19</v>
      </c>
      <c r="AQ75" s="51">
        <v>16</v>
      </c>
      <c r="AR75" s="51">
        <v>29</v>
      </c>
      <c r="AS75" s="51">
        <v>24</v>
      </c>
      <c r="AT75" s="51">
        <v>7</v>
      </c>
      <c r="AU75" s="51">
        <v>0</v>
      </c>
      <c r="AV75" s="51">
        <v>0</v>
      </c>
      <c r="AW75" s="51">
        <v>0</v>
      </c>
      <c r="AX75" s="51">
        <v>4</v>
      </c>
      <c r="AY75" s="51">
        <v>67746</v>
      </c>
      <c r="AZ75" s="51">
        <v>0</v>
      </c>
      <c r="BA75" s="51">
        <v>76</v>
      </c>
      <c r="BB75" s="51">
        <v>0</v>
      </c>
      <c r="BC75" s="51">
        <v>31</v>
      </c>
      <c r="BD75" s="51">
        <v>9</v>
      </c>
      <c r="BE75" s="51">
        <v>23</v>
      </c>
      <c r="BF75" s="51">
        <v>25</v>
      </c>
      <c r="BG75" s="51">
        <v>3</v>
      </c>
      <c r="BH75" s="51">
        <v>0</v>
      </c>
      <c r="BI75" s="51">
        <v>0</v>
      </c>
      <c r="BJ75" s="51">
        <v>0</v>
      </c>
      <c r="BK75" s="51">
        <v>9</v>
      </c>
      <c r="BL75" s="51">
        <v>70075</v>
      </c>
      <c r="BM75" s="51">
        <v>0</v>
      </c>
      <c r="BN75" s="51">
        <v>60</v>
      </c>
      <c r="BO75" s="51">
        <v>0</v>
      </c>
      <c r="BP75" s="51">
        <v>25</v>
      </c>
      <c r="BQ75" s="51">
        <v>13</v>
      </c>
      <c r="BR75" s="51">
        <v>26</v>
      </c>
      <c r="BS75" s="51">
        <v>25</v>
      </c>
      <c r="BT75" s="51">
        <v>5</v>
      </c>
      <c r="BU75" s="51">
        <v>0</v>
      </c>
      <c r="BV75" s="51">
        <v>0</v>
      </c>
      <c r="BW75" s="51">
        <v>0</v>
      </c>
      <c r="BX75" s="51">
        <v>7</v>
      </c>
      <c r="BY75" s="51">
        <v>137821</v>
      </c>
      <c r="BZ75" s="51">
        <v>0</v>
      </c>
      <c r="CA75" s="51">
        <v>68</v>
      </c>
      <c r="CB75" s="51">
        <v>0</v>
      </c>
      <c r="CC75" s="51">
        <v>14</v>
      </c>
      <c r="CD75" s="51">
        <v>22</v>
      </c>
      <c r="CE75" s="51">
        <v>31</v>
      </c>
      <c r="CF75" s="51">
        <v>22</v>
      </c>
      <c r="CG75" s="51">
        <v>8</v>
      </c>
      <c r="CH75" s="51">
        <v>0</v>
      </c>
      <c r="CI75" s="51">
        <v>0</v>
      </c>
      <c r="CJ75" s="51">
        <v>0</v>
      </c>
      <c r="CK75" s="51">
        <v>2</v>
      </c>
      <c r="CL75" s="51">
        <v>67745</v>
      </c>
      <c r="CM75" s="51">
        <v>0</v>
      </c>
      <c r="CN75" s="51">
        <v>84</v>
      </c>
      <c r="CO75" s="51">
        <v>0</v>
      </c>
      <c r="CP75" s="51">
        <v>17</v>
      </c>
      <c r="CQ75" s="51">
        <v>19</v>
      </c>
      <c r="CR75" s="51">
        <v>28</v>
      </c>
      <c r="CS75" s="51">
        <v>21</v>
      </c>
      <c r="CT75" s="51">
        <v>11</v>
      </c>
      <c r="CU75" s="51" t="s">
        <v>78</v>
      </c>
      <c r="CV75" s="51">
        <v>0</v>
      </c>
      <c r="CW75" s="51">
        <v>0</v>
      </c>
      <c r="CX75" s="51">
        <v>4</v>
      </c>
      <c r="CY75" s="51">
        <v>70075</v>
      </c>
      <c r="CZ75" s="51">
        <v>0</v>
      </c>
      <c r="DA75" s="51">
        <v>79</v>
      </c>
      <c r="DB75" s="51">
        <v>0</v>
      </c>
      <c r="DC75" s="51">
        <v>15</v>
      </c>
      <c r="DD75" s="51">
        <v>21</v>
      </c>
      <c r="DE75" s="51">
        <v>29</v>
      </c>
      <c r="DF75" s="51">
        <v>22</v>
      </c>
      <c r="DG75" s="51">
        <v>9</v>
      </c>
      <c r="DH75" s="51" t="s">
        <v>78</v>
      </c>
      <c r="DI75" s="51">
        <v>0</v>
      </c>
      <c r="DJ75" s="51">
        <v>0</v>
      </c>
      <c r="DK75" s="51">
        <v>3</v>
      </c>
      <c r="DL75" s="51">
        <v>137820</v>
      </c>
      <c r="DM75" s="51">
        <v>0</v>
      </c>
      <c r="DN75" s="51">
        <v>81</v>
      </c>
      <c r="DO75" s="51">
        <v>0</v>
      </c>
      <c r="DP75" s="51">
        <v>74</v>
      </c>
      <c r="DQ75" s="51">
        <v>82</v>
      </c>
      <c r="DR75" s="51">
        <v>0</v>
      </c>
      <c r="DS75" s="51">
        <v>9</v>
      </c>
      <c r="DT75" s="51">
        <v>0</v>
      </c>
      <c r="DU75" s="51">
        <v>0</v>
      </c>
      <c r="DV75" s="51">
        <v>0</v>
      </c>
      <c r="DW75" s="51">
        <v>2</v>
      </c>
      <c r="DX75" s="51">
        <v>16</v>
      </c>
      <c r="DY75" s="51">
        <v>67746</v>
      </c>
      <c r="DZ75" s="51">
        <v>0</v>
      </c>
      <c r="EA75" s="51">
        <v>82</v>
      </c>
      <c r="EB75" s="51">
        <v>0</v>
      </c>
      <c r="EC75" s="51">
        <v>68</v>
      </c>
      <c r="ED75" s="51">
        <v>77</v>
      </c>
      <c r="EE75" s="51">
        <v>0</v>
      </c>
      <c r="EF75" s="51">
        <v>9</v>
      </c>
      <c r="EG75" s="51">
        <v>0</v>
      </c>
      <c r="EH75" s="51">
        <v>0</v>
      </c>
      <c r="EI75" s="51">
        <v>0</v>
      </c>
      <c r="EJ75" s="51">
        <v>4</v>
      </c>
      <c r="EK75" s="51">
        <v>19</v>
      </c>
      <c r="EL75" s="51">
        <v>70074</v>
      </c>
      <c r="EM75" s="51">
        <v>0</v>
      </c>
      <c r="EN75" s="51">
        <v>77</v>
      </c>
      <c r="EO75" s="51">
        <v>0</v>
      </c>
      <c r="EP75" s="51">
        <v>71</v>
      </c>
      <c r="EQ75" s="51">
        <v>80</v>
      </c>
      <c r="ER75" s="51">
        <v>0</v>
      </c>
      <c r="ES75" s="51">
        <v>9</v>
      </c>
      <c r="ET75" s="51">
        <v>0</v>
      </c>
      <c r="EU75" s="51">
        <v>0</v>
      </c>
      <c r="EV75" s="51">
        <v>0</v>
      </c>
      <c r="EW75" s="51">
        <v>3</v>
      </c>
      <c r="EX75" s="51">
        <v>17</v>
      </c>
      <c r="EY75" s="51">
        <v>137820</v>
      </c>
      <c r="EZ75" s="51">
        <v>0</v>
      </c>
      <c r="FA75" s="51">
        <v>80</v>
      </c>
    </row>
    <row r="76" spans="1:157" x14ac:dyDescent="0.2">
      <c r="B76" s="51" t="s">
        <v>22</v>
      </c>
      <c r="C76" s="51">
        <v>9</v>
      </c>
      <c r="D76" s="51">
        <v>26</v>
      </c>
      <c r="E76" s="51">
        <v>22</v>
      </c>
      <c r="F76" s="51">
        <v>10</v>
      </c>
      <c r="G76" s="51">
        <v>30</v>
      </c>
      <c r="H76" s="51">
        <v>0</v>
      </c>
      <c r="I76" s="51">
        <v>0</v>
      </c>
      <c r="J76" s="51">
        <v>0</v>
      </c>
      <c r="K76" s="51">
        <v>2</v>
      </c>
      <c r="L76" s="51">
        <v>277807</v>
      </c>
      <c r="M76" s="51">
        <v>0</v>
      </c>
      <c r="N76" s="51">
        <v>89</v>
      </c>
      <c r="O76" s="51">
        <v>0</v>
      </c>
      <c r="P76" s="51">
        <v>15</v>
      </c>
      <c r="Q76" s="51">
        <v>23</v>
      </c>
      <c r="R76" s="51">
        <v>24</v>
      </c>
      <c r="S76" s="51">
        <v>13</v>
      </c>
      <c r="T76" s="51">
        <v>22</v>
      </c>
      <c r="U76" s="51">
        <v>0</v>
      </c>
      <c r="V76" s="51">
        <v>0</v>
      </c>
      <c r="W76" s="51">
        <v>0</v>
      </c>
      <c r="X76" s="51">
        <v>3</v>
      </c>
      <c r="Y76" s="51">
        <v>291734</v>
      </c>
      <c r="Z76" s="51">
        <v>0</v>
      </c>
      <c r="AA76" s="51">
        <v>82</v>
      </c>
      <c r="AB76" s="51">
        <v>0</v>
      </c>
      <c r="AC76" s="51">
        <v>12</v>
      </c>
      <c r="AD76" s="51">
        <v>25</v>
      </c>
      <c r="AE76" s="51">
        <v>23</v>
      </c>
      <c r="AF76" s="51">
        <v>12</v>
      </c>
      <c r="AG76" s="51">
        <v>26</v>
      </c>
      <c r="AH76" s="51">
        <v>0</v>
      </c>
      <c r="AI76" s="51">
        <v>0</v>
      </c>
      <c r="AJ76" s="51">
        <v>0</v>
      </c>
      <c r="AK76" s="51">
        <v>3</v>
      </c>
      <c r="AL76" s="51">
        <v>569541</v>
      </c>
      <c r="AM76" s="51">
        <v>0</v>
      </c>
      <c r="AN76" s="51">
        <v>85</v>
      </c>
      <c r="AO76" s="51">
        <v>0</v>
      </c>
      <c r="AP76" s="51">
        <v>11</v>
      </c>
      <c r="AQ76" s="51">
        <v>24</v>
      </c>
      <c r="AR76" s="51">
        <v>29</v>
      </c>
      <c r="AS76" s="51">
        <v>17</v>
      </c>
      <c r="AT76" s="51">
        <v>17</v>
      </c>
      <c r="AU76" s="51">
        <v>0</v>
      </c>
      <c r="AV76" s="51">
        <v>0</v>
      </c>
      <c r="AW76" s="51">
        <v>0</v>
      </c>
      <c r="AX76" s="51">
        <v>2</v>
      </c>
      <c r="AY76" s="51">
        <v>277807</v>
      </c>
      <c r="AZ76" s="51">
        <v>0</v>
      </c>
      <c r="BA76" s="51">
        <v>87</v>
      </c>
      <c r="BB76" s="51">
        <v>0</v>
      </c>
      <c r="BC76" s="51">
        <v>19</v>
      </c>
      <c r="BD76" s="51">
        <v>16</v>
      </c>
      <c r="BE76" s="51">
        <v>28</v>
      </c>
      <c r="BF76" s="51">
        <v>23</v>
      </c>
      <c r="BG76" s="51">
        <v>9</v>
      </c>
      <c r="BH76" s="51">
        <v>0</v>
      </c>
      <c r="BI76" s="51">
        <v>0</v>
      </c>
      <c r="BJ76" s="51">
        <v>0</v>
      </c>
      <c r="BK76" s="51">
        <v>5</v>
      </c>
      <c r="BL76" s="51">
        <v>291734</v>
      </c>
      <c r="BM76" s="51">
        <v>0</v>
      </c>
      <c r="BN76" s="51">
        <v>76</v>
      </c>
      <c r="BO76" s="51">
        <v>0</v>
      </c>
      <c r="BP76" s="51">
        <v>15</v>
      </c>
      <c r="BQ76" s="51">
        <v>20</v>
      </c>
      <c r="BR76" s="51">
        <v>29</v>
      </c>
      <c r="BS76" s="51">
        <v>20</v>
      </c>
      <c r="BT76" s="51">
        <v>13</v>
      </c>
      <c r="BU76" s="51">
        <v>0</v>
      </c>
      <c r="BV76" s="51">
        <v>0</v>
      </c>
      <c r="BW76" s="51">
        <v>0</v>
      </c>
      <c r="BX76" s="51">
        <v>4</v>
      </c>
      <c r="BY76" s="51">
        <v>569541</v>
      </c>
      <c r="BZ76" s="51">
        <v>0</v>
      </c>
      <c r="CA76" s="51">
        <v>81</v>
      </c>
      <c r="CB76" s="51">
        <v>0</v>
      </c>
      <c r="CC76" s="51">
        <v>7</v>
      </c>
      <c r="CD76" s="51">
        <v>29</v>
      </c>
      <c r="CE76" s="51">
        <v>28</v>
      </c>
      <c r="CF76" s="51">
        <v>16</v>
      </c>
      <c r="CG76" s="51">
        <v>18</v>
      </c>
      <c r="CH76" s="51">
        <v>0</v>
      </c>
      <c r="CI76" s="51">
        <v>0</v>
      </c>
      <c r="CJ76" s="51">
        <v>0</v>
      </c>
      <c r="CK76" s="51">
        <v>1</v>
      </c>
      <c r="CL76" s="51">
        <v>277807</v>
      </c>
      <c r="CM76" s="51">
        <v>0</v>
      </c>
      <c r="CN76" s="51">
        <v>91</v>
      </c>
      <c r="CO76" s="51">
        <v>0</v>
      </c>
      <c r="CP76" s="51">
        <v>9</v>
      </c>
      <c r="CQ76" s="51">
        <v>24</v>
      </c>
      <c r="CR76" s="51">
        <v>26</v>
      </c>
      <c r="CS76" s="51">
        <v>15</v>
      </c>
      <c r="CT76" s="51">
        <v>23</v>
      </c>
      <c r="CU76" s="51">
        <v>0</v>
      </c>
      <c r="CV76" s="51">
        <v>0</v>
      </c>
      <c r="CW76" s="51">
        <v>0</v>
      </c>
      <c r="CX76" s="51">
        <v>2</v>
      </c>
      <c r="CY76" s="51">
        <v>291735</v>
      </c>
      <c r="CZ76" s="51">
        <v>0</v>
      </c>
      <c r="DA76" s="51">
        <v>88</v>
      </c>
      <c r="DB76" s="51">
        <v>0</v>
      </c>
      <c r="DC76" s="51">
        <v>8</v>
      </c>
      <c r="DD76" s="51">
        <v>27</v>
      </c>
      <c r="DE76" s="51">
        <v>27</v>
      </c>
      <c r="DF76" s="51">
        <v>16</v>
      </c>
      <c r="DG76" s="51">
        <v>20</v>
      </c>
      <c r="DH76" s="51">
        <v>0</v>
      </c>
      <c r="DI76" s="51">
        <v>0</v>
      </c>
      <c r="DJ76" s="51">
        <v>0</v>
      </c>
      <c r="DK76" s="51">
        <v>2</v>
      </c>
      <c r="DL76" s="51">
        <v>569542</v>
      </c>
      <c r="DM76" s="51">
        <v>0</v>
      </c>
      <c r="DN76" s="51">
        <v>90</v>
      </c>
      <c r="DO76" s="51">
        <v>0</v>
      </c>
      <c r="DP76" s="51">
        <v>71</v>
      </c>
      <c r="DQ76" s="51">
        <v>90</v>
      </c>
      <c r="DR76" s="51" t="s">
        <v>78</v>
      </c>
      <c r="DS76" s="51">
        <v>19</v>
      </c>
      <c r="DT76" s="51">
        <v>0</v>
      </c>
      <c r="DU76" s="51">
        <v>0</v>
      </c>
      <c r="DV76" s="51">
        <v>0</v>
      </c>
      <c r="DW76" s="51">
        <v>1</v>
      </c>
      <c r="DX76" s="51">
        <v>8</v>
      </c>
      <c r="DY76" s="51">
        <v>277806</v>
      </c>
      <c r="DZ76" s="51">
        <v>0</v>
      </c>
      <c r="EA76" s="51">
        <v>90</v>
      </c>
      <c r="EB76" s="51">
        <v>0</v>
      </c>
      <c r="EC76" s="51">
        <v>66</v>
      </c>
      <c r="ED76" s="51">
        <v>87</v>
      </c>
      <c r="EE76" s="51" t="s">
        <v>78</v>
      </c>
      <c r="EF76" s="51">
        <v>21</v>
      </c>
      <c r="EG76" s="51">
        <v>0</v>
      </c>
      <c r="EH76" s="51">
        <v>0</v>
      </c>
      <c r="EI76" s="51">
        <v>0</v>
      </c>
      <c r="EJ76" s="51">
        <v>2</v>
      </c>
      <c r="EK76" s="51">
        <v>11</v>
      </c>
      <c r="EL76" s="51">
        <v>291733</v>
      </c>
      <c r="EM76" s="51">
        <v>0</v>
      </c>
      <c r="EN76" s="51">
        <v>87</v>
      </c>
      <c r="EO76" s="51">
        <v>0</v>
      </c>
      <c r="EP76" s="51">
        <v>68</v>
      </c>
      <c r="EQ76" s="51">
        <v>89</v>
      </c>
      <c r="ER76" s="51">
        <v>0</v>
      </c>
      <c r="ES76" s="51">
        <v>20</v>
      </c>
      <c r="ET76" s="51">
        <v>0</v>
      </c>
      <c r="EU76" s="51">
        <v>0</v>
      </c>
      <c r="EV76" s="51">
        <v>0</v>
      </c>
      <c r="EW76" s="51">
        <v>2</v>
      </c>
      <c r="EX76" s="51">
        <v>10</v>
      </c>
      <c r="EY76" s="51">
        <v>569539</v>
      </c>
      <c r="EZ76" s="51">
        <v>0</v>
      </c>
      <c r="FA76" s="51">
        <v>89</v>
      </c>
    </row>
  </sheetData>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B81"/>
  <sheetViews>
    <sheetView topLeftCell="B1" workbookViewId="0">
      <pane ySplit="7" topLeftCell="A44" activePane="bottomLeft" state="frozen"/>
      <selection activeCell="Q4" sqref="Q4:T4"/>
      <selection pane="bottomLeft" activeCell="Q4" sqref="Q4:T4"/>
    </sheetView>
  </sheetViews>
  <sheetFormatPr defaultRowHeight="12.75" x14ac:dyDescent="0.2"/>
  <cols>
    <col min="1" max="1" width="9.140625" style="51"/>
    <col min="2" max="2" width="41.28515625" style="51" bestFit="1" customWidth="1"/>
    <col min="3" max="16384" width="9.140625" style="51"/>
  </cols>
  <sheetData>
    <row r="1" spans="1:158" ht="15.75" x14ac:dyDescent="0.25">
      <c r="A1" s="50" t="s">
        <v>49</v>
      </c>
      <c r="P1" s="51">
        <v>15</v>
      </c>
      <c r="Q1" s="51">
        <v>16</v>
      </c>
      <c r="R1" s="51">
        <v>17</v>
      </c>
      <c r="S1" s="51">
        <v>18</v>
      </c>
      <c r="T1" s="51">
        <v>19</v>
      </c>
      <c r="U1" s="51">
        <v>20</v>
      </c>
      <c r="V1" s="51">
        <v>22</v>
      </c>
      <c r="W1" s="51">
        <v>23</v>
      </c>
      <c r="X1" s="51">
        <v>24</v>
      </c>
      <c r="Y1" s="51">
        <v>25</v>
      </c>
      <c r="Z1" s="51">
        <v>26</v>
      </c>
      <c r="AA1" s="51">
        <v>27</v>
      </c>
      <c r="AC1" s="51">
        <v>28</v>
      </c>
      <c r="AD1" s="51">
        <v>29</v>
      </c>
      <c r="AE1" s="51">
        <v>30</v>
      </c>
      <c r="AF1" s="51">
        <v>31</v>
      </c>
      <c r="AG1" s="51">
        <v>32</v>
      </c>
      <c r="AH1" s="51">
        <v>33</v>
      </c>
      <c r="AI1" s="51">
        <v>35</v>
      </c>
      <c r="AJ1" s="51">
        <v>36</v>
      </c>
      <c r="AK1" s="51">
        <v>37</v>
      </c>
      <c r="AL1" s="51">
        <v>38</v>
      </c>
      <c r="AM1" s="51">
        <v>39</v>
      </c>
      <c r="AN1" s="51">
        <v>40</v>
      </c>
      <c r="AP1" s="51" t="s">
        <v>50</v>
      </c>
      <c r="AQ1" s="51">
        <v>42</v>
      </c>
      <c r="AR1" s="51">
        <v>43</v>
      </c>
      <c r="AS1" s="51">
        <v>44</v>
      </c>
      <c r="AT1" s="51">
        <v>45</v>
      </c>
      <c r="AU1" s="51">
        <v>46</v>
      </c>
      <c r="AV1" s="51">
        <v>48</v>
      </c>
      <c r="AW1" s="51">
        <v>49</v>
      </c>
      <c r="AX1" s="51">
        <v>50</v>
      </c>
      <c r="AY1" s="51">
        <v>51</v>
      </c>
      <c r="AZ1" s="51">
        <v>52</v>
      </c>
      <c r="BA1" s="51">
        <v>53</v>
      </c>
      <c r="BC1" s="51">
        <v>54</v>
      </c>
      <c r="BD1" s="51">
        <v>55</v>
      </c>
      <c r="BE1" s="51">
        <v>56</v>
      </c>
      <c r="BF1" s="51">
        <v>57</v>
      </c>
      <c r="BG1" s="51">
        <v>58</v>
      </c>
      <c r="BH1" s="51">
        <v>59</v>
      </c>
      <c r="BI1" s="51">
        <v>61</v>
      </c>
      <c r="BJ1" s="51">
        <v>62</v>
      </c>
      <c r="BK1" s="51">
        <v>63</v>
      </c>
      <c r="BL1" s="51">
        <v>64</v>
      </c>
      <c r="BM1" s="51">
        <v>65</v>
      </c>
      <c r="BN1" s="51">
        <v>66</v>
      </c>
      <c r="BP1" s="51">
        <v>67</v>
      </c>
      <c r="BQ1" s="51">
        <v>68</v>
      </c>
      <c r="BR1" s="51">
        <v>69</v>
      </c>
      <c r="BS1" s="51">
        <v>70</v>
      </c>
      <c r="BT1" s="51">
        <v>71</v>
      </c>
      <c r="BU1" s="51">
        <v>72</v>
      </c>
      <c r="BV1" s="51">
        <v>74</v>
      </c>
      <c r="BW1" s="51">
        <v>75</v>
      </c>
      <c r="BX1" s="51">
        <v>76</v>
      </c>
      <c r="BY1" s="51">
        <v>77</v>
      </c>
      <c r="BZ1" s="51">
        <v>78</v>
      </c>
      <c r="CA1" s="51">
        <v>79</v>
      </c>
      <c r="CC1" s="51" t="s">
        <v>51</v>
      </c>
      <c r="CD1" s="51">
        <v>81</v>
      </c>
      <c r="CE1" s="51">
        <v>82</v>
      </c>
      <c r="CF1" s="51">
        <v>83</v>
      </c>
      <c r="CG1" s="51">
        <v>84</v>
      </c>
      <c r="CH1" s="51">
        <v>85</v>
      </c>
      <c r="CI1" s="51">
        <v>87</v>
      </c>
      <c r="CJ1" s="51">
        <v>88</v>
      </c>
      <c r="CK1" s="51">
        <v>89</v>
      </c>
      <c r="CL1" s="51">
        <v>90</v>
      </c>
      <c r="CM1" s="51">
        <v>91</v>
      </c>
      <c r="CN1" s="51">
        <v>92</v>
      </c>
      <c r="CP1" s="51">
        <v>93</v>
      </c>
      <c r="CQ1" s="51">
        <v>94</v>
      </c>
      <c r="CR1" s="51">
        <v>95</v>
      </c>
      <c r="CS1" s="51">
        <v>96</v>
      </c>
      <c r="CT1" s="51">
        <v>97</v>
      </c>
      <c r="CU1" s="51">
        <v>98</v>
      </c>
      <c r="CV1" s="51">
        <v>100</v>
      </c>
      <c r="CW1" s="51">
        <v>101</v>
      </c>
      <c r="CX1" s="51">
        <v>102</v>
      </c>
      <c r="CY1" s="51">
        <v>103</v>
      </c>
      <c r="CZ1" s="51">
        <v>104</v>
      </c>
      <c r="DA1" s="51">
        <v>105</v>
      </c>
      <c r="DC1" s="51">
        <v>106</v>
      </c>
      <c r="DD1" s="51">
        <v>107</v>
      </c>
      <c r="DE1" s="51">
        <v>108</v>
      </c>
      <c r="DF1" s="51">
        <v>109</v>
      </c>
      <c r="DG1" s="51">
        <v>110</v>
      </c>
      <c r="DH1" s="51">
        <v>111</v>
      </c>
      <c r="DI1" s="51">
        <v>113</v>
      </c>
      <c r="DJ1" s="51">
        <v>114</v>
      </c>
      <c r="DK1" s="51">
        <v>115</v>
      </c>
      <c r="DL1" s="51">
        <v>116</v>
      </c>
      <c r="DM1" s="51">
        <v>117</v>
      </c>
      <c r="DN1" s="51">
        <v>118</v>
      </c>
      <c r="DP1" s="51" t="s">
        <v>52</v>
      </c>
      <c r="DQ1" s="51">
        <v>120</v>
      </c>
      <c r="DR1" s="51">
        <v>121</v>
      </c>
      <c r="DS1" s="51">
        <v>122</v>
      </c>
      <c r="DT1" s="51">
        <v>123</v>
      </c>
      <c r="DV1" s="51">
        <v>125</v>
      </c>
      <c r="DW1" s="51">
        <v>126</v>
      </c>
      <c r="DX1" s="51">
        <v>127</v>
      </c>
      <c r="DY1" s="51">
        <v>128</v>
      </c>
      <c r="DZ1" s="51">
        <v>129</v>
      </c>
      <c r="EA1" s="51">
        <v>130</v>
      </c>
      <c r="EC1" s="51">
        <v>131</v>
      </c>
      <c r="ED1" s="51">
        <v>132</v>
      </c>
      <c r="EE1" s="51">
        <v>133</v>
      </c>
      <c r="EF1" s="51">
        <v>134</v>
      </c>
      <c r="EG1" s="51">
        <v>135</v>
      </c>
      <c r="EI1" s="51">
        <v>137</v>
      </c>
      <c r="EJ1" s="51">
        <v>138</v>
      </c>
      <c r="EK1" s="51">
        <v>139</v>
      </c>
      <c r="EL1" s="51">
        <v>140</v>
      </c>
      <c r="EM1" s="51">
        <v>141</v>
      </c>
      <c r="EN1" s="51">
        <v>142</v>
      </c>
      <c r="EP1" s="51">
        <v>143</v>
      </c>
      <c r="EQ1" s="51">
        <v>144</v>
      </c>
      <c r="ER1" s="51">
        <v>145</v>
      </c>
      <c r="ES1" s="51">
        <v>146</v>
      </c>
      <c r="ET1" s="51">
        <v>147</v>
      </c>
      <c r="EV1" s="51">
        <v>149</v>
      </c>
      <c r="EW1" s="51">
        <v>150</v>
      </c>
      <c r="EX1" s="51">
        <v>151</v>
      </c>
      <c r="EY1" s="51">
        <v>152</v>
      </c>
      <c r="EZ1" s="51">
        <v>153</v>
      </c>
      <c r="FA1" s="51">
        <v>154</v>
      </c>
    </row>
    <row r="2" spans="1:158" x14ac:dyDescent="0.2">
      <c r="C2" s="51">
        <v>1</v>
      </c>
      <c r="AP2" s="51">
        <v>1</v>
      </c>
      <c r="CC2" s="51">
        <v>1</v>
      </c>
      <c r="DP2" s="51">
        <v>1</v>
      </c>
    </row>
    <row r="3" spans="1:158" x14ac:dyDescent="0.2">
      <c r="C3" s="52">
        <v>2</v>
      </c>
      <c r="D3" s="52">
        <v>3</v>
      </c>
      <c r="E3" s="52">
        <v>4</v>
      </c>
      <c r="F3" s="52">
        <v>5</v>
      </c>
      <c r="G3" s="52">
        <v>6</v>
      </c>
      <c r="H3" s="52">
        <v>7</v>
      </c>
      <c r="I3" s="52">
        <v>8</v>
      </c>
      <c r="J3" s="52">
        <v>9</v>
      </c>
      <c r="K3" s="52">
        <v>10</v>
      </c>
      <c r="L3" s="52">
        <v>11</v>
      </c>
      <c r="M3" s="52">
        <v>12</v>
      </c>
      <c r="N3" s="52">
        <v>13</v>
      </c>
      <c r="O3" s="52">
        <v>14</v>
      </c>
      <c r="P3" s="52">
        <v>15</v>
      </c>
      <c r="Q3" s="52">
        <v>16</v>
      </c>
      <c r="R3" s="52">
        <v>17</v>
      </c>
      <c r="S3" s="52">
        <v>18</v>
      </c>
      <c r="T3" s="52">
        <v>19</v>
      </c>
      <c r="U3" s="52">
        <v>20</v>
      </c>
      <c r="V3" s="52">
        <v>21</v>
      </c>
      <c r="W3" s="52">
        <v>22</v>
      </c>
      <c r="X3" s="52">
        <v>23</v>
      </c>
      <c r="Y3" s="52">
        <v>24</v>
      </c>
      <c r="Z3" s="52">
        <v>25</v>
      </c>
      <c r="AA3" s="52">
        <v>26</v>
      </c>
      <c r="AB3" s="52">
        <v>27</v>
      </c>
      <c r="AC3" s="52">
        <v>28</v>
      </c>
      <c r="AD3" s="52">
        <v>29</v>
      </c>
      <c r="AE3" s="52">
        <v>30</v>
      </c>
      <c r="AF3" s="52">
        <v>31</v>
      </c>
      <c r="AG3" s="52">
        <v>32</v>
      </c>
      <c r="AH3" s="52">
        <v>33</v>
      </c>
      <c r="AI3" s="52">
        <v>34</v>
      </c>
      <c r="AJ3" s="52">
        <v>35</v>
      </c>
      <c r="AK3" s="52">
        <v>36</v>
      </c>
      <c r="AL3" s="52">
        <v>37</v>
      </c>
      <c r="AM3" s="52">
        <v>38</v>
      </c>
      <c r="AN3" s="52">
        <v>39</v>
      </c>
      <c r="AO3" s="52">
        <v>40</v>
      </c>
      <c r="AP3" s="52">
        <v>41</v>
      </c>
      <c r="AQ3" s="52">
        <v>42</v>
      </c>
      <c r="AR3" s="52">
        <v>43</v>
      </c>
      <c r="AS3" s="52">
        <v>44</v>
      </c>
      <c r="AT3" s="52">
        <v>45</v>
      </c>
      <c r="AU3" s="52">
        <v>46</v>
      </c>
      <c r="AV3" s="52">
        <v>47</v>
      </c>
      <c r="AW3" s="52">
        <v>48</v>
      </c>
      <c r="AX3" s="52">
        <v>49</v>
      </c>
      <c r="AY3" s="52">
        <v>50</v>
      </c>
      <c r="AZ3" s="52">
        <v>51</v>
      </c>
      <c r="BA3" s="52">
        <v>52</v>
      </c>
      <c r="BB3" s="52">
        <v>53</v>
      </c>
      <c r="BC3" s="52">
        <v>54</v>
      </c>
      <c r="BD3" s="52">
        <v>55</v>
      </c>
      <c r="BE3" s="52">
        <v>56</v>
      </c>
      <c r="BF3" s="52">
        <v>57</v>
      </c>
      <c r="BG3" s="52">
        <v>58</v>
      </c>
      <c r="BH3" s="52">
        <v>59</v>
      </c>
      <c r="BI3" s="52">
        <v>60</v>
      </c>
      <c r="BJ3" s="52">
        <v>61</v>
      </c>
      <c r="BK3" s="52">
        <v>62</v>
      </c>
      <c r="BL3" s="52">
        <v>63</v>
      </c>
      <c r="BM3" s="52">
        <v>64</v>
      </c>
      <c r="BN3" s="52">
        <v>65</v>
      </c>
      <c r="BO3" s="52">
        <v>66</v>
      </c>
      <c r="BP3" s="52">
        <v>67</v>
      </c>
      <c r="BQ3" s="52">
        <v>68</v>
      </c>
      <c r="BR3" s="52">
        <v>69</v>
      </c>
      <c r="BS3" s="52">
        <v>70</v>
      </c>
      <c r="BT3" s="52">
        <v>71</v>
      </c>
      <c r="BU3" s="52">
        <v>72</v>
      </c>
      <c r="BV3" s="52">
        <v>73</v>
      </c>
      <c r="BW3" s="52">
        <v>74</v>
      </c>
      <c r="BX3" s="52">
        <v>75</v>
      </c>
      <c r="BY3" s="52">
        <v>76</v>
      </c>
      <c r="BZ3" s="52">
        <v>77</v>
      </c>
      <c r="CA3" s="52">
        <v>78</v>
      </c>
      <c r="CB3" s="52">
        <v>79</v>
      </c>
      <c r="CC3" s="52">
        <v>80</v>
      </c>
      <c r="CD3" s="52">
        <v>81</v>
      </c>
      <c r="CE3" s="52">
        <v>82</v>
      </c>
      <c r="CF3" s="52">
        <v>83</v>
      </c>
      <c r="CG3" s="52">
        <v>84</v>
      </c>
      <c r="CH3" s="52">
        <v>85</v>
      </c>
      <c r="CI3" s="52">
        <v>86</v>
      </c>
      <c r="CJ3" s="52">
        <v>87</v>
      </c>
      <c r="CK3" s="52">
        <v>88</v>
      </c>
      <c r="CL3" s="52">
        <v>89</v>
      </c>
      <c r="CM3" s="52">
        <v>90</v>
      </c>
      <c r="CN3" s="52">
        <v>91</v>
      </c>
      <c r="CO3" s="52">
        <v>92</v>
      </c>
      <c r="CP3" s="52">
        <v>93</v>
      </c>
      <c r="CQ3" s="52">
        <v>94</v>
      </c>
      <c r="CR3" s="52">
        <v>95</v>
      </c>
      <c r="CS3" s="52">
        <v>96</v>
      </c>
      <c r="CT3" s="52">
        <v>97</v>
      </c>
      <c r="CU3" s="52">
        <v>98</v>
      </c>
      <c r="CV3" s="52">
        <v>99</v>
      </c>
      <c r="CW3" s="52">
        <v>100</v>
      </c>
      <c r="CX3" s="52">
        <v>101</v>
      </c>
      <c r="CY3" s="52">
        <v>102</v>
      </c>
      <c r="CZ3" s="52">
        <v>103</v>
      </c>
      <c r="DA3" s="52">
        <v>104</v>
      </c>
      <c r="DB3" s="52">
        <v>105</v>
      </c>
      <c r="DC3" s="52">
        <v>106</v>
      </c>
      <c r="DD3" s="52">
        <v>107</v>
      </c>
      <c r="DE3" s="52">
        <v>108</v>
      </c>
      <c r="DF3" s="52">
        <v>109</v>
      </c>
      <c r="DG3" s="52">
        <v>110</v>
      </c>
      <c r="DH3" s="52">
        <v>111</v>
      </c>
      <c r="DI3" s="52">
        <v>112</v>
      </c>
      <c r="DJ3" s="52">
        <v>113</v>
      </c>
      <c r="DK3" s="52">
        <v>114</v>
      </c>
      <c r="DL3" s="52">
        <v>115</v>
      </c>
      <c r="DM3" s="52">
        <v>116</v>
      </c>
      <c r="DN3" s="52">
        <v>117</v>
      </c>
      <c r="DO3" s="52">
        <v>118</v>
      </c>
      <c r="DP3" s="52">
        <v>119</v>
      </c>
      <c r="DQ3" s="52">
        <v>120</v>
      </c>
      <c r="DR3" s="52">
        <v>121</v>
      </c>
      <c r="DS3" s="52">
        <v>122</v>
      </c>
      <c r="DT3" s="52">
        <v>123</v>
      </c>
      <c r="DU3" s="52">
        <v>124</v>
      </c>
      <c r="DV3" s="52">
        <v>125</v>
      </c>
      <c r="DW3" s="52">
        <v>126</v>
      </c>
      <c r="DX3" s="52">
        <v>127</v>
      </c>
      <c r="DY3" s="52">
        <v>128</v>
      </c>
      <c r="DZ3" s="52">
        <v>129</v>
      </c>
      <c r="EA3" s="52">
        <v>130</v>
      </c>
      <c r="EB3" s="52">
        <v>131</v>
      </c>
      <c r="EC3" s="52">
        <v>132</v>
      </c>
      <c r="ED3" s="52">
        <v>133</v>
      </c>
      <c r="EE3" s="52">
        <v>134</v>
      </c>
      <c r="EF3" s="52">
        <v>135</v>
      </c>
      <c r="EG3" s="52">
        <v>136</v>
      </c>
      <c r="EH3" s="52">
        <v>137</v>
      </c>
      <c r="EI3" s="52">
        <v>138</v>
      </c>
      <c r="EJ3" s="52">
        <v>139</v>
      </c>
      <c r="EK3" s="52">
        <v>140</v>
      </c>
      <c r="EL3" s="52">
        <v>141</v>
      </c>
      <c r="EM3" s="52">
        <v>142</v>
      </c>
      <c r="EN3" s="52">
        <v>143</v>
      </c>
      <c r="EO3" s="52">
        <v>144</v>
      </c>
      <c r="EP3" s="52">
        <v>145</v>
      </c>
      <c r="EQ3" s="52">
        <v>146</v>
      </c>
      <c r="ER3" s="52">
        <v>147</v>
      </c>
      <c r="ES3" s="52">
        <v>148</v>
      </c>
      <c r="ET3" s="52">
        <v>149</v>
      </c>
      <c r="EU3" s="52">
        <v>150</v>
      </c>
      <c r="EV3" s="52">
        <v>151</v>
      </c>
      <c r="EW3" s="52">
        <v>152</v>
      </c>
      <c r="EX3" s="52">
        <v>153</v>
      </c>
      <c r="EY3" s="52">
        <v>154</v>
      </c>
      <c r="EZ3" s="52">
        <v>155</v>
      </c>
      <c r="FA3" s="52">
        <v>156</v>
      </c>
      <c r="FB3" s="52"/>
    </row>
    <row r="4" spans="1:158" x14ac:dyDescent="0.2">
      <c r="C4" s="51" t="s">
        <v>53</v>
      </c>
      <c r="P4" s="51" t="s">
        <v>54</v>
      </c>
      <c r="AC4" s="51" t="s">
        <v>55</v>
      </c>
      <c r="AP4" s="51" t="s">
        <v>53</v>
      </c>
      <c r="BC4" s="51" t="s">
        <v>54</v>
      </c>
      <c r="BP4" s="51" t="s">
        <v>55</v>
      </c>
      <c r="CC4" s="51" t="s">
        <v>53</v>
      </c>
      <c r="CP4" s="51" t="s">
        <v>54</v>
      </c>
      <c r="DC4" s="51" t="s">
        <v>55</v>
      </c>
      <c r="DP4" s="51" t="s">
        <v>53</v>
      </c>
      <c r="EC4" s="51" t="s">
        <v>54</v>
      </c>
      <c r="EP4" s="51" t="s">
        <v>55</v>
      </c>
    </row>
    <row r="5" spans="1:158" x14ac:dyDescent="0.2">
      <c r="C5" s="51" t="s">
        <v>56</v>
      </c>
      <c r="M5" s="51" t="s">
        <v>57</v>
      </c>
      <c r="P5" s="51" t="s">
        <v>56</v>
      </c>
      <c r="Z5" s="51" t="s">
        <v>57</v>
      </c>
      <c r="AC5" s="51" t="s">
        <v>56</v>
      </c>
      <c r="AM5" s="51" t="s">
        <v>57</v>
      </c>
      <c r="AP5" s="51" t="s">
        <v>58</v>
      </c>
      <c r="AZ5" s="51" t="s">
        <v>59</v>
      </c>
      <c r="BC5" s="51" t="s">
        <v>58</v>
      </c>
      <c r="BM5" s="51" t="s">
        <v>59</v>
      </c>
      <c r="BP5" s="51" t="s">
        <v>58</v>
      </c>
      <c r="BZ5" s="51" t="s">
        <v>59</v>
      </c>
      <c r="CC5" s="51" t="s">
        <v>60</v>
      </c>
      <c r="CM5" s="51" t="s">
        <v>61</v>
      </c>
      <c r="CP5" s="51" t="s">
        <v>60</v>
      </c>
      <c r="CZ5" s="51" t="s">
        <v>61</v>
      </c>
      <c r="DC5" s="51" t="s">
        <v>60</v>
      </c>
      <c r="DM5" s="51" t="s">
        <v>61</v>
      </c>
      <c r="DP5" s="51" t="s">
        <v>62</v>
      </c>
      <c r="DZ5" s="51" t="s">
        <v>63</v>
      </c>
      <c r="EC5" s="51" t="s">
        <v>62</v>
      </c>
      <c r="EM5" s="51" t="s">
        <v>63</v>
      </c>
      <c r="EP5" s="51" t="s">
        <v>62</v>
      </c>
      <c r="EZ5" s="51" t="s">
        <v>63</v>
      </c>
    </row>
    <row r="6" spans="1:158" x14ac:dyDescent="0.2">
      <c r="C6" s="51" t="s">
        <v>64</v>
      </c>
      <c r="D6" s="51" t="s">
        <v>65</v>
      </c>
      <c r="E6" s="51" t="s">
        <v>66</v>
      </c>
      <c r="F6" s="51" t="s">
        <v>67</v>
      </c>
      <c r="G6" s="51" t="s">
        <v>68</v>
      </c>
      <c r="H6" s="51" t="s">
        <v>69</v>
      </c>
      <c r="I6" s="51" t="s">
        <v>70</v>
      </c>
      <c r="J6" s="51" t="s">
        <v>71</v>
      </c>
      <c r="K6" s="51" t="s">
        <v>72</v>
      </c>
      <c r="L6" s="51" t="s">
        <v>55</v>
      </c>
      <c r="M6" s="51">
        <v>0</v>
      </c>
      <c r="N6" s="51">
        <v>1</v>
      </c>
      <c r="P6" s="51" t="s">
        <v>64</v>
      </c>
      <c r="Q6" s="51" t="s">
        <v>65</v>
      </c>
      <c r="R6" s="51" t="s">
        <v>66</v>
      </c>
      <c r="S6" s="51" t="s">
        <v>67</v>
      </c>
      <c r="T6" s="51" t="s">
        <v>68</v>
      </c>
      <c r="U6" s="51" t="s">
        <v>69</v>
      </c>
      <c r="V6" s="51" t="s">
        <v>70</v>
      </c>
      <c r="W6" s="51" t="s">
        <v>71</v>
      </c>
      <c r="X6" s="51" t="s">
        <v>72</v>
      </c>
      <c r="Y6" s="51" t="s">
        <v>55</v>
      </c>
      <c r="Z6" s="51">
        <v>0</v>
      </c>
      <c r="AA6" s="51">
        <v>1</v>
      </c>
      <c r="AC6" s="51" t="s">
        <v>64</v>
      </c>
      <c r="AD6" s="51" t="s">
        <v>65</v>
      </c>
      <c r="AE6" s="51" t="s">
        <v>66</v>
      </c>
      <c r="AF6" s="51" t="s">
        <v>67</v>
      </c>
      <c r="AG6" s="51" t="s">
        <v>68</v>
      </c>
      <c r="AH6" s="51" t="s">
        <v>69</v>
      </c>
      <c r="AI6" s="51" t="s">
        <v>70</v>
      </c>
      <c r="AJ6" s="51" t="s">
        <v>71</v>
      </c>
      <c r="AK6" s="51" t="s">
        <v>72</v>
      </c>
      <c r="AL6" s="51" t="s">
        <v>55</v>
      </c>
      <c r="AM6" s="51">
        <v>0</v>
      </c>
      <c r="AN6" s="51">
        <v>1</v>
      </c>
      <c r="AP6" s="51" t="s">
        <v>64</v>
      </c>
      <c r="AQ6" s="51" t="s">
        <v>65</v>
      </c>
      <c r="AR6" s="51" t="s">
        <v>66</v>
      </c>
      <c r="AS6" s="51" t="s">
        <v>67</v>
      </c>
      <c r="AT6" s="51" t="s">
        <v>68</v>
      </c>
      <c r="AU6" s="51" t="s">
        <v>69</v>
      </c>
      <c r="AV6" s="51" t="s">
        <v>70</v>
      </c>
      <c r="AW6" s="51" t="s">
        <v>71</v>
      </c>
      <c r="AX6" s="51" t="s">
        <v>72</v>
      </c>
      <c r="AY6" s="51" t="s">
        <v>55</v>
      </c>
      <c r="AZ6" s="51">
        <v>0</v>
      </c>
      <c r="BA6" s="51">
        <v>1</v>
      </c>
      <c r="BC6" s="51" t="s">
        <v>64</v>
      </c>
      <c r="BD6" s="51" t="s">
        <v>65</v>
      </c>
      <c r="BE6" s="51" t="s">
        <v>66</v>
      </c>
      <c r="BF6" s="51" t="s">
        <v>67</v>
      </c>
      <c r="BG6" s="51" t="s">
        <v>68</v>
      </c>
      <c r="BH6" s="51" t="s">
        <v>69</v>
      </c>
      <c r="BI6" s="51" t="s">
        <v>70</v>
      </c>
      <c r="BJ6" s="51" t="s">
        <v>71</v>
      </c>
      <c r="BK6" s="51" t="s">
        <v>72</v>
      </c>
      <c r="BL6" s="51" t="s">
        <v>55</v>
      </c>
      <c r="BM6" s="51">
        <v>0</v>
      </c>
      <c r="BN6" s="51">
        <v>1</v>
      </c>
      <c r="BP6" s="51" t="s">
        <v>64</v>
      </c>
      <c r="BQ6" s="51" t="s">
        <v>65</v>
      </c>
      <c r="BR6" s="51" t="s">
        <v>66</v>
      </c>
      <c r="BS6" s="51" t="s">
        <v>67</v>
      </c>
      <c r="BT6" s="51" t="s">
        <v>68</v>
      </c>
      <c r="BU6" s="51" t="s">
        <v>69</v>
      </c>
      <c r="BV6" s="51" t="s">
        <v>70</v>
      </c>
      <c r="BW6" s="51" t="s">
        <v>71</v>
      </c>
      <c r="BX6" s="51" t="s">
        <v>72</v>
      </c>
      <c r="BY6" s="51" t="s">
        <v>55</v>
      </c>
      <c r="BZ6" s="51">
        <v>0</v>
      </c>
      <c r="CA6" s="51">
        <v>1</v>
      </c>
      <c r="CC6" s="51" t="s">
        <v>64</v>
      </c>
      <c r="CD6" s="51" t="s">
        <v>65</v>
      </c>
      <c r="CE6" s="51" t="s">
        <v>66</v>
      </c>
      <c r="CF6" s="51" t="s">
        <v>67</v>
      </c>
      <c r="CG6" s="51" t="s">
        <v>68</v>
      </c>
      <c r="CH6" s="51" t="s">
        <v>69</v>
      </c>
      <c r="CI6" s="51" t="s">
        <v>70</v>
      </c>
      <c r="CJ6" s="51" t="s">
        <v>71</v>
      </c>
      <c r="CK6" s="51" t="s">
        <v>72</v>
      </c>
      <c r="CL6" s="51" t="s">
        <v>55</v>
      </c>
      <c r="CM6" s="51">
        <v>0</v>
      </c>
      <c r="CN6" s="51">
        <v>1</v>
      </c>
      <c r="CP6" s="51" t="s">
        <v>64</v>
      </c>
      <c r="CQ6" s="51" t="s">
        <v>65</v>
      </c>
      <c r="CR6" s="51" t="s">
        <v>66</v>
      </c>
      <c r="CS6" s="51" t="s">
        <v>67</v>
      </c>
      <c r="CT6" s="51" t="s">
        <v>68</v>
      </c>
      <c r="CU6" s="51" t="s">
        <v>69</v>
      </c>
      <c r="CV6" s="51" t="s">
        <v>70</v>
      </c>
      <c r="CW6" s="51" t="s">
        <v>71</v>
      </c>
      <c r="CX6" s="51" t="s">
        <v>72</v>
      </c>
      <c r="CY6" s="51" t="s">
        <v>55</v>
      </c>
      <c r="CZ6" s="51">
        <v>0</v>
      </c>
      <c r="DA6" s="51">
        <v>1</v>
      </c>
      <c r="DC6" s="51" t="s">
        <v>64</v>
      </c>
      <c r="DD6" s="51" t="s">
        <v>65</v>
      </c>
      <c r="DE6" s="51" t="s">
        <v>66</v>
      </c>
      <c r="DF6" s="51" t="s">
        <v>67</v>
      </c>
      <c r="DG6" s="51" t="s">
        <v>68</v>
      </c>
      <c r="DH6" s="51" t="s">
        <v>69</v>
      </c>
      <c r="DI6" s="51" t="s">
        <v>70</v>
      </c>
      <c r="DJ6" s="51" t="s">
        <v>71</v>
      </c>
      <c r="DK6" s="51" t="s">
        <v>72</v>
      </c>
      <c r="DL6" s="51" t="s">
        <v>55</v>
      </c>
      <c r="DM6" s="51">
        <v>0</v>
      </c>
      <c r="DN6" s="51">
        <v>1</v>
      </c>
      <c r="DP6" s="51" t="s">
        <v>73</v>
      </c>
      <c r="DQ6" s="51" t="s">
        <v>74</v>
      </c>
      <c r="DR6" s="51" t="s">
        <v>69</v>
      </c>
      <c r="DS6" s="51" t="s">
        <v>68</v>
      </c>
      <c r="DV6" s="51" t="s">
        <v>75</v>
      </c>
      <c r="DW6" s="51" t="s">
        <v>72</v>
      </c>
      <c r="DX6" s="51" t="s">
        <v>64</v>
      </c>
      <c r="DY6" s="51" t="s">
        <v>55</v>
      </c>
      <c r="DZ6" s="51">
        <v>0</v>
      </c>
      <c r="EC6" s="51" t="s">
        <v>73</v>
      </c>
      <c r="ED6" s="51" t="s">
        <v>74</v>
      </c>
      <c r="EE6" s="51" t="s">
        <v>69</v>
      </c>
      <c r="EF6" s="51" t="s">
        <v>68</v>
      </c>
      <c r="EI6" s="51" t="s">
        <v>75</v>
      </c>
      <c r="EJ6" s="51" t="s">
        <v>72</v>
      </c>
      <c r="EK6" s="51" t="s">
        <v>64</v>
      </c>
      <c r="EL6" s="51" t="s">
        <v>55</v>
      </c>
      <c r="EM6" s="51">
        <v>0</v>
      </c>
      <c r="EP6" s="51" t="s">
        <v>73</v>
      </c>
      <c r="EQ6" s="51" t="s">
        <v>74</v>
      </c>
      <c r="ER6" s="51" t="s">
        <v>69</v>
      </c>
      <c r="ES6" s="51" t="s">
        <v>68</v>
      </c>
      <c r="EV6" s="51" t="s">
        <v>75</v>
      </c>
      <c r="EW6" s="51" t="s">
        <v>72</v>
      </c>
      <c r="EX6" s="51" t="s">
        <v>64</v>
      </c>
      <c r="EY6" s="51" t="s">
        <v>55</v>
      </c>
      <c r="EZ6" s="51">
        <v>0</v>
      </c>
    </row>
    <row r="7" spans="1:158" x14ac:dyDescent="0.2">
      <c r="C7" s="51" t="s">
        <v>76</v>
      </c>
      <c r="D7" s="51" t="s">
        <v>76</v>
      </c>
      <c r="E7" s="51" t="s">
        <v>76</v>
      </c>
      <c r="F7" s="51" t="s">
        <v>76</v>
      </c>
      <c r="G7" s="51" t="s">
        <v>76</v>
      </c>
      <c r="H7" s="51" t="s">
        <v>76</v>
      </c>
      <c r="I7" s="51" t="s">
        <v>76</v>
      </c>
      <c r="J7" s="51" t="s">
        <v>76</v>
      </c>
      <c r="K7" s="51" t="s">
        <v>76</v>
      </c>
      <c r="L7" s="51" t="s">
        <v>76</v>
      </c>
      <c r="M7" s="51" t="s">
        <v>76</v>
      </c>
      <c r="N7" s="51" t="s">
        <v>76</v>
      </c>
      <c r="P7" s="51" t="s">
        <v>76</v>
      </c>
      <c r="Q7" s="51" t="s">
        <v>76</v>
      </c>
      <c r="R7" s="51" t="s">
        <v>76</v>
      </c>
      <c r="S7" s="51" t="s">
        <v>76</v>
      </c>
      <c r="T7" s="51" t="s">
        <v>76</v>
      </c>
      <c r="U7" s="51" t="s">
        <v>76</v>
      </c>
      <c r="V7" s="51" t="s">
        <v>76</v>
      </c>
      <c r="W7" s="51" t="s">
        <v>76</v>
      </c>
      <c r="X7" s="51" t="s">
        <v>76</v>
      </c>
      <c r="Y7" s="51" t="s">
        <v>76</v>
      </c>
      <c r="Z7" s="51" t="s">
        <v>76</v>
      </c>
      <c r="AA7" s="51" t="s">
        <v>76</v>
      </c>
      <c r="AC7" s="51" t="s">
        <v>76</v>
      </c>
      <c r="AD7" s="51" t="s">
        <v>76</v>
      </c>
      <c r="AE7" s="51" t="s">
        <v>76</v>
      </c>
      <c r="AF7" s="51" t="s">
        <v>76</v>
      </c>
      <c r="AG7" s="51" t="s">
        <v>76</v>
      </c>
      <c r="AH7" s="51" t="s">
        <v>76</v>
      </c>
      <c r="AI7" s="51" t="s">
        <v>76</v>
      </c>
      <c r="AJ7" s="51" t="s">
        <v>76</v>
      </c>
      <c r="AK7" s="51" t="s">
        <v>76</v>
      </c>
      <c r="AL7" s="51" t="s">
        <v>76</v>
      </c>
      <c r="AM7" s="51" t="s">
        <v>76</v>
      </c>
      <c r="AN7" s="51" t="s">
        <v>76</v>
      </c>
      <c r="AP7" s="51" t="s">
        <v>76</v>
      </c>
      <c r="AQ7" s="51" t="s">
        <v>76</v>
      </c>
      <c r="AR7" s="51" t="s">
        <v>76</v>
      </c>
      <c r="AS7" s="51" t="s">
        <v>76</v>
      </c>
      <c r="AT7" s="51" t="s">
        <v>76</v>
      </c>
      <c r="AU7" s="51" t="s">
        <v>76</v>
      </c>
      <c r="AV7" s="51" t="s">
        <v>76</v>
      </c>
      <c r="AW7" s="51" t="s">
        <v>76</v>
      </c>
      <c r="AX7" s="51" t="s">
        <v>76</v>
      </c>
      <c r="AY7" s="51" t="s">
        <v>76</v>
      </c>
      <c r="AZ7" s="51" t="s">
        <v>76</v>
      </c>
      <c r="BA7" s="51" t="s">
        <v>76</v>
      </c>
      <c r="BC7" s="51" t="s">
        <v>76</v>
      </c>
      <c r="BD7" s="51" t="s">
        <v>76</v>
      </c>
      <c r="BE7" s="51" t="s">
        <v>76</v>
      </c>
      <c r="BF7" s="51" t="s">
        <v>76</v>
      </c>
      <c r="BG7" s="51" t="s">
        <v>76</v>
      </c>
      <c r="BH7" s="51" t="s">
        <v>76</v>
      </c>
      <c r="BI7" s="51" t="s">
        <v>76</v>
      </c>
      <c r="BJ7" s="51" t="s">
        <v>76</v>
      </c>
      <c r="BK7" s="51" t="s">
        <v>76</v>
      </c>
      <c r="BL7" s="51" t="s">
        <v>76</v>
      </c>
      <c r="BM7" s="51" t="s">
        <v>76</v>
      </c>
      <c r="BN7" s="51" t="s">
        <v>76</v>
      </c>
      <c r="BP7" s="51" t="s">
        <v>76</v>
      </c>
      <c r="BQ7" s="51" t="s">
        <v>76</v>
      </c>
      <c r="BR7" s="51" t="s">
        <v>76</v>
      </c>
      <c r="BS7" s="51" t="s">
        <v>76</v>
      </c>
      <c r="BT7" s="51" t="s">
        <v>76</v>
      </c>
      <c r="BU7" s="51" t="s">
        <v>76</v>
      </c>
      <c r="BV7" s="51" t="s">
        <v>76</v>
      </c>
      <c r="BW7" s="51" t="s">
        <v>76</v>
      </c>
      <c r="BX7" s="51" t="s">
        <v>76</v>
      </c>
      <c r="BY7" s="51" t="s">
        <v>76</v>
      </c>
      <c r="BZ7" s="51" t="s">
        <v>76</v>
      </c>
      <c r="CA7" s="51" t="s">
        <v>76</v>
      </c>
      <c r="CC7" s="51" t="s">
        <v>76</v>
      </c>
      <c r="CD7" s="51" t="s">
        <v>76</v>
      </c>
      <c r="CE7" s="51" t="s">
        <v>76</v>
      </c>
      <c r="CF7" s="51" t="s">
        <v>76</v>
      </c>
      <c r="CG7" s="51" t="s">
        <v>76</v>
      </c>
      <c r="CH7" s="51" t="s">
        <v>76</v>
      </c>
      <c r="CI7" s="51" t="s">
        <v>76</v>
      </c>
      <c r="CJ7" s="51" t="s">
        <v>76</v>
      </c>
      <c r="CK7" s="51" t="s">
        <v>76</v>
      </c>
      <c r="CL7" s="51" t="s">
        <v>76</v>
      </c>
      <c r="CM7" s="51" t="s">
        <v>76</v>
      </c>
      <c r="CN7" s="51" t="s">
        <v>76</v>
      </c>
      <c r="CP7" s="51" t="s">
        <v>76</v>
      </c>
      <c r="CQ7" s="51" t="s">
        <v>76</v>
      </c>
      <c r="CR7" s="51" t="s">
        <v>76</v>
      </c>
      <c r="CS7" s="51" t="s">
        <v>76</v>
      </c>
      <c r="CT7" s="51" t="s">
        <v>76</v>
      </c>
      <c r="CU7" s="51" t="s">
        <v>76</v>
      </c>
      <c r="CV7" s="51" t="s">
        <v>76</v>
      </c>
      <c r="CW7" s="51" t="s">
        <v>76</v>
      </c>
      <c r="CX7" s="51" t="s">
        <v>76</v>
      </c>
      <c r="CY7" s="51" t="s">
        <v>76</v>
      </c>
      <c r="CZ7" s="51" t="s">
        <v>76</v>
      </c>
      <c r="DA7" s="51" t="s">
        <v>76</v>
      </c>
      <c r="DC7" s="51" t="s">
        <v>76</v>
      </c>
      <c r="DD7" s="51" t="s">
        <v>76</v>
      </c>
      <c r="DE7" s="51" t="s">
        <v>76</v>
      </c>
      <c r="DF7" s="51" t="s">
        <v>76</v>
      </c>
      <c r="DG7" s="51" t="s">
        <v>76</v>
      </c>
      <c r="DH7" s="51" t="s">
        <v>76</v>
      </c>
      <c r="DI7" s="51" t="s">
        <v>76</v>
      </c>
      <c r="DJ7" s="51" t="s">
        <v>76</v>
      </c>
      <c r="DK7" s="51" t="s">
        <v>76</v>
      </c>
      <c r="DL7" s="51" t="s">
        <v>76</v>
      </c>
      <c r="DM7" s="51" t="s">
        <v>76</v>
      </c>
      <c r="DN7" s="51" t="s">
        <v>76</v>
      </c>
      <c r="DP7" s="51" t="s">
        <v>76</v>
      </c>
      <c r="DQ7" s="51" t="s">
        <v>76</v>
      </c>
      <c r="DR7" s="51" t="s">
        <v>76</v>
      </c>
      <c r="DS7" s="51" t="s">
        <v>76</v>
      </c>
      <c r="DV7" s="51" t="s">
        <v>76</v>
      </c>
      <c r="DW7" s="51" t="s">
        <v>76</v>
      </c>
      <c r="DX7" s="51" t="s">
        <v>76</v>
      </c>
      <c r="DY7" s="51" t="s">
        <v>76</v>
      </c>
      <c r="DZ7" s="51" t="s">
        <v>76</v>
      </c>
      <c r="EC7" s="51" t="s">
        <v>76</v>
      </c>
      <c r="ED7" s="51" t="s">
        <v>76</v>
      </c>
      <c r="EE7" s="51" t="s">
        <v>76</v>
      </c>
      <c r="EF7" s="51" t="s">
        <v>76</v>
      </c>
      <c r="EI7" s="51" t="s">
        <v>76</v>
      </c>
      <c r="EJ7" s="51" t="s">
        <v>76</v>
      </c>
      <c r="EK7" s="51" t="s">
        <v>76</v>
      </c>
      <c r="EL7" s="51" t="s">
        <v>76</v>
      </c>
      <c r="EM7" s="51" t="s">
        <v>76</v>
      </c>
      <c r="EP7" s="51" t="s">
        <v>76</v>
      </c>
      <c r="EQ7" s="51" t="s">
        <v>76</v>
      </c>
      <c r="ER7" s="51" t="s">
        <v>76</v>
      </c>
      <c r="ES7" s="51" t="s">
        <v>76</v>
      </c>
      <c r="EV7" s="51" t="s">
        <v>76</v>
      </c>
      <c r="EW7" s="51" t="s">
        <v>76</v>
      </c>
      <c r="EX7" s="51" t="s">
        <v>76</v>
      </c>
      <c r="EY7" s="51" t="s">
        <v>76</v>
      </c>
      <c r="EZ7" s="51" t="s">
        <v>76</v>
      </c>
    </row>
    <row r="8" spans="1:158" x14ac:dyDescent="0.2">
      <c r="A8" s="51" t="s">
        <v>77</v>
      </c>
      <c r="B8" s="51" t="s">
        <v>22</v>
      </c>
      <c r="C8" s="51">
        <v>9</v>
      </c>
      <c r="D8" s="51">
        <v>26</v>
      </c>
      <c r="E8" s="51">
        <v>22</v>
      </c>
      <c r="F8" s="51">
        <v>11</v>
      </c>
      <c r="G8" s="51">
        <v>30</v>
      </c>
      <c r="H8" s="51">
        <v>0</v>
      </c>
      <c r="I8" s="51">
        <v>0</v>
      </c>
      <c r="J8" s="51">
        <v>0</v>
      </c>
      <c r="K8" s="51">
        <v>2</v>
      </c>
      <c r="L8" s="51">
        <v>268993</v>
      </c>
      <c r="N8" s="51">
        <v>89</v>
      </c>
      <c r="P8" s="51">
        <v>15</v>
      </c>
      <c r="Q8" s="51">
        <v>22</v>
      </c>
      <c r="R8" s="51">
        <v>24</v>
      </c>
      <c r="S8" s="51">
        <v>14</v>
      </c>
      <c r="T8" s="51">
        <v>21</v>
      </c>
      <c r="U8" s="51">
        <v>0</v>
      </c>
      <c r="V8" s="51">
        <v>0</v>
      </c>
      <c r="W8" s="51">
        <v>0</v>
      </c>
      <c r="X8" s="51">
        <v>4</v>
      </c>
      <c r="Y8" s="51">
        <v>283332</v>
      </c>
      <c r="AA8" s="51">
        <v>81</v>
      </c>
      <c r="AC8" s="51">
        <v>12</v>
      </c>
      <c r="AD8" s="51">
        <v>24</v>
      </c>
      <c r="AE8" s="51">
        <v>23</v>
      </c>
      <c r="AF8" s="51">
        <v>12</v>
      </c>
      <c r="AG8" s="51">
        <v>26</v>
      </c>
      <c r="AH8" s="51">
        <v>0</v>
      </c>
      <c r="AI8" s="51">
        <v>0</v>
      </c>
      <c r="AJ8" s="51">
        <v>0</v>
      </c>
      <c r="AK8" s="51">
        <v>3</v>
      </c>
      <c r="AL8" s="51">
        <v>552325</v>
      </c>
      <c r="AN8" s="51">
        <v>85</v>
      </c>
      <c r="AP8" s="51">
        <v>11</v>
      </c>
      <c r="AQ8" s="51">
        <v>24</v>
      </c>
      <c r="AR8" s="51">
        <v>29</v>
      </c>
      <c r="AS8" s="51">
        <v>18</v>
      </c>
      <c r="AT8" s="51">
        <v>16</v>
      </c>
      <c r="AU8" s="51">
        <v>0</v>
      </c>
      <c r="AV8" s="51">
        <v>0</v>
      </c>
      <c r="AW8" s="51">
        <v>0</v>
      </c>
      <c r="AX8" s="51">
        <v>2</v>
      </c>
      <c r="AY8" s="51">
        <v>268992</v>
      </c>
      <c r="BA8" s="51">
        <v>87</v>
      </c>
      <c r="BC8" s="51">
        <v>19</v>
      </c>
      <c r="BD8" s="51">
        <v>16</v>
      </c>
      <c r="BE8" s="51">
        <v>27</v>
      </c>
      <c r="BF8" s="51">
        <v>23</v>
      </c>
      <c r="BG8" s="51">
        <v>8</v>
      </c>
      <c r="BH8" s="51">
        <v>0</v>
      </c>
      <c r="BI8" s="51">
        <v>0</v>
      </c>
      <c r="BJ8" s="51">
        <v>0</v>
      </c>
      <c r="BK8" s="51">
        <v>5</v>
      </c>
      <c r="BL8" s="51">
        <v>283335</v>
      </c>
      <c r="BN8" s="51">
        <v>75</v>
      </c>
      <c r="BP8" s="51">
        <v>15</v>
      </c>
      <c r="BQ8" s="51">
        <v>20</v>
      </c>
      <c r="BR8" s="51">
        <v>28</v>
      </c>
      <c r="BS8" s="51">
        <v>21</v>
      </c>
      <c r="BT8" s="51">
        <v>12</v>
      </c>
      <c r="BU8" s="51">
        <v>0</v>
      </c>
      <c r="BV8" s="51">
        <v>0</v>
      </c>
      <c r="BW8" s="51">
        <v>0</v>
      </c>
      <c r="BX8" s="51">
        <v>4</v>
      </c>
      <c r="BY8" s="51">
        <v>552327</v>
      </c>
      <c r="CA8" s="51">
        <v>81</v>
      </c>
      <c r="CC8" s="51">
        <v>8</v>
      </c>
      <c r="CD8" s="51">
        <v>29</v>
      </c>
      <c r="CE8" s="51">
        <v>28</v>
      </c>
      <c r="CF8" s="51">
        <v>16</v>
      </c>
      <c r="CG8" s="51">
        <v>18</v>
      </c>
      <c r="CH8" s="51">
        <v>0</v>
      </c>
      <c r="CI8" s="51">
        <v>0</v>
      </c>
      <c r="CJ8" s="51">
        <v>0</v>
      </c>
      <c r="CK8" s="51">
        <v>1</v>
      </c>
      <c r="CL8" s="51">
        <v>268995</v>
      </c>
      <c r="CN8" s="51">
        <v>91</v>
      </c>
      <c r="CP8" s="51">
        <v>10</v>
      </c>
      <c r="CQ8" s="51">
        <v>24</v>
      </c>
      <c r="CR8" s="51">
        <v>25</v>
      </c>
      <c r="CS8" s="51">
        <v>16</v>
      </c>
      <c r="CT8" s="51">
        <v>23</v>
      </c>
      <c r="CU8" s="51">
        <v>0</v>
      </c>
      <c r="CV8" s="51">
        <v>0</v>
      </c>
      <c r="CW8" s="51">
        <v>0</v>
      </c>
      <c r="CX8" s="51">
        <v>2</v>
      </c>
      <c r="CY8" s="51">
        <v>283342</v>
      </c>
      <c r="DA8" s="51">
        <v>88</v>
      </c>
      <c r="DC8" s="51">
        <v>9</v>
      </c>
      <c r="DD8" s="51">
        <v>26</v>
      </c>
      <c r="DE8" s="51">
        <v>26</v>
      </c>
      <c r="DF8" s="51">
        <v>16</v>
      </c>
      <c r="DG8" s="51">
        <v>20</v>
      </c>
      <c r="DH8" s="51">
        <v>0</v>
      </c>
      <c r="DI8" s="51">
        <v>0</v>
      </c>
      <c r="DJ8" s="51">
        <v>0</v>
      </c>
      <c r="DK8" s="51">
        <v>2</v>
      </c>
      <c r="DL8" s="51">
        <v>552337</v>
      </c>
      <c r="DN8" s="51">
        <v>89</v>
      </c>
      <c r="DP8" s="51">
        <v>70</v>
      </c>
      <c r="DQ8" s="51">
        <v>90</v>
      </c>
      <c r="DR8" s="51" t="s">
        <v>78</v>
      </c>
      <c r="DS8" s="51">
        <v>20</v>
      </c>
      <c r="DV8" s="51">
        <v>0</v>
      </c>
      <c r="DW8" s="51">
        <v>1</v>
      </c>
      <c r="DX8" s="51">
        <v>8</v>
      </c>
      <c r="DY8" s="51">
        <v>268996</v>
      </c>
      <c r="EA8" s="51">
        <v>90</v>
      </c>
      <c r="EC8" s="51">
        <v>65</v>
      </c>
      <c r="ED8" s="51">
        <v>87</v>
      </c>
      <c r="EE8" s="51" t="s">
        <v>78</v>
      </c>
      <c r="EF8" s="51">
        <v>22</v>
      </c>
      <c r="EI8" s="51">
        <v>0</v>
      </c>
      <c r="EJ8" s="51">
        <v>2</v>
      </c>
      <c r="EK8" s="51">
        <v>11</v>
      </c>
      <c r="EL8" s="51">
        <v>283342</v>
      </c>
      <c r="EN8" s="51">
        <v>87</v>
      </c>
      <c r="EP8" s="51">
        <v>68</v>
      </c>
      <c r="EQ8" s="51">
        <v>89</v>
      </c>
      <c r="ER8" s="51">
        <v>0</v>
      </c>
      <c r="ES8" s="51">
        <v>21</v>
      </c>
      <c r="EV8" s="51">
        <v>0</v>
      </c>
      <c r="EW8" s="51">
        <v>2</v>
      </c>
      <c r="EX8" s="51">
        <v>9</v>
      </c>
      <c r="EY8" s="51">
        <v>552338</v>
      </c>
      <c r="FA8" s="51">
        <v>89</v>
      </c>
    </row>
    <row r="9" spans="1:158" x14ac:dyDescent="0.2">
      <c r="B9" s="51" t="s">
        <v>17</v>
      </c>
      <c r="C9" s="51">
        <v>9</v>
      </c>
      <c r="D9" s="51">
        <v>26</v>
      </c>
      <c r="E9" s="51">
        <v>21</v>
      </c>
      <c r="F9" s="51">
        <v>10</v>
      </c>
      <c r="G9" s="51">
        <v>31</v>
      </c>
      <c r="H9" s="51">
        <v>0</v>
      </c>
      <c r="I9" s="51">
        <v>0</v>
      </c>
      <c r="J9" s="51">
        <v>0</v>
      </c>
      <c r="K9" s="51">
        <v>2</v>
      </c>
      <c r="L9" s="51">
        <v>208160</v>
      </c>
      <c r="N9" s="51">
        <v>89</v>
      </c>
      <c r="P9" s="51">
        <v>15</v>
      </c>
      <c r="Q9" s="51">
        <v>22</v>
      </c>
      <c r="R9" s="51">
        <v>23</v>
      </c>
      <c r="S9" s="51">
        <v>13</v>
      </c>
      <c r="T9" s="51">
        <v>23</v>
      </c>
      <c r="U9" s="51">
        <v>0</v>
      </c>
      <c r="V9" s="51">
        <v>0</v>
      </c>
      <c r="W9" s="51">
        <v>0</v>
      </c>
      <c r="X9" s="51">
        <v>3</v>
      </c>
      <c r="Y9" s="51">
        <v>219324</v>
      </c>
      <c r="AA9" s="51">
        <v>81</v>
      </c>
      <c r="AC9" s="51">
        <v>12</v>
      </c>
      <c r="AD9" s="51">
        <v>24</v>
      </c>
      <c r="AE9" s="51">
        <v>22</v>
      </c>
      <c r="AF9" s="51">
        <v>12</v>
      </c>
      <c r="AG9" s="51">
        <v>27</v>
      </c>
      <c r="AH9" s="51">
        <v>0</v>
      </c>
      <c r="AI9" s="51">
        <v>0</v>
      </c>
      <c r="AJ9" s="51">
        <v>0</v>
      </c>
      <c r="AK9" s="51">
        <v>3</v>
      </c>
      <c r="AL9" s="51">
        <v>427484</v>
      </c>
      <c r="AN9" s="51">
        <v>85</v>
      </c>
      <c r="AP9" s="51">
        <v>11</v>
      </c>
      <c r="AQ9" s="51">
        <v>24</v>
      </c>
      <c r="AR9" s="51">
        <v>28</v>
      </c>
      <c r="AS9" s="51">
        <v>18</v>
      </c>
      <c r="AT9" s="51">
        <v>17</v>
      </c>
      <c r="AU9" s="51">
        <v>0</v>
      </c>
      <c r="AV9" s="51">
        <v>0</v>
      </c>
      <c r="AW9" s="51">
        <v>0</v>
      </c>
      <c r="AX9" s="51">
        <v>2</v>
      </c>
      <c r="AY9" s="51">
        <v>208161</v>
      </c>
      <c r="BA9" s="51">
        <v>87</v>
      </c>
      <c r="BC9" s="51">
        <v>19</v>
      </c>
      <c r="BD9" s="51">
        <v>16</v>
      </c>
      <c r="BE9" s="51">
        <v>27</v>
      </c>
      <c r="BF9" s="51">
        <v>23</v>
      </c>
      <c r="BG9" s="51">
        <v>9</v>
      </c>
      <c r="BH9" s="51">
        <v>0</v>
      </c>
      <c r="BI9" s="51">
        <v>0</v>
      </c>
      <c r="BJ9" s="51">
        <v>0</v>
      </c>
      <c r="BK9" s="51">
        <v>5</v>
      </c>
      <c r="BL9" s="51">
        <v>219328</v>
      </c>
      <c r="BN9" s="51">
        <v>76</v>
      </c>
      <c r="BP9" s="51">
        <v>15</v>
      </c>
      <c r="BQ9" s="51">
        <v>20</v>
      </c>
      <c r="BR9" s="51">
        <v>28</v>
      </c>
      <c r="BS9" s="51">
        <v>21</v>
      </c>
      <c r="BT9" s="51">
        <v>13</v>
      </c>
      <c r="BU9" s="51">
        <v>0</v>
      </c>
      <c r="BV9" s="51">
        <v>0</v>
      </c>
      <c r="BW9" s="51">
        <v>0</v>
      </c>
      <c r="BX9" s="51">
        <v>4</v>
      </c>
      <c r="BY9" s="51">
        <v>427489</v>
      </c>
      <c r="CA9" s="51">
        <v>81</v>
      </c>
      <c r="CC9" s="51">
        <v>7</v>
      </c>
      <c r="CD9" s="51">
        <v>30</v>
      </c>
      <c r="CE9" s="51">
        <v>28</v>
      </c>
      <c r="CF9" s="51">
        <v>15</v>
      </c>
      <c r="CG9" s="51">
        <v>19</v>
      </c>
      <c r="CH9" s="51">
        <v>0</v>
      </c>
      <c r="CI9" s="51">
        <v>0</v>
      </c>
      <c r="CJ9" s="51">
        <v>0</v>
      </c>
      <c r="CK9" s="51">
        <v>1</v>
      </c>
      <c r="CL9" s="51">
        <v>208164</v>
      </c>
      <c r="CN9" s="51">
        <v>91</v>
      </c>
      <c r="CP9" s="51">
        <v>9</v>
      </c>
      <c r="CQ9" s="51">
        <v>25</v>
      </c>
      <c r="CR9" s="51">
        <v>25</v>
      </c>
      <c r="CS9" s="51">
        <v>15</v>
      </c>
      <c r="CT9" s="51">
        <v>24</v>
      </c>
      <c r="CU9" s="51">
        <v>0</v>
      </c>
      <c r="CV9" s="51">
        <v>0</v>
      </c>
      <c r="CW9" s="51">
        <v>0</v>
      </c>
      <c r="CX9" s="51">
        <v>2</v>
      </c>
      <c r="CY9" s="51">
        <v>219328</v>
      </c>
      <c r="DA9" s="51">
        <v>89</v>
      </c>
      <c r="DC9" s="51">
        <v>8</v>
      </c>
      <c r="DD9" s="51">
        <v>27</v>
      </c>
      <c r="DE9" s="51">
        <v>26</v>
      </c>
      <c r="DF9" s="51">
        <v>15</v>
      </c>
      <c r="DG9" s="51">
        <v>21</v>
      </c>
      <c r="DH9" s="51">
        <v>0</v>
      </c>
      <c r="DI9" s="51">
        <v>0</v>
      </c>
      <c r="DJ9" s="51">
        <v>0</v>
      </c>
      <c r="DK9" s="51">
        <v>2</v>
      </c>
      <c r="DL9" s="51">
        <v>427492</v>
      </c>
      <c r="DN9" s="51">
        <v>90</v>
      </c>
      <c r="DP9" s="51">
        <v>70</v>
      </c>
      <c r="DQ9" s="51">
        <v>91</v>
      </c>
      <c r="DR9" s="51">
        <v>0</v>
      </c>
      <c r="DS9" s="51">
        <v>21</v>
      </c>
      <c r="DV9" s="51">
        <v>0</v>
      </c>
      <c r="DW9" s="51">
        <v>1</v>
      </c>
      <c r="DX9" s="51">
        <v>7</v>
      </c>
      <c r="DY9" s="51">
        <v>208163</v>
      </c>
      <c r="EA9" s="51">
        <v>91</v>
      </c>
      <c r="EC9" s="51">
        <v>65</v>
      </c>
      <c r="ED9" s="51">
        <v>89</v>
      </c>
      <c r="EE9" s="51" t="s">
        <v>78</v>
      </c>
      <c r="EF9" s="51">
        <v>24</v>
      </c>
      <c r="EI9" s="51">
        <v>0</v>
      </c>
      <c r="EJ9" s="51">
        <v>2</v>
      </c>
      <c r="EK9" s="51">
        <v>10</v>
      </c>
      <c r="EL9" s="51">
        <v>219331</v>
      </c>
      <c r="EN9" s="51">
        <v>89</v>
      </c>
      <c r="EP9" s="51">
        <v>67</v>
      </c>
      <c r="EQ9" s="51">
        <v>90</v>
      </c>
      <c r="ER9" s="51" t="s">
        <v>78</v>
      </c>
      <c r="ES9" s="51">
        <v>23</v>
      </c>
      <c r="EV9" s="51">
        <v>0</v>
      </c>
      <c r="EW9" s="51">
        <v>1</v>
      </c>
      <c r="EX9" s="51">
        <v>9</v>
      </c>
      <c r="EY9" s="51">
        <v>427494</v>
      </c>
      <c r="FA9" s="51">
        <v>90</v>
      </c>
    </row>
    <row r="10" spans="1:158" x14ac:dyDescent="0.2">
      <c r="B10" s="51" t="s">
        <v>18</v>
      </c>
      <c r="C10" s="51">
        <v>9</v>
      </c>
      <c r="D10" s="51">
        <v>26</v>
      </c>
      <c r="E10" s="51">
        <v>22</v>
      </c>
      <c r="F10" s="51">
        <v>10</v>
      </c>
      <c r="G10" s="51">
        <v>31</v>
      </c>
      <c r="H10" s="51">
        <v>0</v>
      </c>
      <c r="I10" s="51">
        <v>0</v>
      </c>
      <c r="J10" s="51" t="s">
        <v>78</v>
      </c>
      <c r="K10" s="51">
        <v>1</v>
      </c>
      <c r="L10" s="51">
        <v>12363</v>
      </c>
      <c r="N10" s="51">
        <v>89</v>
      </c>
      <c r="P10" s="51">
        <v>15</v>
      </c>
      <c r="Q10" s="51">
        <v>23</v>
      </c>
      <c r="R10" s="51">
        <v>23</v>
      </c>
      <c r="S10" s="51">
        <v>13</v>
      </c>
      <c r="T10" s="51">
        <v>23</v>
      </c>
      <c r="U10" s="51">
        <v>0</v>
      </c>
      <c r="V10" s="51">
        <v>0</v>
      </c>
      <c r="W10" s="51">
        <v>0</v>
      </c>
      <c r="X10" s="51">
        <v>4</v>
      </c>
      <c r="Y10" s="51">
        <v>12860</v>
      </c>
      <c r="AA10" s="51">
        <v>81</v>
      </c>
      <c r="AC10" s="51">
        <v>12</v>
      </c>
      <c r="AD10" s="51">
        <v>24</v>
      </c>
      <c r="AE10" s="51">
        <v>22</v>
      </c>
      <c r="AF10" s="51">
        <v>12</v>
      </c>
      <c r="AG10" s="51">
        <v>27</v>
      </c>
      <c r="AH10" s="51">
        <v>0</v>
      </c>
      <c r="AI10" s="51">
        <v>0</v>
      </c>
      <c r="AJ10" s="51" t="s">
        <v>78</v>
      </c>
      <c r="AK10" s="51">
        <v>3</v>
      </c>
      <c r="AL10" s="51">
        <v>25223</v>
      </c>
      <c r="AN10" s="51">
        <v>85</v>
      </c>
      <c r="AP10" s="51">
        <v>11</v>
      </c>
      <c r="AQ10" s="51">
        <v>24</v>
      </c>
      <c r="AR10" s="51">
        <v>30</v>
      </c>
      <c r="AS10" s="51">
        <v>17</v>
      </c>
      <c r="AT10" s="51">
        <v>17</v>
      </c>
      <c r="AU10" s="51" t="s">
        <v>78</v>
      </c>
      <c r="AV10" s="51">
        <v>0</v>
      </c>
      <c r="AW10" s="51">
        <v>0</v>
      </c>
      <c r="AX10" s="51">
        <v>2</v>
      </c>
      <c r="AY10" s="51">
        <v>12363</v>
      </c>
      <c r="BA10" s="51">
        <v>87</v>
      </c>
      <c r="BC10" s="51">
        <v>19</v>
      </c>
      <c r="BD10" s="51">
        <v>17</v>
      </c>
      <c r="BE10" s="51">
        <v>27</v>
      </c>
      <c r="BF10" s="51">
        <v>22</v>
      </c>
      <c r="BG10" s="51">
        <v>10</v>
      </c>
      <c r="BH10" s="51">
        <v>0</v>
      </c>
      <c r="BI10" s="51">
        <v>0</v>
      </c>
      <c r="BJ10" s="51">
        <v>0</v>
      </c>
      <c r="BK10" s="51">
        <v>5</v>
      </c>
      <c r="BL10" s="51">
        <v>12860</v>
      </c>
      <c r="BN10" s="51">
        <v>76</v>
      </c>
      <c r="BP10" s="51">
        <v>15</v>
      </c>
      <c r="BQ10" s="51">
        <v>20</v>
      </c>
      <c r="BR10" s="51">
        <v>28</v>
      </c>
      <c r="BS10" s="51">
        <v>20</v>
      </c>
      <c r="BT10" s="51">
        <v>13</v>
      </c>
      <c r="BU10" s="51" t="s">
        <v>78</v>
      </c>
      <c r="BV10" s="51">
        <v>0</v>
      </c>
      <c r="BW10" s="51">
        <v>0</v>
      </c>
      <c r="BX10" s="51">
        <v>3</v>
      </c>
      <c r="BY10" s="51">
        <v>25223</v>
      </c>
      <c r="CA10" s="51">
        <v>81</v>
      </c>
      <c r="CC10" s="51">
        <v>8</v>
      </c>
      <c r="CD10" s="51">
        <v>29</v>
      </c>
      <c r="CE10" s="51">
        <v>29</v>
      </c>
      <c r="CF10" s="51">
        <v>16</v>
      </c>
      <c r="CG10" s="51">
        <v>17</v>
      </c>
      <c r="CH10" s="51" t="s">
        <v>78</v>
      </c>
      <c r="CI10" s="51">
        <v>0</v>
      </c>
      <c r="CJ10" s="51" t="s">
        <v>78</v>
      </c>
      <c r="CK10" s="51">
        <v>1</v>
      </c>
      <c r="CL10" s="51">
        <v>12363</v>
      </c>
      <c r="CN10" s="51">
        <v>91</v>
      </c>
      <c r="CP10" s="51">
        <v>10</v>
      </c>
      <c r="CQ10" s="51">
        <v>24</v>
      </c>
      <c r="CR10" s="51">
        <v>24</v>
      </c>
      <c r="CS10" s="51">
        <v>16</v>
      </c>
      <c r="CT10" s="51">
        <v>23</v>
      </c>
      <c r="CU10" s="51" t="s">
        <v>78</v>
      </c>
      <c r="CV10" s="51">
        <v>0</v>
      </c>
      <c r="CW10" s="51" t="s">
        <v>78</v>
      </c>
      <c r="CX10" s="51">
        <v>2</v>
      </c>
      <c r="CY10" s="51">
        <v>12861</v>
      </c>
      <c r="DA10" s="51">
        <v>88</v>
      </c>
      <c r="DC10" s="51">
        <v>9</v>
      </c>
      <c r="DD10" s="51">
        <v>27</v>
      </c>
      <c r="DE10" s="51">
        <v>27</v>
      </c>
      <c r="DF10" s="51">
        <v>16</v>
      </c>
      <c r="DG10" s="51">
        <v>20</v>
      </c>
      <c r="DH10" s="51">
        <v>0</v>
      </c>
      <c r="DI10" s="51">
        <v>0</v>
      </c>
      <c r="DJ10" s="51">
        <v>0</v>
      </c>
      <c r="DK10" s="51">
        <v>2</v>
      </c>
      <c r="DL10" s="51">
        <v>25224</v>
      </c>
      <c r="DN10" s="51">
        <v>89</v>
      </c>
      <c r="DP10" s="51">
        <v>71</v>
      </c>
      <c r="DQ10" s="51">
        <v>91</v>
      </c>
      <c r="DR10" s="51" t="s">
        <v>78</v>
      </c>
      <c r="DS10" s="51">
        <v>20</v>
      </c>
      <c r="DV10" s="51">
        <v>0</v>
      </c>
      <c r="DW10" s="51">
        <v>1</v>
      </c>
      <c r="DX10" s="51">
        <v>8</v>
      </c>
      <c r="DY10" s="51">
        <v>12363</v>
      </c>
      <c r="EA10" s="51">
        <v>91</v>
      </c>
      <c r="EC10" s="51">
        <v>64</v>
      </c>
      <c r="ED10" s="51">
        <v>87</v>
      </c>
      <c r="EE10" s="51" t="s">
        <v>78</v>
      </c>
      <c r="EF10" s="51">
        <v>22</v>
      </c>
      <c r="EI10" s="51">
        <v>0</v>
      </c>
      <c r="EJ10" s="51">
        <v>2</v>
      </c>
      <c r="EK10" s="51">
        <v>11</v>
      </c>
      <c r="EL10" s="51">
        <v>12861</v>
      </c>
      <c r="EN10" s="51">
        <v>87</v>
      </c>
      <c r="EP10" s="51">
        <v>68</v>
      </c>
      <c r="EQ10" s="51">
        <v>89</v>
      </c>
      <c r="ER10" s="51" t="s">
        <v>78</v>
      </c>
      <c r="ES10" s="51">
        <v>21</v>
      </c>
      <c r="EV10" s="51">
        <v>0</v>
      </c>
      <c r="EW10" s="51">
        <v>1</v>
      </c>
      <c r="EX10" s="51">
        <v>10</v>
      </c>
      <c r="EY10" s="51">
        <v>25224</v>
      </c>
      <c r="FA10" s="51">
        <v>89</v>
      </c>
    </row>
    <row r="11" spans="1:158" x14ac:dyDescent="0.2">
      <c r="B11" s="51" t="s">
        <v>19</v>
      </c>
      <c r="C11" s="51">
        <v>10</v>
      </c>
      <c r="D11" s="51">
        <v>26</v>
      </c>
      <c r="E11" s="51">
        <v>25</v>
      </c>
      <c r="F11" s="51">
        <v>12</v>
      </c>
      <c r="G11" s="51">
        <v>24</v>
      </c>
      <c r="H11" s="51">
        <v>0</v>
      </c>
      <c r="I11" s="51">
        <v>0</v>
      </c>
      <c r="J11" s="51">
        <v>0</v>
      </c>
      <c r="K11" s="51">
        <v>2</v>
      </c>
      <c r="L11" s="51">
        <v>26572</v>
      </c>
      <c r="N11" s="51">
        <v>88</v>
      </c>
      <c r="P11" s="51">
        <v>15</v>
      </c>
      <c r="Q11" s="51">
        <v>22</v>
      </c>
      <c r="R11" s="51">
        <v>27</v>
      </c>
      <c r="S11" s="51">
        <v>15</v>
      </c>
      <c r="T11" s="51">
        <v>17</v>
      </c>
      <c r="U11" s="51">
        <v>0</v>
      </c>
      <c r="V11" s="51">
        <v>0</v>
      </c>
      <c r="W11" s="51">
        <v>0</v>
      </c>
      <c r="X11" s="51">
        <v>4</v>
      </c>
      <c r="Y11" s="51">
        <v>28356</v>
      </c>
      <c r="AA11" s="51">
        <v>81</v>
      </c>
      <c r="AC11" s="51">
        <v>12</v>
      </c>
      <c r="AD11" s="51">
        <v>24</v>
      </c>
      <c r="AE11" s="51">
        <v>26</v>
      </c>
      <c r="AF11" s="51">
        <v>13</v>
      </c>
      <c r="AG11" s="51">
        <v>21</v>
      </c>
      <c r="AH11" s="51">
        <v>0</v>
      </c>
      <c r="AI11" s="51">
        <v>0</v>
      </c>
      <c r="AJ11" s="51">
        <v>0</v>
      </c>
      <c r="AK11" s="51">
        <v>3</v>
      </c>
      <c r="AL11" s="51">
        <v>54928</v>
      </c>
      <c r="AN11" s="51">
        <v>85</v>
      </c>
      <c r="AP11" s="51">
        <v>11</v>
      </c>
      <c r="AQ11" s="51">
        <v>23</v>
      </c>
      <c r="AR11" s="51">
        <v>29</v>
      </c>
      <c r="AS11" s="51">
        <v>19</v>
      </c>
      <c r="AT11" s="51">
        <v>14</v>
      </c>
      <c r="AU11" s="51" t="s">
        <v>78</v>
      </c>
      <c r="AV11" s="51">
        <v>0</v>
      </c>
      <c r="AW11" s="51">
        <v>0</v>
      </c>
      <c r="AX11" s="51">
        <v>2</v>
      </c>
      <c r="AY11" s="51">
        <v>26571</v>
      </c>
      <c r="BA11" s="51">
        <v>86</v>
      </c>
      <c r="BC11" s="51">
        <v>19</v>
      </c>
      <c r="BD11" s="51">
        <v>17</v>
      </c>
      <c r="BE11" s="51">
        <v>28</v>
      </c>
      <c r="BF11" s="51">
        <v>24</v>
      </c>
      <c r="BG11" s="51">
        <v>8</v>
      </c>
      <c r="BH11" s="51" t="s">
        <v>78</v>
      </c>
      <c r="BI11" s="51">
        <v>0</v>
      </c>
      <c r="BJ11" s="51">
        <v>0</v>
      </c>
      <c r="BK11" s="51">
        <v>5</v>
      </c>
      <c r="BL11" s="51">
        <v>28356</v>
      </c>
      <c r="BN11" s="51">
        <v>76</v>
      </c>
      <c r="BP11" s="51">
        <v>15</v>
      </c>
      <c r="BQ11" s="51">
        <v>20</v>
      </c>
      <c r="BR11" s="51">
        <v>29</v>
      </c>
      <c r="BS11" s="51">
        <v>21</v>
      </c>
      <c r="BT11" s="51">
        <v>11</v>
      </c>
      <c r="BU11" s="51">
        <v>0</v>
      </c>
      <c r="BV11" s="51">
        <v>0</v>
      </c>
      <c r="BW11" s="51">
        <v>0</v>
      </c>
      <c r="BX11" s="51">
        <v>4</v>
      </c>
      <c r="BY11" s="51">
        <v>54927</v>
      </c>
      <c r="CA11" s="51">
        <v>81</v>
      </c>
      <c r="CC11" s="51">
        <v>9</v>
      </c>
      <c r="CD11" s="51">
        <v>27</v>
      </c>
      <c r="CE11" s="51">
        <v>29</v>
      </c>
      <c r="CF11" s="51">
        <v>18</v>
      </c>
      <c r="CG11" s="51">
        <v>16</v>
      </c>
      <c r="CH11" s="51" t="s">
        <v>78</v>
      </c>
      <c r="CI11" s="51">
        <v>0</v>
      </c>
      <c r="CJ11" s="51">
        <v>0</v>
      </c>
      <c r="CK11" s="51">
        <v>2</v>
      </c>
      <c r="CL11" s="51">
        <v>26572</v>
      </c>
      <c r="CN11" s="51">
        <v>89</v>
      </c>
      <c r="CP11" s="51">
        <v>11</v>
      </c>
      <c r="CQ11" s="51">
        <v>23</v>
      </c>
      <c r="CR11" s="51">
        <v>26</v>
      </c>
      <c r="CS11" s="51">
        <v>18</v>
      </c>
      <c r="CT11" s="51">
        <v>19</v>
      </c>
      <c r="CU11" s="51" t="s">
        <v>78</v>
      </c>
      <c r="CV11" s="51">
        <v>0</v>
      </c>
      <c r="CW11" s="51">
        <v>0</v>
      </c>
      <c r="CX11" s="51">
        <v>3</v>
      </c>
      <c r="CY11" s="51">
        <v>28360</v>
      </c>
      <c r="DA11" s="51">
        <v>86</v>
      </c>
      <c r="DC11" s="51">
        <v>10</v>
      </c>
      <c r="DD11" s="51">
        <v>25</v>
      </c>
      <c r="DE11" s="51">
        <v>27</v>
      </c>
      <c r="DF11" s="51">
        <v>18</v>
      </c>
      <c r="DG11" s="51">
        <v>18</v>
      </c>
      <c r="DH11" s="51">
        <v>0</v>
      </c>
      <c r="DI11" s="51">
        <v>0</v>
      </c>
      <c r="DJ11" s="51">
        <v>0</v>
      </c>
      <c r="DK11" s="51">
        <v>2</v>
      </c>
      <c r="DL11" s="51">
        <v>54932</v>
      </c>
      <c r="DN11" s="51">
        <v>88</v>
      </c>
      <c r="DP11" s="51">
        <v>71</v>
      </c>
      <c r="DQ11" s="51">
        <v>87</v>
      </c>
      <c r="DR11" s="51">
        <v>0</v>
      </c>
      <c r="DS11" s="51">
        <v>15</v>
      </c>
      <c r="DV11" s="51">
        <v>0</v>
      </c>
      <c r="DW11" s="51">
        <v>2</v>
      </c>
      <c r="DX11" s="51">
        <v>12</v>
      </c>
      <c r="DY11" s="51">
        <v>26572</v>
      </c>
      <c r="EA11" s="51">
        <v>87</v>
      </c>
      <c r="EC11" s="51">
        <v>67</v>
      </c>
      <c r="ED11" s="51">
        <v>83</v>
      </c>
      <c r="EE11" s="51">
        <v>0</v>
      </c>
      <c r="EF11" s="51">
        <v>16</v>
      </c>
      <c r="EI11" s="51">
        <v>0</v>
      </c>
      <c r="EJ11" s="51">
        <v>3</v>
      </c>
      <c r="EK11" s="51">
        <v>15</v>
      </c>
      <c r="EL11" s="51">
        <v>28359</v>
      </c>
      <c r="EN11" s="51">
        <v>83</v>
      </c>
      <c r="EP11" s="51">
        <v>69</v>
      </c>
      <c r="EQ11" s="51">
        <v>84</v>
      </c>
      <c r="ER11" s="51">
        <v>0</v>
      </c>
      <c r="ES11" s="51">
        <v>16</v>
      </c>
      <c r="EV11" s="51">
        <v>0</v>
      </c>
      <c r="EW11" s="51">
        <v>2</v>
      </c>
      <c r="EX11" s="51">
        <v>13</v>
      </c>
      <c r="EY11" s="51">
        <v>54931</v>
      </c>
      <c r="FA11" s="51">
        <v>84</v>
      </c>
    </row>
    <row r="12" spans="1:158" x14ac:dyDescent="0.2">
      <c r="B12" s="51" t="s">
        <v>20</v>
      </c>
      <c r="C12" s="51">
        <v>11</v>
      </c>
      <c r="D12" s="51">
        <v>26</v>
      </c>
      <c r="E12" s="51">
        <v>27</v>
      </c>
      <c r="F12" s="51">
        <v>13</v>
      </c>
      <c r="G12" s="51">
        <v>21</v>
      </c>
      <c r="H12" s="51">
        <v>0</v>
      </c>
      <c r="I12" s="51">
        <v>0</v>
      </c>
      <c r="J12" s="51">
        <v>0</v>
      </c>
      <c r="K12" s="51">
        <v>2</v>
      </c>
      <c r="L12" s="51">
        <v>14173</v>
      </c>
      <c r="N12" s="51">
        <v>87</v>
      </c>
      <c r="P12" s="51">
        <v>17</v>
      </c>
      <c r="Q12" s="51">
        <v>21</v>
      </c>
      <c r="R12" s="51">
        <v>28</v>
      </c>
      <c r="S12" s="51">
        <v>16</v>
      </c>
      <c r="T12" s="51">
        <v>14</v>
      </c>
      <c r="U12" s="51">
        <v>0</v>
      </c>
      <c r="V12" s="51">
        <v>0</v>
      </c>
      <c r="W12" s="51">
        <v>0</v>
      </c>
      <c r="X12" s="51">
        <v>5</v>
      </c>
      <c r="Y12" s="51">
        <v>14781</v>
      </c>
      <c r="AA12" s="51">
        <v>78</v>
      </c>
      <c r="AC12" s="51">
        <v>14</v>
      </c>
      <c r="AD12" s="51">
        <v>24</v>
      </c>
      <c r="AE12" s="51">
        <v>27</v>
      </c>
      <c r="AF12" s="51">
        <v>14</v>
      </c>
      <c r="AG12" s="51">
        <v>17</v>
      </c>
      <c r="AH12" s="51">
        <v>0</v>
      </c>
      <c r="AI12" s="51">
        <v>0</v>
      </c>
      <c r="AJ12" s="51">
        <v>0</v>
      </c>
      <c r="AK12" s="51">
        <v>4</v>
      </c>
      <c r="AL12" s="51">
        <v>28954</v>
      </c>
      <c r="AN12" s="51">
        <v>82</v>
      </c>
      <c r="AP12" s="51">
        <v>14</v>
      </c>
      <c r="AQ12" s="51">
        <v>21</v>
      </c>
      <c r="AR12" s="51">
        <v>31</v>
      </c>
      <c r="AS12" s="51">
        <v>21</v>
      </c>
      <c r="AT12" s="51">
        <v>11</v>
      </c>
      <c r="AU12" s="51" t="s">
        <v>78</v>
      </c>
      <c r="AV12" s="51" t="s">
        <v>78</v>
      </c>
      <c r="AW12" s="51">
        <v>0</v>
      </c>
      <c r="AX12" s="51">
        <v>3</v>
      </c>
      <c r="AY12" s="51">
        <v>14172</v>
      </c>
      <c r="BA12" s="51">
        <v>83</v>
      </c>
      <c r="BC12" s="51">
        <v>22</v>
      </c>
      <c r="BD12" s="51">
        <v>14</v>
      </c>
      <c r="BE12" s="51">
        <v>27</v>
      </c>
      <c r="BF12" s="51">
        <v>25</v>
      </c>
      <c r="BG12" s="51">
        <v>5</v>
      </c>
      <c r="BH12" s="51">
        <v>0</v>
      </c>
      <c r="BI12" s="51" t="s">
        <v>78</v>
      </c>
      <c r="BJ12" s="51">
        <v>0</v>
      </c>
      <c r="BK12" s="51">
        <v>7</v>
      </c>
      <c r="BL12" s="51">
        <v>14780</v>
      </c>
      <c r="BN12" s="51">
        <v>71</v>
      </c>
      <c r="BP12" s="51">
        <v>18</v>
      </c>
      <c r="BQ12" s="51">
        <v>17</v>
      </c>
      <c r="BR12" s="51">
        <v>29</v>
      </c>
      <c r="BS12" s="51">
        <v>23</v>
      </c>
      <c r="BT12" s="51">
        <v>8</v>
      </c>
      <c r="BU12" s="51" t="s">
        <v>78</v>
      </c>
      <c r="BV12" s="51">
        <v>0</v>
      </c>
      <c r="BW12" s="51">
        <v>0</v>
      </c>
      <c r="BX12" s="51">
        <v>5</v>
      </c>
      <c r="BY12" s="51">
        <v>28952</v>
      </c>
      <c r="CA12" s="51">
        <v>77</v>
      </c>
      <c r="CC12" s="51">
        <v>11</v>
      </c>
      <c r="CD12" s="51">
        <v>24</v>
      </c>
      <c r="CE12" s="51">
        <v>31</v>
      </c>
      <c r="CF12" s="51">
        <v>21</v>
      </c>
      <c r="CG12" s="51">
        <v>11</v>
      </c>
      <c r="CH12" s="51">
        <v>0</v>
      </c>
      <c r="CI12" s="51" t="s">
        <v>78</v>
      </c>
      <c r="CJ12" s="51">
        <v>0</v>
      </c>
      <c r="CK12" s="51">
        <v>2</v>
      </c>
      <c r="CL12" s="51">
        <v>14172</v>
      </c>
      <c r="CN12" s="51">
        <v>87</v>
      </c>
      <c r="CP12" s="51">
        <v>14</v>
      </c>
      <c r="CQ12" s="51">
        <v>21</v>
      </c>
      <c r="CR12" s="51">
        <v>28</v>
      </c>
      <c r="CS12" s="51">
        <v>21</v>
      </c>
      <c r="CT12" s="51">
        <v>12</v>
      </c>
      <c r="CU12" s="51" t="s">
        <v>78</v>
      </c>
      <c r="CV12" s="51" t="s">
        <v>78</v>
      </c>
      <c r="CW12" s="51">
        <v>0</v>
      </c>
      <c r="CX12" s="51">
        <v>4</v>
      </c>
      <c r="CY12" s="51">
        <v>14782</v>
      </c>
      <c r="DA12" s="51">
        <v>82</v>
      </c>
      <c r="DC12" s="51">
        <v>12</v>
      </c>
      <c r="DD12" s="51">
        <v>22</v>
      </c>
      <c r="DE12" s="51">
        <v>30</v>
      </c>
      <c r="DF12" s="51">
        <v>21</v>
      </c>
      <c r="DG12" s="51">
        <v>11</v>
      </c>
      <c r="DH12" s="51" t="s">
        <v>78</v>
      </c>
      <c r="DI12" s="51">
        <v>0</v>
      </c>
      <c r="DJ12" s="51">
        <v>0</v>
      </c>
      <c r="DK12" s="51">
        <v>3</v>
      </c>
      <c r="DL12" s="51">
        <v>28954</v>
      </c>
      <c r="DN12" s="51">
        <v>85</v>
      </c>
      <c r="DP12" s="51">
        <v>74</v>
      </c>
      <c r="DQ12" s="51">
        <v>86</v>
      </c>
      <c r="DR12" s="51">
        <v>0</v>
      </c>
      <c r="DS12" s="51">
        <v>12</v>
      </c>
      <c r="DV12" s="51">
        <v>0</v>
      </c>
      <c r="DW12" s="51">
        <v>2</v>
      </c>
      <c r="DX12" s="51">
        <v>12</v>
      </c>
      <c r="DY12" s="51">
        <v>14173</v>
      </c>
      <c r="EA12" s="51">
        <v>86</v>
      </c>
      <c r="EC12" s="51">
        <v>68</v>
      </c>
      <c r="ED12" s="51">
        <v>80</v>
      </c>
      <c r="EE12" s="51">
        <v>0</v>
      </c>
      <c r="EF12" s="51">
        <v>12</v>
      </c>
      <c r="EI12" s="51">
        <v>0</v>
      </c>
      <c r="EJ12" s="51">
        <v>4</v>
      </c>
      <c r="EK12" s="51">
        <v>16</v>
      </c>
      <c r="EL12" s="51">
        <v>14782</v>
      </c>
      <c r="EN12" s="51">
        <v>80</v>
      </c>
      <c r="EP12" s="51">
        <v>71</v>
      </c>
      <c r="EQ12" s="51">
        <v>83</v>
      </c>
      <c r="ER12" s="51">
        <v>0</v>
      </c>
      <c r="ES12" s="51">
        <v>12</v>
      </c>
      <c r="EV12" s="51">
        <v>0</v>
      </c>
      <c r="EW12" s="51">
        <v>3</v>
      </c>
      <c r="EX12" s="51">
        <v>14</v>
      </c>
      <c r="EY12" s="51">
        <v>28955</v>
      </c>
      <c r="FA12" s="51">
        <v>83</v>
      </c>
    </row>
    <row r="13" spans="1:158" x14ac:dyDescent="0.2">
      <c r="B13" s="51" t="s">
        <v>21</v>
      </c>
      <c r="C13" s="51">
        <v>7</v>
      </c>
      <c r="D13" s="51">
        <v>24</v>
      </c>
      <c r="E13" s="51">
        <v>19</v>
      </c>
      <c r="F13" s="51">
        <v>8</v>
      </c>
      <c r="G13" s="51">
        <v>41</v>
      </c>
      <c r="H13" s="51" t="s">
        <v>78</v>
      </c>
      <c r="I13" s="51" t="s">
        <v>78</v>
      </c>
      <c r="J13" s="51">
        <v>0</v>
      </c>
      <c r="K13" s="51">
        <v>1</v>
      </c>
      <c r="L13" s="51">
        <v>950</v>
      </c>
      <c r="N13" s="51">
        <v>92</v>
      </c>
      <c r="P13" s="51">
        <v>12</v>
      </c>
      <c r="Q13" s="51">
        <v>23</v>
      </c>
      <c r="R13" s="51">
        <v>20</v>
      </c>
      <c r="S13" s="51">
        <v>11</v>
      </c>
      <c r="T13" s="51">
        <v>31</v>
      </c>
      <c r="U13" s="51">
        <v>0</v>
      </c>
      <c r="V13" s="51" t="s">
        <v>78</v>
      </c>
      <c r="W13" s="51" t="s">
        <v>78</v>
      </c>
      <c r="X13" s="51">
        <v>3</v>
      </c>
      <c r="Y13" s="51">
        <v>965</v>
      </c>
      <c r="AA13" s="51">
        <v>85</v>
      </c>
      <c r="AC13" s="51">
        <v>9</v>
      </c>
      <c r="AD13" s="51">
        <v>24</v>
      </c>
      <c r="AE13" s="51">
        <v>19</v>
      </c>
      <c r="AF13" s="51">
        <v>9</v>
      </c>
      <c r="AG13" s="51">
        <v>36</v>
      </c>
      <c r="AH13" s="51" t="s">
        <v>78</v>
      </c>
      <c r="AI13" s="51">
        <v>0</v>
      </c>
      <c r="AJ13" s="51" t="s">
        <v>78</v>
      </c>
      <c r="AK13" s="51">
        <v>2</v>
      </c>
      <c r="AL13" s="51">
        <v>1915</v>
      </c>
      <c r="AN13" s="51">
        <v>89</v>
      </c>
      <c r="AP13" s="51">
        <v>7</v>
      </c>
      <c r="AQ13" s="51">
        <v>27</v>
      </c>
      <c r="AR13" s="51">
        <v>26</v>
      </c>
      <c r="AS13" s="51">
        <v>12</v>
      </c>
      <c r="AT13" s="51">
        <v>27</v>
      </c>
      <c r="AU13" s="51">
        <v>0</v>
      </c>
      <c r="AV13" s="51">
        <v>0</v>
      </c>
      <c r="AW13" s="51">
        <v>0</v>
      </c>
      <c r="AX13" s="51">
        <v>2</v>
      </c>
      <c r="AY13" s="51">
        <v>950</v>
      </c>
      <c r="BA13" s="51">
        <v>91</v>
      </c>
      <c r="BC13" s="51">
        <v>13</v>
      </c>
      <c r="BD13" s="51">
        <v>22</v>
      </c>
      <c r="BE13" s="51">
        <v>27</v>
      </c>
      <c r="BF13" s="51">
        <v>18</v>
      </c>
      <c r="BG13" s="51">
        <v>16</v>
      </c>
      <c r="BH13" s="51">
        <v>0</v>
      </c>
      <c r="BI13" s="51" t="s">
        <v>78</v>
      </c>
      <c r="BJ13" s="51" t="s">
        <v>78</v>
      </c>
      <c r="BK13" s="51">
        <v>4</v>
      </c>
      <c r="BL13" s="51">
        <v>965</v>
      </c>
      <c r="BN13" s="51">
        <v>83</v>
      </c>
      <c r="BP13" s="51">
        <v>10</v>
      </c>
      <c r="BQ13" s="51">
        <v>24</v>
      </c>
      <c r="BR13" s="51">
        <v>26</v>
      </c>
      <c r="BS13" s="51">
        <v>15</v>
      </c>
      <c r="BT13" s="51">
        <v>21</v>
      </c>
      <c r="BU13" s="51">
        <v>0</v>
      </c>
      <c r="BV13" s="51" t="s">
        <v>78</v>
      </c>
      <c r="BW13" s="51" t="s">
        <v>78</v>
      </c>
      <c r="BX13" s="51">
        <v>3</v>
      </c>
      <c r="BY13" s="51">
        <v>1915</v>
      </c>
      <c r="CA13" s="51">
        <v>87</v>
      </c>
      <c r="CC13" s="51">
        <v>3</v>
      </c>
      <c r="CD13" s="51">
        <v>29</v>
      </c>
      <c r="CE13" s="51">
        <v>20</v>
      </c>
      <c r="CF13" s="51">
        <v>9</v>
      </c>
      <c r="CG13" s="51">
        <v>38</v>
      </c>
      <c r="CH13" s="51" t="s">
        <v>78</v>
      </c>
      <c r="CI13" s="51">
        <v>0</v>
      </c>
      <c r="CJ13" s="51">
        <v>0</v>
      </c>
      <c r="CK13" s="51">
        <v>1</v>
      </c>
      <c r="CL13" s="51">
        <v>950</v>
      </c>
      <c r="CN13" s="51">
        <v>97</v>
      </c>
      <c r="CP13" s="51">
        <v>4</v>
      </c>
      <c r="CQ13" s="51">
        <v>22</v>
      </c>
      <c r="CR13" s="51">
        <v>20</v>
      </c>
      <c r="CS13" s="51">
        <v>8</v>
      </c>
      <c r="CT13" s="51">
        <v>43</v>
      </c>
      <c r="CU13" s="51" t="s">
        <v>78</v>
      </c>
      <c r="CV13" s="51" t="s">
        <v>78</v>
      </c>
      <c r="CW13" s="51" t="s">
        <v>78</v>
      </c>
      <c r="CX13" s="51">
        <v>2</v>
      </c>
      <c r="CY13" s="51">
        <v>965</v>
      </c>
      <c r="DA13" s="51">
        <v>93</v>
      </c>
      <c r="DC13" s="51">
        <v>4</v>
      </c>
      <c r="DD13" s="51">
        <v>26</v>
      </c>
      <c r="DE13" s="51">
        <v>20</v>
      </c>
      <c r="DF13" s="51">
        <v>8</v>
      </c>
      <c r="DG13" s="51">
        <v>41</v>
      </c>
      <c r="DH13" s="51">
        <v>0</v>
      </c>
      <c r="DI13" s="51" t="s">
        <v>78</v>
      </c>
      <c r="DJ13" s="51" t="s">
        <v>78</v>
      </c>
      <c r="DK13" s="51">
        <v>1</v>
      </c>
      <c r="DL13" s="51">
        <v>1915</v>
      </c>
      <c r="DN13" s="51">
        <v>95</v>
      </c>
      <c r="DP13" s="51">
        <v>62</v>
      </c>
      <c r="DQ13" s="51">
        <v>92</v>
      </c>
      <c r="DR13" s="51">
        <v>0</v>
      </c>
      <c r="DS13" s="51">
        <v>30</v>
      </c>
      <c r="DV13" s="51" t="s">
        <v>78</v>
      </c>
      <c r="DW13" s="51">
        <v>1</v>
      </c>
      <c r="DX13" s="51">
        <v>7</v>
      </c>
      <c r="DY13" s="51">
        <v>950</v>
      </c>
      <c r="EA13" s="51">
        <v>92</v>
      </c>
      <c r="EC13" s="51">
        <v>57</v>
      </c>
      <c r="ED13" s="51">
        <v>87</v>
      </c>
      <c r="EE13" s="51">
        <v>0</v>
      </c>
      <c r="EF13" s="51">
        <v>29</v>
      </c>
      <c r="EI13" s="51" t="s">
        <v>78</v>
      </c>
      <c r="EJ13" s="51">
        <v>3</v>
      </c>
      <c r="EK13" s="51">
        <v>10</v>
      </c>
      <c r="EL13" s="51">
        <v>965</v>
      </c>
      <c r="EN13" s="51">
        <v>87</v>
      </c>
      <c r="EP13" s="51">
        <v>60</v>
      </c>
      <c r="EQ13" s="51">
        <v>89</v>
      </c>
      <c r="ER13" s="51">
        <v>0</v>
      </c>
      <c r="ES13" s="51">
        <v>30</v>
      </c>
      <c r="EV13" s="51">
        <v>0</v>
      </c>
      <c r="EW13" s="51">
        <v>2</v>
      </c>
      <c r="EX13" s="51">
        <v>9</v>
      </c>
      <c r="EY13" s="51">
        <v>1915</v>
      </c>
      <c r="FA13" s="51">
        <v>89</v>
      </c>
    </row>
    <row r="14" spans="1:158" x14ac:dyDescent="0.2">
      <c r="B14" s="51" t="s">
        <v>79</v>
      </c>
      <c r="C14" s="51">
        <v>9</v>
      </c>
      <c r="D14" s="51">
        <v>26</v>
      </c>
      <c r="E14" s="51">
        <v>21</v>
      </c>
      <c r="F14" s="51">
        <v>10</v>
      </c>
      <c r="G14" s="51">
        <v>32</v>
      </c>
      <c r="H14" s="51">
        <v>0</v>
      </c>
      <c r="I14" s="51">
        <v>0</v>
      </c>
      <c r="J14" s="51">
        <v>0</v>
      </c>
      <c r="K14" s="51">
        <v>1</v>
      </c>
      <c r="L14" s="51">
        <v>195131</v>
      </c>
      <c r="N14" s="51">
        <v>90</v>
      </c>
      <c r="P14" s="51">
        <v>15</v>
      </c>
      <c r="Q14" s="51">
        <v>22</v>
      </c>
      <c r="R14" s="51">
        <v>23</v>
      </c>
      <c r="S14" s="51">
        <v>13</v>
      </c>
      <c r="T14" s="51">
        <v>23</v>
      </c>
      <c r="U14" s="51">
        <v>0</v>
      </c>
      <c r="V14" s="51">
        <v>0</v>
      </c>
      <c r="W14" s="51">
        <v>0</v>
      </c>
      <c r="X14" s="51">
        <v>3</v>
      </c>
      <c r="Y14" s="51">
        <v>205693</v>
      </c>
      <c r="AA14" s="51">
        <v>82</v>
      </c>
      <c r="AC14" s="51">
        <v>12</v>
      </c>
      <c r="AD14" s="51">
        <v>24</v>
      </c>
      <c r="AE14" s="51">
        <v>22</v>
      </c>
      <c r="AF14" s="51">
        <v>12</v>
      </c>
      <c r="AG14" s="51">
        <v>27</v>
      </c>
      <c r="AH14" s="51">
        <v>0</v>
      </c>
      <c r="AI14" s="51">
        <v>0</v>
      </c>
      <c r="AJ14" s="51">
        <v>0</v>
      </c>
      <c r="AK14" s="51">
        <v>2</v>
      </c>
      <c r="AL14" s="51">
        <v>400824</v>
      </c>
      <c r="AN14" s="51">
        <v>86</v>
      </c>
      <c r="AP14" s="51">
        <v>10</v>
      </c>
      <c r="AQ14" s="51">
        <v>24</v>
      </c>
      <c r="AR14" s="51">
        <v>29</v>
      </c>
      <c r="AS14" s="51">
        <v>17</v>
      </c>
      <c r="AT14" s="51">
        <v>17</v>
      </c>
      <c r="AU14" s="51" t="s">
        <v>78</v>
      </c>
      <c r="AV14" s="51">
        <v>0</v>
      </c>
      <c r="AW14" s="51">
        <v>0</v>
      </c>
      <c r="AX14" s="51">
        <v>2</v>
      </c>
      <c r="AY14" s="51">
        <v>195133</v>
      </c>
      <c r="BA14" s="51">
        <v>88</v>
      </c>
      <c r="BC14" s="51">
        <v>19</v>
      </c>
      <c r="BD14" s="51">
        <v>17</v>
      </c>
      <c r="BE14" s="51">
        <v>28</v>
      </c>
      <c r="BF14" s="51">
        <v>23</v>
      </c>
      <c r="BG14" s="51">
        <v>9</v>
      </c>
      <c r="BH14" s="51" t="s">
        <v>78</v>
      </c>
      <c r="BI14" s="51">
        <v>0</v>
      </c>
      <c r="BJ14" s="51">
        <v>0</v>
      </c>
      <c r="BK14" s="51">
        <v>5</v>
      </c>
      <c r="BL14" s="51">
        <v>205696</v>
      </c>
      <c r="BN14" s="51">
        <v>77</v>
      </c>
      <c r="BP14" s="51">
        <v>15</v>
      </c>
      <c r="BQ14" s="51">
        <v>20</v>
      </c>
      <c r="BR14" s="51">
        <v>28</v>
      </c>
      <c r="BS14" s="51">
        <v>21</v>
      </c>
      <c r="BT14" s="51">
        <v>13</v>
      </c>
      <c r="BU14" s="51" t="s">
        <v>78</v>
      </c>
      <c r="BV14" s="51">
        <v>0</v>
      </c>
      <c r="BW14" s="51">
        <v>0</v>
      </c>
      <c r="BX14" s="51">
        <v>3</v>
      </c>
      <c r="BY14" s="51">
        <v>400829</v>
      </c>
      <c r="CA14" s="51">
        <v>82</v>
      </c>
      <c r="CC14" s="51">
        <v>7</v>
      </c>
      <c r="CD14" s="51">
        <v>30</v>
      </c>
      <c r="CE14" s="51">
        <v>28</v>
      </c>
      <c r="CF14" s="51">
        <v>15</v>
      </c>
      <c r="CG14" s="51">
        <v>19</v>
      </c>
      <c r="CH14" s="51" t="s">
        <v>78</v>
      </c>
      <c r="CI14" s="51">
        <v>0</v>
      </c>
      <c r="CJ14" s="51">
        <v>0</v>
      </c>
      <c r="CK14" s="51">
        <v>1</v>
      </c>
      <c r="CL14" s="51">
        <v>195136</v>
      </c>
      <c r="CN14" s="51">
        <v>92</v>
      </c>
      <c r="CP14" s="51">
        <v>9</v>
      </c>
      <c r="CQ14" s="51">
        <v>25</v>
      </c>
      <c r="CR14" s="51">
        <v>25</v>
      </c>
      <c r="CS14" s="51">
        <v>15</v>
      </c>
      <c r="CT14" s="51">
        <v>24</v>
      </c>
      <c r="CU14" s="51" t="s">
        <v>78</v>
      </c>
      <c r="CV14" s="51">
        <v>0</v>
      </c>
      <c r="CW14" s="51">
        <v>0</v>
      </c>
      <c r="CX14" s="51">
        <v>2</v>
      </c>
      <c r="CY14" s="51">
        <v>205696</v>
      </c>
      <c r="DA14" s="51">
        <v>89</v>
      </c>
      <c r="DC14" s="51">
        <v>8</v>
      </c>
      <c r="DD14" s="51">
        <v>27</v>
      </c>
      <c r="DE14" s="51">
        <v>26</v>
      </c>
      <c r="DF14" s="51">
        <v>15</v>
      </c>
      <c r="DG14" s="51">
        <v>22</v>
      </c>
      <c r="DH14" s="51">
        <v>0</v>
      </c>
      <c r="DI14" s="51">
        <v>0</v>
      </c>
      <c r="DJ14" s="51">
        <v>0</v>
      </c>
      <c r="DK14" s="51">
        <v>2</v>
      </c>
      <c r="DL14" s="51">
        <v>400832</v>
      </c>
      <c r="DN14" s="51">
        <v>90</v>
      </c>
      <c r="DP14" s="51">
        <v>70</v>
      </c>
      <c r="DQ14" s="51">
        <v>92</v>
      </c>
      <c r="DR14" s="51">
        <v>0</v>
      </c>
      <c r="DS14" s="51">
        <v>22</v>
      </c>
      <c r="DV14" s="51">
        <v>0</v>
      </c>
      <c r="DW14" s="51">
        <v>1</v>
      </c>
      <c r="DX14" s="51">
        <v>7</v>
      </c>
      <c r="DY14" s="51">
        <v>195134</v>
      </c>
      <c r="EA14" s="51">
        <v>92</v>
      </c>
      <c r="EC14" s="51">
        <v>65</v>
      </c>
      <c r="ED14" s="51">
        <v>89</v>
      </c>
      <c r="EE14" s="51" t="s">
        <v>78</v>
      </c>
      <c r="EF14" s="51">
        <v>24</v>
      </c>
      <c r="EI14" s="51">
        <v>0</v>
      </c>
      <c r="EJ14" s="51">
        <v>2</v>
      </c>
      <c r="EK14" s="51">
        <v>9</v>
      </c>
      <c r="EL14" s="51">
        <v>205699</v>
      </c>
      <c r="EN14" s="51">
        <v>89</v>
      </c>
      <c r="EP14" s="51">
        <v>68</v>
      </c>
      <c r="EQ14" s="51">
        <v>91</v>
      </c>
      <c r="ER14" s="51" t="s">
        <v>78</v>
      </c>
      <c r="ES14" s="51">
        <v>23</v>
      </c>
      <c r="EV14" s="51">
        <v>0</v>
      </c>
      <c r="EW14" s="51">
        <v>1</v>
      </c>
      <c r="EX14" s="51">
        <v>8</v>
      </c>
      <c r="EY14" s="51">
        <v>400833</v>
      </c>
      <c r="FA14" s="51">
        <v>91</v>
      </c>
    </row>
    <row r="15" spans="1:158" x14ac:dyDescent="0.2">
      <c r="B15" s="51" t="s">
        <v>80</v>
      </c>
      <c r="C15" s="51">
        <v>9</v>
      </c>
      <c r="D15" s="51">
        <v>27</v>
      </c>
      <c r="E15" s="51">
        <v>17</v>
      </c>
      <c r="F15" s="51">
        <v>9</v>
      </c>
      <c r="G15" s="51">
        <v>35</v>
      </c>
      <c r="H15" s="51">
        <v>0</v>
      </c>
      <c r="I15" s="51" t="s">
        <v>78</v>
      </c>
      <c r="J15" s="51" t="s">
        <v>78</v>
      </c>
      <c r="K15" s="51">
        <v>2</v>
      </c>
      <c r="L15" s="51">
        <v>790</v>
      </c>
      <c r="N15" s="51">
        <v>88</v>
      </c>
      <c r="P15" s="51">
        <v>12</v>
      </c>
      <c r="Q15" s="51">
        <v>24</v>
      </c>
      <c r="R15" s="51">
        <v>20</v>
      </c>
      <c r="S15" s="51">
        <v>12</v>
      </c>
      <c r="T15" s="51">
        <v>29</v>
      </c>
      <c r="U15" s="51">
        <v>0</v>
      </c>
      <c r="V15" s="51" t="s">
        <v>78</v>
      </c>
      <c r="W15" s="51">
        <v>0</v>
      </c>
      <c r="X15" s="51">
        <v>4</v>
      </c>
      <c r="Y15" s="51">
        <v>911</v>
      </c>
      <c r="AA15" s="51">
        <v>84</v>
      </c>
      <c r="AC15" s="51">
        <v>11</v>
      </c>
      <c r="AD15" s="51">
        <v>25</v>
      </c>
      <c r="AE15" s="51">
        <v>19</v>
      </c>
      <c r="AF15" s="51">
        <v>11</v>
      </c>
      <c r="AG15" s="51">
        <v>32</v>
      </c>
      <c r="AH15" s="51">
        <v>0</v>
      </c>
      <c r="AI15" s="51">
        <v>0</v>
      </c>
      <c r="AJ15" s="51" t="s">
        <v>78</v>
      </c>
      <c r="AK15" s="51">
        <v>3</v>
      </c>
      <c r="AL15" s="51">
        <v>1701</v>
      </c>
      <c r="AN15" s="51">
        <v>86</v>
      </c>
      <c r="AP15" s="51">
        <v>11</v>
      </c>
      <c r="AQ15" s="51">
        <v>26</v>
      </c>
      <c r="AR15" s="51">
        <v>24</v>
      </c>
      <c r="AS15" s="51">
        <v>17</v>
      </c>
      <c r="AT15" s="51">
        <v>18</v>
      </c>
      <c r="AU15" s="51">
        <v>0</v>
      </c>
      <c r="AV15" s="51" t="s">
        <v>78</v>
      </c>
      <c r="AW15" s="51" t="s">
        <v>78</v>
      </c>
      <c r="AX15" s="51">
        <v>3</v>
      </c>
      <c r="AY15" s="51">
        <v>790</v>
      </c>
      <c r="BA15" s="51">
        <v>86</v>
      </c>
      <c r="BC15" s="51">
        <v>18</v>
      </c>
      <c r="BD15" s="51">
        <v>19</v>
      </c>
      <c r="BE15" s="51">
        <v>26</v>
      </c>
      <c r="BF15" s="51">
        <v>21</v>
      </c>
      <c r="BG15" s="51">
        <v>12</v>
      </c>
      <c r="BH15" s="51">
        <v>0</v>
      </c>
      <c r="BI15" s="51" t="s">
        <v>78</v>
      </c>
      <c r="BJ15" s="51">
        <v>0</v>
      </c>
      <c r="BK15" s="51">
        <v>5</v>
      </c>
      <c r="BL15" s="51">
        <v>911</v>
      </c>
      <c r="BN15" s="51">
        <v>77</v>
      </c>
      <c r="BP15" s="51">
        <v>15</v>
      </c>
      <c r="BQ15" s="51">
        <v>22</v>
      </c>
      <c r="BR15" s="51">
        <v>25</v>
      </c>
      <c r="BS15" s="51">
        <v>19</v>
      </c>
      <c r="BT15" s="51">
        <v>15</v>
      </c>
      <c r="BU15" s="51">
        <v>0</v>
      </c>
      <c r="BV15" s="51">
        <v>0</v>
      </c>
      <c r="BW15" s="51" t="s">
        <v>78</v>
      </c>
      <c r="BX15" s="51">
        <v>4</v>
      </c>
      <c r="BY15" s="51">
        <v>1701</v>
      </c>
      <c r="CA15" s="51">
        <v>81</v>
      </c>
      <c r="CC15" s="51">
        <v>8</v>
      </c>
      <c r="CD15" s="51">
        <v>31</v>
      </c>
      <c r="CE15" s="51">
        <v>24</v>
      </c>
      <c r="CF15" s="51">
        <v>15</v>
      </c>
      <c r="CG15" s="51">
        <v>20</v>
      </c>
      <c r="CH15" s="51">
        <v>0</v>
      </c>
      <c r="CI15" s="51" t="s">
        <v>78</v>
      </c>
      <c r="CJ15" s="51" t="s">
        <v>78</v>
      </c>
      <c r="CK15" s="51">
        <v>1</v>
      </c>
      <c r="CL15" s="51">
        <v>790</v>
      </c>
      <c r="CN15" s="51">
        <v>91</v>
      </c>
      <c r="CP15" s="51">
        <v>9</v>
      </c>
      <c r="CQ15" s="51">
        <v>29</v>
      </c>
      <c r="CR15" s="51">
        <v>20</v>
      </c>
      <c r="CS15" s="51">
        <v>14</v>
      </c>
      <c r="CT15" s="51">
        <v>26</v>
      </c>
      <c r="CU15" s="51">
        <v>0</v>
      </c>
      <c r="CV15" s="51" t="s">
        <v>78</v>
      </c>
      <c r="CW15" s="51">
        <v>0</v>
      </c>
      <c r="CX15" s="51">
        <v>2</v>
      </c>
      <c r="CY15" s="51">
        <v>911</v>
      </c>
      <c r="DA15" s="51">
        <v>89</v>
      </c>
      <c r="DC15" s="51">
        <v>8</v>
      </c>
      <c r="DD15" s="51">
        <v>30</v>
      </c>
      <c r="DE15" s="51">
        <v>22</v>
      </c>
      <c r="DF15" s="51">
        <v>15</v>
      </c>
      <c r="DG15" s="51">
        <v>23</v>
      </c>
      <c r="DH15" s="51">
        <v>0</v>
      </c>
      <c r="DI15" s="51">
        <v>0</v>
      </c>
      <c r="DJ15" s="51" t="s">
        <v>78</v>
      </c>
      <c r="DK15" s="51">
        <v>2</v>
      </c>
      <c r="DL15" s="51">
        <v>1701</v>
      </c>
      <c r="DN15" s="51">
        <v>90</v>
      </c>
      <c r="DP15" s="51">
        <v>65</v>
      </c>
      <c r="DQ15" s="51">
        <v>90</v>
      </c>
      <c r="DR15" s="51">
        <v>0</v>
      </c>
      <c r="DS15" s="51">
        <v>25</v>
      </c>
      <c r="DV15" s="51" t="s">
        <v>78</v>
      </c>
      <c r="DW15" s="51">
        <v>1</v>
      </c>
      <c r="DX15" s="51">
        <v>8</v>
      </c>
      <c r="DY15" s="51">
        <v>790</v>
      </c>
      <c r="EA15" s="51">
        <v>90</v>
      </c>
      <c r="EC15" s="51">
        <v>61</v>
      </c>
      <c r="ED15" s="51">
        <v>90</v>
      </c>
      <c r="EE15" s="51">
        <v>0</v>
      </c>
      <c r="EF15" s="51">
        <v>29</v>
      </c>
      <c r="EI15" s="51" t="s">
        <v>78</v>
      </c>
      <c r="EJ15" s="51">
        <v>2</v>
      </c>
      <c r="EK15" s="51">
        <v>8</v>
      </c>
      <c r="EL15" s="51">
        <v>911</v>
      </c>
      <c r="EN15" s="51">
        <v>90</v>
      </c>
      <c r="EP15" s="51">
        <v>63</v>
      </c>
      <c r="EQ15" s="51">
        <v>90</v>
      </c>
      <c r="ER15" s="51">
        <v>0</v>
      </c>
      <c r="ES15" s="51">
        <v>27</v>
      </c>
      <c r="EV15" s="51">
        <v>0</v>
      </c>
      <c r="EW15" s="51">
        <v>1</v>
      </c>
      <c r="EX15" s="51">
        <v>8</v>
      </c>
      <c r="EY15" s="51">
        <v>1701</v>
      </c>
      <c r="FA15" s="51">
        <v>90</v>
      </c>
    </row>
    <row r="16" spans="1:158" x14ac:dyDescent="0.2">
      <c r="B16" s="51" t="s">
        <v>81</v>
      </c>
      <c r="C16" s="51">
        <v>36</v>
      </c>
      <c r="D16" s="51">
        <v>9</v>
      </c>
      <c r="E16" s="51">
        <v>15</v>
      </c>
      <c r="F16" s="51">
        <v>11</v>
      </c>
      <c r="G16" s="51">
        <v>4</v>
      </c>
      <c r="H16" s="51">
        <v>0</v>
      </c>
      <c r="I16" s="51" t="s">
        <v>78</v>
      </c>
      <c r="J16" s="51" t="s">
        <v>78</v>
      </c>
      <c r="K16" s="51">
        <v>21</v>
      </c>
      <c r="L16" s="51">
        <v>244</v>
      </c>
      <c r="N16" s="51">
        <v>39</v>
      </c>
      <c r="P16" s="51">
        <v>34</v>
      </c>
      <c r="Q16" s="51">
        <v>7</v>
      </c>
      <c r="R16" s="51">
        <v>9</v>
      </c>
      <c r="S16" s="51">
        <v>12</v>
      </c>
      <c r="T16" s="51">
        <v>4</v>
      </c>
      <c r="U16" s="51">
        <v>0</v>
      </c>
      <c r="V16" s="51" t="s">
        <v>78</v>
      </c>
      <c r="W16" s="51" t="s">
        <v>78</v>
      </c>
      <c r="X16" s="51">
        <v>33</v>
      </c>
      <c r="Y16" s="51">
        <v>225</v>
      </c>
      <c r="AA16" s="51">
        <v>31</v>
      </c>
      <c r="AC16" s="51">
        <v>35</v>
      </c>
      <c r="AD16" s="51">
        <v>8</v>
      </c>
      <c r="AE16" s="51">
        <v>12</v>
      </c>
      <c r="AF16" s="51">
        <v>11</v>
      </c>
      <c r="AG16" s="51">
        <v>4</v>
      </c>
      <c r="AH16" s="51">
        <v>0</v>
      </c>
      <c r="AI16" s="51">
        <v>3</v>
      </c>
      <c r="AJ16" s="51" t="s">
        <v>78</v>
      </c>
      <c r="AK16" s="51">
        <v>27</v>
      </c>
      <c r="AL16" s="51">
        <v>469</v>
      </c>
      <c r="AN16" s="51">
        <v>35</v>
      </c>
      <c r="AP16" s="51">
        <v>37</v>
      </c>
      <c r="AQ16" s="51">
        <v>6</v>
      </c>
      <c r="AR16" s="51">
        <v>12</v>
      </c>
      <c r="AS16" s="51">
        <v>16</v>
      </c>
      <c r="AT16" s="51" t="s">
        <v>78</v>
      </c>
      <c r="AU16" s="51">
        <v>0</v>
      </c>
      <c r="AV16" s="51" t="s">
        <v>78</v>
      </c>
      <c r="AW16" s="51" t="s">
        <v>78</v>
      </c>
      <c r="AX16" s="51">
        <v>23</v>
      </c>
      <c r="AY16" s="51">
        <v>244</v>
      </c>
      <c r="BA16" s="51">
        <v>36</v>
      </c>
      <c r="BC16" s="51">
        <v>40</v>
      </c>
      <c r="BD16" s="51">
        <v>3</v>
      </c>
      <c r="BE16" s="51">
        <v>9</v>
      </c>
      <c r="BF16" s="51">
        <v>12</v>
      </c>
      <c r="BG16" s="51" t="s">
        <v>78</v>
      </c>
      <c r="BH16" s="51">
        <v>0</v>
      </c>
      <c r="BI16" s="51" t="s">
        <v>78</v>
      </c>
      <c r="BJ16" s="51" t="s">
        <v>78</v>
      </c>
      <c r="BK16" s="51">
        <v>34</v>
      </c>
      <c r="BL16" s="51">
        <v>225</v>
      </c>
      <c r="BN16" s="51">
        <v>24</v>
      </c>
      <c r="BP16" s="51">
        <v>38</v>
      </c>
      <c r="BQ16" s="51">
        <v>4</v>
      </c>
      <c r="BR16" s="51">
        <v>10</v>
      </c>
      <c r="BS16" s="51">
        <v>14</v>
      </c>
      <c r="BT16" s="51">
        <v>1</v>
      </c>
      <c r="BU16" s="51">
        <v>0</v>
      </c>
      <c r="BV16" s="51">
        <v>3</v>
      </c>
      <c r="BW16" s="51" t="s">
        <v>78</v>
      </c>
      <c r="BX16" s="51">
        <v>28</v>
      </c>
      <c r="BY16" s="51">
        <v>469</v>
      </c>
      <c r="CA16" s="51">
        <v>30</v>
      </c>
      <c r="CC16" s="51">
        <v>34</v>
      </c>
      <c r="CD16" s="51">
        <v>9</v>
      </c>
      <c r="CE16" s="51">
        <v>18</v>
      </c>
      <c r="CF16" s="51">
        <v>24</v>
      </c>
      <c r="CG16" s="51">
        <v>2</v>
      </c>
      <c r="CH16" s="51">
        <v>0</v>
      </c>
      <c r="CI16" s="51" t="s">
        <v>78</v>
      </c>
      <c r="CJ16" s="51" t="s">
        <v>78</v>
      </c>
      <c r="CK16" s="51">
        <v>9</v>
      </c>
      <c r="CL16" s="51">
        <v>244</v>
      </c>
      <c r="CN16" s="51">
        <v>52</v>
      </c>
      <c r="CP16" s="51">
        <v>35</v>
      </c>
      <c r="CQ16" s="51">
        <v>13</v>
      </c>
      <c r="CR16" s="51">
        <v>15</v>
      </c>
      <c r="CS16" s="51">
        <v>17</v>
      </c>
      <c r="CT16" s="51">
        <v>3</v>
      </c>
      <c r="CU16" s="51">
        <v>0</v>
      </c>
      <c r="CV16" s="51" t="s">
        <v>78</v>
      </c>
      <c r="CW16" s="51" t="s">
        <v>78</v>
      </c>
      <c r="CX16" s="51">
        <v>16</v>
      </c>
      <c r="CY16" s="51">
        <v>225</v>
      </c>
      <c r="DA16" s="51">
        <v>48</v>
      </c>
      <c r="DC16" s="51">
        <v>35</v>
      </c>
      <c r="DD16" s="51">
        <v>11</v>
      </c>
      <c r="DE16" s="51">
        <v>16</v>
      </c>
      <c r="DF16" s="51">
        <v>20</v>
      </c>
      <c r="DG16" s="51">
        <v>2</v>
      </c>
      <c r="DH16" s="51">
        <v>0</v>
      </c>
      <c r="DI16" s="51">
        <v>2</v>
      </c>
      <c r="DJ16" s="51" t="s">
        <v>78</v>
      </c>
      <c r="DK16" s="51">
        <v>12</v>
      </c>
      <c r="DL16" s="51">
        <v>469</v>
      </c>
      <c r="DN16" s="51">
        <v>50</v>
      </c>
      <c r="DP16" s="51">
        <v>48</v>
      </c>
      <c r="DQ16" s="51">
        <v>50</v>
      </c>
      <c r="DR16" s="51">
        <v>0</v>
      </c>
      <c r="DS16" s="51">
        <v>2</v>
      </c>
      <c r="DV16" s="51" t="s">
        <v>78</v>
      </c>
      <c r="DW16" s="51">
        <v>8</v>
      </c>
      <c r="DX16" s="51">
        <v>37</v>
      </c>
      <c r="DY16" s="51">
        <v>244</v>
      </c>
      <c r="EA16" s="51">
        <v>50</v>
      </c>
      <c r="EC16" s="51">
        <v>48</v>
      </c>
      <c r="ED16" s="51">
        <v>52</v>
      </c>
      <c r="EE16" s="51">
        <v>0</v>
      </c>
      <c r="EF16" s="51">
        <v>4</v>
      </c>
      <c r="EI16" s="51" t="s">
        <v>78</v>
      </c>
      <c r="EJ16" s="51">
        <v>10</v>
      </c>
      <c r="EK16" s="51">
        <v>36</v>
      </c>
      <c r="EL16" s="51">
        <v>225</v>
      </c>
      <c r="EN16" s="51">
        <v>52</v>
      </c>
      <c r="EP16" s="51">
        <v>48</v>
      </c>
      <c r="EQ16" s="51">
        <v>51</v>
      </c>
      <c r="ER16" s="51">
        <v>0</v>
      </c>
      <c r="ES16" s="51">
        <v>3</v>
      </c>
      <c r="EV16" s="51">
        <v>4</v>
      </c>
      <c r="EW16" s="51">
        <v>9</v>
      </c>
      <c r="EX16" s="51">
        <v>36</v>
      </c>
      <c r="EY16" s="51">
        <v>469</v>
      </c>
      <c r="FA16" s="51">
        <v>51</v>
      </c>
    </row>
    <row r="17" spans="2:157" x14ac:dyDescent="0.2">
      <c r="B17" s="51" t="s">
        <v>82</v>
      </c>
      <c r="C17" s="51">
        <v>36</v>
      </c>
      <c r="D17" s="51">
        <v>9</v>
      </c>
      <c r="E17" s="51">
        <v>14</v>
      </c>
      <c r="F17" s="51">
        <v>17</v>
      </c>
      <c r="G17" s="51">
        <v>5</v>
      </c>
      <c r="H17" s="51">
        <v>0</v>
      </c>
      <c r="I17" s="51">
        <v>1</v>
      </c>
      <c r="J17" s="51" t="s">
        <v>78</v>
      </c>
      <c r="K17" s="51">
        <v>17</v>
      </c>
      <c r="L17" s="51">
        <v>595</v>
      </c>
      <c r="N17" s="51">
        <v>45</v>
      </c>
      <c r="P17" s="51">
        <v>41</v>
      </c>
      <c r="Q17" s="51">
        <v>7</v>
      </c>
      <c r="R17" s="51">
        <v>8</v>
      </c>
      <c r="S17" s="51">
        <v>12</v>
      </c>
      <c r="T17" s="51">
        <v>2</v>
      </c>
      <c r="U17" s="51">
        <v>0</v>
      </c>
      <c r="V17" s="51">
        <v>1</v>
      </c>
      <c r="W17" s="51" t="s">
        <v>78</v>
      </c>
      <c r="X17" s="51">
        <v>28</v>
      </c>
      <c r="Y17" s="51">
        <v>578</v>
      </c>
      <c r="AA17" s="51">
        <v>29</v>
      </c>
      <c r="AC17" s="51">
        <v>39</v>
      </c>
      <c r="AD17" s="51">
        <v>8</v>
      </c>
      <c r="AE17" s="51">
        <v>11</v>
      </c>
      <c r="AF17" s="51">
        <v>15</v>
      </c>
      <c r="AG17" s="51">
        <v>3</v>
      </c>
      <c r="AH17" s="51">
        <v>0</v>
      </c>
      <c r="AI17" s="51">
        <v>1</v>
      </c>
      <c r="AJ17" s="51">
        <v>1</v>
      </c>
      <c r="AK17" s="51">
        <v>22</v>
      </c>
      <c r="AL17" s="51">
        <v>1173</v>
      </c>
      <c r="AN17" s="51">
        <v>37</v>
      </c>
      <c r="AP17" s="51">
        <v>38</v>
      </c>
      <c r="AQ17" s="51">
        <v>4</v>
      </c>
      <c r="AR17" s="51">
        <v>15</v>
      </c>
      <c r="AS17" s="51">
        <v>20</v>
      </c>
      <c r="AT17" s="51" t="s">
        <v>78</v>
      </c>
      <c r="AU17" s="51">
        <v>0</v>
      </c>
      <c r="AV17" s="51">
        <v>1</v>
      </c>
      <c r="AW17" s="51" t="s">
        <v>78</v>
      </c>
      <c r="AX17" s="51">
        <v>19</v>
      </c>
      <c r="AY17" s="51">
        <v>594</v>
      </c>
      <c r="BA17" s="51">
        <v>40</v>
      </c>
      <c r="BC17" s="51">
        <v>44</v>
      </c>
      <c r="BD17" s="51">
        <v>2</v>
      </c>
      <c r="BE17" s="51">
        <v>6</v>
      </c>
      <c r="BF17" s="51">
        <v>15</v>
      </c>
      <c r="BG17" s="51" t="s">
        <v>78</v>
      </c>
      <c r="BH17" s="51">
        <v>0</v>
      </c>
      <c r="BI17" s="51">
        <v>1</v>
      </c>
      <c r="BJ17" s="51" t="s">
        <v>78</v>
      </c>
      <c r="BK17" s="51">
        <v>31</v>
      </c>
      <c r="BL17" s="51">
        <v>578</v>
      </c>
      <c r="BN17" s="51">
        <v>24</v>
      </c>
      <c r="BP17" s="51">
        <v>41</v>
      </c>
      <c r="BQ17" s="51">
        <v>3</v>
      </c>
      <c r="BR17" s="51">
        <v>11</v>
      </c>
      <c r="BS17" s="51">
        <v>17</v>
      </c>
      <c r="BT17" s="51">
        <v>1</v>
      </c>
      <c r="BU17" s="51">
        <v>0</v>
      </c>
      <c r="BV17" s="51">
        <v>1</v>
      </c>
      <c r="BW17" s="51">
        <v>1</v>
      </c>
      <c r="BX17" s="51">
        <v>25</v>
      </c>
      <c r="BY17" s="51">
        <v>1172</v>
      </c>
      <c r="CA17" s="51">
        <v>32</v>
      </c>
      <c r="CC17" s="51">
        <v>30</v>
      </c>
      <c r="CD17" s="51">
        <v>7</v>
      </c>
      <c r="CE17" s="51">
        <v>21</v>
      </c>
      <c r="CF17" s="51">
        <v>26</v>
      </c>
      <c r="CG17" s="51">
        <v>2</v>
      </c>
      <c r="CH17" s="51">
        <v>0</v>
      </c>
      <c r="CI17" s="51">
        <v>1</v>
      </c>
      <c r="CJ17" s="51" t="s">
        <v>78</v>
      </c>
      <c r="CK17" s="51">
        <v>12</v>
      </c>
      <c r="CL17" s="51">
        <v>595</v>
      </c>
      <c r="CN17" s="51">
        <v>56</v>
      </c>
      <c r="CP17" s="51">
        <v>34</v>
      </c>
      <c r="CQ17" s="51">
        <v>7</v>
      </c>
      <c r="CR17" s="51">
        <v>17</v>
      </c>
      <c r="CS17" s="51">
        <v>22</v>
      </c>
      <c r="CT17" s="51">
        <v>3</v>
      </c>
      <c r="CU17" s="51">
        <v>0</v>
      </c>
      <c r="CV17" s="51">
        <v>1</v>
      </c>
      <c r="CW17" s="51" t="s">
        <v>78</v>
      </c>
      <c r="CX17" s="51">
        <v>15</v>
      </c>
      <c r="CY17" s="51">
        <v>578</v>
      </c>
      <c r="DA17" s="51">
        <v>49</v>
      </c>
      <c r="DC17" s="51">
        <v>32</v>
      </c>
      <c r="DD17" s="51">
        <v>7</v>
      </c>
      <c r="DE17" s="51">
        <v>19</v>
      </c>
      <c r="DF17" s="51">
        <v>24</v>
      </c>
      <c r="DG17" s="51">
        <v>2</v>
      </c>
      <c r="DH17" s="51">
        <v>0</v>
      </c>
      <c r="DI17" s="51">
        <v>1</v>
      </c>
      <c r="DJ17" s="51">
        <v>1</v>
      </c>
      <c r="DK17" s="51">
        <v>14</v>
      </c>
      <c r="DL17" s="51">
        <v>1173</v>
      </c>
      <c r="DN17" s="51">
        <v>53</v>
      </c>
      <c r="DP17" s="51">
        <v>52</v>
      </c>
      <c r="DQ17" s="51">
        <v>54</v>
      </c>
      <c r="DR17" s="51">
        <v>0</v>
      </c>
      <c r="DS17" s="51">
        <v>2</v>
      </c>
      <c r="DV17" s="51">
        <v>2</v>
      </c>
      <c r="DW17" s="51">
        <v>10</v>
      </c>
      <c r="DX17" s="51">
        <v>34</v>
      </c>
      <c r="DY17" s="51">
        <v>595</v>
      </c>
      <c r="EA17" s="51">
        <v>54</v>
      </c>
      <c r="EC17" s="51">
        <v>48</v>
      </c>
      <c r="ED17" s="51">
        <v>50</v>
      </c>
      <c r="EE17" s="51">
        <v>0</v>
      </c>
      <c r="EF17" s="51">
        <v>3</v>
      </c>
      <c r="EI17" s="51">
        <v>2</v>
      </c>
      <c r="EJ17" s="51">
        <v>15</v>
      </c>
      <c r="EK17" s="51">
        <v>33</v>
      </c>
      <c r="EL17" s="51">
        <v>578</v>
      </c>
      <c r="EN17" s="51">
        <v>50</v>
      </c>
      <c r="EP17" s="51">
        <v>50</v>
      </c>
      <c r="EQ17" s="51">
        <v>52</v>
      </c>
      <c r="ER17" s="51">
        <v>0</v>
      </c>
      <c r="ES17" s="51">
        <v>2</v>
      </c>
      <c r="EV17" s="51">
        <v>2</v>
      </c>
      <c r="EW17" s="51">
        <v>13</v>
      </c>
      <c r="EX17" s="51">
        <v>34</v>
      </c>
      <c r="EY17" s="51">
        <v>1173</v>
      </c>
      <c r="FA17" s="51">
        <v>52</v>
      </c>
    </row>
    <row r="18" spans="2:157" x14ac:dyDescent="0.2">
      <c r="B18" s="51" t="s">
        <v>83</v>
      </c>
      <c r="C18" s="51">
        <v>15</v>
      </c>
      <c r="D18" s="51">
        <v>21</v>
      </c>
      <c r="E18" s="51">
        <v>23</v>
      </c>
      <c r="F18" s="51">
        <v>13</v>
      </c>
      <c r="G18" s="51">
        <v>24</v>
      </c>
      <c r="H18" s="51">
        <v>0</v>
      </c>
      <c r="I18" s="51">
        <v>0</v>
      </c>
      <c r="J18" s="51">
        <v>0</v>
      </c>
      <c r="K18" s="51">
        <v>4</v>
      </c>
      <c r="L18" s="51">
        <v>11400</v>
      </c>
      <c r="N18" s="51">
        <v>81</v>
      </c>
      <c r="P18" s="51">
        <v>20</v>
      </c>
      <c r="Q18" s="51">
        <v>19</v>
      </c>
      <c r="R18" s="51">
        <v>22</v>
      </c>
      <c r="S18" s="51">
        <v>15</v>
      </c>
      <c r="T18" s="51">
        <v>18</v>
      </c>
      <c r="U18" s="51">
        <v>0</v>
      </c>
      <c r="V18" s="51">
        <v>0</v>
      </c>
      <c r="W18" s="51">
        <v>0</v>
      </c>
      <c r="X18" s="51">
        <v>7</v>
      </c>
      <c r="Y18" s="51">
        <v>11917</v>
      </c>
      <c r="AA18" s="51">
        <v>73</v>
      </c>
      <c r="AC18" s="51">
        <v>17</v>
      </c>
      <c r="AD18" s="51">
        <v>20</v>
      </c>
      <c r="AE18" s="51">
        <v>22</v>
      </c>
      <c r="AF18" s="51">
        <v>14</v>
      </c>
      <c r="AG18" s="51">
        <v>21</v>
      </c>
      <c r="AH18" s="51">
        <v>0</v>
      </c>
      <c r="AI18" s="51">
        <v>0</v>
      </c>
      <c r="AJ18" s="51">
        <v>0</v>
      </c>
      <c r="AK18" s="51">
        <v>5</v>
      </c>
      <c r="AL18" s="51">
        <v>23317</v>
      </c>
      <c r="AN18" s="51">
        <v>77</v>
      </c>
      <c r="AP18" s="51">
        <v>16</v>
      </c>
      <c r="AQ18" s="51">
        <v>20</v>
      </c>
      <c r="AR18" s="51">
        <v>27</v>
      </c>
      <c r="AS18" s="51">
        <v>19</v>
      </c>
      <c r="AT18" s="51">
        <v>13</v>
      </c>
      <c r="AU18" s="51" t="s">
        <v>78</v>
      </c>
      <c r="AV18" s="51">
        <v>0</v>
      </c>
      <c r="AW18" s="51">
        <v>0</v>
      </c>
      <c r="AX18" s="51">
        <v>5</v>
      </c>
      <c r="AY18" s="51">
        <v>11400</v>
      </c>
      <c r="BA18" s="51">
        <v>79</v>
      </c>
      <c r="BC18" s="51">
        <v>24</v>
      </c>
      <c r="BD18" s="51">
        <v>14</v>
      </c>
      <c r="BE18" s="51">
        <v>25</v>
      </c>
      <c r="BF18" s="51">
        <v>22</v>
      </c>
      <c r="BG18" s="51">
        <v>7</v>
      </c>
      <c r="BH18" s="51" t="s">
        <v>78</v>
      </c>
      <c r="BI18" s="51">
        <v>0</v>
      </c>
      <c r="BJ18" s="51">
        <v>0</v>
      </c>
      <c r="BK18" s="51">
        <v>8</v>
      </c>
      <c r="BL18" s="51">
        <v>11918</v>
      </c>
      <c r="BN18" s="51">
        <v>68</v>
      </c>
      <c r="BP18" s="51">
        <v>20</v>
      </c>
      <c r="BQ18" s="51">
        <v>16</v>
      </c>
      <c r="BR18" s="51">
        <v>26</v>
      </c>
      <c r="BS18" s="51">
        <v>21</v>
      </c>
      <c r="BT18" s="51">
        <v>10</v>
      </c>
      <c r="BU18" s="51" t="s">
        <v>78</v>
      </c>
      <c r="BV18" s="51">
        <v>0</v>
      </c>
      <c r="BW18" s="51">
        <v>0</v>
      </c>
      <c r="BX18" s="51">
        <v>6</v>
      </c>
      <c r="BY18" s="51">
        <v>23318</v>
      </c>
      <c r="CA18" s="51">
        <v>74</v>
      </c>
      <c r="CC18" s="51">
        <v>11</v>
      </c>
      <c r="CD18" s="51">
        <v>25</v>
      </c>
      <c r="CE18" s="51">
        <v>28</v>
      </c>
      <c r="CF18" s="51">
        <v>17</v>
      </c>
      <c r="CG18" s="51">
        <v>16</v>
      </c>
      <c r="CH18" s="51" t="s">
        <v>78</v>
      </c>
      <c r="CI18" s="51">
        <v>0</v>
      </c>
      <c r="CJ18" s="51">
        <v>0</v>
      </c>
      <c r="CK18" s="51">
        <v>2</v>
      </c>
      <c r="CL18" s="51">
        <v>11399</v>
      </c>
      <c r="CN18" s="51">
        <v>87</v>
      </c>
      <c r="CP18" s="51">
        <v>12</v>
      </c>
      <c r="CQ18" s="51">
        <v>22</v>
      </c>
      <c r="CR18" s="51">
        <v>25</v>
      </c>
      <c r="CS18" s="51">
        <v>17</v>
      </c>
      <c r="CT18" s="51">
        <v>21</v>
      </c>
      <c r="CU18" s="51" t="s">
        <v>78</v>
      </c>
      <c r="CV18" s="51">
        <v>0</v>
      </c>
      <c r="CW18" s="51">
        <v>0</v>
      </c>
      <c r="CX18" s="51">
        <v>3</v>
      </c>
      <c r="CY18" s="51">
        <v>11918</v>
      </c>
      <c r="DA18" s="51">
        <v>85</v>
      </c>
      <c r="DC18" s="51">
        <v>11</v>
      </c>
      <c r="DD18" s="51">
        <v>24</v>
      </c>
      <c r="DE18" s="51">
        <v>27</v>
      </c>
      <c r="DF18" s="51">
        <v>17</v>
      </c>
      <c r="DG18" s="51">
        <v>18</v>
      </c>
      <c r="DH18" s="51">
        <v>0</v>
      </c>
      <c r="DI18" s="51">
        <v>0</v>
      </c>
      <c r="DJ18" s="51">
        <v>0</v>
      </c>
      <c r="DK18" s="51">
        <v>3</v>
      </c>
      <c r="DL18" s="51">
        <v>23317</v>
      </c>
      <c r="DN18" s="51">
        <v>86</v>
      </c>
      <c r="DP18" s="51">
        <v>68</v>
      </c>
      <c r="DQ18" s="51">
        <v>84</v>
      </c>
      <c r="DR18" s="51">
        <v>0</v>
      </c>
      <c r="DS18" s="51">
        <v>16</v>
      </c>
      <c r="DV18" s="51">
        <v>0</v>
      </c>
      <c r="DW18" s="51">
        <v>2</v>
      </c>
      <c r="DX18" s="51">
        <v>13</v>
      </c>
      <c r="DY18" s="51">
        <v>11400</v>
      </c>
      <c r="EA18" s="51">
        <v>84</v>
      </c>
      <c r="EC18" s="51">
        <v>62</v>
      </c>
      <c r="ED18" s="51">
        <v>81</v>
      </c>
      <c r="EE18" s="51" t="s">
        <v>78</v>
      </c>
      <c r="EF18" s="51">
        <v>19</v>
      </c>
      <c r="EI18" s="51">
        <v>0</v>
      </c>
      <c r="EJ18" s="51">
        <v>3</v>
      </c>
      <c r="EK18" s="51">
        <v>16</v>
      </c>
      <c r="EL18" s="51">
        <v>11918</v>
      </c>
      <c r="EN18" s="51">
        <v>81</v>
      </c>
      <c r="EP18" s="51">
        <v>65</v>
      </c>
      <c r="EQ18" s="51">
        <v>82</v>
      </c>
      <c r="ER18" s="51" t="s">
        <v>78</v>
      </c>
      <c r="ES18" s="51">
        <v>18</v>
      </c>
      <c r="EV18" s="51">
        <v>0</v>
      </c>
      <c r="EW18" s="51">
        <v>3</v>
      </c>
      <c r="EX18" s="51">
        <v>15</v>
      </c>
      <c r="EY18" s="51">
        <v>23318</v>
      </c>
      <c r="FA18" s="51">
        <v>82</v>
      </c>
    </row>
    <row r="19" spans="2:157" x14ac:dyDescent="0.2">
      <c r="B19" s="51" t="s">
        <v>84</v>
      </c>
      <c r="C19" s="51">
        <v>11</v>
      </c>
      <c r="D19" s="51">
        <v>26</v>
      </c>
      <c r="E19" s="51">
        <v>23</v>
      </c>
      <c r="F19" s="51">
        <v>12</v>
      </c>
      <c r="G19" s="51">
        <v>26</v>
      </c>
      <c r="H19" s="51" t="s">
        <v>78</v>
      </c>
      <c r="I19" s="51" t="s">
        <v>78</v>
      </c>
      <c r="J19" s="51" t="s">
        <v>78</v>
      </c>
      <c r="K19" s="51">
        <v>2</v>
      </c>
      <c r="L19" s="51">
        <v>3676</v>
      </c>
      <c r="N19" s="51">
        <v>87</v>
      </c>
      <c r="P19" s="51">
        <v>18</v>
      </c>
      <c r="Q19" s="51">
        <v>22</v>
      </c>
      <c r="R19" s="51">
        <v>23</v>
      </c>
      <c r="S19" s="51">
        <v>15</v>
      </c>
      <c r="T19" s="51">
        <v>17</v>
      </c>
      <c r="U19" s="51">
        <v>0</v>
      </c>
      <c r="V19" s="51" t="s">
        <v>78</v>
      </c>
      <c r="W19" s="51" t="s">
        <v>78</v>
      </c>
      <c r="X19" s="51">
        <v>5</v>
      </c>
      <c r="Y19" s="51">
        <v>3726</v>
      </c>
      <c r="AA19" s="51">
        <v>77</v>
      </c>
      <c r="AC19" s="51">
        <v>15</v>
      </c>
      <c r="AD19" s="51">
        <v>24</v>
      </c>
      <c r="AE19" s="51">
        <v>23</v>
      </c>
      <c r="AF19" s="51">
        <v>13</v>
      </c>
      <c r="AG19" s="51">
        <v>22</v>
      </c>
      <c r="AH19" s="51" t="s">
        <v>78</v>
      </c>
      <c r="AI19" s="51">
        <v>0</v>
      </c>
      <c r="AJ19" s="51">
        <v>0</v>
      </c>
      <c r="AK19" s="51">
        <v>3</v>
      </c>
      <c r="AL19" s="51">
        <v>7402</v>
      </c>
      <c r="AN19" s="51">
        <v>82</v>
      </c>
      <c r="AP19" s="51">
        <v>13</v>
      </c>
      <c r="AQ19" s="51">
        <v>22</v>
      </c>
      <c r="AR19" s="51">
        <v>31</v>
      </c>
      <c r="AS19" s="51">
        <v>19</v>
      </c>
      <c r="AT19" s="51">
        <v>12</v>
      </c>
      <c r="AU19" s="51">
        <v>0</v>
      </c>
      <c r="AV19" s="51" t="s">
        <v>78</v>
      </c>
      <c r="AW19" s="51" t="s">
        <v>78</v>
      </c>
      <c r="AX19" s="51">
        <v>2</v>
      </c>
      <c r="AY19" s="51">
        <v>3676</v>
      </c>
      <c r="BA19" s="51">
        <v>85</v>
      </c>
      <c r="BC19" s="51">
        <v>23</v>
      </c>
      <c r="BD19" s="51">
        <v>14</v>
      </c>
      <c r="BE19" s="51">
        <v>25</v>
      </c>
      <c r="BF19" s="51">
        <v>25</v>
      </c>
      <c r="BG19" s="51">
        <v>6</v>
      </c>
      <c r="BH19" s="51">
        <v>0</v>
      </c>
      <c r="BI19" s="51" t="s">
        <v>78</v>
      </c>
      <c r="BJ19" s="51" t="s">
        <v>78</v>
      </c>
      <c r="BK19" s="51">
        <v>6</v>
      </c>
      <c r="BL19" s="51">
        <v>3726</v>
      </c>
      <c r="BN19" s="51">
        <v>70</v>
      </c>
      <c r="BP19" s="51">
        <v>18</v>
      </c>
      <c r="BQ19" s="51">
        <v>18</v>
      </c>
      <c r="BR19" s="51">
        <v>28</v>
      </c>
      <c r="BS19" s="51">
        <v>22</v>
      </c>
      <c r="BT19" s="51">
        <v>9</v>
      </c>
      <c r="BU19" s="51">
        <v>0</v>
      </c>
      <c r="BV19" s="51">
        <v>0</v>
      </c>
      <c r="BW19" s="51" t="s">
        <v>78</v>
      </c>
      <c r="BX19" s="51">
        <v>4</v>
      </c>
      <c r="BY19" s="51">
        <v>7402</v>
      </c>
      <c r="CA19" s="51">
        <v>77</v>
      </c>
      <c r="CC19" s="51">
        <v>10</v>
      </c>
      <c r="CD19" s="51">
        <v>27</v>
      </c>
      <c r="CE19" s="51">
        <v>31</v>
      </c>
      <c r="CF19" s="51">
        <v>18</v>
      </c>
      <c r="CG19" s="51">
        <v>13</v>
      </c>
      <c r="CH19" s="51">
        <v>0</v>
      </c>
      <c r="CI19" s="51" t="s">
        <v>78</v>
      </c>
      <c r="CJ19" s="51" t="s">
        <v>78</v>
      </c>
      <c r="CK19" s="51">
        <v>2</v>
      </c>
      <c r="CL19" s="51">
        <v>3676</v>
      </c>
      <c r="CN19" s="51">
        <v>89</v>
      </c>
      <c r="CP19" s="51">
        <v>12</v>
      </c>
      <c r="CQ19" s="51">
        <v>23</v>
      </c>
      <c r="CR19" s="51">
        <v>25</v>
      </c>
      <c r="CS19" s="51">
        <v>19</v>
      </c>
      <c r="CT19" s="51">
        <v>17</v>
      </c>
      <c r="CU19" s="51" t="s">
        <v>78</v>
      </c>
      <c r="CV19" s="51" t="s">
        <v>78</v>
      </c>
      <c r="CW19" s="51" t="s">
        <v>78</v>
      </c>
      <c r="CX19" s="51">
        <v>3</v>
      </c>
      <c r="CY19" s="51">
        <v>3726</v>
      </c>
      <c r="DA19" s="51">
        <v>84</v>
      </c>
      <c r="DC19" s="51">
        <v>11</v>
      </c>
      <c r="DD19" s="51">
        <v>25</v>
      </c>
      <c r="DE19" s="51">
        <v>28</v>
      </c>
      <c r="DF19" s="51">
        <v>18</v>
      </c>
      <c r="DG19" s="51">
        <v>15</v>
      </c>
      <c r="DH19" s="51" t="s">
        <v>78</v>
      </c>
      <c r="DI19" s="51">
        <v>0</v>
      </c>
      <c r="DJ19" s="51" t="s">
        <v>78</v>
      </c>
      <c r="DK19" s="51">
        <v>2</v>
      </c>
      <c r="DL19" s="51">
        <v>7402</v>
      </c>
      <c r="DN19" s="51">
        <v>87</v>
      </c>
      <c r="DP19" s="51">
        <v>73</v>
      </c>
      <c r="DQ19" s="51">
        <v>89</v>
      </c>
      <c r="DR19" s="51">
        <v>0</v>
      </c>
      <c r="DS19" s="51">
        <v>16</v>
      </c>
      <c r="DV19" s="51">
        <v>0</v>
      </c>
      <c r="DW19" s="51">
        <v>1</v>
      </c>
      <c r="DX19" s="51">
        <v>9</v>
      </c>
      <c r="DY19" s="51">
        <v>3676</v>
      </c>
      <c r="EA19" s="51">
        <v>89</v>
      </c>
      <c r="EC19" s="51">
        <v>67</v>
      </c>
      <c r="ED19" s="51">
        <v>84</v>
      </c>
      <c r="EE19" s="51">
        <v>0</v>
      </c>
      <c r="EF19" s="51">
        <v>17</v>
      </c>
      <c r="EI19" s="51">
        <v>0</v>
      </c>
      <c r="EJ19" s="51">
        <v>2</v>
      </c>
      <c r="EK19" s="51">
        <v>13</v>
      </c>
      <c r="EL19" s="51">
        <v>3726</v>
      </c>
      <c r="EN19" s="51">
        <v>84</v>
      </c>
      <c r="EP19" s="51">
        <v>70</v>
      </c>
      <c r="EQ19" s="51">
        <v>87</v>
      </c>
      <c r="ER19" s="51">
        <v>0</v>
      </c>
      <c r="ES19" s="51">
        <v>17</v>
      </c>
      <c r="EV19" s="51">
        <v>0</v>
      </c>
      <c r="EW19" s="51">
        <v>2</v>
      </c>
      <c r="EX19" s="51">
        <v>11</v>
      </c>
      <c r="EY19" s="51">
        <v>7402</v>
      </c>
      <c r="FA19" s="51">
        <v>87</v>
      </c>
    </row>
    <row r="20" spans="2:157" x14ac:dyDescent="0.2">
      <c r="B20" s="51" t="s">
        <v>85</v>
      </c>
      <c r="C20" s="51">
        <v>8</v>
      </c>
      <c r="D20" s="51">
        <v>28</v>
      </c>
      <c r="E20" s="51">
        <v>21</v>
      </c>
      <c r="F20" s="51">
        <v>12</v>
      </c>
      <c r="G20" s="51">
        <v>30</v>
      </c>
      <c r="H20" s="51" t="s">
        <v>78</v>
      </c>
      <c r="I20" s="51" t="s">
        <v>78</v>
      </c>
      <c r="J20" s="51" t="s">
        <v>78</v>
      </c>
      <c r="K20" s="51">
        <v>2</v>
      </c>
      <c r="L20" s="51">
        <v>1477</v>
      </c>
      <c r="N20" s="51">
        <v>90</v>
      </c>
      <c r="P20" s="51">
        <v>15</v>
      </c>
      <c r="Q20" s="51">
        <v>22</v>
      </c>
      <c r="R20" s="51">
        <v>24</v>
      </c>
      <c r="S20" s="51">
        <v>13</v>
      </c>
      <c r="T20" s="51">
        <v>23</v>
      </c>
      <c r="U20" s="51">
        <v>0</v>
      </c>
      <c r="V20" s="51" t="s">
        <v>78</v>
      </c>
      <c r="W20" s="51">
        <v>0</v>
      </c>
      <c r="X20" s="51">
        <v>3</v>
      </c>
      <c r="Y20" s="51">
        <v>1453</v>
      </c>
      <c r="AA20" s="51">
        <v>82</v>
      </c>
      <c r="AC20" s="51">
        <v>12</v>
      </c>
      <c r="AD20" s="51">
        <v>25</v>
      </c>
      <c r="AE20" s="51">
        <v>22</v>
      </c>
      <c r="AF20" s="51">
        <v>12</v>
      </c>
      <c r="AG20" s="51">
        <v>26</v>
      </c>
      <c r="AH20" s="51" t="s">
        <v>78</v>
      </c>
      <c r="AI20" s="51" t="s">
        <v>78</v>
      </c>
      <c r="AJ20" s="51" t="s">
        <v>78</v>
      </c>
      <c r="AK20" s="51">
        <v>2</v>
      </c>
      <c r="AL20" s="51">
        <v>2930</v>
      </c>
      <c r="AN20" s="51">
        <v>86</v>
      </c>
      <c r="AP20" s="51">
        <v>10</v>
      </c>
      <c r="AQ20" s="51">
        <v>24</v>
      </c>
      <c r="AR20" s="51">
        <v>30</v>
      </c>
      <c r="AS20" s="51">
        <v>18</v>
      </c>
      <c r="AT20" s="51">
        <v>16</v>
      </c>
      <c r="AU20" s="51">
        <v>0</v>
      </c>
      <c r="AV20" s="51" t="s">
        <v>78</v>
      </c>
      <c r="AW20" s="51">
        <v>0</v>
      </c>
      <c r="AX20" s="51">
        <v>2</v>
      </c>
      <c r="AY20" s="51">
        <v>1477</v>
      </c>
      <c r="BA20" s="51">
        <v>87</v>
      </c>
      <c r="BC20" s="51">
        <v>20</v>
      </c>
      <c r="BD20" s="51">
        <v>17</v>
      </c>
      <c r="BE20" s="51">
        <v>27</v>
      </c>
      <c r="BF20" s="51">
        <v>22</v>
      </c>
      <c r="BG20" s="51">
        <v>10</v>
      </c>
      <c r="BH20" s="51">
        <v>0</v>
      </c>
      <c r="BI20" s="51" t="s">
        <v>78</v>
      </c>
      <c r="BJ20" s="51">
        <v>0</v>
      </c>
      <c r="BK20" s="51">
        <v>4</v>
      </c>
      <c r="BL20" s="51">
        <v>1453</v>
      </c>
      <c r="BN20" s="51">
        <v>77</v>
      </c>
      <c r="BP20" s="51">
        <v>15</v>
      </c>
      <c r="BQ20" s="51">
        <v>21</v>
      </c>
      <c r="BR20" s="51">
        <v>29</v>
      </c>
      <c r="BS20" s="51">
        <v>20</v>
      </c>
      <c r="BT20" s="51">
        <v>13</v>
      </c>
      <c r="BU20" s="51">
        <v>0</v>
      </c>
      <c r="BV20" s="51" t="s">
        <v>78</v>
      </c>
      <c r="BW20" s="51">
        <v>0</v>
      </c>
      <c r="BX20" s="51">
        <v>3</v>
      </c>
      <c r="BY20" s="51">
        <v>2930</v>
      </c>
      <c r="CA20" s="51">
        <v>82</v>
      </c>
      <c r="CC20" s="51">
        <v>8</v>
      </c>
      <c r="CD20" s="51">
        <v>28</v>
      </c>
      <c r="CE20" s="51">
        <v>29</v>
      </c>
      <c r="CF20" s="51">
        <v>17</v>
      </c>
      <c r="CG20" s="51">
        <v>16</v>
      </c>
      <c r="CH20" s="51">
        <v>0</v>
      </c>
      <c r="CI20" s="51" t="s">
        <v>78</v>
      </c>
      <c r="CJ20" s="51">
        <v>0</v>
      </c>
      <c r="CK20" s="51">
        <v>1</v>
      </c>
      <c r="CL20" s="51">
        <v>1477</v>
      </c>
      <c r="CN20" s="51">
        <v>91</v>
      </c>
      <c r="CP20" s="51">
        <v>9</v>
      </c>
      <c r="CQ20" s="51">
        <v>23</v>
      </c>
      <c r="CR20" s="51">
        <v>26</v>
      </c>
      <c r="CS20" s="51">
        <v>16</v>
      </c>
      <c r="CT20" s="51">
        <v>23</v>
      </c>
      <c r="CU20" s="51">
        <v>0</v>
      </c>
      <c r="CV20" s="51" t="s">
        <v>78</v>
      </c>
      <c r="CW20" s="51">
        <v>0</v>
      </c>
      <c r="CX20" s="51">
        <v>2</v>
      </c>
      <c r="CY20" s="51">
        <v>1453</v>
      </c>
      <c r="DA20" s="51">
        <v>88</v>
      </c>
      <c r="DC20" s="51">
        <v>9</v>
      </c>
      <c r="DD20" s="51">
        <v>26</v>
      </c>
      <c r="DE20" s="51">
        <v>28</v>
      </c>
      <c r="DF20" s="51">
        <v>17</v>
      </c>
      <c r="DG20" s="51">
        <v>20</v>
      </c>
      <c r="DH20" s="51">
        <v>0</v>
      </c>
      <c r="DI20" s="51" t="s">
        <v>78</v>
      </c>
      <c r="DJ20" s="51">
        <v>0</v>
      </c>
      <c r="DK20" s="51">
        <v>2</v>
      </c>
      <c r="DL20" s="51">
        <v>2930</v>
      </c>
      <c r="DN20" s="51">
        <v>90</v>
      </c>
      <c r="DP20" s="51">
        <v>72</v>
      </c>
      <c r="DQ20" s="51">
        <v>91</v>
      </c>
      <c r="DR20" s="51">
        <v>0</v>
      </c>
      <c r="DS20" s="51">
        <v>19</v>
      </c>
      <c r="DV20" s="51">
        <v>0</v>
      </c>
      <c r="DW20" s="51">
        <v>1</v>
      </c>
      <c r="DX20" s="51">
        <v>8</v>
      </c>
      <c r="DY20" s="51">
        <v>1477</v>
      </c>
      <c r="EA20" s="51">
        <v>91</v>
      </c>
      <c r="EC20" s="51">
        <v>64</v>
      </c>
      <c r="ED20" s="51">
        <v>87</v>
      </c>
      <c r="EE20" s="51">
        <v>0</v>
      </c>
      <c r="EF20" s="51">
        <v>23</v>
      </c>
      <c r="EI20" s="51">
        <v>0</v>
      </c>
      <c r="EJ20" s="51">
        <v>2</v>
      </c>
      <c r="EK20" s="51">
        <v>11</v>
      </c>
      <c r="EL20" s="51">
        <v>1453</v>
      </c>
      <c r="EN20" s="51">
        <v>87</v>
      </c>
      <c r="EP20" s="51">
        <v>68</v>
      </c>
      <c r="EQ20" s="51">
        <v>89</v>
      </c>
      <c r="ER20" s="51">
        <v>0</v>
      </c>
      <c r="ES20" s="51">
        <v>21</v>
      </c>
      <c r="EV20" s="51">
        <v>0</v>
      </c>
      <c r="EW20" s="51">
        <v>1</v>
      </c>
      <c r="EX20" s="51">
        <v>10</v>
      </c>
      <c r="EY20" s="51">
        <v>2930</v>
      </c>
      <c r="FA20" s="51">
        <v>89</v>
      </c>
    </row>
    <row r="21" spans="2:157" x14ac:dyDescent="0.2">
      <c r="B21" s="51" t="s">
        <v>86</v>
      </c>
      <c r="C21" s="51">
        <v>7</v>
      </c>
      <c r="D21" s="51">
        <v>25</v>
      </c>
      <c r="E21" s="51">
        <v>19</v>
      </c>
      <c r="F21" s="51">
        <v>10</v>
      </c>
      <c r="G21" s="51">
        <v>38</v>
      </c>
      <c r="H21" s="51" t="s">
        <v>78</v>
      </c>
      <c r="I21" s="51" t="s">
        <v>78</v>
      </c>
      <c r="J21" s="51" t="s">
        <v>78</v>
      </c>
      <c r="K21" s="51">
        <v>1</v>
      </c>
      <c r="L21" s="51">
        <v>2784</v>
      </c>
      <c r="N21" s="51">
        <v>92</v>
      </c>
      <c r="P21" s="51">
        <v>12</v>
      </c>
      <c r="Q21" s="51">
        <v>22</v>
      </c>
      <c r="R21" s="51">
        <v>21</v>
      </c>
      <c r="S21" s="51">
        <v>11</v>
      </c>
      <c r="T21" s="51">
        <v>31</v>
      </c>
      <c r="U21" s="51" t="s">
        <v>78</v>
      </c>
      <c r="V21" s="51">
        <v>0</v>
      </c>
      <c r="W21" s="51">
        <v>0</v>
      </c>
      <c r="X21" s="51">
        <v>3</v>
      </c>
      <c r="Y21" s="51">
        <v>2944</v>
      </c>
      <c r="AA21" s="51">
        <v>86</v>
      </c>
      <c r="AC21" s="51">
        <v>9</v>
      </c>
      <c r="AD21" s="51">
        <v>24</v>
      </c>
      <c r="AE21" s="51">
        <v>20</v>
      </c>
      <c r="AF21" s="51">
        <v>10</v>
      </c>
      <c r="AG21" s="51">
        <v>34</v>
      </c>
      <c r="AH21" s="51">
        <v>0</v>
      </c>
      <c r="AI21" s="51" t="s">
        <v>78</v>
      </c>
      <c r="AJ21" s="51" t="s">
        <v>78</v>
      </c>
      <c r="AK21" s="51">
        <v>2</v>
      </c>
      <c r="AL21" s="51">
        <v>5728</v>
      </c>
      <c r="AN21" s="51">
        <v>89</v>
      </c>
      <c r="AP21" s="51">
        <v>8</v>
      </c>
      <c r="AQ21" s="51">
        <v>27</v>
      </c>
      <c r="AR21" s="51">
        <v>27</v>
      </c>
      <c r="AS21" s="51">
        <v>14</v>
      </c>
      <c r="AT21" s="51">
        <v>22</v>
      </c>
      <c r="AU21" s="51" t="s">
        <v>78</v>
      </c>
      <c r="AV21" s="51" t="s">
        <v>78</v>
      </c>
      <c r="AW21" s="51" t="s">
        <v>78</v>
      </c>
      <c r="AX21" s="51">
        <v>1</v>
      </c>
      <c r="AY21" s="51">
        <v>2784</v>
      </c>
      <c r="BA21" s="51">
        <v>90</v>
      </c>
      <c r="BC21" s="51">
        <v>16</v>
      </c>
      <c r="BD21" s="51">
        <v>21</v>
      </c>
      <c r="BE21" s="51">
        <v>27</v>
      </c>
      <c r="BF21" s="51">
        <v>18</v>
      </c>
      <c r="BG21" s="51">
        <v>14</v>
      </c>
      <c r="BH21" s="51">
        <v>0</v>
      </c>
      <c r="BI21" s="51">
        <v>0</v>
      </c>
      <c r="BJ21" s="51">
        <v>0</v>
      </c>
      <c r="BK21" s="51">
        <v>4</v>
      </c>
      <c r="BL21" s="51">
        <v>2944</v>
      </c>
      <c r="BN21" s="51">
        <v>81</v>
      </c>
      <c r="BP21" s="51">
        <v>12</v>
      </c>
      <c r="BQ21" s="51">
        <v>24</v>
      </c>
      <c r="BR21" s="51">
        <v>27</v>
      </c>
      <c r="BS21" s="51">
        <v>16</v>
      </c>
      <c r="BT21" s="51">
        <v>18</v>
      </c>
      <c r="BU21" s="51" t="s">
        <v>78</v>
      </c>
      <c r="BV21" s="51" t="s">
        <v>78</v>
      </c>
      <c r="BW21" s="51" t="s">
        <v>78</v>
      </c>
      <c r="BX21" s="51">
        <v>3</v>
      </c>
      <c r="BY21" s="51">
        <v>5728</v>
      </c>
      <c r="CA21" s="51">
        <v>85</v>
      </c>
      <c r="CC21" s="51">
        <v>6</v>
      </c>
      <c r="CD21" s="51">
        <v>29</v>
      </c>
      <c r="CE21" s="51">
        <v>26</v>
      </c>
      <c r="CF21" s="51">
        <v>13</v>
      </c>
      <c r="CG21" s="51">
        <v>24</v>
      </c>
      <c r="CH21" s="51" t="s">
        <v>78</v>
      </c>
      <c r="CI21" s="51" t="s">
        <v>78</v>
      </c>
      <c r="CJ21" s="51" t="s">
        <v>78</v>
      </c>
      <c r="CK21" s="51">
        <v>1</v>
      </c>
      <c r="CL21" s="51">
        <v>2784</v>
      </c>
      <c r="CN21" s="51">
        <v>93</v>
      </c>
      <c r="CP21" s="51">
        <v>8</v>
      </c>
      <c r="CQ21" s="51">
        <v>26</v>
      </c>
      <c r="CR21" s="51">
        <v>20</v>
      </c>
      <c r="CS21" s="51">
        <v>13</v>
      </c>
      <c r="CT21" s="51">
        <v>31</v>
      </c>
      <c r="CU21" s="51" t="s">
        <v>78</v>
      </c>
      <c r="CV21" s="51">
        <v>0</v>
      </c>
      <c r="CW21" s="51">
        <v>0</v>
      </c>
      <c r="CX21" s="51">
        <v>2</v>
      </c>
      <c r="CY21" s="51">
        <v>2945</v>
      </c>
      <c r="DA21" s="51">
        <v>90</v>
      </c>
      <c r="DC21" s="51">
        <v>7</v>
      </c>
      <c r="DD21" s="51">
        <v>28</v>
      </c>
      <c r="DE21" s="51">
        <v>23</v>
      </c>
      <c r="DF21" s="51">
        <v>13</v>
      </c>
      <c r="DG21" s="51">
        <v>27</v>
      </c>
      <c r="DH21" s="51" t="s">
        <v>78</v>
      </c>
      <c r="DI21" s="51" t="s">
        <v>78</v>
      </c>
      <c r="DJ21" s="51" t="s">
        <v>78</v>
      </c>
      <c r="DK21" s="51">
        <v>2</v>
      </c>
      <c r="DL21" s="51">
        <v>5729</v>
      </c>
      <c r="DN21" s="51">
        <v>91</v>
      </c>
      <c r="DP21" s="51">
        <v>67</v>
      </c>
      <c r="DQ21" s="51">
        <v>92</v>
      </c>
      <c r="DR21" s="51" t="s">
        <v>78</v>
      </c>
      <c r="DS21" s="51">
        <v>25</v>
      </c>
      <c r="DV21" s="51">
        <v>0</v>
      </c>
      <c r="DW21" s="51">
        <v>1</v>
      </c>
      <c r="DX21" s="51">
        <v>7</v>
      </c>
      <c r="DY21" s="51">
        <v>2784</v>
      </c>
      <c r="EA21" s="51">
        <v>92</v>
      </c>
      <c r="EC21" s="51">
        <v>60</v>
      </c>
      <c r="ED21" s="51">
        <v>89</v>
      </c>
      <c r="EE21" s="51">
        <v>0</v>
      </c>
      <c r="EF21" s="51">
        <v>29</v>
      </c>
      <c r="EI21" s="51">
        <v>0</v>
      </c>
      <c r="EJ21" s="51">
        <v>2</v>
      </c>
      <c r="EK21" s="51">
        <v>9</v>
      </c>
      <c r="EL21" s="51">
        <v>2945</v>
      </c>
      <c r="EN21" s="51">
        <v>89</v>
      </c>
      <c r="EP21" s="51">
        <v>63</v>
      </c>
      <c r="EQ21" s="51">
        <v>91</v>
      </c>
      <c r="ER21" s="51" t="s">
        <v>78</v>
      </c>
      <c r="ES21" s="51">
        <v>27</v>
      </c>
      <c r="EV21" s="51">
        <v>0</v>
      </c>
      <c r="EW21" s="51">
        <v>1</v>
      </c>
      <c r="EX21" s="51">
        <v>8</v>
      </c>
      <c r="EY21" s="51">
        <v>5729</v>
      </c>
      <c r="FA21" s="51">
        <v>91</v>
      </c>
    </row>
    <row r="22" spans="2:157" x14ac:dyDescent="0.2">
      <c r="B22" s="51" t="s">
        <v>87</v>
      </c>
      <c r="C22" s="51">
        <v>9</v>
      </c>
      <c r="D22" s="51">
        <v>26</v>
      </c>
      <c r="E22" s="51">
        <v>22</v>
      </c>
      <c r="F22" s="51">
        <v>10</v>
      </c>
      <c r="G22" s="51">
        <v>31</v>
      </c>
      <c r="H22" s="51" t="s">
        <v>78</v>
      </c>
      <c r="I22" s="51">
        <v>0</v>
      </c>
      <c r="J22" s="51" t="s">
        <v>78</v>
      </c>
      <c r="K22" s="51">
        <v>1</v>
      </c>
      <c r="L22" s="51">
        <v>4426</v>
      </c>
      <c r="N22" s="51">
        <v>90</v>
      </c>
      <c r="P22" s="51">
        <v>14</v>
      </c>
      <c r="Q22" s="51">
        <v>24</v>
      </c>
      <c r="R22" s="51">
        <v>23</v>
      </c>
      <c r="S22" s="51">
        <v>13</v>
      </c>
      <c r="T22" s="51">
        <v>23</v>
      </c>
      <c r="U22" s="51" t="s">
        <v>78</v>
      </c>
      <c r="V22" s="51">
        <v>0</v>
      </c>
      <c r="W22" s="51" t="s">
        <v>78</v>
      </c>
      <c r="X22" s="51">
        <v>3</v>
      </c>
      <c r="Y22" s="51">
        <v>4737</v>
      </c>
      <c r="AA22" s="51">
        <v>82</v>
      </c>
      <c r="AC22" s="51">
        <v>12</v>
      </c>
      <c r="AD22" s="51">
        <v>25</v>
      </c>
      <c r="AE22" s="51">
        <v>23</v>
      </c>
      <c r="AF22" s="51">
        <v>11</v>
      </c>
      <c r="AG22" s="51">
        <v>27</v>
      </c>
      <c r="AH22" s="51" t="s">
        <v>78</v>
      </c>
      <c r="AI22" s="51">
        <v>0</v>
      </c>
      <c r="AJ22" s="51">
        <v>0</v>
      </c>
      <c r="AK22" s="51">
        <v>2</v>
      </c>
      <c r="AL22" s="51">
        <v>9163</v>
      </c>
      <c r="AN22" s="51">
        <v>86</v>
      </c>
      <c r="AP22" s="51">
        <v>10</v>
      </c>
      <c r="AQ22" s="51">
        <v>24</v>
      </c>
      <c r="AR22" s="51">
        <v>30</v>
      </c>
      <c r="AS22" s="51">
        <v>17</v>
      </c>
      <c r="AT22" s="51">
        <v>17</v>
      </c>
      <c r="AU22" s="51" t="s">
        <v>78</v>
      </c>
      <c r="AV22" s="51">
        <v>0</v>
      </c>
      <c r="AW22" s="51" t="s">
        <v>78</v>
      </c>
      <c r="AX22" s="51">
        <v>2</v>
      </c>
      <c r="AY22" s="51">
        <v>4426</v>
      </c>
      <c r="BA22" s="51">
        <v>88</v>
      </c>
      <c r="BC22" s="51">
        <v>19</v>
      </c>
      <c r="BD22" s="51">
        <v>17</v>
      </c>
      <c r="BE22" s="51">
        <v>28</v>
      </c>
      <c r="BF22" s="51">
        <v>22</v>
      </c>
      <c r="BG22" s="51">
        <v>10</v>
      </c>
      <c r="BH22" s="51">
        <v>0</v>
      </c>
      <c r="BI22" s="51">
        <v>0</v>
      </c>
      <c r="BJ22" s="51" t="s">
        <v>78</v>
      </c>
      <c r="BK22" s="51">
        <v>5</v>
      </c>
      <c r="BL22" s="51">
        <v>4737</v>
      </c>
      <c r="BN22" s="51">
        <v>77</v>
      </c>
      <c r="BP22" s="51">
        <v>15</v>
      </c>
      <c r="BQ22" s="51">
        <v>20</v>
      </c>
      <c r="BR22" s="51">
        <v>29</v>
      </c>
      <c r="BS22" s="51">
        <v>19</v>
      </c>
      <c r="BT22" s="51">
        <v>13</v>
      </c>
      <c r="BU22" s="51" t="s">
        <v>78</v>
      </c>
      <c r="BV22" s="51">
        <v>0</v>
      </c>
      <c r="BW22" s="51">
        <v>0</v>
      </c>
      <c r="BX22" s="51">
        <v>3</v>
      </c>
      <c r="BY22" s="51">
        <v>9163</v>
      </c>
      <c r="CA22" s="51">
        <v>82</v>
      </c>
      <c r="CC22" s="51">
        <v>7</v>
      </c>
      <c r="CD22" s="51">
        <v>30</v>
      </c>
      <c r="CE22" s="51">
        <v>29</v>
      </c>
      <c r="CF22" s="51">
        <v>15</v>
      </c>
      <c r="CG22" s="51">
        <v>17</v>
      </c>
      <c r="CH22" s="51">
        <v>0</v>
      </c>
      <c r="CI22" s="51">
        <v>0</v>
      </c>
      <c r="CJ22" s="51">
        <v>0</v>
      </c>
      <c r="CK22" s="51">
        <v>1</v>
      </c>
      <c r="CL22" s="51">
        <v>4426</v>
      </c>
      <c r="CN22" s="51">
        <v>92</v>
      </c>
      <c r="CP22" s="51">
        <v>9</v>
      </c>
      <c r="CQ22" s="51">
        <v>25</v>
      </c>
      <c r="CR22" s="51">
        <v>25</v>
      </c>
      <c r="CS22" s="51">
        <v>16</v>
      </c>
      <c r="CT22" s="51">
        <v>23</v>
      </c>
      <c r="CU22" s="51" t="s">
        <v>78</v>
      </c>
      <c r="CV22" s="51">
        <v>0</v>
      </c>
      <c r="CW22" s="51">
        <v>0</v>
      </c>
      <c r="CX22" s="51">
        <v>2</v>
      </c>
      <c r="CY22" s="51">
        <v>4737</v>
      </c>
      <c r="DA22" s="51">
        <v>89</v>
      </c>
      <c r="DC22" s="51">
        <v>8</v>
      </c>
      <c r="DD22" s="51">
        <v>27</v>
      </c>
      <c r="DE22" s="51">
        <v>27</v>
      </c>
      <c r="DF22" s="51">
        <v>16</v>
      </c>
      <c r="DG22" s="51">
        <v>20</v>
      </c>
      <c r="DH22" s="51" t="s">
        <v>78</v>
      </c>
      <c r="DI22" s="51">
        <v>0</v>
      </c>
      <c r="DJ22" s="51">
        <v>0</v>
      </c>
      <c r="DK22" s="51">
        <v>2</v>
      </c>
      <c r="DL22" s="51">
        <v>9163</v>
      </c>
      <c r="DN22" s="51">
        <v>90</v>
      </c>
      <c r="DP22" s="51">
        <v>71</v>
      </c>
      <c r="DQ22" s="51">
        <v>91</v>
      </c>
      <c r="DR22" s="51">
        <v>0</v>
      </c>
      <c r="DS22" s="51">
        <v>20</v>
      </c>
      <c r="DV22" s="51">
        <v>0</v>
      </c>
      <c r="DW22" s="51">
        <v>1</v>
      </c>
      <c r="DX22" s="51">
        <v>8</v>
      </c>
      <c r="DY22" s="51">
        <v>4426</v>
      </c>
      <c r="EA22" s="51">
        <v>91</v>
      </c>
      <c r="EC22" s="51">
        <v>65</v>
      </c>
      <c r="ED22" s="51">
        <v>87</v>
      </c>
      <c r="EE22" s="51" t="s">
        <v>78</v>
      </c>
      <c r="EF22" s="51">
        <v>22</v>
      </c>
      <c r="EI22" s="51">
        <v>0</v>
      </c>
      <c r="EJ22" s="51">
        <v>2</v>
      </c>
      <c r="EK22" s="51">
        <v>11</v>
      </c>
      <c r="EL22" s="51">
        <v>4737</v>
      </c>
      <c r="EN22" s="51">
        <v>87</v>
      </c>
      <c r="EP22" s="51">
        <v>68</v>
      </c>
      <c r="EQ22" s="51">
        <v>89</v>
      </c>
      <c r="ER22" s="51" t="s">
        <v>78</v>
      </c>
      <c r="ES22" s="51">
        <v>21</v>
      </c>
      <c r="EV22" s="51">
        <v>0</v>
      </c>
      <c r="EW22" s="51">
        <v>1</v>
      </c>
      <c r="EX22" s="51">
        <v>9</v>
      </c>
      <c r="EY22" s="51">
        <v>9163</v>
      </c>
      <c r="FA22" s="51">
        <v>89</v>
      </c>
    </row>
    <row r="23" spans="2:157" x14ac:dyDescent="0.2">
      <c r="B23" s="51" t="s">
        <v>88</v>
      </c>
      <c r="C23" s="51">
        <v>6</v>
      </c>
      <c r="D23" s="51">
        <v>28</v>
      </c>
      <c r="E23" s="51">
        <v>22</v>
      </c>
      <c r="F23" s="51">
        <v>9</v>
      </c>
      <c r="G23" s="51">
        <v>35</v>
      </c>
      <c r="H23" s="51" t="s">
        <v>78</v>
      </c>
      <c r="I23" s="51" t="s">
        <v>78</v>
      </c>
      <c r="J23" s="51">
        <v>0</v>
      </c>
      <c r="K23" s="51">
        <v>1</v>
      </c>
      <c r="L23" s="51">
        <v>6749</v>
      </c>
      <c r="N23" s="51">
        <v>94</v>
      </c>
      <c r="P23" s="51">
        <v>9</v>
      </c>
      <c r="Q23" s="51">
        <v>25</v>
      </c>
      <c r="R23" s="51">
        <v>25</v>
      </c>
      <c r="S23" s="51">
        <v>12</v>
      </c>
      <c r="T23" s="51">
        <v>26</v>
      </c>
      <c r="U23" s="51" t="s">
        <v>78</v>
      </c>
      <c r="V23" s="51">
        <v>0</v>
      </c>
      <c r="W23" s="51">
        <v>0</v>
      </c>
      <c r="X23" s="51">
        <v>2</v>
      </c>
      <c r="Y23" s="51">
        <v>7377</v>
      </c>
      <c r="AA23" s="51">
        <v>89</v>
      </c>
      <c r="AC23" s="51">
        <v>8</v>
      </c>
      <c r="AD23" s="51">
        <v>27</v>
      </c>
      <c r="AE23" s="51">
        <v>24</v>
      </c>
      <c r="AF23" s="51">
        <v>11</v>
      </c>
      <c r="AG23" s="51">
        <v>30</v>
      </c>
      <c r="AH23" s="51">
        <v>0</v>
      </c>
      <c r="AI23" s="51" t="s">
        <v>78</v>
      </c>
      <c r="AJ23" s="51">
        <v>0</v>
      </c>
      <c r="AK23" s="51">
        <v>1</v>
      </c>
      <c r="AL23" s="51">
        <v>14126</v>
      </c>
      <c r="AN23" s="51">
        <v>91</v>
      </c>
      <c r="AP23" s="51">
        <v>7</v>
      </c>
      <c r="AQ23" s="51">
        <v>28</v>
      </c>
      <c r="AR23" s="51">
        <v>27</v>
      </c>
      <c r="AS23" s="51">
        <v>15</v>
      </c>
      <c r="AT23" s="51">
        <v>22</v>
      </c>
      <c r="AU23" s="51" t="s">
        <v>78</v>
      </c>
      <c r="AV23" s="51" t="s">
        <v>78</v>
      </c>
      <c r="AW23" s="51">
        <v>0</v>
      </c>
      <c r="AX23" s="51">
        <v>1</v>
      </c>
      <c r="AY23" s="51">
        <v>6748</v>
      </c>
      <c r="BA23" s="51">
        <v>92</v>
      </c>
      <c r="BC23" s="51">
        <v>13</v>
      </c>
      <c r="BD23" s="51">
        <v>21</v>
      </c>
      <c r="BE23" s="51">
        <v>30</v>
      </c>
      <c r="BF23" s="51">
        <v>20</v>
      </c>
      <c r="BG23" s="51">
        <v>13</v>
      </c>
      <c r="BH23" s="51" t="s">
        <v>78</v>
      </c>
      <c r="BI23" s="51">
        <v>0</v>
      </c>
      <c r="BJ23" s="51">
        <v>0</v>
      </c>
      <c r="BK23" s="51">
        <v>3</v>
      </c>
      <c r="BL23" s="51">
        <v>7377</v>
      </c>
      <c r="BN23" s="51">
        <v>85</v>
      </c>
      <c r="BP23" s="51">
        <v>10</v>
      </c>
      <c r="BQ23" s="51">
        <v>25</v>
      </c>
      <c r="BR23" s="51">
        <v>29</v>
      </c>
      <c r="BS23" s="51">
        <v>18</v>
      </c>
      <c r="BT23" s="51">
        <v>17</v>
      </c>
      <c r="BU23" s="51" t="s">
        <v>78</v>
      </c>
      <c r="BV23" s="51" t="s">
        <v>78</v>
      </c>
      <c r="BW23" s="51" t="s">
        <v>78</v>
      </c>
      <c r="BX23" s="51">
        <v>2</v>
      </c>
      <c r="BY23" s="51">
        <v>14125</v>
      </c>
      <c r="CA23" s="51">
        <v>88</v>
      </c>
      <c r="CC23" s="51">
        <v>5</v>
      </c>
      <c r="CD23" s="51">
        <v>30</v>
      </c>
      <c r="CE23" s="51">
        <v>26</v>
      </c>
      <c r="CF23" s="51">
        <v>13</v>
      </c>
      <c r="CG23" s="51">
        <v>25</v>
      </c>
      <c r="CH23" s="51" t="s">
        <v>78</v>
      </c>
      <c r="CI23" s="51" t="s">
        <v>78</v>
      </c>
      <c r="CJ23" s="51">
        <v>0</v>
      </c>
      <c r="CK23" s="51">
        <v>1</v>
      </c>
      <c r="CL23" s="51">
        <v>6749</v>
      </c>
      <c r="CN23" s="51">
        <v>94</v>
      </c>
      <c r="CP23" s="51">
        <v>6</v>
      </c>
      <c r="CQ23" s="51">
        <v>27</v>
      </c>
      <c r="CR23" s="51">
        <v>24</v>
      </c>
      <c r="CS23" s="51">
        <v>14</v>
      </c>
      <c r="CT23" s="51">
        <v>28</v>
      </c>
      <c r="CU23" s="51" t="s">
        <v>78</v>
      </c>
      <c r="CV23" s="51" t="s">
        <v>78</v>
      </c>
      <c r="CW23" s="51">
        <v>0</v>
      </c>
      <c r="CX23" s="51">
        <v>2</v>
      </c>
      <c r="CY23" s="51">
        <v>7378</v>
      </c>
      <c r="DA23" s="51">
        <v>92</v>
      </c>
      <c r="DC23" s="51">
        <v>5</v>
      </c>
      <c r="DD23" s="51">
        <v>28</v>
      </c>
      <c r="DE23" s="51">
        <v>25</v>
      </c>
      <c r="DF23" s="51">
        <v>14</v>
      </c>
      <c r="DG23" s="51">
        <v>26</v>
      </c>
      <c r="DH23" s="51" t="s">
        <v>78</v>
      </c>
      <c r="DI23" s="51">
        <v>0</v>
      </c>
      <c r="DJ23" s="51">
        <v>0</v>
      </c>
      <c r="DK23" s="51">
        <v>1</v>
      </c>
      <c r="DL23" s="51">
        <v>14127</v>
      </c>
      <c r="DN23" s="51">
        <v>93</v>
      </c>
      <c r="DP23" s="51">
        <v>69</v>
      </c>
      <c r="DQ23" s="51">
        <v>92</v>
      </c>
      <c r="DR23" s="51">
        <v>0</v>
      </c>
      <c r="DS23" s="51">
        <v>24</v>
      </c>
      <c r="DV23" s="51" t="s">
        <v>78</v>
      </c>
      <c r="DW23" s="51">
        <v>1</v>
      </c>
      <c r="DX23" s="51">
        <v>7</v>
      </c>
      <c r="DY23" s="51">
        <v>6749</v>
      </c>
      <c r="EA23" s="51">
        <v>92</v>
      </c>
      <c r="EC23" s="51">
        <v>65</v>
      </c>
      <c r="ED23" s="51">
        <v>89</v>
      </c>
      <c r="EE23" s="51">
        <v>0</v>
      </c>
      <c r="EF23" s="51">
        <v>24</v>
      </c>
      <c r="EI23" s="51" t="s">
        <v>78</v>
      </c>
      <c r="EJ23" s="51">
        <v>2</v>
      </c>
      <c r="EK23" s="51">
        <v>9</v>
      </c>
      <c r="EL23" s="51">
        <v>7378</v>
      </c>
      <c r="EN23" s="51">
        <v>89</v>
      </c>
      <c r="EP23" s="51">
        <v>67</v>
      </c>
      <c r="EQ23" s="51">
        <v>91</v>
      </c>
      <c r="ER23" s="51">
        <v>0</v>
      </c>
      <c r="ES23" s="51">
        <v>24</v>
      </c>
      <c r="EV23" s="51">
        <v>0</v>
      </c>
      <c r="EW23" s="51">
        <v>1</v>
      </c>
      <c r="EX23" s="51">
        <v>8</v>
      </c>
      <c r="EY23" s="51">
        <v>14127</v>
      </c>
      <c r="FA23" s="51">
        <v>91</v>
      </c>
    </row>
    <row r="24" spans="2:157" x14ac:dyDescent="0.2">
      <c r="B24" s="51" t="s">
        <v>89</v>
      </c>
      <c r="C24" s="51">
        <v>13</v>
      </c>
      <c r="D24" s="51">
        <v>25</v>
      </c>
      <c r="E24" s="51">
        <v>28</v>
      </c>
      <c r="F24" s="51">
        <v>13</v>
      </c>
      <c r="G24" s="51">
        <v>18</v>
      </c>
      <c r="H24" s="51">
        <v>0</v>
      </c>
      <c r="I24" s="51">
        <v>0</v>
      </c>
      <c r="J24" s="51" t="s">
        <v>78</v>
      </c>
      <c r="K24" s="51">
        <v>3</v>
      </c>
      <c r="L24" s="51">
        <v>11313</v>
      </c>
      <c r="N24" s="51">
        <v>85</v>
      </c>
      <c r="P24" s="51">
        <v>18</v>
      </c>
      <c r="Q24" s="51">
        <v>20</v>
      </c>
      <c r="R24" s="51">
        <v>28</v>
      </c>
      <c r="S24" s="51">
        <v>16</v>
      </c>
      <c r="T24" s="51">
        <v>12</v>
      </c>
      <c r="U24" s="51">
        <v>0</v>
      </c>
      <c r="V24" s="51">
        <v>0</v>
      </c>
      <c r="W24" s="51" t="s">
        <v>78</v>
      </c>
      <c r="X24" s="51">
        <v>5</v>
      </c>
      <c r="Y24" s="51">
        <v>12085</v>
      </c>
      <c r="AA24" s="51">
        <v>77</v>
      </c>
      <c r="AC24" s="51">
        <v>15</v>
      </c>
      <c r="AD24" s="51">
        <v>23</v>
      </c>
      <c r="AE24" s="51">
        <v>28</v>
      </c>
      <c r="AF24" s="51">
        <v>15</v>
      </c>
      <c r="AG24" s="51">
        <v>15</v>
      </c>
      <c r="AH24" s="51">
        <v>0</v>
      </c>
      <c r="AI24" s="51">
        <v>0</v>
      </c>
      <c r="AJ24" s="51">
        <v>0</v>
      </c>
      <c r="AK24" s="51">
        <v>4</v>
      </c>
      <c r="AL24" s="51">
        <v>23398</v>
      </c>
      <c r="AN24" s="51">
        <v>81</v>
      </c>
      <c r="AP24" s="51">
        <v>15</v>
      </c>
      <c r="AQ24" s="51">
        <v>21</v>
      </c>
      <c r="AR24" s="51">
        <v>30</v>
      </c>
      <c r="AS24" s="51">
        <v>21</v>
      </c>
      <c r="AT24" s="51">
        <v>10</v>
      </c>
      <c r="AU24" s="51">
        <v>0</v>
      </c>
      <c r="AV24" s="51">
        <v>0</v>
      </c>
      <c r="AW24" s="51" t="s">
        <v>78</v>
      </c>
      <c r="AX24" s="51">
        <v>3</v>
      </c>
      <c r="AY24" s="51">
        <v>11313</v>
      </c>
      <c r="BA24" s="51">
        <v>82</v>
      </c>
      <c r="BC24" s="51">
        <v>23</v>
      </c>
      <c r="BD24" s="51">
        <v>14</v>
      </c>
      <c r="BE24" s="51">
        <v>27</v>
      </c>
      <c r="BF24" s="51">
        <v>26</v>
      </c>
      <c r="BG24" s="51">
        <v>5</v>
      </c>
      <c r="BH24" s="51">
        <v>0</v>
      </c>
      <c r="BI24" s="51">
        <v>0</v>
      </c>
      <c r="BJ24" s="51" t="s">
        <v>78</v>
      </c>
      <c r="BK24" s="51">
        <v>6</v>
      </c>
      <c r="BL24" s="51">
        <v>12085</v>
      </c>
      <c r="BN24" s="51">
        <v>71</v>
      </c>
      <c r="BP24" s="51">
        <v>19</v>
      </c>
      <c r="BQ24" s="51">
        <v>17</v>
      </c>
      <c r="BR24" s="51">
        <v>29</v>
      </c>
      <c r="BS24" s="51">
        <v>23</v>
      </c>
      <c r="BT24" s="51">
        <v>7</v>
      </c>
      <c r="BU24" s="51">
        <v>0</v>
      </c>
      <c r="BV24" s="51">
        <v>0</v>
      </c>
      <c r="BW24" s="51">
        <v>0</v>
      </c>
      <c r="BX24" s="51">
        <v>5</v>
      </c>
      <c r="BY24" s="51">
        <v>23398</v>
      </c>
      <c r="CA24" s="51">
        <v>76</v>
      </c>
      <c r="CC24" s="51">
        <v>12</v>
      </c>
      <c r="CD24" s="51">
        <v>25</v>
      </c>
      <c r="CE24" s="51">
        <v>30</v>
      </c>
      <c r="CF24" s="51">
        <v>21</v>
      </c>
      <c r="CG24" s="51">
        <v>10</v>
      </c>
      <c r="CH24" s="51">
        <v>0</v>
      </c>
      <c r="CI24" s="51">
        <v>0</v>
      </c>
      <c r="CJ24" s="51">
        <v>0</v>
      </c>
      <c r="CK24" s="51">
        <v>2</v>
      </c>
      <c r="CL24" s="51">
        <v>11313</v>
      </c>
      <c r="CN24" s="51">
        <v>86</v>
      </c>
      <c r="CP24" s="51">
        <v>14</v>
      </c>
      <c r="CQ24" s="51">
        <v>21</v>
      </c>
      <c r="CR24" s="51">
        <v>27</v>
      </c>
      <c r="CS24" s="51">
        <v>20</v>
      </c>
      <c r="CT24" s="51">
        <v>14</v>
      </c>
      <c r="CU24" s="51" t="s">
        <v>78</v>
      </c>
      <c r="CV24" s="51">
        <v>0</v>
      </c>
      <c r="CW24" s="51">
        <v>0</v>
      </c>
      <c r="CX24" s="51">
        <v>4</v>
      </c>
      <c r="CY24" s="51">
        <v>12085</v>
      </c>
      <c r="DA24" s="51">
        <v>82</v>
      </c>
      <c r="DC24" s="51">
        <v>13</v>
      </c>
      <c r="DD24" s="51">
        <v>23</v>
      </c>
      <c r="DE24" s="51">
        <v>29</v>
      </c>
      <c r="DF24" s="51">
        <v>21</v>
      </c>
      <c r="DG24" s="51">
        <v>12</v>
      </c>
      <c r="DH24" s="51" t="s">
        <v>78</v>
      </c>
      <c r="DI24" s="51">
        <v>0</v>
      </c>
      <c r="DJ24" s="51">
        <v>0</v>
      </c>
      <c r="DK24" s="51">
        <v>3</v>
      </c>
      <c r="DL24" s="51">
        <v>23398</v>
      </c>
      <c r="DN24" s="51">
        <v>84</v>
      </c>
      <c r="DP24" s="51">
        <v>72</v>
      </c>
      <c r="DQ24" s="51">
        <v>83</v>
      </c>
      <c r="DR24" s="51">
        <v>0</v>
      </c>
      <c r="DS24" s="51">
        <v>11</v>
      </c>
      <c r="DV24" s="51">
        <v>0</v>
      </c>
      <c r="DW24" s="51">
        <v>2</v>
      </c>
      <c r="DX24" s="51">
        <v>15</v>
      </c>
      <c r="DY24" s="51">
        <v>11313</v>
      </c>
      <c r="EA24" s="51">
        <v>83</v>
      </c>
      <c r="EC24" s="51">
        <v>67</v>
      </c>
      <c r="ED24" s="51">
        <v>78</v>
      </c>
      <c r="EE24" s="51">
        <v>0</v>
      </c>
      <c r="EF24" s="51">
        <v>11</v>
      </c>
      <c r="EI24" s="51">
        <v>0</v>
      </c>
      <c r="EJ24" s="51">
        <v>3</v>
      </c>
      <c r="EK24" s="51">
        <v>18</v>
      </c>
      <c r="EL24" s="51">
        <v>12085</v>
      </c>
      <c r="EN24" s="51">
        <v>78</v>
      </c>
      <c r="EP24" s="51">
        <v>70</v>
      </c>
      <c r="EQ24" s="51">
        <v>81</v>
      </c>
      <c r="ER24" s="51">
        <v>0</v>
      </c>
      <c r="ES24" s="51">
        <v>11</v>
      </c>
      <c r="EV24" s="51">
        <v>0</v>
      </c>
      <c r="EW24" s="51">
        <v>3</v>
      </c>
      <c r="EX24" s="51">
        <v>17</v>
      </c>
      <c r="EY24" s="51">
        <v>23398</v>
      </c>
      <c r="FA24" s="51">
        <v>81</v>
      </c>
    </row>
    <row r="25" spans="2:157" x14ac:dyDescent="0.2">
      <c r="B25" s="51" t="s">
        <v>90</v>
      </c>
      <c r="C25" s="51">
        <v>11</v>
      </c>
      <c r="D25" s="51">
        <v>26</v>
      </c>
      <c r="E25" s="51">
        <v>27</v>
      </c>
      <c r="F25" s="51">
        <v>14</v>
      </c>
      <c r="G25" s="51">
        <v>20</v>
      </c>
      <c r="H25" s="51">
        <v>0</v>
      </c>
      <c r="I25" s="51" t="s">
        <v>78</v>
      </c>
      <c r="J25" s="51" t="s">
        <v>78</v>
      </c>
      <c r="K25" s="51">
        <v>2</v>
      </c>
      <c r="L25" s="51">
        <v>4720</v>
      </c>
      <c r="N25" s="51">
        <v>87</v>
      </c>
      <c r="P25" s="51">
        <v>17</v>
      </c>
      <c r="Q25" s="51">
        <v>22</v>
      </c>
      <c r="R25" s="51">
        <v>27</v>
      </c>
      <c r="S25" s="51">
        <v>15</v>
      </c>
      <c r="T25" s="51">
        <v>14</v>
      </c>
      <c r="U25" s="51">
        <v>0</v>
      </c>
      <c r="V25" s="51" t="s">
        <v>78</v>
      </c>
      <c r="W25" s="51" t="s">
        <v>78</v>
      </c>
      <c r="X25" s="51">
        <v>5</v>
      </c>
      <c r="Y25" s="51">
        <v>4934</v>
      </c>
      <c r="AA25" s="51">
        <v>78</v>
      </c>
      <c r="AC25" s="51">
        <v>14</v>
      </c>
      <c r="AD25" s="51">
        <v>24</v>
      </c>
      <c r="AE25" s="51">
        <v>27</v>
      </c>
      <c r="AF25" s="51">
        <v>15</v>
      </c>
      <c r="AG25" s="51">
        <v>17</v>
      </c>
      <c r="AH25" s="51">
        <v>0</v>
      </c>
      <c r="AI25" s="51" t="s">
        <v>78</v>
      </c>
      <c r="AJ25" s="51" t="s">
        <v>78</v>
      </c>
      <c r="AK25" s="51">
        <v>4</v>
      </c>
      <c r="AL25" s="51">
        <v>9654</v>
      </c>
      <c r="AN25" s="51">
        <v>82</v>
      </c>
      <c r="AP25" s="51">
        <v>12</v>
      </c>
      <c r="AQ25" s="51">
        <v>21</v>
      </c>
      <c r="AR25" s="51">
        <v>31</v>
      </c>
      <c r="AS25" s="51">
        <v>22</v>
      </c>
      <c r="AT25" s="51">
        <v>11</v>
      </c>
      <c r="AU25" s="51">
        <v>0</v>
      </c>
      <c r="AV25" s="51" t="s">
        <v>78</v>
      </c>
      <c r="AW25" s="51" t="s">
        <v>78</v>
      </c>
      <c r="AX25" s="51">
        <v>2</v>
      </c>
      <c r="AY25" s="51">
        <v>4720</v>
      </c>
      <c r="BA25" s="51">
        <v>85</v>
      </c>
      <c r="BC25" s="51">
        <v>20</v>
      </c>
      <c r="BD25" s="51">
        <v>15</v>
      </c>
      <c r="BE25" s="51">
        <v>28</v>
      </c>
      <c r="BF25" s="51">
        <v>24</v>
      </c>
      <c r="BG25" s="51">
        <v>6</v>
      </c>
      <c r="BH25" s="51">
        <v>0</v>
      </c>
      <c r="BI25" s="51" t="s">
        <v>78</v>
      </c>
      <c r="BJ25" s="51" t="s">
        <v>78</v>
      </c>
      <c r="BK25" s="51">
        <v>6</v>
      </c>
      <c r="BL25" s="51">
        <v>4934</v>
      </c>
      <c r="BN25" s="51">
        <v>74</v>
      </c>
      <c r="BP25" s="51">
        <v>16</v>
      </c>
      <c r="BQ25" s="51">
        <v>18</v>
      </c>
      <c r="BR25" s="51">
        <v>30</v>
      </c>
      <c r="BS25" s="51">
        <v>23</v>
      </c>
      <c r="BT25" s="51">
        <v>8</v>
      </c>
      <c r="BU25" s="51">
        <v>0</v>
      </c>
      <c r="BV25" s="51">
        <v>0</v>
      </c>
      <c r="BW25" s="51">
        <v>0</v>
      </c>
      <c r="BX25" s="51">
        <v>4</v>
      </c>
      <c r="BY25" s="51">
        <v>9654</v>
      </c>
      <c r="CA25" s="51">
        <v>79</v>
      </c>
      <c r="CC25" s="51">
        <v>10</v>
      </c>
      <c r="CD25" s="51">
        <v>24</v>
      </c>
      <c r="CE25" s="51">
        <v>31</v>
      </c>
      <c r="CF25" s="51">
        <v>21</v>
      </c>
      <c r="CG25" s="51">
        <v>12</v>
      </c>
      <c r="CH25" s="51">
        <v>0</v>
      </c>
      <c r="CI25" s="51" t="s">
        <v>78</v>
      </c>
      <c r="CJ25" s="51" t="s">
        <v>78</v>
      </c>
      <c r="CK25" s="51">
        <v>2</v>
      </c>
      <c r="CL25" s="51">
        <v>4720</v>
      </c>
      <c r="CN25" s="51">
        <v>88</v>
      </c>
      <c r="CP25" s="51">
        <v>12</v>
      </c>
      <c r="CQ25" s="51">
        <v>22</v>
      </c>
      <c r="CR25" s="51">
        <v>27</v>
      </c>
      <c r="CS25" s="51">
        <v>19</v>
      </c>
      <c r="CT25" s="51">
        <v>16</v>
      </c>
      <c r="CU25" s="51">
        <v>0</v>
      </c>
      <c r="CV25" s="51" t="s">
        <v>78</v>
      </c>
      <c r="CW25" s="51" t="s">
        <v>78</v>
      </c>
      <c r="CX25" s="51">
        <v>4</v>
      </c>
      <c r="CY25" s="51">
        <v>4934</v>
      </c>
      <c r="DA25" s="51">
        <v>84</v>
      </c>
      <c r="DC25" s="51">
        <v>11</v>
      </c>
      <c r="DD25" s="51">
        <v>23</v>
      </c>
      <c r="DE25" s="51">
        <v>29</v>
      </c>
      <c r="DF25" s="51">
        <v>20</v>
      </c>
      <c r="DG25" s="51">
        <v>14</v>
      </c>
      <c r="DH25" s="51">
        <v>0</v>
      </c>
      <c r="DI25" s="51">
        <v>0</v>
      </c>
      <c r="DJ25" s="51">
        <v>0</v>
      </c>
      <c r="DK25" s="51">
        <v>3</v>
      </c>
      <c r="DL25" s="51">
        <v>9654</v>
      </c>
      <c r="DN25" s="51">
        <v>86</v>
      </c>
      <c r="DP25" s="51">
        <v>74</v>
      </c>
      <c r="DQ25" s="51">
        <v>86</v>
      </c>
      <c r="DR25" s="51">
        <v>0</v>
      </c>
      <c r="DS25" s="51">
        <v>11</v>
      </c>
      <c r="DV25" s="51">
        <v>0</v>
      </c>
      <c r="DW25" s="51">
        <v>2</v>
      </c>
      <c r="DX25" s="51">
        <v>13</v>
      </c>
      <c r="DY25" s="51">
        <v>4720</v>
      </c>
      <c r="EA25" s="51">
        <v>86</v>
      </c>
      <c r="EC25" s="51">
        <v>67</v>
      </c>
      <c r="ED25" s="51">
        <v>80</v>
      </c>
      <c r="EE25" s="51">
        <v>0</v>
      </c>
      <c r="EF25" s="51">
        <v>13</v>
      </c>
      <c r="EI25" s="51">
        <v>0</v>
      </c>
      <c r="EJ25" s="51">
        <v>4</v>
      </c>
      <c r="EK25" s="51">
        <v>16</v>
      </c>
      <c r="EL25" s="51">
        <v>4934</v>
      </c>
      <c r="EN25" s="51">
        <v>80</v>
      </c>
      <c r="EP25" s="51">
        <v>71</v>
      </c>
      <c r="EQ25" s="51">
        <v>83</v>
      </c>
      <c r="ER25" s="51">
        <v>0</v>
      </c>
      <c r="ES25" s="51">
        <v>12</v>
      </c>
      <c r="EV25" s="51">
        <v>0</v>
      </c>
      <c r="EW25" s="51">
        <v>3</v>
      </c>
      <c r="EX25" s="51">
        <v>14</v>
      </c>
      <c r="EY25" s="51">
        <v>9654</v>
      </c>
      <c r="FA25" s="51">
        <v>83</v>
      </c>
    </row>
    <row r="26" spans="2:157" x14ac:dyDescent="0.2">
      <c r="B26" s="51" t="s">
        <v>91</v>
      </c>
      <c r="C26" s="51">
        <v>8</v>
      </c>
      <c r="D26" s="51">
        <v>27</v>
      </c>
      <c r="E26" s="51">
        <v>23</v>
      </c>
      <c r="F26" s="51">
        <v>10</v>
      </c>
      <c r="G26" s="51">
        <v>29</v>
      </c>
      <c r="H26" s="51" t="s">
        <v>78</v>
      </c>
      <c r="I26" s="51" t="s">
        <v>78</v>
      </c>
      <c r="J26" s="51">
        <v>0</v>
      </c>
      <c r="K26" s="51">
        <v>2</v>
      </c>
      <c r="L26" s="51">
        <v>3790</v>
      </c>
      <c r="N26" s="51">
        <v>90</v>
      </c>
      <c r="P26" s="51">
        <v>12</v>
      </c>
      <c r="Q26" s="51">
        <v>25</v>
      </c>
      <c r="R26" s="51">
        <v>26</v>
      </c>
      <c r="S26" s="51">
        <v>13</v>
      </c>
      <c r="T26" s="51">
        <v>21</v>
      </c>
      <c r="U26" s="51" t="s">
        <v>78</v>
      </c>
      <c r="V26" s="51" t="s">
        <v>78</v>
      </c>
      <c r="W26" s="51" t="s">
        <v>78</v>
      </c>
      <c r="X26" s="51">
        <v>3</v>
      </c>
      <c r="Y26" s="51">
        <v>3960</v>
      </c>
      <c r="AA26" s="51">
        <v>84</v>
      </c>
      <c r="AC26" s="51">
        <v>10</v>
      </c>
      <c r="AD26" s="51">
        <v>26</v>
      </c>
      <c r="AE26" s="51">
        <v>25</v>
      </c>
      <c r="AF26" s="51">
        <v>12</v>
      </c>
      <c r="AG26" s="51">
        <v>25</v>
      </c>
      <c r="AH26" s="51">
        <v>0</v>
      </c>
      <c r="AI26" s="51">
        <v>0</v>
      </c>
      <c r="AJ26" s="51" t="s">
        <v>78</v>
      </c>
      <c r="AK26" s="51">
        <v>3</v>
      </c>
      <c r="AL26" s="51">
        <v>7750</v>
      </c>
      <c r="AN26" s="51">
        <v>87</v>
      </c>
      <c r="AP26" s="51">
        <v>9</v>
      </c>
      <c r="AQ26" s="51">
        <v>25</v>
      </c>
      <c r="AR26" s="51">
        <v>28</v>
      </c>
      <c r="AS26" s="51">
        <v>17</v>
      </c>
      <c r="AT26" s="51">
        <v>18</v>
      </c>
      <c r="AU26" s="51" t="s">
        <v>78</v>
      </c>
      <c r="AV26" s="51" t="s">
        <v>78</v>
      </c>
      <c r="AW26" s="51">
        <v>0</v>
      </c>
      <c r="AX26" s="51">
        <v>2</v>
      </c>
      <c r="AY26" s="51">
        <v>3790</v>
      </c>
      <c r="BA26" s="51">
        <v>88</v>
      </c>
      <c r="BC26" s="51">
        <v>16</v>
      </c>
      <c r="BD26" s="51">
        <v>19</v>
      </c>
      <c r="BE26" s="51">
        <v>29</v>
      </c>
      <c r="BF26" s="51">
        <v>22</v>
      </c>
      <c r="BG26" s="51">
        <v>10</v>
      </c>
      <c r="BH26" s="51">
        <v>0</v>
      </c>
      <c r="BI26" s="51" t="s">
        <v>78</v>
      </c>
      <c r="BJ26" s="51" t="s">
        <v>78</v>
      </c>
      <c r="BK26" s="51">
        <v>4</v>
      </c>
      <c r="BL26" s="51">
        <v>3960</v>
      </c>
      <c r="BN26" s="51">
        <v>80</v>
      </c>
      <c r="BP26" s="51">
        <v>13</v>
      </c>
      <c r="BQ26" s="51">
        <v>22</v>
      </c>
      <c r="BR26" s="51">
        <v>29</v>
      </c>
      <c r="BS26" s="51">
        <v>19</v>
      </c>
      <c r="BT26" s="51">
        <v>14</v>
      </c>
      <c r="BU26" s="51" t="s">
        <v>78</v>
      </c>
      <c r="BV26" s="51" t="s">
        <v>78</v>
      </c>
      <c r="BW26" s="51" t="s">
        <v>78</v>
      </c>
      <c r="BX26" s="51">
        <v>3</v>
      </c>
      <c r="BY26" s="51">
        <v>7750</v>
      </c>
      <c r="CA26" s="51">
        <v>84</v>
      </c>
      <c r="CC26" s="51">
        <v>7</v>
      </c>
      <c r="CD26" s="51">
        <v>29</v>
      </c>
      <c r="CE26" s="51">
        <v>27</v>
      </c>
      <c r="CF26" s="51">
        <v>14</v>
      </c>
      <c r="CG26" s="51">
        <v>22</v>
      </c>
      <c r="CH26" s="51">
        <v>0</v>
      </c>
      <c r="CI26" s="51" t="s">
        <v>78</v>
      </c>
      <c r="CJ26" s="51" t="s">
        <v>78</v>
      </c>
      <c r="CK26" s="51">
        <v>1</v>
      </c>
      <c r="CL26" s="51">
        <v>3790</v>
      </c>
      <c r="CN26" s="51">
        <v>92</v>
      </c>
      <c r="CP26" s="51">
        <v>8</v>
      </c>
      <c r="CQ26" s="51">
        <v>25</v>
      </c>
      <c r="CR26" s="51">
        <v>24</v>
      </c>
      <c r="CS26" s="51">
        <v>15</v>
      </c>
      <c r="CT26" s="51">
        <v>25</v>
      </c>
      <c r="CU26" s="51" t="s">
        <v>78</v>
      </c>
      <c r="CV26" s="51" t="s">
        <v>78</v>
      </c>
      <c r="CW26" s="51" t="s">
        <v>78</v>
      </c>
      <c r="CX26" s="51">
        <v>3</v>
      </c>
      <c r="CY26" s="51">
        <v>3963</v>
      </c>
      <c r="DA26" s="51">
        <v>89</v>
      </c>
      <c r="DC26" s="51">
        <v>7</v>
      </c>
      <c r="DD26" s="51">
        <v>27</v>
      </c>
      <c r="DE26" s="51">
        <v>25</v>
      </c>
      <c r="DF26" s="51">
        <v>15</v>
      </c>
      <c r="DG26" s="51">
        <v>24</v>
      </c>
      <c r="DH26" s="51" t="s">
        <v>78</v>
      </c>
      <c r="DI26" s="51">
        <v>0</v>
      </c>
      <c r="DJ26" s="51">
        <v>0</v>
      </c>
      <c r="DK26" s="51">
        <v>2</v>
      </c>
      <c r="DL26" s="51">
        <v>7753</v>
      </c>
      <c r="DN26" s="51">
        <v>91</v>
      </c>
      <c r="DP26" s="51">
        <v>70</v>
      </c>
      <c r="DQ26" s="51">
        <v>89</v>
      </c>
      <c r="DR26" s="51">
        <v>0</v>
      </c>
      <c r="DS26" s="51">
        <v>19</v>
      </c>
      <c r="DV26" s="51" t="s">
        <v>78</v>
      </c>
      <c r="DW26" s="51">
        <v>2</v>
      </c>
      <c r="DX26" s="51">
        <v>9</v>
      </c>
      <c r="DY26" s="51">
        <v>3790</v>
      </c>
      <c r="EA26" s="51">
        <v>89</v>
      </c>
      <c r="EC26" s="51">
        <v>67</v>
      </c>
      <c r="ED26" s="51">
        <v>86</v>
      </c>
      <c r="EE26" s="51">
        <v>0</v>
      </c>
      <c r="EF26" s="51">
        <v>19</v>
      </c>
      <c r="EI26" s="51" t="s">
        <v>78</v>
      </c>
      <c r="EJ26" s="51">
        <v>2</v>
      </c>
      <c r="EK26" s="51">
        <v>11</v>
      </c>
      <c r="EL26" s="51">
        <v>3962</v>
      </c>
      <c r="EN26" s="51">
        <v>86</v>
      </c>
      <c r="EP26" s="51">
        <v>69</v>
      </c>
      <c r="EQ26" s="51">
        <v>87</v>
      </c>
      <c r="ER26" s="51">
        <v>0</v>
      </c>
      <c r="ES26" s="51">
        <v>19</v>
      </c>
      <c r="EV26" s="51">
        <v>0</v>
      </c>
      <c r="EW26" s="51">
        <v>2</v>
      </c>
      <c r="EX26" s="51">
        <v>10</v>
      </c>
      <c r="EY26" s="51">
        <v>7752</v>
      </c>
      <c r="FA26" s="51">
        <v>87</v>
      </c>
    </row>
    <row r="27" spans="2:157" x14ac:dyDescent="0.2">
      <c r="B27" s="51" t="s">
        <v>92</v>
      </c>
      <c r="C27" s="51">
        <v>11</v>
      </c>
      <c r="D27" s="51">
        <v>26</v>
      </c>
      <c r="E27" s="51">
        <v>27</v>
      </c>
      <c r="F27" s="51">
        <v>14</v>
      </c>
      <c r="G27" s="51">
        <v>19</v>
      </c>
      <c r="H27" s="51" t="s">
        <v>78</v>
      </c>
      <c r="I27" s="51">
        <v>0</v>
      </c>
      <c r="J27" s="51" t="s">
        <v>78</v>
      </c>
      <c r="K27" s="51">
        <v>2</v>
      </c>
      <c r="L27" s="51">
        <v>3768</v>
      </c>
      <c r="N27" s="51">
        <v>86</v>
      </c>
      <c r="P27" s="51">
        <v>19</v>
      </c>
      <c r="Q27" s="51">
        <v>19</v>
      </c>
      <c r="R27" s="51">
        <v>28</v>
      </c>
      <c r="S27" s="51">
        <v>17</v>
      </c>
      <c r="T27" s="51">
        <v>12</v>
      </c>
      <c r="U27" s="51" t="s">
        <v>78</v>
      </c>
      <c r="V27" s="51" t="s">
        <v>78</v>
      </c>
      <c r="W27" s="51" t="s">
        <v>78</v>
      </c>
      <c r="X27" s="51">
        <v>5</v>
      </c>
      <c r="Y27" s="51">
        <v>4119</v>
      </c>
      <c r="AA27" s="51">
        <v>76</v>
      </c>
      <c r="AC27" s="51">
        <v>15</v>
      </c>
      <c r="AD27" s="51">
        <v>22</v>
      </c>
      <c r="AE27" s="51">
        <v>27</v>
      </c>
      <c r="AF27" s="51">
        <v>16</v>
      </c>
      <c r="AG27" s="51">
        <v>16</v>
      </c>
      <c r="AH27" s="51" t="s">
        <v>78</v>
      </c>
      <c r="AI27" s="51" t="s">
        <v>78</v>
      </c>
      <c r="AJ27" s="51">
        <v>0</v>
      </c>
      <c r="AK27" s="51">
        <v>4</v>
      </c>
      <c r="AL27" s="51">
        <v>7887</v>
      </c>
      <c r="AN27" s="51">
        <v>81</v>
      </c>
      <c r="AP27" s="51">
        <v>15</v>
      </c>
      <c r="AQ27" s="51">
        <v>20</v>
      </c>
      <c r="AR27" s="51">
        <v>32</v>
      </c>
      <c r="AS27" s="51">
        <v>22</v>
      </c>
      <c r="AT27" s="51">
        <v>9</v>
      </c>
      <c r="AU27" s="51">
        <v>0</v>
      </c>
      <c r="AV27" s="51">
        <v>0</v>
      </c>
      <c r="AW27" s="51" t="s">
        <v>78</v>
      </c>
      <c r="AX27" s="51">
        <v>3</v>
      </c>
      <c r="AY27" s="51">
        <v>3768</v>
      </c>
      <c r="BA27" s="51">
        <v>83</v>
      </c>
      <c r="BC27" s="51">
        <v>25</v>
      </c>
      <c r="BD27" s="51">
        <v>12</v>
      </c>
      <c r="BE27" s="51">
        <v>26</v>
      </c>
      <c r="BF27" s="51">
        <v>26</v>
      </c>
      <c r="BG27" s="51">
        <v>4</v>
      </c>
      <c r="BH27" s="51">
        <v>0</v>
      </c>
      <c r="BI27" s="51" t="s">
        <v>78</v>
      </c>
      <c r="BJ27" s="51" t="s">
        <v>78</v>
      </c>
      <c r="BK27" s="51">
        <v>7</v>
      </c>
      <c r="BL27" s="51">
        <v>4119</v>
      </c>
      <c r="BN27" s="51">
        <v>68</v>
      </c>
      <c r="BP27" s="51">
        <v>20</v>
      </c>
      <c r="BQ27" s="51">
        <v>16</v>
      </c>
      <c r="BR27" s="51">
        <v>29</v>
      </c>
      <c r="BS27" s="51">
        <v>24</v>
      </c>
      <c r="BT27" s="51">
        <v>7</v>
      </c>
      <c r="BU27" s="51">
        <v>0</v>
      </c>
      <c r="BV27" s="51" t="s">
        <v>78</v>
      </c>
      <c r="BW27" s="51">
        <v>0</v>
      </c>
      <c r="BX27" s="51">
        <v>5</v>
      </c>
      <c r="BY27" s="51">
        <v>7887</v>
      </c>
      <c r="CA27" s="51">
        <v>75</v>
      </c>
      <c r="CC27" s="51">
        <v>11</v>
      </c>
      <c r="CD27" s="51">
        <v>23</v>
      </c>
      <c r="CE27" s="51">
        <v>32</v>
      </c>
      <c r="CF27" s="51">
        <v>22</v>
      </c>
      <c r="CG27" s="51">
        <v>8</v>
      </c>
      <c r="CH27" s="51">
        <v>0</v>
      </c>
      <c r="CI27" s="51">
        <v>0</v>
      </c>
      <c r="CJ27" s="51" t="s">
        <v>78</v>
      </c>
      <c r="CK27" s="51">
        <v>2</v>
      </c>
      <c r="CL27" s="51">
        <v>3768</v>
      </c>
      <c r="CN27" s="51">
        <v>87</v>
      </c>
      <c r="CP27" s="51">
        <v>15</v>
      </c>
      <c r="CQ27" s="51">
        <v>20</v>
      </c>
      <c r="CR27" s="51">
        <v>28</v>
      </c>
      <c r="CS27" s="51">
        <v>23</v>
      </c>
      <c r="CT27" s="51">
        <v>10</v>
      </c>
      <c r="CU27" s="51">
        <v>0</v>
      </c>
      <c r="CV27" s="51" t="s">
        <v>78</v>
      </c>
      <c r="CW27" s="51" t="s">
        <v>78</v>
      </c>
      <c r="CX27" s="51">
        <v>4</v>
      </c>
      <c r="CY27" s="51">
        <v>4119</v>
      </c>
      <c r="DA27" s="51">
        <v>81</v>
      </c>
      <c r="DC27" s="51">
        <v>13</v>
      </c>
      <c r="DD27" s="51">
        <v>22</v>
      </c>
      <c r="DE27" s="51">
        <v>30</v>
      </c>
      <c r="DF27" s="51">
        <v>23</v>
      </c>
      <c r="DG27" s="51">
        <v>9</v>
      </c>
      <c r="DH27" s="51">
        <v>0</v>
      </c>
      <c r="DI27" s="51" t="s">
        <v>78</v>
      </c>
      <c r="DJ27" s="51" t="s">
        <v>78</v>
      </c>
      <c r="DK27" s="51">
        <v>3</v>
      </c>
      <c r="DL27" s="51">
        <v>7887</v>
      </c>
      <c r="DN27" s="51">
        <v>84</v>
      </c>
      <c r="DP27" s="51">
        <v>75</v>
      </c>
      <c r="DQ27" s="51">
        <v>87</v>
      </c>
      <c r="DR27" s="51">
        <v>0</v>
      </c>
      <c r="DS27" s="51">
        <v>11</v>
      </c>
      <c r="DV27" s="51">
        <v>0</v>
      </c>
      <c r="DW27" s="51">
        <v>1</v>
      </c>
      <c r="DX27" s="51">
        <v>12</v>
      </c>
      <c r="DY27" s="51">
        <v>3768</v>
      </c>
      <c r="EA27" s="51">
        <v>87</v>
      </c>
      <c r="EC27" s="51">
        <v>68</v>
      </c>
      <c r="ED27" s="51">
        <v>79</v>
      </c>
      <c r="EE27" s="51">
        <v>0</v>
      </c>
      <c r="EF27" s="51">
        <v>11</v>
      </c>
      <c r="EI27" s="51" t="s">
        <v>78</v>
      </c>
      <c r="EJ27" s="51">
        <v>3</v>
      </c>
      <c r="EK27" s="51">
        <v>17</v>
      </c>
      <c r="EL27" s="51">
        <v>4119</v>
      </c>
      <c r="EN27" s="51">
        <v>79</v>
      </c>
      <c r="EP27" s="51">
        <v>72</v>
      </c>
      <c r="EQ27" s="51">
        <v>83</v>
      </c>
      <c r="ER27" s="51">
        <v>0</v>
      </c>
      <c r="ES27" s="51">
        <v>11</v>
      </c>
      <c r="EV27" s="51" t="s">
        <v>78</v>
      </c>
      <c r="EW27" s="51">
        <v>2</v>
      </c>
      <c r="EX27" s="51">
        <v>15</v>
      </c>
      <c r="EY27" s="51">
        <v>7887</v>
      </c>
      <c r="FA27" s="51">
        <v>83</v>
      </c>
    </row>
    <row r="28" spans="2:157" x14ac:dyDescent="0.2">
      <c r="B28" s="51" t="s">
        <v>93</v>
      </c>
      <c r="C28" s="51">
        <v>10</v>
      </c>
      <c r="D28" s="51">
        <v>27</v>
      </c>
      <c r="E28" s="51">
        <v>26</v>
      </c>
      <c r="F28" s="51">
        <v>12</v>
      </c>
      <c r="G28" s="51">
        <v>22</v>
      </c>
      <c r="H28" s="51" t="s">
        <v>78</v>
      </c>
      <c r="I28" s="51">
        <v>0</v>
      </c>
      <c r="J28" s="51">
        <v>0</v>
      </c>
      <c r="K28" s="51">
        <v>2</v>
      </c>
      <c r="L28" s="51">
        <v>8590</v>
      </c>
      <c r="N28" s="51">
        <v>87</v>
      </c>
      <c r="P28" s="51">
        <v>16</v>
      </c>
      <c r="Q28" s="51">
        <v>22</v>
      </c>
      <c r="R28" s="51">
        <v>28</v>
      </c>
      <c r="S28" s="51">
        <v>15</v>
      </c>
      <c r="T28" s="51">
        <v>14</v>
      </c>
      <c r="U28" s="51" t="s">
        <v>78</v>
      </c>
      <c r="V28" s="51">
        <v>0</v>
      </c>
      <c r="W28" s="51">
        <v>0</v>
      </c>
      <c r="X28" s="51">
        <v>5</v>
      </c>
      <c r="Y28" s="51">
        <v>8791</v>
      </c>
      <c r="AA28" s="51">
        <v>79</v>
      </c>
      <c r="AC28" s="51">
        <v>13</v>
      </c>
      <c r="AD28" s="51">
        <v>24</v>
      </c>
      <c r="AE28" s="51">
        <v>27</v>
      </c>
      <c r="AF28" s="51">
        <v>14</v>
      </c>
      <c r="AG28" s="51">
        <v>18</v>
      </c>
      <c r="AH28" s="51">
        <v>0</v>
      </c>
      <c r="AI28" s="51">
        <v>0</v>
      </c>
      <c r="AJ28" s="51">
        <v>0</v>
      </c>
      <c r="AK28" s="51">
        <v>4</v>
      </c>
      <c r="AL28" s="51">
        <v>17381</v>
      </c>
      <c r="AN28" s="51">
        <v>83</v>
      </c>
      <c r="AP28" s="51">
        <v>13</v>
      </c>
      <c r="AQ28" s="51">
        <v>22</v>
      </c>
      <c r="AR28" s="51">
        <v>30</v>
      </c>
      <c r="AS28" s="51">
        <v>20</v>
      </c>
      <c r="AT28" s="51">
        <v>11</v>
      </c>
      <c r="AU28" s="51" t="s">
        <v>78</v>
      </c>
      <c r="AV28" s="51" t="s">
        <v>78</v>
      </c>
      <c r="AW28" s="51">
        <v>0</v>
      </c>
      <c r="AX28" s="51">
        <v>3</v>
      </c>
      <c r="AY28" s="51">
        <v>8590</v>
      </c>
      <c r="BA28" s="51">
        <v>84</v>
      </c>
      <c r="BC28" s="51">
        <v>21</v>
      </c>
      <c r="BD28" s="51">
        <v>15</v>
      </c>
      <c r="BE28" s="51">
        <v>28</v>
      </c>
      <c r="BF28" s="51">
        <v>24</v>
      </c>
      <c r="BG28" s="51">
        <v>6</v>
      </c>
      <c r="BH28" s="51">
        <v>0</v>
      </c>
      <c r="BI28" s="51" t="s">
        <v>78</v>
      </c>
      <c r="BJ28" s="51">
        <v>0</v>
      </c>
      <c r="BK28" s="51">
        <v>6</v>
      </c>
      <c r="BL28" s="51">
        <v>8790</v>
      </c>
      <c r="BN28" s="51">
        <v>72</v>
      </c>
      <c r="BP28" s="51">
        <v>17</v>
      </c>
      <c r="BQ28" s="51">
        <v>18</v>
      </c>
      <c r="BR28" s="51">
        <v>29</v>
      </c>
      <c r="BS28" s="51">
        <v>22</v>
      </c>
      <c r="BT28" s="51">
        <v>9</v>
      </c>
      <c r="BU28" s="51" t="s">
        <v>78</v>
      </c>
      <c r="BV28" s="51">
        <v>0</v>
      </c>
      <c r="BW28" s="51">
        <v>0</v>
      </c>
      <c r="BX28" s="51">
        <v>5</v>
      </c>
      <c r="BY28" s="51">
        <v>17380</v>
      </c>
      <c r="CA28" s="51">
        <v>78</v>
      </c>
      <c r="CC28" s="51">
        <v>10</v>
      </c>
      <c r="CD28" s="51">
        <v>24</v>
      </c>
      <c r="CE28" s="51">
        <v>31</v>
      </c>
      <c r="CF28" s="51">
        <v>21</v>
      </c>
      <c r="CG28" s="51">
        <v>12</v>
      </c>
      <c r="CH28" s="51">
        <v>0</v>
      </c>
      <c r="CI28" s="51" t="s">
        <v>78</v>
      </c>
      <c r="CJ28" s="51">
        <v>0</v>
      </c>
      <c r="CK28" s="51">
        <v>2</v>
      </c>
      <c r="CL28" s="51">
        <v>8590</v>
      </c>
      <c r="CN28" s="51">
        <v>88</v>
      </c>
      <c r="CP28" s="51">
        <v>13</v>
      </c>
      <c r="CQ28" s="51">
        <v>21</v>
      </c>
      <c r="CR28" s="51">
        <v>28</v>
      </c>
      <c r="CS28" s="51">
        <v>20</v>
      </c>
      <c r="CT28" s="51">
        <v>13</v>
      </c>
      <c r="CU28" s="51">
        <v>0</v>
      </c>
      <c r="CV28" s="51" t="s">
        <v>78</v>
      </c>
      <c r="CW28" s="51">
        <v>0</v>
      </c>
      <c r="CX28" s="51">
        <v>4</v>
      </c>
      <c r="CY28" s="51">
        <v>8792</v>
      </c>
      <c r="DA28" s="51">
        <v>82</v>
      </c>
      <c r="DC28" s="51">
        <v>12</v>
      </c>
      <c r="DD28" s="51">
        <v>23</v>
      </c>
      <c r="DE28" s="51">
        <v>30</v>
      </c>
      <c r="DF28" s="51">
        <v>20</v>
      </c>
      <c r="DG28" s="51">
        <v>12</v>
      </c>
      <c r="DH28" s="51">
        <v>0</v>
      </c>
      <c r="DI28" s="51">
        <v>0</v>
      </c>
      <c r="DJ28" s="51">
        <v>0</v>
      </c>
      <c r="DK28" s="51">
        <v>3</v>
      </c>
      <c r="DL28" s="51">
        <v>17382</v>
      </c>
      <c r="DN28" s="51">
        <v>85</v>
      </c>
      <c r="DP28" s="51">
        <v>74</v>
      </c>
      <c r="DQ28" s="51">
        <v>86</v>
      </c>
      <c r="DR28" s="51">
        <v>0</v>
      </c>
      <c r="DS28" s="51">
        <v>13</v>
      </c>
      <c r="DV28" s="51" t="s">
        <v>78</v>
      </c>
      <c r="DW28" s="51">
        <v>2</v>
      </c>
      <c r="DX28" s="51">
        <v>12</v>
      </c>
      <c r="DY28" s="51">
        <v>8590</v>
      </c>
      <c r="EA28" s="51">
        <v>86</v>
      </c>
      <c r="EC28" s="51">
        <v>68</v>
      </c>
      <c r="ED28" s="51">
        <v>80</v>
      </c>
      <c r="EE28" s="51">
        <v>0</v>
      </c>
      <c r="EF28" s="51">
        <v>12</v>
      </c>
      <c r="EI28" s="51" t="s">
        <v>78</v>
      </c>
      <c r="EJ28" s="51">
        <v>4</v>
      </c>
      <c r="EK28" s="51">
        <v>16</v>
      </c>
      <c r="EL28" s="51">
        <v>8792</v>
      </c>
      <c r="EN28" s="51">
        <v>80</v>
      </c>
      <c r="EP28" s="51">
        <v>71</v>
      </c>
      <c r="EQ28" s="51">
        <v>83</v>
      </c>
      <c r="ER28" s="51">
        <v>0</v>
      </c>
      <c r="ES28" s="51">
        <v>12</v>
      </c>
      <c r="EV28" s="51">
        <v>0</v>
      </c>
      <c r="EW28" s="51">
        <v>3</v>
      </c>
      <c r="EX28" s="51">
        <v>14</v>
      </c>
      <c r="EY28" s="51">
        <v>17382</v>
      </c>
      <c r="FA28" s="51">
        <v>83</v>
      </c>
    </row>
    <row r="29" spans="2:157" x14ac:dyDescent="0.2">
      <c r="B29" s="51" t="s">
        <v>94</v>
      </c>
      <c r="C29" s="51">
        <v>11</v>
      </c>
      <c r="D29" s="51">
        <v>25</v>
      </c>
      <c r="E29" s="51">
        <v>27</v>
      </c>
      <c r="F29" s="51">
        <v>13</v>
      </c>
      <c r="G29" s="51">
        <v>22</v>
      </c>
      <c r="H29" s="51" t="s">
        <v>78</v>
      </c>
      <c r="I29" s="51">
        <v>0</v>
      </c>
      <c r="J29" s="51" t="s">
        <v>78</v>
      </c>
      <c r="K29" s="51">
        <v>2</v>
      </c>
      <c r="L29" s="51">
        <v>1815</v>
      </c>
      <c r="N29" s="51">
        <v>87</v>
      </c>
      <c r="P29" s="51">
        <v>18</v>
      </c>
      <c r="Q29" s="51">
        <v>21</v>
      </c>
      <c r="R29" s="51">
        <v>28</v>
      </c>
      <c r="S29" s="51">
        <v>15</v>
      </c>
      <c r="T29" s="51">
        <v>13</v>
      </c>
      <c r="U29" s="51">
        <v>0</v>
      </c>
      <c r="V29" s="51" t="s">
        <v>78</v>
      </c>
      <c r="W29" s="51" t="s">
        <v>78</v>
      </c>
      <c r="X29" s="51">
        <v>5</v>
      </c>
      <c r="Y29" s="51">
        <v>1871</v>
      </c>
      <c r="AA29" s="51">
        <v>77</v>
      </c>
      <c r="AC29" s="51">
        <v>15</v>
      </c>
      <c r="AD29" s="51">
        <v>23</v>
      </c>
      <c r="AE29" s="51">
        <v>27</v>
      </c>
      <c r="AF29" s="51">
        <v>14</v>
      </c>
      <c r="AG29" s="51">
        <v>17</v>
      </c>
      <c r="AH29" s="51" t="s">
        <v>78</v>
      </c>
      <c r="AI29" s="51" t="s">
        <v>78</v>
      </c>
      <c r="AJ29" s="51">
        <v>0</v>
      </c>
      <c r="AK29" s="51">
        <v>4</v>
      </c>
      <c r="AL29" s="51">
        <v>3686</v>
      </c>
      <c r="AN29" s="51">
        <v>82</v>
      </c>
      <c r="AP29" s="51">
        <v>13</v>
      </c>
      <c r="AQ29" s="51">
        <v>20</v>
      </c>
      <c r="AR29" s="51">
        <v>31</v>
      </c>
      <c r="AS29" s="51">
        <v>21</v>
      </c>
      <c r="AT29" s="51">
        <v>13</v>
      </c>
      <c r="AU29" s="51">
        <v>0</v>
      </c>
      <c r="AV29" s="51">
        <v>0</v>
      </c>
      <c r="AW29" s="51" t="s">
        <v>78</v>
      </c>
      <c r="AX29" s="51">
        <v>3</v>
      </c>
      <c r="AY29" s="51">
        <v>1814</v>
      </c>
      <c r="BA29" s="51">
        <v>84</v>
      </c>
      <c r="BC29" s="51">
        <v>22</v>
      </c>
      <c r="BD29" s="51">
        <v>14</v>
      </c>
      <c r="BE29" s="51">
        <v>26</v>
      </c>
      <c r="BF29" s="51">
        <v>26</v>
      </c>
      <c r="BG29" s="51">
        <v>5</v>
      </c>
      <c r="BH29" s="51">
        <v>0</v>
      </c>
      <c r="BI29" s="51" t="s">
        <v>78</v>
      </c>
      <c r="BJ29" s="51" t="s">
        <v>78</v>
      </c>
      <c r="BK29" s="51">
        <v>7</v>
      </c>
      <c r="BL29" s="51">
        <v>1871</v>
      </c>
      <c r="BN29" s="51">
        <v>71</v>
      </c>
      <c r="BP29" s="51">
        <v>17</v>
      </c>
      <c r="BQ29" s="51">
        <v>17</v>
      </c>
      <c r="BR29" s="51">
        <v>28</v>
      </c>
      <c r="BS29" s="51">
        <v>24</v>
      </c>
      <c r="BT29" s="51">
        <v>9</v>
      </c>
      <c r="BU29" s="51">
        <v>0</v>
      </c>
      <c r="BV29" s="51" t="s">
        <v>78</v>
      </c>
      <c r="BW29" s="51">
        <v>0</v>
      </c>
      <c r="BX29" s="51">
        <v>5</v>
      </c>
      <c r="BY29" s="51">
        <v>3685</v>
      </c>
      <c r="CA29" s="51">
        <v>78</v>
      </c>
      <c r="CC29" s="51">
        <v>10</v>
      </c>
      <c r="CD29" s="51">
        <v>24</v>
      </c>
      <c r="CE29" s="51">
        <v>31</v>
      </c>
      <c r="CF29" s="51">
        <v>22</v>
      </c>
      <c r="CG29" s="51">
        <v>11</v>
      </c>
      <c r="CH29" s="51">
        <v>0</v>
      </c>
      <c r="CI29" s="51">
        <v>0</v>
      </c>
      <c r="CJ29" s="51" t="s">
        <v>78</v>
      </c>
      <c r="CK29" s="51">
        <v>2</v>
      </c>
      <c r="CL29" s="51">
        <v>1814</v>
      </c>
      <c r="CN29" s="51">
        <v>88</v>
      </c>
      <c r="CP29" s="51">
        <v>14</v>
      </c>
      <c r="CQ29" s="51">
        <v>20</v>
      </c>
      <c r="CR29" s="51">
        <v>29</v>
      </c>
      <c r="CS29" s="51">
        <v>22</v>
      </c>
      <c r="CT29" s="51">
        <v>10</v>
      </c>
      <c r="CU29" s="51" t="s">
        <v>78</v>
      </c>
      <c r="CV29" s="51" t="s">
        <v>78</v>
      </c>
      <c r="CW29" s="51" t="s">
        <v>78</v>
      </c>
      <c r="CX29" s="51">
        <v>4</v>
      </c>
      <c r="CY29" s="51">
        <v>1871</v>
      </c>
      <c r="DA29" s="51">
        <v>82</v>
      </c>
      <c r="DC29" s="51">
        <v>12</v>
      </c>
      <c r="DD29" s="51">
        <v>22</v>
      </c>
      <c r="DE29" s="51">
        <v>30</v>
      </c>
      <c r="DF29" s="51">
        <v>22</v>
      </c>
      <c r="DG29" s="51">
        <v>11</v>
      </c>
      <c r="DH29" s="51" t="s">
        <v>78</v>
      </c>
      <c r="DI29" s="51" t="s">
        <v>78</v>
      </c>
      <c r="DJ29" s="51" t="s">
        <v>78</v>
      </c>
      <c r="DK29" s="51">
        <v>3</v>
      </c>
      <c r="DL29" s="51">
        <v>3685</v>
      </c>
      <c r="DN29" s="51">
        <v>84</v>
      </c>
      <c r="DP29" s="51">
        <v>74</v>
      </c>
      <c r="DQ29" s="51">
        <v>87</v>
      </c>
      <c r="DR29" s="51">
        <v>0</v>
      </c>
      <c r="DS29" s="51">
        <v>13</v>
      </c>
      <c r="DV29" s="51" t="s">
        <v>78</v>
      </c>
      <c r="DW29" s="51">
        <v>2</v>
      </c>
      <c r="DX29" s="51">
        <v>11</v>
      </c>
      <c r="DY29" s="51">
        <v>1815</v>
      </c>
      <c r="EA29" s="51">
        <v>87</v>
      </c>
      <c r="EC29" s="51">
        <v>69</v>
      </c>
      <c r="ED29" s="51">
        <v>81</v>
      </c>
      <c r="EE29" s="51">
        <v>0</v>
      </c>
      <c r="EF29" s="51">
        <v>11</v>
      </c>
      <c r="EI29" s="51" t="s">
        <v>78</v>
      </c>
      <c r="EJ29" s="51">
        <v>4</v>
      </c>
      <c r="EK29" s="51">
        <v>15</v>
      </c>
      <c r="EL29" s="51">
        <v>1871</v>
      </c>
      <c r="EN29" s="51">
        <v>81</v>
      </c>
      <c r="EP29" s="51">
        <v>72</v>
      </c>
      <c r="EQ29" s="51">
        <v>84</v>
      </c>
      <c r="ER29" s="51">
        <v>0</v>
      </c>
      <c r="ES29" s="51">
        <v>12</v>
      </c>
      <c r="EV29" s="51" t="s">
        <v>78</v>
      </c>
      <c r="EW29" s="51">
        <v>3</v>
      </c>
      <c r="EX29" s="51">
        <v>13</v>
      </c>
      <c r="EY29" s="51">
        <v>3686</v>
      </c>
      <c r="FA29" s="51">
        <v>84</v>
      </c>
    </row>
    <row r="30" spans="2:157" x14ac:dyDescent="0.2">
      <c r="B30" s="51" t="s">
        <v>122</v>
      </c>
      <c r="C30" s="51">
        <v>7</v>
      </c>
      <c r="D30" s="51">
        <v>24</v>
      </c>
      <c r="E30" s="51">
        <v>19</v>
      </c>
      <c r="F30" s="51">
        <v>8</v>
      </c>
      <c r="G30" s="51">
        <v>41</v>
      </c>
      <c r="H30" s="51">
        <v>0</v>
      </c>
      <c r="I30" s="51" t="s">
        <v>78</v>
      </c>
      <c r="J30" s="51">
        <v>0</v>
      </c>
      <c r="K30" s="51">
        <v>1</v>
      </c>
      <c r="L30" s="51">
        <v>950</v>
      </c>
      <c r="N30" s="51">
        <v>92</v>
      </c>
      <c r="P30" s="51">
        <v>12</v>
      </c>
      <c r="Q30" s="51">
        <v>23</v>
      </c>
      <c r="R30" s="51">
        <v>20</v>
      </c>
      <c r="S30" s="51">
        <v>11</v>
      </c>
      <c r="T30" s="51">
        <v>31</v>
      </c>
      <c r="U30" s="51">
        <v>0</v>
      </c>
      <c r="V30" s="51" t="s">
        <v>78</v>
      </c>
      <c r="W30" s="51" t="s">
        <v>78</v>
      </c>
      <c r="X30" s="51">
        <v>3</v>
      </c>
      <c r="Y30" s="51">
        <v>965</v>
      </c>
      <c r="AA30" s="51">
        <v>85</v>
      </c>
      <c r="AC30" s="51">
        <v>9</v>
      </c>
      <c r="AD30" s="51">
        <v>24</v>
      </c>
      <c r="AE30" s="51">
        <v>19</v>
      </c>
      <c r="AF30" s="51">
        <v>9</v>
      </c>
      <c r="AG30" s="51">
        <v>36</v>
      </c>
      <c r="AH30" s="51">
        <v>0</v>
      </c>
      <c r="AI30" s="51">
        <v>0</v>
      </c>
      <c r="AJ30" s="51" t="s">
        <v>78</v>
      </c>
      <c r="AK30" s="51">
        <v>2</v>
      </c>
      <c r="AL30" s="51">
        <v>1915</v>
      </c>
      <c r="AN30" s="51">
        <v>89</v>
      </c>
      <c r="AP30" s="51">
        <v>7</v>
      </c>
      <c r="AQ30" s="51">
        <v>27</v>
      </c>
      <c r="AR30" s="51">
        <v>26</v>
      </c>
      <c r="AS30" s="51">
        <v>12</v>
      </c>
      <c r="AT30" s="51">
        <v>27</v>
      </c>
      <c r="AU30" s="51">
        <v>0</v>
      </c>
      <c r="AV30" s="51">
        <v>0</v>
      </c>
      <c r="AW30" s="51">
        <v>0</v>
      </c>
      <c r="AX30" s="51">
        <v>2</v>
      </c>
      <c r="AY30" s="51">
        <v>950</v>
      </c>
      <c r="BA30" s="51">
        <v>91</v>
      </c>
      <c r="BC30" s="51">
        <v>13</v>
      </c>
      <c r="BD30" s="51">
        <v>22</v>
      </c>
      <c r="BE30" s="51">
        <v>27</v>
      </c>
      <c r="BF30" s="51">
        <v>18</v>
      </c>
      <c r="BG30" s="51">
        <v>16</v>
      </c>
      <c r="BH30" s="51">
        <v>0</v>
      </c>
      <c r="BI30" s="51" t="s">
        <v>78</v>
      </c>
      <c r="BJ30" s="51" t="s">
        <v>78</v>
      </c>
      <c r="BK30" s="51">
        <v>4</v>
      </c>
      <c r="BL30" s="51">
        <v>965</v>
      </c>
      <c r="BN30" s="51">
        <v>83</v>
      </c>
      <c r="BP30" s="51">
        <v>10</v>
      </c>
      <c r="BQ30" s="51">
        <v>24</v>
      </c>
      <c r="BR30" s="51">
        <v>26</v>
      </c>
      <c r="BS30" s="51">
        <v>15</v>
      </c>
      <c r="BT30" s="51">
        <v>21</v>
      </c>
      <c r="BU30" s="51">
        <v>0</v>
      </c>
      <c r="BV30" s="51" t="s">
        <v>78</v>
      </c>
      <c r="BW30" s="51" t="s">
        <v>78</v>
      </c>
      <c r="BX30" s="51">
        <v>3</v>
      </c>
      <c r="BY30" s="51">
        <v>1915</v>
      </c>
      <c r="CA30" s="51">
        <v>87</v>
      </c>
      <c r="CC30" s="51">
        <v>3</v>
      </c>
      <c r="CD30" s="51">
        <v>29</v>
      </c>
      <c r="CE30" s="51">
        <v>20</v>
      </c>
      <c r="CF30" s="51">
        <v>9</v>
      </c>
      <c r="CG30" s="51">
        <v>38</v>
      </c>
      <c r="CH30" s="51" t="s">
        <v>78</v>
      </c>
      <c r="CI30" s="51">
        <v>0</v>
      </c>
      <c r="CJ30" s="51">
        <v>0</v>
      </c>
      <c r="CK30" s="51">
        <v>1</v>
      </c>
      <c r="CL30" s="51">
        <v>950</v>
      </c>
      <c r="CN30" s="51">
        <v>97</v>
      </c>
      <c r="CP30" s="51">
        <v>4</v>
      </c>
      <c r="CQ30" s="51">
        <v>22</v>
      </c>
      <c r="CR30" s="51">
        <v>20</v>
      </c>
      <c r="CS30" s="51">
        <v>8</v>
      </c>
      <c r="CT30" s="51">
        <v>43</v>
      </c>
      <c r="CU30" s="51" t="s">
        <v>78</v>
      </c>
      <c r="CV30" s="51" t="s">
        <v>78</v>
      </c>
      <c r="CW30" s="51" t="s">
        <v>78</v>
      </c>
      <c r="CX30" s="51">
        <v>2</v>
      </c>
      <c r="CY30" s="51">
        <v>965</v>
      </c>
      <c r="DA30" s="51">
        <v>93</v>
      </c>
      <c r="DC30" s="51">
        <v>4</v>
      </c>
      <c r="DD30" s="51">
        <v>26</v>
      </c>
      <c r="DE30" s="51">
        <v>20</v>
      </c>
      <c r="DF30" s="51">
        <v>8</v>
      </c>
      <c r="DG30" s="51">
        <v>41</v>
      </c>
      <c r="DH30" s="51">
        <v>0</v>
      </c>
      <c r="DI30" s="51" t="s">
        <v>78</v>
      </c>
      <c r="DJ30" s="51" t="s">
        <v>78</v>
      </c>
      <c r="DK30" s="51">
        <v>1</v>
      </c>
      <c r="DL30" s="51">
        <v>1915</v>
      </c>
      <c r="DN30" s="51">
        <v>95</v>
      </c>
      <c r="DP30" s="51">
        <v>62</v>
      </c>
      <c r="DQ30" s="51">
        <v>92</v>
      </c>
      <c r="DR30" s="51">
        <v>0</v>
      </c>
      <c r="DS30" s="51">
        <v>30</v>
      </c>
      <c r="DV30" s="51" t="s">
        <v>78</v>
      </c>
      <c r="DW30" s="51">
        <v>1</v>
      </c>
      <c r="DX30" s="51">
        <v>7</v>
      </c>
      <c r="DY30" s="51">
        <v>950</v>
      </c>
      <c r="EA30" s="51">
        <v>92</v>
      </c>
      <c r="EC30" s="51">
        <v>57</v>
      </c>
      <c r="ED30" s="51">
        <v>87</v>
      </c>
      <c r="EE30" s="51">
        <v>0</v>
      </c>
      <c r="EF30" s="51">
        <v>29</v>
      </c>
      <c r="EI30" s="51" t="s">
        <v>78</v>
      </c>
      <c r="EJ30" s="51">
        <v>3</v>
      </c>
      <c r="EK30" s="51">
        <v>10</v>
      </c>
      <c r="EL30" s="51">
        <v>965</v>
      </c>
      <c r="EN30" s="51">
        <v>87</v>
      </c>
      <c r="EP30" s="51">
        <v>60</v>
      </c>
      <c r="EQ30" s="51">
        <v>89</v>
      </c>
      <c r="ER30" s="51">
        <v>0</v>
      </c>
      <c r="ES30" s="51">
        <v>30</v>
      </c>
      <c r="EV30" s="51">
        <v>0</v>
      </c>
      <c r="EW30" s="51">
        <v>2</v>
      </c>
      <c r="EX30" s="51">
        <v>9</v>
      </c>
      <c r="EY30" s="51">
        <v>1915</v>
      </c>
      <c r="FA30" s="51">
        <v>89</v>
      </c>
    </row>
    <row r="31" spans="2:157" x14ac:dyDescent="0.2">
      <c r="B31" s="51" t="s">
        <v>122</v>
      </c>
      <c r="C31" s="51">
        <v>7</v>
      </c>
      <c r="D31" s="51">
        <v>24</v>
      </c>
      <c r="E31" s="51">
        <v>19</v>
      </c>
      <c r="F31" s="51">
        <v>8</v>
      </c>
      <c r="G31" s="51">
        <v>41</v>
      </c>
      <c r="H31" s="51">
        <v>0</v>
      </c>
      <c r="I31" s="51" t="s">
        <v>78</v>
      </c>
      <c r="J31" s="51">
        <v>0</v>
      </c>
      <c r="K31" s="51">
        <v>1</v>
      </c>
      <c r="L31" s="51">
        <v>950</v>
      </c>
      <c r="N31" s="51">
        <v>92</v>
      </c>
      <c r="P31" s="51">
        <v>12</v>
      </c>
      <c r="Q31" s="51">
        <v>23</v>
      </c>
      <c r="R31" s="51">
        <v>20</v>
      </c>
      <c r="S31" s="51">
        <v>11</v>
      </c>
      <c r="T31" s="51">
        <v>31</v>
      </c>
      <c r="U31" s="51">
        <v>0</v>
      </c>
      <c r="V31" s="51" t="s">
        <v>78</v>
      </c>
      <c r="W31" s="51" t="s">
        <v>78</v>
      </c>
      <c r="X31" s="51">
        <v>3</v>
      </c>
      <c r="Y31" s="51">
        <v>965</v>
      </c>
      <c r="AA31" s="51">
        <v>85</v>
      </c>
      <c r="AC31" s="51">
        <v>9</v>
      </c>
      <c r="AD31" s="51">
        <v>24</v>
      </c>
      <c r="AE31" s="51">
        <v>19</v>
      </c>
      <c r="AF31" s="51">
        <v>9</v>
      </c>
      <c r="AG31" s="51">
        <v>36</v>
      </c>
      <c r="AH31" s="51">
        <v>0</v>
      </c>
      <c r="AI31" s="51">
        <v>0</v>
      </c>
      <c r="AJ31" s="51" t="s">
        <v>78</v>
      </c>
      <c r="AK31" s="51">
        <v>2</v>
      </c>
      <c r="AL31" s="51">
        <v>1915</v>
      </c>
      <c r="AN31" s="51">
        <v>89</v>
      </c>
      <c r="AP31" s="51">
        <v>7</v>
      </c>
      <c r="AQ31" s="51">
        <v>27</v>
      </c>
      <c r="AR31" s="51">
        <v>26</v>
      </c>
      <c r="AS31" s="51">
        <v>12</v>
      </c>
      <c r="AT31" s="51">
        <v>27</v>
      </c>
      <c r="AU31" s="51">
        <v>0</v>
      </c>
      <c r="AV31" s="51">
        <v>0</v>
      </c>
      <c r="AW31" s="51">
        <v>0</v>
      </c>
      <c r="AX31" s="51">
        <v>2</v>
      </c>
      <c r="AY31" s="51">
        <v>950</v>
      </c>
      <c r="BA31" s="51">
        <v>91</v>
      </c>
      <c r="BC31" s="51">
        <v>13</v>
      </c>
      <c r="BD31" s="51">
        <v>22</v>
      </c>
      <c r="BE31" s="51">
        <v>27</v>
      </c>
      <c r="BF31" s="51">
        <v>18</v>
      </c>
      <c r="BG31" s="51">
        <v>16</v>
      </c>
      <c r="BH31" s="51">
        <v>0</v>
      </c>
      <c r="BI31" s="51" t="s">
        <v>78</v>
      </c>
      <c r="BJ31" s="51" t="s">
        <v>78</v>
      </c>
      <c r="BK31" s="51">
        <v>4</v>
      </c>
      <c r="BL31" s="51">
        <v>965</v>
      </c>
      <c r="BN31" s="51">
        <v>83</v>
      </c>
      <c r="BP31" s="51">
        <v>10</v>
      </c>
      <c r="BQ31" s="51">
        <v>24</v>
      </c>
      <c r="BR31" s="51">
        <v>26</v>
      </c>
      <c r="BS31" s="51">
        <v>15</v>
      </c>
      <c r="BT31" s="51">
        <v>21</v>
      </c>
      <c r="BU31" s="51">
        <v>0</v>
      </c>
      <c r="BV31" s="51" t="s">
        <v>78</v>
      </c>
      <c r="BW31" s="51" t="s">
        <v>78</v>
      </c>
      <c r="BX31" s="51">
        <v>3</v>
      </c>
      <c r="BY31" s="51">
        <v>1915</v>
      </c>
      <c r="CA31" s="51">
        <v>87</v>
      </c>
      <c r="CC31" s="51">
        <v>3</v>
      </c>
      <c r="CD31" s="51">
        <v>29</v>
      </c>
      <c r="CE31" s="51">
        <v>20</v>
      </c>
      <c r="CF31" s="51">
        <v>9</v>
      </c>
      <c r="CG31" s="51">
        <v>38</v>
      </c>
      <c r="CH31" s="51" t="s">
        <v>78</v>
      </c>
      <c r="CI31" s="51">
        <v>0</v>
      </c>
      <c r="CJ31" s="51">
        <v>0</v>
      </c>
      <c r="CK31" s="51">
        <v>1</v>
      </c>
      <c r="CL31" s="51">
        <v>950</v>
      </c>
      <c r="CN31" s="51">
        <v>97</v>
      </c>
      <c r="CP31" s="51">
        <v>4</v>
      </c>
      <c r="CQ31" s="51">
        <v>22</v>
      </c>
      <c r="CR31" s="51">
        <v>20</v>
      </c>
      <c r="CS31" s="51">
        <v>8</v>
      </c>
      <c r="CT31" s="51">
        <v>43</v>
      </c>
      <c r="CU31" s="51" t="s">
        <v>78</v>
      </c>
      <c r="CV31" s="51" t="s">
        <v>78</v>
      </c>
      <c r="CW31" s="51" t="s">
        <v>78</v>
      </c>
      <c r="CX31" s="51">
        <v>2</v>
      </c>
      <c r="CY31" s="51">
        <v>965</v>
      </c>
      <c r="DA31" s="51">
        <v>93</v>
      </c>
      <c r="DC31" s="51">
        <v>4</v>
      </c>
      <c r="DD31" s="51">
        <v>26</v>
      </c>
      <c r="DE31" s="51">
        <v>20</v>
      </c>
      <c r="DF31" s="51">
        <v>8</v>
      </c>
      <c r="DG31" s="51">
        <v>41</v>
      </c>
      <c r="DH31" s="51">
        <v>0</v>
      </c>
      <c r="DI31" s="51" t="s">
        <v>78</v>
      </c>
      <c r="DJ31" s="51" t="s">
        <v>78</v>
      </c>
      <c r="DK31" s="51">
        <v>1</v>
      </c>
      <c r="DL31" s="51">
        <v>1915</v>
      </c>
      <c r="DN31" s="51">
        <v>95</v>
      </c>
      <c r="DP31" s="51">
        <v>62</v>
      </c>
      <c r="DQ31" s="51">
        <v>92</v>
      </c>
      <c r="DR31" s="51">
        <v>0</v>
      </c>
      <c r="DS31" s="51">
        <v>30</v>
      </c>
      <c r="DV31" s="51" t="s">
        <v>78</v>
      </c>
      <c r="DW31" s="51">
        <v>1</v>
      </c>
      <c r="DX31" s="51">
        <v>7</v>
      </c>
      <c r="DY31" s="51">
        <v>950</v>
      </c>
      <c r="EA31" s="51">
        <v>92</v>
      </c>
      <c r="EC31" s="51">
        <v>57</v>
      </c>
      <c r="ED31" s="51">
        <v>87</v>
      </c>
      <c r="EE31" s="51">
        <v>0</v>
      </c>
      <c r="EF31" s="51">
        <v>29</v>
      </c>
      <c r="EI31" s="51" t="s">
        <v>78</v>
      </c>
      <c r="EJ31" s="51">
        <v>3</v>
      </c>
      <c r="EK31" s="51">
        <v>10</v>
      </c>
      <c r="EL31" s="51">
        <v>965</v>
      </c>
      <c r="EN31" s="51">
        <v>87</v>
      </c>
      <c r="EP31" s="51">
        <v>60</v>
      </c>
      <c r="EQ31" s="51">
        <v>89</v>
      </c>
      <c r="ER31" s="51">
        <v>0</v>
      </c>
      <c r="ES31" s="51">
        <v>30</v>
      </c>
      <c r="EV31" s="51">
        <v>0</v>
      </c>
      <c r="EW31" s="51">
        <v>2</v>
      </c>
      <c r="EX31" s="51">
        <v>9</v>
      </c>
      <c r="EY31" s="51">
        <v>1915</v>
      </c>
      <c r="FA31" s="51">
        <v>89</v>
      </c>
    </row>
    <row r="32" spans="2:157" x14ac:dyDescent="0.2">
      <c r="B32" s="51" t="s">
        <v>95</v>
      </c>
      <c r="C32" s="51">
        <v>14</v>
      </c>
      <c r="D32" s="51">
        <v>23</v>
      </c>
      <c r="E32" s="51">
        <v>26</v>
      </c>
      <c r="F32" s="51">
        <v>14</v>
      </c>
      <c r="G32" s="51">
        <v>20</v>
      </c>
      <c r="H32" s="51" t="s">
        <v>78</v>
      </c>
      <c r="I32" s="51" t="s">
        <v>78</v>
      </c>
      <c r="J32" s="51">
        <v>0</v>
      </c>
      <c r="K32" s="51">
        <v>4</v>
      </c>
      <c r="L32" s="51">
        <v>3942</v>
      </c>
      <c r="N32" s="51">
        <v>82</v>
      </c>
      <c r="P32" s="51">
        <v>19</v>
      </c>
      <c r="Q32" s="51">
        <v>21</v>
      </c>
      <c r="R32" s="51">
        <v>24</v>
      </c>
      <c r="S32" s="51">
        <v>16</v>
      </c>
      <c r="T32" s="51">
        <v>14</v>
      </c>
      <c r="U32" s="51" t="s">
        <v>78</v>
      </c>
      <c r="V32" s="51" t="s">
        <v>78</v>
      </c>
      <c r="W32" s="51">
        <v>0</v>
      </c>
      <c r="X32" s="51">
        <v>6</v>
      </c>
      <c r="Y32" s="51">
        <v>4092</v>
      </c>
      <c r="AA32" s="51">
        <v>75</v>
      </c>
      <c r="AC32" s="51">
        <v>17</v>
      </c>
      <c r="AD32" s="51">
        <v>22</v>
      </c>
      <c r="AE32" s="51">
        <v>25</v>
      </c>
      <c r="AF32" s="51">
        <v>15</v>
      </c>
      <c r="AG32" s="51">
        <v>17</v>
      </c>
      <c r="AH32" s="51">
        <v>0</v>
      </c>
      <c r="AI32" s="51">
        <v>0</v>
      </c>
      <c r="AJ32" s="51">
        <v>0</v>
      </c>
      <c r="AK32" s="51">
        <v>5</v>
      </c>
      <c r="AL32" s="51">
        <v>8034</v>
      </c>
      <c r="AN32" s="51">
        <v>78</v>
      </c>
      <c r="AP32" s="51">
        <v>16</v>
      </c>
      <c r="AQ32" s="51">
        <v>20</v>
      </c>
      <c r="AR32" s="51">
        <v>28</v>
      </c>
      <c r="AS32" s="51">
        <v>20</v>
      </c>
      <c r="AT32" s="51">
        <v>12</v>
      </c>
      <c r="AU32" s="51">
        <v>0</v>
      </c>
      <c r="AV32" s="51">
        <v>0</v>
      </c>
      <c r="AW32" s="51">
        <v>0</v>
      </c>
      <c r="AX32" s="51">
        <v>4</v>
      </c>
      <c r="AY32" s="51">
        <v>3942</v>
      </c>
      <c r="BA32" s="51">
        <v>79</v>
      </c>
      <c r="BC32" s="51">
        <v>23</v>
      </c>
      <c r="BD32" s="51">
        <v>15</v>
      </c>
      <c r="BE32" s="51">
        <v>26</v>
      </c>
      <c r="BF32" s="51">
        <v>23</v>
      </c>
      <c r="BG32" s="51">
        <v>5</v>
      </c>
      <c r="BH32" s="51">
        <v>0</v>
      </c>
      <c r="BI32" s="51">
        <v>0</v>
      </c>
      <c r="BJ32" s="51">
        <v>0</v>
      </c>
      <c r="BK32" s="51">
        <v>7</v>
      </c>
      <c r="BL32" s="51">
        <v>4092</v>
      </c>
      <c r="BN32" s="51">
        <v>70</v>
      </c>
      <c r="BP32" s="51">
        <v>20</v>
      </c>
      <c r="BQ32" s="51">
        <v>17</v>
      </c>
      <c r="BR32" s="51">
        <v>27</v>
      </c>
      <c r="BS32" s="51">
        <v>22</v>
      </c>
      <c r="BT32" s="51">
        <v>8</v>
      </c>
      <c r="BU32" s="51">
        <v>0</v>
      </c>
      <c r="BV32" s="51">
        <v>0</v>
      </c>
      <c r="BW32" s="51">
        <v>0</v>
      </c>
      <c r="BX32" s="51">
        <v>6</v>
      </c>
      <c r="BY32" s="51">
        <v>8034</v>
      </c>
      <c r="CA32" s="51">
        <v>74</v>
      </c>
      <c r="CC32" s="51">
        <v>12</v>
      </c>
      <c r="CD32" s="51">
        <v>24</v>
      </c>
      <c r="CE32" s="51">
        <v>30</v>
      </c>
      <c r="CF32" s="51">
        <v>19</v>
      </c>
      <c r="CG32" s="51">
        <v>13</v>
      </c>
      <c r="CH32" s="51">
        <v>0</v>
      </c>
      <c r="CI32" s="51">
        <v>0</v>
      </c>
      <c r="CJ32" s="51">
        <v>0</v>
      </c>
      <c r="CK32" s="51">
        <v>2</v>
      </c>
      <c r="CL32" s="51">
        <v>3942</v>
      </c>
      <c r="CN32" s="51">
        <v>86</v>
      </c>
      <c r="CP32" s="51">
        <v>13</v>
      </c>
      <c r="CQ32" s="51">
        <v>23</v>
      </c>
      <c r="CR32" s="51">
        <v>25</v>
      </c>
      <c r="CS32" s="51">
        <v>18</v>
      </c>
      <c r="CT32" s="51">
        <v>17</v>
      </c>
      <c r="CU32" s="51" t="s">
        <v>78</v>
      </c>
      <c r="CV32" s="51">
        <v>0</v>
      </c>
      <c r="CW32" s="51">
        <v>0</v>
      </c>
      <c r="CX32" s="51">
        <v>3</v>
      </c>
      <c r="CY32" s="51">
        <v>4092</v>
      </c>
      <c r="DA32" s="51">
        <v>83</v>
      </c>
      <c r="DC32" s="51">
        <v>13</v>
      </c>
      <c r="DD32" s="51">
        <v>24</v>
      </c>
      <c r="DE32" s="51">
        <v>27</v>
      </c>
      <c r="DF32" s="51">
        <v>18</v>
      </c>
      <c r="DG32" s="51">
        <v>15</v>
      </c>
      <c r="DH32" s="51" t="s">
        <v>78</v>
      </c>
      <c r="DI32" s="51">
        <v>0</v>
      </c>
      <c r="DJ32" s="51">
        <v>0</v>
      </c>
      <c r="DK32" s="51">
        <v>3</v>
      </c>
      <c r="DL32" s="51">
        <v>8034</v>
      </c>
      <c r="DN32" s="51">
        <v>84</v>
      </c>
      <c r="DP32" s="51">
        <v>70</v>
      </c>
      <c r="DQ32" s="51">
        <v>83</v>
      </c>
      <c r="DR32" s="51">
        <v>0</v>
      </c>
      <c r="DS32" s="51">
        <v>13</v>
      </c>
      <c r="DV32" s="51">
        <v>0</v>
      </c>
      <c r="DW32" s="51">
        <v>2</v>
      </c>
      <c r="DX32" s="51">
        <v>15</v>
      </c>
      <c r="DY32" s="51">
        <v>3942</v>
      </c>
      <c r="EA32" s="51">
        <v>83</v>
      </c>
      <c r="EC32" s="51">
        <v>65</v>
      </c>
      <c r="ED32" s="51">
        <v>79</v>
      </c>
      <c r="EE32" s="51">
        <v>0</v>
      </c>
      <c r="EF32" s="51">
        <v>14</v>
      </c>
      <c r="EI32" s="51">
        <v>0</v>
      </c>
      <c r="EJ32" s="51">
        <v>3</v>
      </c>
      <c r="EK32" s="51">
        <v>17</v>
      </c>
      <c r="EL32" s="51">
        <v>4092</v>
      </c>
      <c r="EN32" s="51">
        <v>79</v>
      </c>
      <c r="EP32" s="51">
        <v>67</v>
      </c>
      <c r="EQ32" s="51">
        <v>81</v>
      </c>
      <c r="ER32" s="51">
        <v>0</v>
      </c>
      <c r="ES32" s="51">
        <v>14</v>
      </c>
      <c r="EV32" s="51">
        <v>0</v>
      </c>
      <c r="EW32" s="51">
        <v>3</v>
      </c>
      <c r="EX32" s="51">
        <v>16</v>
      </c>
      <c r="EY32" s="51">
        <v>8034</v>
      </c>
      <c r="FA32" s="51">
        <v>81</v>
      </c>
    </row>
    <row r="33" spans="1:157" x14ac:dyDescent="0.2">
      <c r="B33" s="51" t="s">
        <v>96</v>
      </c>
      <c r="C33" s="51">
        <v>13</v>
      </c>
      <c r="D33" s="51">
        <v>21</v>
      </c>
      <c r="E33" s="51">
        <v>19</v>
      </c>
      <c r="F33" s="51">
        <v>10</v>
      </c>
      <c r="G33" s="51">
        <v>22</v>
      </c>
      <c r="H33" s="51" t="s">
        <v>78</v>
      </c>
      <c r="I33" s="51">
        <v>1</v>
      </c>
      <c r="J33" s="51" t="s">
        <v>78</v>
      </c>
      <c r="K33" s="51">
        <v>11</v>
      </c>
      <c r="L33" s="51">
        <v>2833</v>
      </c>
      <c r="N33" s="51">
        <v>73</v>
      </c>
      <c r="P33" s="51">
        <v>17</v>
      </c>
      <c r="Q33" s="51">
        <v>17</v>
      </c>
      <c r="R33" s="51">
        <v>20</v>
      </c>
      <c r="S33" s="51">
        <v>12</v>
      </c>
      <c r="T33" s="51">
        <v>17</v>
      </c>
      <c r="U33" s="51" t="s">
        <v>78</v>
      </c>
      <c r="V33" s="51">
        <v>2</v>
      </c>
      <c r="W33" s="51" t="s">
        <v>78</v>
      </c>
      <c r="X33" s="51">
        <v>14</v>
      </c>
      <c r="Y33" s="51">
        <v>2954</v>
      </c>
      <c r="AA33" s="51">
        <v>66</v>
      </c>
      <c r="AC33" s="51">
        <v>15</v>
      </c>
      <c r="AD33" s="51">
        <v>19</v>
      </c>
      <c r="AE33" s="51">
        <v>20</v>
      </c>
      <c r="AF33" s="51">
        <v>11</v>
      </c>
      <c r="AG33" s="51">
        <v>19</v>
      </c>
      <c r="AH33" s="51" t="s">
        <v>78</v>
      </c>
      <c r="AI33" s="51">
        <v>1</v>
      </c>
      <c r="AJ33" s="51">
        <v>1</v>
      </c>
      <c r="AK33" s="51">
        <v>13</v>
      </c>
      <c r="AL33" s="51">
        <v>5787</v>
      </c>
      <c r="AN33" s="51">
        <v>70</v>
      </c>
      <c r="AP33" s="51">
        <v>14</v>
      </c>
      <c r="AQ33" s="51">
        <v>18</v>
      </c>
      <c r="AR33" s="51">
        <v>24</v>
      </c>
      <c r="AS33" s="51">
        <v>17</v>
      </c>
      <c r="AT33" s="51">
        <v>12</v>
      </c>
      <c r="AU33" s="51">
        <v>0</v>
      </c>
      <c r="AV33" s="51" t="s">
        <v>78</v>
      </c>
      <c r="AW33" s="51">
        <v>1</v>
      </c>
      <c r="AX33" s="51">
        <v>13</v>
      </c>
      <c r="AY33" s="51">
        <v>2833</v>
      </c>
      <c r="BA33" s="51">
        <v>71</v>
      </c>
      <c r="BC33" s="51">
        <v>21</v>
      </c>
      <c r="BD33" s="51">
        <v>11</v>
      </c>
      <c r="BE33" s="51">
        <v>22</v>
      </c>
      <c r="BF33" s="51">
        <v>20</v>
      </c>
      <c r="BG33" s="51">
        <v>7</v>
      </c>
      <c r="BH33" s="51" t="s">
        <v>78</v>
      </c>
      <c r="BI33" s="51">
        <v>2</v>
      </c>
      <c r="BJ33" s="51" t="s">
        <v>78</v>
      </c>
      <c r="BK33" s="51">
        <v>16</v>
      </c>
      <c r="BL33" s="51">
        <v>2954</v>
      </c>
      <c r="BN33" s="51">
        <v>60</v>
      </c>
      <c r="BP33" s="51">
        <v>18</v>
      </c>
      <c r="BQ33" s="51">
        <v>14</v>
      </c>
      <c r="BR33" s="51">
        <v>23</v>
      </c>
      <c r="BS33" s="51">
        <v>19</v>
      </c>
      <c r="BT33" s="51">
        <v>9</v>
      </c>
      <c r="BU33" s="51" t="s">
        <v>78</v>
      </c>
      <c r="BV33" s="51" t="s">
        <v>78</v>
      </c>
      <c r="BW33" s="51" t="s">
        <v>78</v>
      </c>
      <c r="BX33" s="51">
        <v>14</v>
      </c>
      <c r="BY33" s="51">
        <v>5787</v>
      </c>
      <c r="CA33" s="51">
        <v>65</v>
      </c>
      <c r="CC33" s="51">
        <v>12</v>
      </c>
      <c r="CD33" s="51">
        <v>22</v>
      </c>
      <c r="CE33" s="51">
        <v>25</v>
      </c>
      <c r="CF33" s="51">
        <v>18</v>
      </c>
      <c r="CG33" s="51">
        <v>13</v>
      </c>
      <c r="CH33" s="51">
        <v>0</v>
      </c>
      <c r="CI33" s="51" t="s">
        <v>78</v>
      </c>
      <c r="CJ33" s="51" t="s">
        <v>78</v>
      </c>
      <c r="CK33" s="51">
        <v>7</v>
      </c>
      <c r="CL33" s="51">
        <v>2832</v>
      </c>
      <c r="CN33" s="51">
        <v>78</v>
      </c>
      <c r="CP33" s="51">
        <v>13</v>
      </c>
      <c r="CQ33" s="51">
        <v>19</v>
      </c>
      <c r="CR33" s="51">
        <v>22</v>
      </c>
      <c r="CS33" s="51">
        <v>17</v>
      </c>
      <c r="CT33" s="51">
        <v>17</v>
      </c>
      <c r="CU33" s="51" t="s">
        <v>78</v>
      </c>
      <c r="CV33" s="51">
        <v>2</v>
      </c>
      <c r="CW33" s="51">
        <v>3</v>
      </c>
      <c r="CX33" s="51">
        <v>8</v>
      </c>
      <c r="CY33" s="51">
        <v>2954</v>
      </c>
      <c r="DA33" s="51">
        <v>75</v>
      </c>
      <c r="DC33" s="51">
        <v>12</v>
      </c>
      <c r="DD33" s="51">
        <v>20</v>
      </c>
      <c r="DE33" s="51">
        <v>24</v>
      </c>
      <c r="DF33" s="51">
        <v>17</v>
      </c>
      <c r="DG33" s="51">
        <v>15</v>
      </c>
      <c r="DH33" s="51" t="s">
        <v>78</v>
      </c>
      <c r="DI33" s="51" t="s">
        <v>78</v>
      </c>
      <c r="DJ33" s="51" t="s">
        <v>78</v>
      </c>
      <c r="DK33" s="51">
        <v>7</v>
      </c>
      <c r="DL33" s="51">
        <v>5786</v>
      </c>
      <c r="DN33" s="51">
        <v>76</v>
      </c>
      <c r="DP33" s="51">
        <v>62</v>
      </c>
      <c r="DQ33" s="51">
        <v>75</v>
      </c>
      <c r="DR33" s="51">
        <v>0</v>
      </c>
      <c r="DS33" s="51">
        <v>13</v>
      </c>
      <c r="DV33" s="51" t="s">
        <v>78</v>
      </c>
      <c r="DW33" s="51">
        <v>7</v>
      </c>
      <c r="DX33" s="51">
        <v>13</v>
      </c>
      <c r="DY33" s="51">
        <v>2833</v>
      </c>
      <c r="EA33" s="51">
        <v>75</v>
      </c>
      <c r="EC33" s="51">
        <v>56</v>
      </c>
      <c r="ED33" s="51">
        <v>72</v>
      </c>
      <c r="EE33" s="51">
        <v>0</v>
      </c>
      <c r="EF33" s="51">
        <v>16</v>
      </c>
      <c r="EI33" s="51" t="s">
        <v>78</v>
      </c>
      <c r="EJ33" s="51">
        <v>8</v>
      </c>
      <c r="EK33" s="51">
        <v>15</v>
      </c>
      <c r="EL33" s="51">
        <v>2952</v>
      </c>
      <c r="EN33" s="51">
        <v>72</v>
      </c>
      <c r="EP33" s="51">
        <v>59</v>
      </c>
      <c r="EQ33" s="51">
        <v>73</v>
      </c>
      <c r="ER33" s="51">
        <v>0</v>
      </c>
      <c r="ES33" s="51">
        <v>15</v>
      </c>
      <c r="EV33" s="51">
        <v>5</v>
      </c>
      <c r="EW33" s="51">
        <v>7</v>
      </c>
      <c r="EX33" s="51">
        <v>14</v>
      </c>
      <c r="EY33" s="51">
        <v>5785</v>
      </c>
      <c r="FA33" s="51">
        <v>73</v>
      </c>
    </row>
    <row r="37" spans="1:157" x14ac:dyDescent="0.2">
      <c r="A37" s="51" t="s">
        <v>97</v>
      </c>
      <c r="B37" s="51" t="s">
        <v>22</v>
      </c>
      <c r="C37" s="51">
        <v>9</v>
      </c>
      <c r="D37" s="51">
        <v>26</v>
      </c>
      <c r="E37" s="51">
        <v>22</v>
      </c>
      <c r="F37" s="51">
        <v>11</v>
      </c>
      <c r="G37" s="51">
        <v>30</v>
      </c>
      <c r="H37" s="51">
        <v>0</v>
      </c>
      <c r="I37" s="51">
        <v>0</v>
      </c>
      <c r="J37" s="51">
        <v>0</v>
      </c>
      <c r="K37" s="51">
        <v>2</v>
      </c>
      <c r="L37" s="51">
        <v>268993</v>
      </c>
      <c r="N37" s="51">
        <v>89</v>
      </c>
      <c r="P37" s="51">
        <v>15</v>
      </c>
      <c r="Q37" s="51">
        <v>22</v>
      </c>
      <c r="R37" s="51">
        <v>24</v>
      </c>
      <c r="S37" s="51">
        <v>14</v>
      </c>
      <c r="T37" s="51">
        <v>21</v>
      </c>
      <c r="U37" s="51">
        <v>0</v>
      </c>
      <c r="V37" s="51">
        <v>0</v>
      </c>
      <c r="W37" s="51">
        <v>0</v>
      </c>
      <c r="X37" s="51">
        <v>4</v>
      </c>
      <c r="Y37" s="51">
        <v>283332</v>
      </c>
      <c r="AA37" s="51">
        <v>81</v>
      </c>
      <c r="AC37" s="51">
        <v>12</v>
      </c>
      <c r="AD37" s="51">
        <v>24</v>
      </c>
      <c r="AE37" s="51">
        <v>23</v>
      </c>
      <c r="AF37" s="51">
        <v>12</v>
      </c>
      <c r="AG37" s="51">
        <v>26</v>
      </c>
      <c r="AH37" s="51">
        <v>0</v>
      </c>
      <c r="AI37" s="51">
        <v>0</v>
      </c>
      <c r="AJ37" s="51">
        <v>0</v>
      </c>
      <c r="AK37" s="51">
        <v>3</v>
      </c>
      <c r="AL37" s="51">
        <v>552325</v>
      </c>
      <c r="AN37" s="51">
        <v>85</v>
      </c>
      <c r="AP37" s="51">
        <v>11</v>
      </c>
      <c r="AQ37" s="51">
        <v>24</v>
      </c>
      <c r="AR37" s="51">
        <v>29</v>
      </c>
      <c r="AS37" s="51">
        <v>18</v>
      </c>
      <c r="AT37" s="51">
        <v>16</v>
      </c>
      <c r="AU37" s="51">
        <v>0</v>
      </c>
      <c r="AV37" s="51">
        <v>0</v>
      </c>
      <c r="AW37" s="51">
        <v>0</v>
      </c>
      <c r="AX37" s="51">
        <v>2</v>
      </c>
      <c r="AY37" s="51">
        <v>268992</v>
      </c>
      <c r="BA37" s="51">
        <v>87</v>
      </c>
      <c r="BC37" s="51">
        <v>19</v>
      </c>
      <c r="BD37" s="51">
        <v>16</v>
      </c>
      <c r="BE37" s="51">
        <v>27</v>
      </c>
      <c r="BF37" s="51">
        <v>23</v>
      </c>
      <c r="BG37" s="51">
        <v>8</v>
      </c>
      <c r="BH37" s="51">
        <v>0</v>
      </c>
      <c r="BI37" s="51">
        <v>0</v>
      </c>
      <c r="BJ37" s="51">
        <v>0</v>
      </c>
      <c r="BK37" s="51">
        <v>5</v>
      </c>
      <c r="BL37" s="51">
        <v>283335</v>
      </c>
      <c r="BN37" s="51">
        <v>75</v>
      </c>
      <c r="BP37" s="51">
        <v>15</v>
      </c>
      <c r="BQ37" s="51">
        <v>20</v>
      </c>
      <c r="BR37" s="51">
        <v>28</v>
      </c>
      <c r="BS37" s="51">
        <v>21</v>
      </c>
      <c r="BT37" s="51">
        <v>12</v>
      </c>
      <c r="BU37" s="51">
        <v>0</v>
      </c>
      <c r="BV37" s="51">
        <v>0</v>
      </c>
      <c r="BW37" s="51">
        <v>0</v>
      </c>
      <c r="BX37" s="51">
        <v>4</v>
      </c>
      <c r="BY37" s="51">
        <v>552327</v>
      </c>
      <c r="CA37" s="51">
        <v>81</v>
      </c>
      <c r="CC37" s="51">
        <v>8</v>
      </c>
      <c r="CD37" s="51">
        <v>29</v>
      </c>
      <c r="CE37" s="51">
        <v>28</v>
      </c>
      <c r="CF37" s="51">
        <v>16</v>
      </c>
      <c r="CG37" s="51">
        <v>18</v>
      </c>
      <c r="CH37" s="51">
        <v>0</v>
      </c>
      <c r="CI37" s="51">
        <v>0</v>
      </c>
      <c r="CJ37" s="51">
        <v>0</v>
      </c>
      <c r="CK37" s="51">
        <v>1</v>
      </c>
      <c r="CL37" s="51">
        <v>268995</v>
      </c>
      <c r="CN37" s="51">
        <v>91</v>
      </c>
      <c r="CP37" s="51">
        <v>10</v>
      </c>
      <c r="CQ37" s="51">
        <v>24</v>
      </c>
      <c r="CR37" s="51">
        <v>25</v>
      </c>
      <c r="CS37" s="51">
        <v>16</v>
      </c>
      <c r="CT37" s="51">
        <v>23</v>
      </c>
      <c r="CU37" s="51">
        <v>0</v>
      </c>
      <c r="CV37" s="51">
        <v>0</v>
      </c>
      <c r="CW37" s="51">
        <v>0</v>
      </c>
      <c r="CX37" s="51">
        <v>2</v>
      </c>
      <c r="CY37" s="51">
        <v>283342</v>
      </c>
      <c r="DA37" s="51">
        <v>88</v>
      </c>
      <c r="DC37" s="51">
        <v>9</v>
      </c>
      <c r="DD37" s="51">
        <v>26</v>
      </c>
      <c r="DE37" s="51">
        <v>26</v>
      </c>
      <c r="DF37" s="51">
        <v>16</v>
      </c>
      <c r="DG37" s="51">
        <v>20</v>
      </c>
      <c r="DH37" s="51">
        <v>0</v>
      </c>
      <c r="DI37" s="51">
        <v>0</v>
      </c>
      <c r="DJ37" s="51">
        <v>0</v>
      </c>
      <c r="DK37" s="51">
        <v>2</v>
      </c>
      <c r="DL37" s="51">
        <v>552337</v>
      </c>
      <c r="DN37" s="51">
        <v>89</v>
      </c>
      <c r="DP37" s="51">
        <v>70</v>
      </c>
      <c r="DQ37" s="51">
        <v>90</v>
      </c>
      <c r="DR37" s="51" t="s">
        <v>78</v>
      </c>
      <c r="DS37" s="51">
        <v>20</v>
      </c>
      <c r="DV37" s="51">
        <v>0</v>
      </c>
      <c r="DW37" s="51">
        <v>1</v>
      </c>
      <c r="DX37" s="51">
        <v>8</v>
      </c>
      <c r="DY37" s="51">
        <v>268996</v>
      </c>
      <c r="EA37" s="51">
        <v>90</v>
      </c>
      <c r="EC37" s="51">
        <v>65</v>
      </c>
      <c r="ED37" s="51">
        <v>87</v>
      </c>
      <c r="EE37" s="51" t="s">
        <v>78</v>
      </c>
      <c r="EF37" s="51">
        <v>22</v>
      </c>
      <c r="EI37" s="51">
        <v>0</v>
      </c>
      <c r="EJ37" s="51">
        <v>2</v>
      </c>
      <c r="EK37" s="51">
        <v>11</v>
      </c>
      <c r="EL37" s="51">
        <v>283342</v>
      </c>
      <c r="EN37" s="51">
        <v>87</v>
      </c>
      <c r="EP37" s="51">
        <v>68</v>
      </c>
      <c r="EQ37" s="51">
        <v>89</v>
      </c>
      <c r="ER37" s="51">
        <v>0</v>
      </c>
      <c r="ES37" s="51">
        <v>21</v>
      </c>
      <c r="EV37" s="51">
        <v>0</v>
      </c>
      <c r="EW37" s="51">
        <v>2</v>
      </c>
      <c r="EX37" s="51">
        <v>9</v>
      </c>
      <c r="EY37" s="51">
        <v>552338</v>
      </c>
      <c r="FA37" s="51">
        <v>89</v>
      </c>
    </row>
    <row r="38" spans="1:157" x14ac:dyDescent="0.2">
      <c r="B38" s="51" t="s">
        <v>98</v>
      </c>
      <c r="C38" s="51">
        <v>9</v>
      </c>
      <c r="D38" s="51">
        <v>26</v>
      </c>
      <c r="E38" s="51">
        <v>21</v>
      </c>
      <c r="F38" s="51">
        <v>10</v>
      </c>
      <c r="G38" s="51">
        <v>32</v>
      </c>
      <c r="H38" s="51">
        <v>0</v>
      </c>
      <c r="I38" s="51">
        <v>0</v>
      </c>
      <c r="J38" s="51">
        <v>0</v>
      </c>
      <c r="K38" s="51">
        <v>1</v>
      </c>
      <c r="L38" s="51">
        <v>222817</v>
      </c>
      <c r="N38" s="51">
        <v>90</v>
      </c>
      <c r="P38" s="51">
        <v>15</v>
      </c>
      <c r="Q38" s="51">
        <v>22</v>
      </c>
      <c r="R38" s="51">
        <v>23</v>
      </c>
      <c r="S38" s="51">
        <v>13</v>
      </c>
      <c r="T38" s="51">
        <v>23</v>
      </c>
      <c r="U38" s="51">
        <v>0</v>
      </c>
      <c r="V38" s="51">
        <v>0</v>
      </c>
      <c r="W38" s="51">
        <v>0</v>
      </c>
      <c r="X38" s="51">
        <v>3</v>
      </c>
      <c r="Y38" s="51">
        <v>234908</v>
      </c>
      <c r="AA38" s="51">
        <v>82</v>
      </c>
      <c r="AC38" s="51">
        <v>12</v>
      </c>
      <c r="AD38" s="51">
        <v>24</v>
      </c>
      <c r="AE38" s="51">
        <v>22</v>
      </c>
      <c r="AF38" s="51">
        <v>12</v>
      </c>
      <c r="AG38" s="51">
        <v>27</v>
      </c>
      <c r="AH38" s="51">
        <v>0</v>
      </c>
      <c r="AI38" s="51">
        <v>0</v>
      </c>
      <c r="AJ38" s="51">
        <v>0</v>
      </c>
      <c r="AK38" s="51">
        <v>2</v>
      </c>
      <c r="AL38" s="51">
        <v>457725</v>
      </c>
      <c r="AN38" s="51">
        <v>86</v>
      </c>
      <c r="AP38" s="51">
        <v>10</v>
      </c>
      <c r="AQ38" s="51">
        <v>24</v>
      </c>
      <c r="AR38" s="51">
        <v>29</v>
      </c>
      <c r="AS38" s="51">
        <v>17</v>
      </c>
      <c r="AT38" s="51">
        <v>17</v>
      </c>
      <c r="AU38" s="51">
        <v>0</v>
      </c>
      <c r="AV38" s="51">
        <v>0</v>
      </c>
      <c r="AW38" s="51">
        <v>0</v>
      </c>
      <c r="AX38" s="51">
        <v>2</v>
      </c>
      <c r="AY38" s="51">
        <v>222817</v>
      </c>
      <c r="BA38" s="51">
        <v>88</v>
      </c>
      <c r="BC38" s="51">
        <v>19</v>
      </c>
      <c r="BD38" s="51">
        <v>17</v>
      </c>
      <c r="BE38" s="51">
        <v>28</v>
      </c>
      <c r="BF38" s="51">
        <v>23</v>
      </c>
      <c r="BG38" s="51">
        <v>9</v>
      </c>
      <c r="BH38" s="51" t="s">
        <v>78</v>
      </c>
      <c r="BI38" s="51">
        <v>0</v>
      </c>
      <c r="BJ38" s="51">
        <v>0</v>
      </c>
      <c r="BK38" s="51">
        <v>5</v>
      </c>
      <c r="BL38" s="51">
        <v>234911</v>
      </c>
      <c r="BN38" s="51">
        <v>76</v>
      </c>
      <c r="BP38" s="51">
        <v>15</v>
      </c>
      <c r="BQ38" s="51">
        <v>20</v>
      </c>
      <c r="BR38" s="51">
        <v>28</v>
      </c>
      <c r="BS38" s="51">
        <v>20</v>
      </c>
      <c r="BT38" s="51">
        <v>13</v>
      </c>
      <c r="BU38" s="51" t="s">
        <v>78</v>
      </c>
      <c r="BV38" s="51">
        <v>0</v>
      </c>
      <c r="BW38" s="51">
        <v>0</v>
      </c>
      <c r="BX38" s="51">
        <v>3</v>
      </c>
      <c r="BY38" s="51">
        <v>457728</v>
      </c>
      <c r="CA38" s="51">
        <v>82</v>
      </c>
      <c r="CC38" s="51">
        <v>7</v>
      </c>
      <c r="CD38" s="51">
        <v>30</v>
      </c>
      <c r="CE38" s="51">
        <v>28</v>
      </c>
      <c r="CF38" s="51">
        <v>15</v>
      </c>
      <c r="CG38" s="51">
        <v>19</v>
      </c>
      <c r="CH38" s="51" t="s">
        <v>78</v>
      </c>
      <c r="CI38" s="51">
        <v>0</v>
      </c>
      <c r="CJ38" s="51">
        <v>0</v>
      </c>
      <c r="CK38" s="51">
        <v>1</v>
      </c>
      <c r="CL38" s="51">
        <v>222822</v>
      </c>
      <c r="CN38" s="51">
        <v>92</v>
      </c>
      <c r="CP38" s="51">
        <v>9</v>
      </c>
      <c r="CQ38" s="51">
        <v>25</v>
      </c>
      <c r="CR38" s="51">
        <v>25</v>
      </c>
      <c r="CS38" s="51">
        <v>15</v>
      </c>
      <c r="CT38" s="51">
        <v>24</v>
      </c>
      <c r="CU38" s="51" t="s">
        <v>78</v>
      </c>
      <c r="CV38" s="51">
        <v>0</v>
      </c>
      <c r="CW38" s="51">
        <v>0</v>
      </c>
      <c r="CX38" s="51">
        <v>2</v>
      </c>
      <c r="CY38" s="51">
        <v>234913</v>
      </c>
      <c r="DA38" s="51">
        <v>89</v>
      </c>
      <c r="DC38" s="51">
        <v>8</v>
      </c>
      <c r="DD38" s="51">
        <v>27</v>
      </c>
      <c r="DE38" s="51">
        <v>26</v>
      </c>
      <c r="DF38" s="51">
        <v>15</v>
      </c>
      <c r="DG38" s="51">
        <v>21</v>
      </c>
      <c r="DH38" s="51">
        <v>0</v>
      </c>
      <c r="DI38" s="51">
        <v>0</v>
      </c>
      <c r="DJ38" s="51">
        <v>0</v>
      </c>
      <c r="DK38" s="51">
        <v>2</v>
      </c>
      <c r="DL38" s="51">
        <v>457735</v>
      </c>
      <c r="DN38" s="51">
        <v>90</v>
      </c>
      <c r="DP38" s="51">
        <v>70</v>
      </c>
      <c r="DQ38" s="51">
        <v>92</v>
      </c>
      <c r="DR38" s="51" t="s">
        <v>78</v>
      </c>
      <c r="DS38" s="51">
        <v>21</v>
      </c>
      <c r="DV38" s="51">
        <v>0</v>
      </c>
      <c r="DW38" s="51">
        <v>1</v>
      </c>
      <c r="DX38" s="51">
        <v>7</v>
      </c>
      <c r="DY38" s="51">
        <v>222820</v>
      </c>
      <c r="EA38" s="51">
        <v>92</v>
      </c>
      <c r="EC38" s="51">
        <v>65</v>
      </c>
      <c r="ED38" s="51">
        <v>89</v>
      </c>
      <c r="EE38" s="51" t="s">
        <v>78</v>
      </c>
      <c r="EF38" s="51">
        <v>24</v>
      </c>
      <c r="EI38" s="51">
        <v>0</v>
      </c>
      <c r="EJ38" s="51">
        <v>2</v>
      </c>
      <c r="EK38" s="51">
        <v>9</v>
      </c>
      <c r="EL38" s="51">
        <v>234916</v>
      </c>
      <c r="EN38" s="51">
        <v>89</v>
      </c>
      <c r="EP38" s="51">
        <v>68</v>
      </c>
      <c r="EQ38" s="51">
        <v>90</v>
      </c>
      <c r="ER38" s="51">
        <v>0</v>
      </c>
      <c r="ES38" s="51">
        <v>23</v>
      </c>
      <c r="EV38" s="51">
        <v>0</v>
      </c>
      <c r="EW38" s="51">
        <v>1</v>
      </c>
      <c r="EX38" s="51">
        <v>8</v>
      </c>
      <c r="EY38" s="51">
        <v>457736</v>
      </c>
      <c r="FA38" s="51">
        <v>90</v>
      </c>
    </row>
    <row r="39" spans="1:157" x14ac:dyDescent="0.2">
      <c r="B39" s="51" t="s">
        <v>99</v>
      </c>
      <c r="C39" s="51">
        <v>12</v>
      </c>
      <c r="D39" s="51">
        <v>24</v>
      </c>
      <c r="E39" s="51">
        <v>26</v>
      </c>
      <c r="F39" s="51">
        <v>13</v>
      </c>
      <c r="G39" s="51">
        <v>21</v>
      </c>
      <c r="H39" s="51">
        <v>0</v>
      </c>
      <c r="I39" s="51">
        <v>0</v>
      </c>
      <c r="J39" s="51">
        <v>0</v>
      </c>
      <c r="K39" s="51">
        <v>3</v>
      </c>
      <c r="L39" s="51">
        <v>44657</v>
      </c>
      <c r="N39" s="51">
        <v>84</v>
      </c>
      <c r="P39" s="51">
        <v>17</v>
      </c>
      <c r="Q39" s="51">
        <v>21</v>
      </c>
      <c r="R39" s="51">
        <v>26</v>
      </c>
      <c r="S39" s="51">
        <v>15</v>
      </c>
      <c r="T39" s="51">
        <v>15</v>
      </c>
      <c r="U39" s="51" t="s">
        <v>78</v>
      </c>
      <c r="V39" s="51">
        <v>0</v>
      </c>
      <c r="W39" s="51">
        <v>0</v>
      </c>
      <c r="X39" s="51">
        <v>5</v>
      </c>
      <c r="Y39" s="51">
        <v>46828</v>
      </c>
      <c r="AA39" s="51">
        <v>77</v>
      </c>
      <c r="AC39" s="51">
        <v>15</v>
      </c>
      <c r="AD39" s="51">
        <v>22</v>
      </c>
      <c r="AE39" s="51">
        <v>26</v>
      </c>
      <c r="AF39" s="51">
        <v>14</v>
      </c>
      <c r="AG39" s="51">
        <v>18</v>
      </c>
      <c r="AH39" s="51" t="s">
        <v>78</v>
      </c>
      <c r="AI39" s="51">
        <v>0</v>
      </c>
      <c r="AJ39" s="51">
        <v>0</v>
      </c>
      <c r="AK39" s="51">
        <v>4</v>
      </c>
      <c r="AL39" s="51">
        <v>91485</v>
      </c>
      <c r="AN39" s="51">
        <v>81</v>
      </c>
      <c r="AP39" s="51">
        <v>14</v>
      </c>
      <c r="AQ39" s="51">
        <v>21</v>
      </c>
      <c r="AR39" s="51">
        <v>29</v>
      </c>
      <c r="AS39" s="51">
        <v>20</v>
      </c>
      <c r="AT39" s="51">
        <v>12</v>
      </c>
      <c r="AU39" s="51">
        <v>0</v>
      </c>
      <c r="AV39" s="51">
        <v>0</v>
      </c>
      <c r="AW39" s="51">
        <v>0</v>
      </c>
      <c r="AX39" s="51">
        <v>4</v>
      </c>
      <c r="AY39" s="51">
        <v>44656</v>
      </c>
      <c r="BA39" s="51">
        <v>82</v>
      </c>
      <c r="BC39" s="51">
        <v>22</v>
      </c>
      <c r="BD39" s="51">
        <v>15</v>
      </c>
      <c r="BE39" s="51">
        <v>27</v>
      </c>
      <c r="BF39" s="51">
        <v>24</v>
      </c>
      <c r="BG39" s="51">
        <v>6</v>
      </c>
      <c r="BH39" s="51">
        <v>0</v>
      </c>
      <c r="BI39" s="51">
        <v>0</v>
      </c>
      <c r="BJ39" s="51">
        <v>0</v>
      </c>
      <c r="BK39" s="51">
        <v>7</v>
      </c>
      <c r="BL39" s="51">
        <v>46828</v>
      </c>
      <c r="BN39" s="51">
        <v>72</v>
      </c>
      <c r="BP39" s="51">
        <v>18</v>
      </c>
      <c r="BQ39" s="51">
        <v>18</v>
      </c>
      <c r="BR39" s="51">
        <v>28</v>
      </c>
      <c r="BS39" s="51">
        <v>22</v>
      </c>
      <c r="BT39" s="51">
        <v>9</v>
      </c>
      <c r="BU39" s="51">
        <v>0</v>
      </c>
      <c r="BV39" s="51">
        <v>0</v>
      </c>
      <c r="BW39" s="51">
        <v>0</v>
      </c>
      <c r="BX39" s="51">
        <v>5</v>
      </c>
      <c r="BY39" s="51">
        <v>91484</v>
      </c>
      <c r="CA39" s="51">
        <v>77</v>
      </c>
      <c r="CC39" s="51">
        <v>10</v>
      </c>
      <c r="CD39" s="51">
        <v>25</v>
      </c>
      <c r="CE39" s="51">
        <v>29</v>
      </c>
      <c r="CF39" s="51">
        <v>19</v>
      </c>
      <c r="CG39" s="51">
        <v>14</v>
      </c>
      <c r="CH39" s="51">
        <v>0</v>
      </c>
      <c r="CI39" s="51">
        <v>0</v>
      </c>
      <c r="CJ39" s="51">
        <v>0</v>
      </c>
      <c r="CK39" s="51">
        <v>2</v>
      </c>
      <c r="CL39" s="51">
        <v>44655</v>
      </c>
      <c r="CN39" s="51">
        <v>87</v>
      </c>
      <c r="CP39" s="51">
        <v>12</v>
      </c>
      <c r="CQ39" s="51">
        <v>22</v>
      </c>
      <c r="CR39" s="51">
        <v>26</v>
      </c>
      <c r="CS39" s="51">
        <v>18</v>
      </c>
      <c r="CT39" s="51">
        <v>17</v>
      </c>
      <c r="CU39" s="51" t="s">
        <v>78</v>
      </c>
      <c r="CV39" s="51">
        <v>0</v>
      </c>
      <c r="CW39" s="51">
        <v>0</v>
      </c>
      <c r="CX39" s="51">
        <v>3</v>
      </c>
      <c r="CY39" s="51">
        <v>46833</v>
      </c>
      <c r="DA39" s="51">
        <v>84</v>
      </c>
      <c r="DC39" s="51">
        <v>11</v>
      </c>
      <c r="DD39" s="51">
        <v>23</v>
      </c>
      <c r="DE39" s="51">
        <v>28</v>
      </c>
      <c r="DF39" s="51">
        <v>19</v>
      </c>
      <c r="DG39" s="51">
        <v>16</v>
      </c>
      <c r="DH39" s="51" t="s">
        <v>78</v>
      </c>
      <c r="DI39" s="51">
        <v>0</v>
      </c>
      <c r="DJ39" s="51">
        <v>0</v>
      </c>
      <c r="DK39" s="51">
        <v>3</v>
      </c>
      <c r="DL39" s="51">
        <v>91488</v>
      </c>
      <c r="DN39" s="51">
        <v>86</v>
      </c>
      <c r="DP39" s="51">
        <v>71</v>
      </c>
      <c r="DQ39" s="51">
        <v>84</v>
      </c>
      <c r="DR39" s="51">
        <v>0</v>
      </c>
      <c r="DS39" s="51">
        <v>14</v>
      </c>
      <c r="DV39" s="51">
        <v>0</v>
      </c>
      <c r="DW39" s="51">
        <v>2</v>
      </c>
      <c r="DX39" s="51">
        <v>14</v>
      </c>
      <c r="DY39" s="51">
        <v>44657</v>
      </c>
      <c r="EA39" s="51">
        <v>84</v>
      </c>
      <c r="EC39" s="51">
        <v>66</v>
      </c>
      <c r="ED39" s="51">
        <v>80</v>
      </c>
      <c r="EE39" s="51">
        <v>0</v>
      </c>
      <c r="EF39" s="51">
        <v>14</v>
      </c>
      <c r="EI39" s="51">
        <v>0</v>
      </c>
      <c r="EJ39" s="51">
        <v>3</v>
      </c>
      <c r="EK39" s="51">
        <v>17</v>
      </c>
      <c r="EL39" s="51">
        <v>46832</v>
      </c>
      <c r="EN39" s="51">
        <v>80</v>
      </c>
      <c r="EP39" s="51">
        <v>68</v>
      </c>
      <c r="EQ39" s="51">
        <v>82</v>
      </c>
      <c r="ER39" s="51">
        <v>0</v>
      </c>
      <c r="ES39" s="51">
        <v>14</v>
      </c>
      <c r="EV39" s="51">
        <v>0</v>
      </c>
      <c r="EW39" s="51">
        <v>3</v>
      </c>
      <c r="EX39" s="51">
        <v>15</v>
      </c>
      <c r="EY39" s="51">
        <v>91489</v>
      </c>
      <c r="FA39" s="51">
        <v>82</v>
      </c>
    </row>
    <row r="40" spans="1:157" x14ac:dyDescent="0.2">
      <c r="B40" s="51" t="s">
        <v>96</v>
      </c>
      <c r="C40" s="51">
        <v>16</v>
      </c>
      <c r="D40" s="51">
        <v>16</v>
      </c>
      <c r="E40" s="51">
        <v>18</v>
      </c>
      <c r="F40" s="51">
        <v>10</v>
      </c>
      <c r="G40" s="51">
        <v>16</v>
      </c>
      <c r="H40" s="51">
        <v>0</v>
      </c>
      <c r="I40" s="51">
        <v>2</v>
      </c>
      <c r="J40" s="51">
        <v>2</v>
      </c>
      <c r="K40" s="51">
        <v>20</v>
      </c>
      <c r="L40" s="51">
        <v>1519</v>
      </c>
      <c r="N40" s="51">
        <v>60</v>
      </c>
      <c r="P40" s="51">
        <v>18</v>
      </c>
      <c r="Q40" s="51">
        <v>14</v>
      </c>
      <c r="R40" s="51">
        <v>18</v>
      </c>
      <c r="S40" s="51">
        <v>11</v>
      </c>
      <c r="T40" s="51">
        <v>12</v>
      </c>
      <c r="U40" s="51" t="s">
        <v>78</v>
      </c>
      <c r="V40" s="51">
        <v>3</v>
      </c>
      <c r="W40" s="51">
        <v>3</v>
      </c>
      <c r="X40" s="51">
        <v>22</v>
      </c>
      <c r="Y40" s="51">
        <v>1596</v>
      </c>
      <c r="AA40" s="51">
        <v>54</v>
      </c>
      <c r="AC40" s="51">
        <v>17</v>
      </c>
      <c r="AD40" s="51">
        <v>15</v>
      </c>
      <c r="AE40" s="51">
        <v>18</v>
      </c>
      <c r="AF40" s="51">
        <v>10</v>
      </c>
      <c r="AG40" s="51">
        <v>14</v>
      </c>
      <c r="AH40" s="51" t="s">
        <v>78</v>
      </c>
      <c r="AI40" s="51">
        <v>3</v>
      </c>
      <c r="AJ40" s="51">
        <v>2</v>
      </c>
      <c r="AK40" s="51">
        <v>21</v>
      </c>
      <c r="AL40" s="51">
        <v>3115</v>
      </c>
      <c r="AN40" s="51">
        <v>57</v>
      </c>
      <c r="AP40" s="51">
        <v>18</v>
      </c>
      <c r="AQ40" s="51">
        <v>14</v>
      </c>
      <c r="AR40" s="51">
        <v>20</v>
      </c>
      <c r="AS40" s="51">
        <v>15</v>
      </c>
      <c r="AT40" s="51">
        <v>8</v>
      </c>
      <c r="AU40" s="51">
        <v>0</v>
      </c>
      <c r="AV40" s="51">
        <v>3</v>
      </c>
      <c r="AW40" s="51">
        <v>2</v>
      </c>
      <c r="AX40" s="51">
        <v>21</v>
      </c>
      <c r="AY40" s="51">
        <v>1519</v>
      </c>
      <c r="BA40" s="51">
        <v>57</v>
      </c>
      <c r="BC40" s="51">
        <v>22</v>
      </c>
      <c r="BD40" s="51">
        <v>9</v>
      </c>
      <c r="BE40" s="51">
        <v>18</v>
      </c>
      <c r="BF40" s="51">
        <v>17</v>
      </c>
      <c r="BG40" s="51">
        <v>4</v>
      </c>
      <c r="BH40" s="51" t="s">
        <v>78</v>
      </c>
      <c r="BI40" s="51">
        <v>3</v>
      </c>
      <c r="BJ40" s="51">
        <v>3</v>
      </c>
      <c r="BK40" s="51">
        <v>25</v>
      </c>
      <c r="BL40" s="51">
        <v>1596</v>
      </c>
      <c r="BN40" s="51">
        <v>48</v>
      </c>
      <c r="BP40" s="51">
        <v>20</v>
      </c>
      <c r="BQ40" s="51">
        <v>11</v>
      </c>
      <c r="BR40" s="51">
        <v>19</v>
      </c>
      <c r="BS40" s="51">
        <v>16</v>
      </c>
      <c r="BT40" s="51">
        <v>6</v>
      </c>
      <c r="BU40" s="51" t="s">
        <v>78</v>
      </c>
      <c r="BV40" s="51">
        <v>3</v>
      </c>
      <c r="BW40" s="51">
        <v>2</v>
      </c>
      <c r="BX40" s="51">
        <v>23</v>
      </c>
      <c r="BY40" s="51">
        <v>3115</v>
      </c>
      <c r="CA40" s="51">
        <v>52</v>
      </c>
      <c r="CC40" s="51">
        <v>16</v>
      </c>
      <c r="CD40" s="51">
        <v>16</v>
      </c>
      <c r="CE40" s="51">
        <v>23</v>
      </c>
      <c r="CF40" s="51">
        <v>18</v>
      </c>
      <c r="CG40" s="51">
        <v>9</v>
      </c>
      <c r="CH40" s="51" t="s">
        <v>78</v>
      </c>
      <c r="CI40" s="51">
        <v>3</v>
      </c>
      <c r="CJ40" s="51">
        <v>5</v>
      </c>
      <c r="CK40" s="51">
        <v>11</v>
      </c>
      <c r="CL40" s="51">
        <v>1518</v>
      </c>
      <c r="CN40" s="51">
        <v>66</v>
      </c>
      <c r="CP40" s="51">
        <v>17</v>
      </c>
      <c r="CQ40" s="51">
        <v>15</v>
      </c>
      <c r="CR40" s="51">
        <v>20</v>
      </c>
      <c r="CS40" s="51">
        <v>16</v>
      </c>
      <c r="CT40" s="51">
        <v>11</v>
      </c>
      <c r="CU40" s="51" t="s">
        <v>78</v>
      </c>
      <c r="CV40" s="51">
        <v>3</v>
      </c>
      <c r="CW40" s="51">
        <v>5</v>
      </c>
      <c r="CX40" s="51">
        <v>12</v>
      </c>
      <c r="CY40" s="51">
        <v>1596</v>
      </c>
      <c r="DA40" s="51">
        <v>62</v>
      </c>
      <c r="DC40" s="51">
        <v>17</v>
      </c>
      <c r="DD40" s="51">
        <v>16</v>
      </c>
      <c r="DE40" s="51">
        <v>21</v>
      </c>
      <c r="DF40" s="51">
        <v>17</v>
      </c>
      <c r="DG40" s="51">
        <v>10</v>
      </c>
      <c r="DH40" s="51" t="s">
        <v>78</v>
      </c>
      <c r="DI40" s="51">
        <v>3</v>
      </c>
      <c r="DJ40" s="51">
        <v>5</v>
      </c>
      <c r="DK40" s="51">
        <v>12</v>
      </c>
      <c r="DL40" s="51">
        <v>3114</v>
      </c>
      <c r="DN40" s="51">
        <v>64</v>
      </c>
      <c r="DP40" s="51">
        <v>52</v>
      </c>
      <c r="DQ40" s="51">
        <v>61</v>
      </c>
      <c r="DR40" s="51">
        <v>0</v>
      </c>
      <c r="DS40" s="51">
        <v>9</v>
      </c>
      <c r="DV40" s="51">
        <v>9</v>
      </c>
      <c r="DW40" s="51">
        <v>12</v>
      </c>
      <c r="DX40" s="51">
        <v>18</v>
      </c>
      <c r="DY40" s="51">
        <v>1519</v>
      </c>
      <c r="EA40" s="51">
        <v>61</v>
      </c>
      <c r="EC40" s="51">
        <v>49</v>
      </c>
      <c r="ED40" s="51">
        <v>59</v>
      </c>
      <c r="EE40" s="51">
        <v>0</v>
      </c>
      <c r="EF40" s="51">
        <v>9</v>
      </c>
      <c r="EI40" s="51">
        <v>9</v>
      </c>
      <c r="EJ40" s="51">
        <v>13</v>
      </c>
      <c r="EK40" s="51">
        <v>19</v>
      </c>
      <c r="EL40" s="51">
        <v>1594</v>
      </c>
      <c r="EN40" s="51">
        <v>59</v>
      </c>
      <c r="EP40" s="51">
        <v>50</v>
      </c>
      <c r="EQ40" s="51">
        <v>60</v>
      </c>
      <c r="ER40" s="51">
        <v>0</v>
      </c>
      <c r="ES40" s="51">
        <v>9</v>
      </c>
      <c r="EV40" s="51">
        <v>9</v>
      </c>
      <c r="EW40" s="51">
        <v>12</v>
      </c>
      <c r="EX40" s="51">
        <v>19</v>
      </c>
      <c r="EY40" s="51">
        <v>3113</v>
      </c>
      <c r="FA40" s="51">
        <v>60</v>
      </c>
    </row>
    <row r="41" spans="1:157" x14ac:dyDescent="0.2">
      <c r="A41" s="51" t="s">
        <v>100</v>
      </c>
      <c r="B41" s="51" t="s">
        <v>22</v>
      </c>
      <c r="C41" s="51">
        <v>9</v>
      </c>
      <c r="D41" s="51">
        <v>26</v>
      </c>
      <c r="E41" s="51">
        <v>22</v>
      </c>
      <c r="F41" s="51">
        <v>11</v>
      </c>
      <c r="G41" s="51">
        <v>30</v>
      </c>
      <c r="H41" s="51">
        <v>0</v>
      </c>
      <c r="I41" s="51">
        <v>0</v>
      </c>
      <c r="J41" s="51">
        <v>0</v>
      </c>
      <c r="K41" s="51">
        <v>2</v>
      </c>
      <c r="L41" s="51">
        <v>268993</v>
      </c>
      <c r="N41" s="51">
        <v>89</v>
      </c>
      <c r="P41" s="51">
        <v>15</v>
      </c>
      <c r="Q41" s="51">
        <v>22</v>
      </c>
      <c r="R41" s="51">
        <v>24</v>
      </c>
      <c r="S41" s="51">
        <v>14</v>
      </c>
      <c r="T41" s="51">
        <v>21</v>
      </c>
      <c r="U41" s="51">
        <v>0</v>
      </c>
      <c r="V41" s="51">
        <v>0</v>
      </c>
      <c r="W41" s="51">
        <v>0</v>
      </c>
      <c r="X41" s="51">
        <v>4</v>
      </c>
      <c r="Y41" s="51">
        <v>283332</v>
      </c>
      <c r="AA41" s="51">
        <v>81</v>
      </c>
      <c r="AC41" s="51">
        <v>12</v>
      </c>
      <c r="AD41" s="51">
        <v>24</v>
      </c>
      <c r="AE41" s="51">
        <v>23</v>
      </c>
      <c r="AF41" s="51">
        <v>12</v>
      </c>
      <c r="AG41" s="51">
        <v>26</v>
      </c>
      <c r="AH41" s="51">
        <v>0</v>
      </c>
      <c r="AI41" s="51">
        <v>0</v>
      </c>
      <c r="AJ41" s="51">
        <v>0</v>
      </c>
      <c r="AK41" s="51">
        <v>3</v>
      </c>
      <c r="AL41" s="51">
        <v>552325</v>
      </c>
      <c r="AN41" s="51">
        <v>85</v>
      </c>
      <c r="AP41" s="51">
        <v>11</v>
      </c>
      <c r="AQ41" s="51">
        <v>24</v>
      </c>
      <c r="AR41" s="51">
        <v>29</v>
      </c>
      <c r="AS41" s="51">
        <v>18</v>
      </c>
      <c r="AT41" s="51">
        <v>16</v>
      </c>
      <c r="AU41" s="51">
        <v>0</v>
      </c>
      <c r="AV41" s="51">
        <v>0</v>
      </c>
      <c r="AW41" s="51">
        <v>0</v>
      </c>
      <c r="AX41" s="51">
        <v>2</v>
      </c>
      <c r="AY41" s="51">
        <v>268992</v>
      </c>
      <c r="BA41" s="51">
        <v>87</v>
      </c>
      <c r="BC41" s="51">
        <v>19</v>
      </c>
      <c r="BD41" s="51">
        <v>16</v>
      </c>
      <c r="BE41" s="51">
        <v>27</v>
      </c>
      <c r="BF41" s="51">
        <v>23</v>
      </c>
      <c r="BG41" s="51">
        <v>8</v>
      </c>
      <c r="BH41" s="51">
        <v>0</v>
      </c>
      <c r="BI41" s="51">
        <v>0</v>
      </c>
      <c r="BJ41" s="51">
        <v>0</v>
      </c>
      <c r="BK41" s="51">
        <v>5</v>
      </c>
      <c r="BL41" s="51">
        <v>283335</v>
      </c>
      <c r="BN41" s="51">
        <v>75</v>
      </c>
      <c r="BP41" s="51">
        <v>15</v>
      </c>
      <c r="BQ41" s="51">
        <v>20</v>
      </c>
      <c r="BR41" s="51">
        <v>28</v>
      </c>
      <c r="BS41" s="51">
        <v>21</v>
      </c>
      <c r="BT41" s="51">
        <v>12</v>
      </c>
      <c r="BU41" s="51">
        <v>0</v>
      </c>
      <c r="BV41" s="51">
        <v>0</v>
      </c>
      <c r="BW41" s="51">
        <v>0</v>
      </c>
      <c r="BX41" s="51">
        <v>4</v>
      </c>
      <c r="BY41" s="51">
        <v>552327</v>
      </c>
      <c r="CA41" s="51">
        <v>81</v>
      </c>
      <c r="CC41" s="51">
        <v>8</v>
      </c>
      <c r="CD41" s="51">
        <v>29</v>
      </c>
      <c r="CE41" s="51">
        <v>28</v>
      </c>
      <c r="CF41" s="51">
        <v>16</v>
      </c>
      <c r="CG41" s="51">
        <v>18</v>
      </c>
      <c r="CH41" s="51">
        <v>0</v>
      </c>
      <c r="CI41" s="51">
        <v>0</v>
      </c>
      <c r="CJ41" s="51">
        <v>0</v>
      </c>
      <c r="CK41" s="51">
        <v>1</v>
      </c>
      <c r="CL41" s="51">
        <v>268995</v>
      </c>
      <c r="CN41" s="51">
        <v>91</v>
      </c>
      <c r="CP41" s="51">
        <v>10</v>
      </c>
      <c r="CQ41" s="51">
        <v>24</v>
      </c>
      <c r="CR41" s="51">
        <v>25</v>
      </c>
      <c r="CS41" s="51">
        <v>16</v>
      </c>
      <c r="CT41" s="51">
        <v>23</v>
      </c>
      <c r="CU41" s="51">
        <v>0</v>
      </c>
      <c r="CV41" s="51">
        <v>0</v>
      </c>
      <c r="CW41" s="51">
        <v>0</v>
      </c>
      <c r="CX41" s="51">
        <v>2</v>
      </c>
      <c r="CY41" s="51">
        <v>283342</v>
      </c>
      <c r="DA41" s="51">
        <v>88</v>
      </c>
      <c r="DC41" s="51">
        <v>9</v>
      </c>
      <c r="DD41" s="51">
        <v>26</v>
      </c>
      <c r="DE41" s="51">
        <v>26</v>
      </c>
      <c r="DF41" s="51">
        <v>16</v>
      </c>
      <c r="DG41" s="51">
        <v>20</v>
      </c>
      <c r="DH41" s="51">
        <v>0</v>
      </c>
      <c r="DI41" s="51">
        <v>0</v>
      </c>
      <c r="DJ41" s="51">
        <v>0</v>
      </c>
      <c r="DK41" s="51">
        <v>2</v>
      </c>
      <c r="DL41" s="51">
        <v>552337</v>
      </c>
      <c r="DN41" s="51">
        <v>89</v>
      </c>
      <c r="DP41" s="51">
        <v>70</v>
      </c>
      <c r="DQ41" s="51">
        <v>90</v>
      </c>
      <c r="DR41" s="51" t="s">
        <v>78</v>
      </c>
      <c r="DS41" s="51">
        <v>20</v>
      </c>
      <c r="DV41" s="51">
        <v>0</v>
      </c>
      <c r="DW41" s="51">
        <v>1</v>
      </c>
      <c r="DX41" s="51">
        <v>8</v>
      </c>
      <c r="DY41" s="51">
        <v>268996</v>
      </c>
      <c r="EA41" s="51">
        <v>90</v>
      </c>
      <c r="EC41" s="51">
        <v>65</v>
      </c>
      <c r="ED41" s="51">
        <v>87</v>
      </c>
      <c r="EE41" s="51" t="s">
        <v>78</v>
      </c>
      <c r="EF41" s="51">
        <v>22</v>
      </c>
      <c r="EI41" s="51">
        <v>0</v>
      </c>
      <c r="EJ41" s="51">
        <v>2</v>
      </c>
      <c r="EK41" s="51">
        <v>11</v>
      </c>
      <c r="EL41" s="51">
        <v>283342</v>
      </c>
      <c r="EN41" s="51">
        <v>87</v>
      </c>
      <c r="EP41" s="51">
        <v>68</v>
      </c>
      <c r="EQ41" s="51">
        <v>89</v>
      </c>
      <c r="ER41" s="51">
        <v>0</v>
      </c>
      <c r="ES41" s="51">
        <v>21</v>
      </c>
      <c r="EV41" s="51">
        <v>0</v>
      </c>
      <c r="EW41" s="51">
        <v>2</v>
      </c>
      <c r="EX41" s="51">
        <v>9</v>
      </c>
      <c r="EY41" s="51">
        <v>552338</v>
      </c>
      <c r="FA41" s="51">
        <v>89</v>
      </c>
    </row>
    <row r="42" spans="1:157" x14ac:dyDescent="0.2">
      <c r="B42" s="51" t="s">
        <v>23</v>
      </c>
      <c r="C42" s="51">
        <v>18</v>
      </c>
      <c r="D42" s="51">
        <v>22</v>
      </c>
      <c r="E42" s="51">
        <v>26</v>
      </c>
      <c r="F42" s="51">
        <v>16</v>
      </c>
      <c r="G42" s="51">
        <v>14</v>
      </c>
      <c r="H42" s="51">
        <v>0</v>
      </c>
      <c r="I42" s="51">
        <v>0</v>
      </c>
      <c r="J42" s="51">
        <v>0</v>
      </c>
      <c r="K42" s="51">
        <v>4</v>
      </c>
      <c r="L42" s="51">
        <v>51042</v>
      </c>
      <c r="N42" s="51">
        <v>78</v>
      </c>
      <c r="P42" s="51">
        <v>27</v>
      </c>
      <c r="Q42" s="51">
        <v>16</v>
      </c>
      <c r="R42" s="51">
        <v>24</v>
      </c>
      <c r="S42" s="51">
        <v>17</v>
      </c>
      <c r="T42" s="51">
        <v>9</v>
      </c>
      <c r="U42" s="51">
        <v>0</v>
      </c>
      <c r="V42" s="51">
        <v>0</v>
      </c>
      <c r="W42" s="51">
        <v>0</v>
      </c>
      <c r="X42" s="51">
        <v>7</v>
      </c>
      <c r="Y42" s="51">
        <v>52886</v>
      </c>
      <c r="AA42" s="51">
        <v>66</v>
      </c>
      <c r="AC42" s="51">
        <v>23</v>
      </c>
      <c r="AD42" s="51">
        <v>19</v>
      </c>
      <c r="AE42" s="51">
        <v>25</v>
      </c>
      <c r="AF42" s="51">
        <v>16</v>
      </c>
      <c r="AG42" s="51">
        <v>12</v>
      </c>
      <c r="AH42" s="51">
        <v>0</v>
      </c>
      <c r="AI42" s="51">
        <v>0</v>
      </c>
      <c r="AJ42" s="51">
        <v>0</v>
      </c>
      <c r="AK42" s="51">
        <v>6</v>
      </c>
      <c r="AL42" s="51">
        <v>103928</v>
      </c>
      <c r="AN42" s="51">
        <v>72</v>
      </c>
      <c r="AP42" s="51">
        <v>21</v>
      </c>
      <c r="AQ42" s="51">
        <v>16</v>
      </c>
      <c r="AR42" s="51">
        <v>28</v>
      </c>
      <c r="AS42" s="51">
        <v>25</v>
      </c>
      <c r="AT42" s="51">
        <v>6</v>
      </c>
      <c r="AU42" s="51">
        <v>0</v>
      </c>
      <c r="AV42" s="51">
        <v>0</v>
      </c>
      <c r="AW42" s="51">
        <v>0</v>
      </c>
      <c r="AX42" s="51">
        <v>5</v>
      </c>
      <c r="AY42" s="51">
        <v>51041</v>
      </c>
      <c r="BA42" s="51">
        <v>75</v>
      </c>
      <c r="BC42" s="51">
        <v>31</v>
      </c>
      <c r="BD42" s="51">
        <v>9</v>
      </c>
      <c r="BE42" s="51">
        <v>22</v>
      </c>
      <c r="BF42" s="51">
        <v>26</v>
      </c>
      <c r="BG42" s="51">
        <v>3</v>
      </c>
      <c r="BH42" s="51" t="s">
        <v>78</v>
      </c>
      <c r="BI42" s="51">
        <v>0</v>
      </c>
      <c r="BJ42" s="51">
        <v>0</v>
      </c>
      <c r="BK42" s="51">
        <v>10</v>
      </c>
      <c r="BL42" s="51">
        <v>52889</v>
      </c>
      <c r="BN42" s="51">
        <v>59</v>
      </c>
      <c r="BP42" s="51">
        <v>26</v>
      </c>
      <c r="BQ42" s="51">
        <v>12</v>
      </c>
      <c r="BR42" s="51">
        <v>25</v>
      </c>
      <c r="BS42" s="51">
        <v>25</v>
      </c>
      <c r="BT42" s="51">
        <v>4</v>
      </c>
      <c r="BU42" s="51" t="s">
        <v>78</v>
      </c>
      <c r="BV42" s="51">
        <v>0</v>
      </c>
      <c r="BW42" s="51">
        <v>0</v>
      </c>
      <c r="BX42" s="51">
        <v>8</v>
      </c>
      <c r="BY42" s="51">
        <v>103930</v>
      </c>
      <c r="CA42" s="51">
        <v>66</v>
      </c>
      <c r="CC42" s="51">
        <v>15</v>
      </c>
      <c r="CD42" s="51">
        <v>21</v>
      </c>
      <c r="CE42" s="51">
        <v>30</v>
      </c>
      <c r="CF42" s="51">
        <v>23</v>
      </c>
      <c r="CG42" s="51">
        <v>8</v>
      </c>
      <c r="CH42" s="51">
        <v>0</v>
      </c>
      <c r="CI42" s="51">
        <v>0</v>
      </c>
      <c r="CJ42" s="51">
        <v>0</v>
      </c>
      <c r="CK42" s="51">
        <v>3</v>
      </c>
      <c r="CL42" s="51">
        <v>51043</v>
      </c>
      <c r="CN42" s="51">
        <v>82</v>
      </c>
      <c r="CP42" s="51">
        <v>18</v>
      </c>
      <c r="CQ42" s="51">
        <v>19</v>
      </c>
      <c r="CR42" s="51">
        <v>26</v>
      </c>
      <c r="CS42" s="51">
        <v>22</v>
      </c>
      <c r="CT42" s="51">
        <v>10</v>
      </c>
      <c r="CU42" s="51" t="s">
        <v>78</v>
      </c>
      <c r="CV42" s="51">
        <v>0</v>
      </c>
      <c r="CW42" s="51">
        <v>0</v>
      </c>
      <c r="CX42" s="51">
        <v>5</v>
      </c>
      <c r="CY42" s="51">
        <v>52890</v>
      </c>
      <c r="DA42" s="51">
        <v>77</v>
      </c>
      <c r="DC42" s="51">
        <v>16</v>
      </c>
      <c r="DD42" s="51">
        <v>20</v>
      </c>
      <c r="DE42" s="51">
        <v>28</v>
      </c>
      <c r="DF42" s="51">
        <v>23</v>
      </c>
      <c r="DG42" s="51">
        <v>9</v>
      </c>
      <c r="DH42" s="51" t="s">
        <v>78</v>
      </c>
      <c r="DI42" s="51">
        <v>0</v>
      </c>
      <c r="DJ42" s="51">
        <v>0</v>
      </c>
      <c r="DK42" s="51">
        <v>4</v>
      </c>
      <c r="DL42" s="51">
        <v>103933</v>
      </c>
      <c r="DN42" s="51">
        <v>80</v>
      </c>
      <c r="DP42" s="51">
        <v>73</v>
      </c>
      <c r="DQ42" s="51">
        <v>81</v>
      </c>
      <c r="DR42" s="51">
        <v>0</v>
      </c>
      <c r="DS42" s="51">
        <v>9</v>
      </c>
      <c r="DV42" s="51">
        <v>0</v>
      </c>
      <c r="DW42" s="51">
        <v>2</v>
      </c>
      <c r="DX42" s="51">
        <v>17</v>
      </c>
      <c r="DY42" s="51">
        <v>51042</v>
      </c>
      <c r="EA42" s="51">
        <v>81</v>
      </c>
      <c r="EC42" s="51">
        <v>67</v>
      </c>
      <c r="ED42" s="51">
        <v>76</v>
      </c>
      <c r="EE42" s="51" t="s">
        <v>78</v>
      </c>
      <c r="EF42" s="51">
        <v>9</v>
      </c>
      <c r="EI42" s="51">
        <v>0</v>
      </c>
      <c r="EJ42" s="51">
        <v>4</v>
      </c>
      <c r="EK42" s="51">
        <v>20</v>
      </c>
      <c r="EL42" s="51">
        <v>52892</v>
      </c>
      <c r="EN42" s="51">
        <v>76</v>
      </c>
      <c r="EP42" s="51">
        <v>70</v>
      </c>
      <c r="EQ42" s="51">
        <v>79</v>
      </c>
      <c r="ER42" s="51" t="s">
        <v>78</v>
      </c>
      <c r="ES42" s="51">
        <v>9</v>
      </c>
      <c r="EV42" s="51">
        <v>0</v>
      </c>
      <c r="EW42" s="51">
        <v>3</v>
      </c>
      <c r="EX42" s="51">
        <v>18</v>
      </c>
      <c r="EY42" s="51">
        <v>103934</v>
      </c>
      <c r="FA42" s="51">
        <v>79</v>
      </c>
    </row>
    <row r="43" spans="1:157" x14ac:dyDescent="0.2">
      <c r="B43" s="51" t="s">
        <v>123</v>
      </c>
      <c r="C43" s="51">
        <v>7</v>
      </c>
      <c r="D43" s="51">
        <v>27</v>
      </c>
      <c r="E43" s="51">
        <v>21</v>
      </c>
      <c r="F43" s="51">
        <v>10</v>
      </c>
      <c r="G43" s="51">
        <v>34</v>
      </c>
      <c r="H43" s="51">
        <v>0</v>
      </c>
      <c r="I43" s="51">
        <v>0</v>
      </c>
      <c r="J43" s="51">
        <v>0</v>
      </c>
      <c r="K43" s="51">
        <v>1</v>
      </c>
      <c r="L43" s="51">
        <v>216744</v>
      </c>
      <c r="N43" s="51">
        <v>91</v>
      </c>
      <c r="P43" s="51">
        <v>13</v>
      </c>
      <c r="Q43" s="51">
        <v>24</v>
      </c>
      <c r="R43" s="51">
        <v>24</v>
      </c>
      <c r="S43" s="51">
        <v>13</v>
      </c>
      <c r="T43" s="51">
        <v>24</v>
      </c>
      <c r="U43" s="51" t="s">
        <v>78</v>
      </c>
      <c r="V43" s="51">
        <v>0</v>
      </c>
      <c r="W43" s="51">
        <v>0</v>
      </c>
      <c r="X43" s="51">
        <v>3</v>
      </c>
      <c r="Y43" s="51">
        <v>229161</v>
      </c>
      <c r="AA43" s="51">
        <v>85</v>
      </c>
      <c r="AC43" s="51">
        <v>10</v>
      </c>
      <c r="AD43" s="51">
        <v>25</v>
      </c>
      <c r="AE43" s="51">
        <v>22</v>
      </c>
      <c r="AF43" s="51">
        <v>11</v>
      </c>
      <c r="AG43" s="51">
        <v>29</v>
      </c>
      <c r="AH43" s="51" t="s">
        <v>78</v>
      </c>
      <c r="AI43" s="51">
        <v>0</v>
      </c>
      <c r="AJ43" s="51">
        <v>0</v>
      </c>
      <c r="AK43" s="51">
        <v>2</v>
      </c>
      <c r="AL43" s="51">
        <v>445905</v>
      </c>
      <c r="AN43" s="51">
        <v>88</v>
      </c>
      <c r="AP43" s="51">
        <v>9</v>
      </c>
      <c r="AQ43" s="51">
        <v>26</v>
      </c>
      <c r="AR43" s="51">
        <v>29</v>
      </c>
      <c r="AS43" s="51">
        <v>16</v>
      </c>
      <c r="AT43" s="51">
        <v>19</v>
      </c>
      <c r="AU43" s="51">
        <v>0</v>
      </c>
      <c r="AV43" s="51">
        <v>0</v>
      </c>
      <c r="AW43" s="51">
        <v>0</v>
      </c>
      <c r="AX43" s="51">
        <v>2</v>
      </c>
      <c r="AY43" s="51">
        <v>216744</v>
      </c>
      <c r="BA43" s="51">
        <v>90</v>
      </c>
      <c r="BC43" s="51">
        <v>17</v>
      </c>
      <c r="BD43" s="51">
        <v>18</v>
      </c>
      <c r="BE43" s="51">
        <v>29</v>
      </c>
      <c r="BF43" s="51">
        <v>23</v>
      </c>
      <c r="BG43" s="51">
        <v>10</v>
      </c>
      <c r="BH43" s="51" t="s">
        <v>78</v>
      </c>
      <c r="BI43" s="51">
        <v>0</v>
      </c>
      <c r="BJ43" s="51">
        <v>0</v>
      </c>
      <c r="BK43" s="51">
        <v>4</v>
      </c>
      <c r="BL43" s="51">
        <v>229161</v>
      </c>
      <c r="BN43" s="51">
        <v>80</v>
      </c>
      <c r="BP43" s="51">
        <v>13</v>
      </c>
      <c r="BQ43" s="51">
        <v>22</v>
      </c>
      <c r="BR43" s="51">
        <v>29</v>
      </c>
      <c r="BS43" s="51">
        <v>20</v>
      </c>
      <c r="BT43" s="51">
        <v>14</v>
      </c>
      <c r="BU43" s="51" t="s">
        <v>78</v>
      </c>
      <c r="BV43" s="51">
        <v>0</v>
      </c>
      <c r="BW43" s="51">
        <v>0</v>
      </c>
      <c r="BX43" s="51">
        <v>3</v>
      </c>
      <c r="BY43" s="51">
        <v>445905</v>
      </c>
      <c r="CA43" s="51">
        <v>84</v>
      </c>
      <c r="CC43" s="51">
        <v>6</v>
      </c>
      <c r="CD43" s="51">
        <v>31</v>
      </c>
      <c r="CE43" s="51">
        <v>28</v>
      </c>
      <c r="CF43" s="51">
        <v>14</v>
      </c>
      <c r="CG43" s="51">
        <v>20</v>
      </c>
      <c r="CH43" s="51">
        <v>0</v>
      </c>
      <c r="CI43" s="51">
        <v>0</v>
      </c>
      <c r="CJ43" s="51">
        <v>0</v>
      </c>
      <c r="CK43" s="51">
        <v>1</v>
      </c>
      <c r="CL43" s="51">
        <v>216746</v>
      </c>
      <c r="CN43" s="51">
        <v>93</v>
      </c>
      <c r="CP43" s="51">
        <v>8</v>
      </c>
      <c r="CQ43" s="51">
        <v>26</v>
      </c>
      <c r="CR43" s="51">
        <v>25</v>
      </c>
      <c r="CS43" s="51">
        <v>14</v>
      </c>
      <c r="CT43" s="51">
        <v>26</v>
      </c>
      <c r="CU43" s="51" t="s">
        <v>78</v>
      </c>
      <c r="CV43" s="51">
        <v>0</v>
      </c>
      <c r="CW43" s="51">
        <v>0</v>
      </c>
      <c r="CX43" s="51">
        <v>2</v>
      </c>
      <c r="CY43" s="51">
        <v>229167</v>
      </c>
      <c r="DA43" s="51">
        <v>90</v>
      </c>
      <c r="DC43" s="51">
        <v>7</v>
      </c>
      <c r="DD43" s="51">
        <v>28</v>
      </c>
      <c r="DE43" s="51">
        <v>26</v>
      </c>
      <c r="DF43" s="51">
        <v>14</v>
      </c>
      <c r="DG43" s="51">
        <v>23</v>
      </c>
      <c r="DH43" s="51" t="s">
        <v>78</v>
      </c>
      <c r="DI43" s="51">
        <v>0</v>
      </c>
      <c r="DJ43" s="51">
        <v>0</v>
      </c>
      <c r="DK43" s="51">
        <v>1</v>
      </c>
      <c r="DL43" s="51">
        <v>445913</v>
      </c>
      <c r="DN43" s="51">
        <v>92</v>
      </c>
      <c r="DP43" s="51">
        <v>70</v>
      </c>
      <c r="DQ43" s="51">
        <v>93</v>
      </c>
      <c r="DR43" s="51" t="s">
        <v>78</v>
      </c>
      <c r="DS43" s="51">
        <v>23</v>
      </c>
      <c r="DV43" s="51">
        <v>0</v>
      </c>
      <c r="DW43" s="51">
        <v>1</v>
      </c>
      <c r="DX43" s="51">
        <v>6</v>
      </c>
      <c r="DY43" s="51">
        <v>216747</v>
      </c>
      <c r="EA43" s="51">
        <v>93</v>
      </c>
      <c r="EC43" s="51">
        <v>65</v>
      </c>
      <c r="ED43" s="51">
        <v>90</v>
      </c>
      <c r="EE43" s="51" t="s">
        <v>78</v>
      </c>
      <c r="EF43" s="51">
        <v>25</v>
      </c>
      <c r="EI43" s="51">
        <v>0</v>
      </c>
      <c r="EJ43" s="51">
        <v>2</v>
      </c>
      <c r="EK43" s="51">
        <v>8</v>
      </c>
      <c r="EL43" s="51">
        <v>229167</v>
      </c>
      <c r="EN43" s="51">
        <v>90</v>
      </c>
      <c r="EP43" s="51">
        <v>67</v>
      </c>
      <c r="EQ43" s="51">
        <v>91</v>
      </c>
      <c r="ER43" s="51" t="s">
        <v>78</v>
      </c>
      <c r="ES43" s="51">
        <v>24</v>
      </c>
      <c r="EV43" s="51">
        <v>0</v>
      </c>
      <c r="EW43" s="51">
        <v>1</v>
      </c>
      <c r="EX43" s="51">
        <v>7</v>
      </c>
      <c r="EY43" s="51">
        <v>445914</v>
      </c>
      <c r="FA43" s="51">
        <v>91</v>
      </c>
    </row>
    <row r="44" spans="1:157" x14ac:dyDescent="0.2">
      <c r="B44" s="51" t="s">
        <v>124</v>
      </c>
      <c r="C44" s="51">
        <v>20</v>
      </c>
      <c r="D44" s="51">
        <v>12</v>
      </c>
      <c r="E44" s="51">
        <v>17</v>
      </c>
      <c r="F44" s="51">
        <v>9</v>
      </c>
      <c r="G44" s="51">
        <v>10</v>
      </c>
      <c r="H44" s="51">
        <v>0</v>
      </c>
      <c r="I44" s="51">
        <v>3</v>
      </c>
      <c r="J44" s="51">
        <v>3</v>
      </c>
      <c r="K44" s="51">
        <v>26</v>
      </c>
      <c r="L44" s="51">
        <v>1207</v>
      </c>
      <c r="N44" s="51">
        <v>48</v>
      </c>
      <c r="P44" s="51">
        <v>20</v>
      </c>
      <c r="Q44" s="51">
        <v>11</v>
      </c>
      <c r="R44" s="51">
        <v>15</v>
      </c>
      <c r="S44" s="51">
        <v>10</v>
      </c>
      <c r="T44" s="51">
        <v>9</v>
      </c>
      <c r="U44" s="51" t="s">
        <v>78</v>
      </c>
      <c r="V44" s="51">
        <v>4</v>
      </c>
      <c r="W44" s="51">
        <v>3</v>
      </c>
      <c r="X44" s="51">
        <v>28</v>
      </c>
      <c r="Y44" s="51">
        <v>1285</v>
      </c>
      <c r="AA44" s="51">
        <v>45</v>
      </c>
      <c r="AC44" s="51">
        <v>20</v>
      </c>
      <c r="AD44" s="51">
        <v>11</v>
      </c>
      <c r="AE44" s="51">
        <v>16</v>
      </c>
      <c r="AF44" s="51">
        <v>10</v>
      </c>
      <c r="AG44" s="51">
        <v>10</v>
      </c>
      <c r="AH44" s="51" t="s">
        <v>78</v>
      </c>
      <c r="AI44" s="51">
        <v>3</v>
      </c>
      <c r="AJ44" s="51">
        <v>3</v>
      </c>
      <c r="AK44" s="51">
        <v>27</v>
      </c>
      <c r="AL44" s="51">
        <v>2492</v>
      </c>
      <c r="AN44" s="51">
        <v>47</v>
      </c>
      <c r="AP44" s="51">
        <v>21</v>
      </c>
      <c r="AQ44" s="51">
        <v>9</v>
      </c>
      <c r="AR44" s="51">
        <v>17</v>
      </c>
      <c r="AS44" s="51">
        <v>14</v>
      </c>
      <c r="AT44" s="51">
        <v>4</v>
      </c>
      <c r="AU44" s="51">
        <v>0</v>
      </c>
      <c r="AV44" s="51">
        <v>3</v>
      </c>
      <c r="AW44" s="51">
        <v>3</v>
      </c>
      <c r="AX44" s="51">
        <v>28</v>
      </c>
      <c r="AY44" s="51">
        <v>1207</v>
      </c>
      <c r="BA44" s="51">
        <v>45</v>
      </c>
      <c r="BC44" s="51">
        <v>23</v>
      </c>
      <c r="BD44" s="51">
        <v>6</v>
      </c>
      <c r="BE44" s="51">
        <v>14</v>
      </c>
      <c r="BF44" s="51">
        <v>16</v>
      </c>
      <c r="BG44" s="51">
        <v>3</v>
      </c>
      <c r="BH44" s="51" t="s">
        <v>78</v>
      </c>
      <c r="BI44" s="51">
        <v>4</v>
      </c>
      <c r="BJ44" s="51">
        <v>3</v>
      </c>
      <c r="BK44" s="51">
        <v>31</v>
      </c>
      <c r="BL44" s="51">
        <v>1285</v>
      </c>
      <c r="BN44" s="51">
        <v>39</v>
      </c>
      <c r="BP44" s="51">
        <v>22</v>
      </c>
      <c r="BQ44" s="51">
        <v>7</v>
      </c>
      <c r="BR44" s="51">
        <v>15</v>
      </c>
      <c r="BS44" s="51">
        <v>15</v>
      </c>
      <c r="BT44" s="51">
        <v>4</v>
      </c>
      <c r="BU44" s="51" t="s">
        <v>78</v>
      </c>
      <c r="BV44" s="51">
        <v>3</v>
      </c>
      <c r="BW44" s="51">
        <v>3</v>
      </c>
      <c r="BX44" s="51">
        <v>29</v>
      </c>
      <c r="BY44" s="51">
        <v>2492</v>
      </c>
      <c r="CA44" s="51">
        <v>42</v>
      </c>
      <c r="CC44" s="51">
        <v>21</v>
      </c>
      <c r="CD44" s="51">
        <v>12</v>
      </c>
      <c r="CE44" s="51">
        <v>19</v>
      </c>
      <c r="CF44" s="51">
        <v>19</v>
      </c>
      <c r="CG44" s="51">
        <v>6</v>
      </c>
      <c r="CH44" s="51">
        <v>0</v>
      </c>
      <c r="CI44" s="51">
        <v>3</v>
      </c>
      <c r="CJ44" s="51">
        <v>6</v>
      </c>
      <c r="CK44" s="51">
        <v>15</v>
      </c>
      <c r="CL44" s="51">
        <v>1206</v>
      </c>
      <c r="CN44" s="51">
        <v>55</v>
      </c>
      <c r="CP44" s="51">
        <v>20</v>
      </c>
      <c r="CQ44" s="51">
        <v>13</v>
      </c>
      <c r="CR44" s="51">
        <v>19</v>
      </c>
      <c r="CS44" s="51">
        <v>16</v>
      </c>
      <c r="CT44" s="51">
        <v>7</v>
      </c>
      <c r="CU44" s="51" t="s">
        <v>78</v>
      </c>
      <c r="CV44" s="51">
        <v>4</v>
      </c>
      <c r="CW44" s="51">
        <v>6</v>
      </c>
      <c r="CX44" s="51">
        <v>15</v>
      </c>
      <c r="CY44" s="51">
        <v>1285</v>
      </c>
      <c r="DA44" s="51">
        <v>55</v>
      </c>
      <c r="DC44" s="51">
        <v>20</v>
      </c>
      <c r="DD44" s="51">
        <v>12</v>
      </c>
      <c r="DE44" s="51">
        <v>19</v>
      </c>
      <c r="DF44" s="51">
        <v>18</v>
      </c>
      <c r="DG44" s="51">
        <v>6</v>
      </c>
      <c r="DH44" s="51" t="s">
        <v>78</v>
      </c>
      <c r="DI44" s="51">
        <v>3</v>
      </c>
      <c r="DJ44" s="51">
        <v>6</v>
      </c>
      <c r="DK44" s="51">
        <v>15</v>
      </c>
      <c r="DL44" s="51">
        <v>2491</v>
      </c>
      <c r="DN44" s="51">
        <v>55</v>
      </c>
      <c r="DP44" s="51">
        <v>45</v>
      </c>
      <c r="DQ44" s="51">
        <v>49</v>
      </c>
      <c r="DR44" s="51">
        <v>0</v>
      </c>
      <c r="DS44" s="51">
        <v>5</v>
      </c>
      <c r="DV44" s="51">
        <v>12</v>
      </c>
      <c r="DW44" s="51">
        <v>15</v>
      </c>
      <c r="DX44" s="51">
        <v>23</v>
      </c>
      <c r="DY44" s="51">
        <v>1207</v>
      </c>
      <c r="EA44" s="51">
        <v>49</v>
      </c>
      <c r="EC44" s="51">
        <v>44</v>
      </c>
      <c r="ED44" s="51">
        <v>50</v>
      </c>
      <c r="EE44" s="51" t="s">
        <v>78</v>
      </c>
      <c r="EF44" s="51">
        <v>6</v>
      </c>
      <c r="EI44" s="51">
        <v>12</v>
      </c>
      <c r="EJ44" s="51">
        <v>16</v>
      </c>
      <c r="EK44" s="51">
        <v>21</v>
      </c>
      <c r="EL44" s="51">
        <v>1283</v>
      </c>
      <c r="EN44" s="51">
        <v>50</v>
      </c>
      <c r="EP44" s="51">
        <v>45</v>
      </c>
      <c r="EQ44" s="51">
        <v>50</v>
      </c>
      <c r="ER44" s="51" t="s">
        <v>78</v>
      </c>
      <c r="ES44" s="51">
        <v>5</v>
      </c>
      <c r="EV44" s="51">
        <v>12</v>
      </c>
      <c r="EW44" s="51">
        <v>16</v>
      </c>
      <c r="EX44" s="51">
        <v>22</v>
      </c>
      <c r="EY44" s="51">
        <v>2490</v>
      </c>
      <c r="FA44" s="51">
        <v>50</v>
      </c>
    </row>
    <row r="45" spans="1:157" x14ac:dyDescent="0.2">
      <c r="A45" s="51" t="s">
        <v>102</v>
      </c>
      <c r="B45" s="51" t="s">
        <v>22</v>
      </c>
      <c r="C45" s="51">
        <v>9</v>
      </c>
      <c r="D45" s="51">
        <v>26</v>
      </c>
      <c r="E45" s="51">
        <v>22</v>
      </c>
      <c r="F45" s="51">
        <v>11</v>
      </c>
      <c r="G45" s="51">
        <v>30</v>
      </c>
      <c r="H45" s="51">
        <v>0</v>
      </c>
      <c r="I45" s="51">
        <v>0</v>
      </c>
      <c r="J45" s="51">
        <v>0</v>
      </c>
      <c r="K45" s="51">
        <v>2</v>
      </c>
      <c r="L45" s="51">
        <v>268993</v>
      </c>
      <c r="N45" s="51">
        <v>89</v>
      </c>
      <c r="P45" s="51">
        <v>15</v>
      </c>
      <c r="Q45" s="51">
        <v>22</v>
      </c>
      <c r="R45" s="51">
        <v>24</v>
      </c>
      <c r="S45" s="51">
        <v>14</v>
      </c>
      <c r="T45" s="51">
        <v>21</v>
      </c>
      <c r="U45" s="51">
        <v>0</v>
      </c>
      <c r="V45" s="51">
        <v>0</v>
      </c>
      <c r="W45" s="51">
        <v>0</v>
      </c>
      <c r="X45" s="51">
        <v>4</v>
      </c>
      <c r="Y45" s="51">
        <v>283332</v>
      </c>
      <c r="AA45" s="51">
        <v>81</v>
      </c>
      <c r="AC45" s="51">
        <v>12</v>
      </c>
      <c r="AD45" s="51">
        <v>24</v>
      </c>
      <c r="AE45" s="51">
        <v>23</v>
      </c>
      <c r="AF45" s="51">
        <v>12</v>
      </c>
      <c r="AG45" s="51">
        <v>26</v>
      </c>
      <c r="AH45" s="51">
        <v>0</v>
      </c>
      <c r="AI45" s="51">
        <v>0</v>
      </c>
      <c r="AJ45" s="51">
        <v>0</v>
      </c>
      <c r="AK45" s="51">
        <v>3</v>
      </c>
      <c r="AL45" s="51">
        <v>552325</v>
      </c>
      <c r="AN45" s="51">
        <v>85</v>
      </c>
      <c r="AP45" s="51">
        <v>11</v>
      </c>
      <c r="AQ45" s="51">
        <v>24</v>
      </c>
      <c r="AR45" s="51">
        <v>29</v>
      </c>
      <c r="AS45" s="51">
        <v>18</v>
      </c>
      <c r="AT45" s="51">
        <v>16</v>
      </c>
      <c r="AU45" s="51">
        <v>0</v>
      </c>
      <c r="AV45" s="51">
        <v>0</v>
      </c>
      <c r="AW45" s="51">
        <v>0</v>
      </c>
      <c r="AX45" s="51">
        <v>2</v>
      </c>
      <c r="AY45" s="51">
        <v>268992</v>
      </c>
      <c r="BA45" s="51">
        <v>87</v>
      </c>
      <c r="BC45" s="51">
        <v>19</v>
      </c>
      <c r="BD45" s="51">
        <v>16</v>
      </c>
      <c r="BE45" s="51">
        <v>27</v>
      </c>
      <c r="BF45" s="51">
        <v>23</v>
      </c>
      <c r="BG45" s="51">
        <v>8</v>
      </c>
      <c r="BH45" s="51">
        <v>0</v>
      </c>
      <c r="BI45" s="51">
        <v>0</v>
      </c>
      <c r="BJ45" s="51">
        <v>0</v>
      </c>
      <c r="BK45" s="51">
        <v>5</v>
      </c>
      <c r="BL45" s="51">
        <v>283335</v>
      </c>
      <c r="BN45" s="51">
        <v>75</v>
      </c>
      <c r="BP45" s="51">
        <v>15</v>
      </c>
      <c r="BQ45" s="51">
        <v>20</v>
      </c>
      <c r="BR45" s="51">
        <v>28</v>
      </c>
      <c r="BS45" s="51">
        <v>21</v>
      </c>
      <c r="BT45" s="51">
        <v>12</v>
      </c>
      <c r="BU45" s="51">
        <v>0</v>
      </c>
      <c r="BV45" s="51">
        <v>0</v>
      </c>
      <c r="BW45" s="51">
        <v>0</v>
      </c>
      <c r="BX45" s="51">
        <v>4</v>
      </c>
      <c r="BY45" s="51">
        <v>552327</v>
      </c>
      <c r="CA45" s="51">
        <v>81</v>
      </c>
      <c r="CC45" s="51">
        <v>8</v>
      </c>
      <c r="CD45" s="51">
        <v>29</v>
      </c>
      <c r="CE45" s="51">
        <v>28</v>
      </c>
      <c r="CF45" s="51">
        <v>16</v>
      </c>
      <c r="CG45" s="51">
        <v>18</v>
      </c>
      <c r="CH45" s="51">
        <v>0</v>
      </c>
      <c r="CI45" s="51">
        <v>0</v>
      </c>
      <c r="CJ45" s="51">
        <v>0</v>
      </c>
      <c r="CK45" s="51">
        <v>1</v>
      </c>
      <c r="CL45" s="51">
        <v>268995</v>
      </c>
      <c r="CN45" s="51">
        <v>91</v>
      </c>
      <c r="CP45" s="51">
        <v>10</v>
      </c>
      <c r="CQ45" s="51">
        <v>24</v>
      </c>
      <c r="CR45" s="51">
        <v>25</v>
      </c>
      <c r="CS45" s="51">
        <v>16</v>
      </c>
      <c r="CT45" s="51">
        <v>23</v>
      </c>
      <c r="CU45" s="51">
        <v>0</v>
      </c>
      <c r="CV45" s="51">
        <v>0</v>
      </c>
      <c r="CW45" s="51">
        <v>0</v>
      </c>
      <c r="CX45" s="51">
        <v>2</v>
      </c>
      <c r="CY45" s="51">
        <v>283342</v>
      </c>
      <c r="DA45" s="51">
        <v>88</v>
      </c>
      <c r="DC45" s="51">
        <v>9</v>
      </c>
      <c r="DD45" s="51">
        <v>26</v>
      </c>
      <c r="DE45" s="51">
        <v>26</v>
      </c>
      <c r="DF45" s="51">
        <v>16</v>
      </c>
      <c r="DG45" s="51">
        <v>20</v>
      </c>
      <c r="DH45" s="51">
        <v>0</v>
      </c>
      <c r="DI45" s="51">
        <v>0</v>
      </c>
      <c r="DJ45" s="51">
        <v>0</v>
      </c>
      <c r="DK45" s="51">
        <v>2</v>
      </c>
      <c r="DL45" s="51">
        <v>552337</v>
      </c>
      <c r="DN45" s="51">
        <v>89</v>
      </c>
      <c r="DP45" s="51">
        <v>70</v>
      </c>
      <c r="DQ45" s="51">
        <v>90</v>
      </c>
      <c r="DR45" s="51" t="s">
        <v>78</v>
      </c>
      <c r="DS45" s="51">
        <v>20</v>
      </c>
      <c r="DV45" s="51">
        <v>0</v>
      </c>
      <c r="DW45" s="51">
        <v>1</v>
      </c>
      <c r="DX45" s="51">
        <v>8</v>
      </c>
      <c r="DY45" s="51">
        <v>268996</v>
      </c>
      <c r="EA45" s="51">
        <v>90</v>
      </c>
      <c r="EC45" s="51">
        <v>65</v>
      </c>
      <c r="ED45" s="51">
        <v>87</v>
      </c>
      <c r="EE45" s="51" t="s">
        <v>78</v>
      </c>
      <c r="EF45" s="51">
        <v>22</v>
      </c>
      <c r="EI45" s="51">
        <v>0</v>
      </c>
      <c r="EJ45" s="51">
        <v>2</v>
      </c>
      <c r="EK45" s="51">
        <v>11</v>
      </c>
      <c r="EL45" s="51">
        <v>283342</v>
      </c>
      <c r="EN45" s="51">
        <v>87</v>
      </c>
      <c r="EP45" s="51">
        <v>68</v>
      </c>
      <c r="EQ45" s="51">
        <v>89</v>
      </c>
      <c r="ER45" s="51">
        <v>0</v>
      </c>
      <c r="ES45" s="51">
        <v>21</v>
      </c>
      <c r="EV45" s="51">
        <v>0</v>
      </c>
      <c r="EW45" s="51">
        <v>2</v>
      </c>
      <c r="EX45" s="51">
        <v>9</v>
      </c>
      <c r="EY45" s="51">
        <v>552338</v>
      </c>
      <c r="FA45" s="51">
        <v>89</v>
      </c>
    </row>
    <row r="46" spans="1:157" x14ac:dyDescent="0.2">
      <c r="B46" s="51" t="s">
        <v>122</v>
      </c>
      <c r="C46" s="51">
        <v>4</v>
      </c>
      <c r="D46" s="51">
        <v>29</v>
      </c>
      <c r="E46" s="51">
        <v>23</v>
      </c>
      <c r="F46" s="51">
        <v>9</v>
      </c>
      <c r="G46" s="51">
        <v>35</v>
      </c>
      <c r="H46" s="51">
        <v>0</v>
      </c>
      <c r="I46" s="51">
        <v>0</v>
      </c>
      <c r="J46" s="51">
        <v>0</v>
      </c>
      <c r="K46" s="51">
        <v>0</v>
      </c>
      <c r="L46" s="51">
        <v>226024</v>
      </c>
      <c r="N46" s="51">
        <v>95</v>
      </c>
      <c r="P46" s="51">
        <v>6</v>
      </c>
      <c r="Q46" s="51">
        <v>28</v>
      </c>
      <c r="R46" s="51">
        <v>26</v>
      </c>
      <c r="S46" s="51">
        <v>11</v>
      </c>
      <c r="T46" s="51">
        <v>29</v>
      </c>
      <c r="U46" s="51">
        <v>0</v>
      </c>
      <c r="V46" s="51">
        <v>0</v>
      </c>
      <c r="W46" s="51">
        <v>0</v>
      </c>
      <c r="X46" s="51">
        <v>1</v>
      </c>
      <c r="Y46" s="51">
        <v>201284</v>
      </c>
      <c r="AA46" s="51">
        <v>93</v>
      </c>
      <c r="AC46" s="51">
        <v>5</v>
      </c>
      <c r="AD46" s="51">
        <v>28</v>
      </c>
      <c r="AE46" s="51">
        <v>24</v>
      </c>
      <c r="AF46" s="51">
        <v>10</v>
      </c>
      <c r="AG46" s="51">
        <v>32</v>
      </c>
      <c r="AH46" s="51">
        <v>0</v>
      </c>
      <c r="AI46" s="51">
        <v>0</v>
      </c>
      <c r="AJ46" s="51">
        <v>0</v>
      </c>
      <c r="AK46" s="51">
        <v>0</v>
      </c>
      <c r="AL46" s="51">
        <v>427308</v>
      </c>
      <c r="AN46" s="51">
        <v>94</v>
      </c>
      <c r="AP46" s="51">
        <v>5</v>
      </c>
      <c r="AQ46" s="51">
        <v>27</v>
      </c>
      <c r="AR46" s="51">
        <v>31</v>
      </c>
      <c r="AS46" s="51">
        <v>16</v>
      </c>
      <c r="AT46" s="51">
        <v>19</v>
      </c>
      <c r="AU46" s="51">
        <v>0</v>
      </c>
      <c r="AV46" s="51">
        <v>0</v>
      </c>
      <c r="AW46" s="51">
        <v>0</v>
      </c>
      <c r="AX46" s="51">
        <v>0</v>
      </c>
      <c r="AY46" s="51">
        <v>226025</v>
      </c>
      <c r="BA46" s="51">
        <v>94</v>
      </c>
      <c r="BC46" s="51">
        <v>10</v>
      </c>
      <c r="BD46" s="51">
        <v>22</v>
      </c>
      <c r="BE46" s="51">
        <v>34</v>
      </c>
      <c r="BF46" s="51">
        <v>23</v>
      </c>
      <c r="BG46" s="51">
        <v>11</v>
      </c>
      <c r="BH46" s="51">
        <v>0</v>
      </c>
      <c r="BI46" s="51">
        <v>0</v>
      </c>
      <c r="BJ46" s="51">
        <v>0</v>
      </c>
      <c r="BK46" s="51">
        <v>1</v>
      </c>
      <c r="BL46" s="51">
        <v>201284</v>
      </c>
      <c r="BN46" s="51">
        <v>89</v>
      </c>
      <c r="BP46" s="51">
        <v>7</v>
      </c>
      <c r="BQ46" s="51">
        <v>25</v>
      </c>
      <c r="BR46" s="51">
        <v>32</v>
      </c>
      <c r="BS46" s="51">
        <v>19</v>
      </c>
      <c r="BT46" s="51">
        <v>16</v>
      </c>
      <c r="BU46" s="51">
        <v>0</v>
      </c>
      <c r="BV46" s="51">
        <v>0</v>
      </c>
      <c r="BW46" s="51">
        <v>0</v>
      </c>
      <c r="BX46" s="51">
        <v>1</v>
      </c>
      <c r="BY46" s="51">
        <v>427309</v>
      </c>
      <c r="CA46" s="51">
        <v>92</v>
      </c>
      <c r="CC46" s="51">
        <v>3</v>
      </c>
      <c r="CD46" s="51">
        <v>33</v>
      </c>
      <c r="CE46" s="51">
        <v>30</v>
      </c>
      <c r="CF46" s="51">
        <v>13</v>
      </c>
      <c r="CG46" s="51">
        <v>21</v>
      </c>
      <c r="CH46" s="51">
        <v>0</v>
      </c>
      <c r="CI46" s="51">
        <v>0</v>
      </c>
      <c r="CJ46" s="51">
        <v>0</v>
      </c>
      <c r="CK46" s="51">
        <v>0</v>
      </c>
      <c r="CL46" s="51">
        <v>226025</v>
      </c>
      <c r="CN46" s="51">
        <v>97</v>
      </c>
      <c r="CP46" s="51">
        <v>3</v>
      </c>
      <c r="CQ46" s="51">
        <v>30</v>
      </c>
      <c r="CR46" s="51">
        <v>26</v>
      </c>
      <c r="CS46" s="51">
        <v>11</v>
      </c>
      <c r="CT46" s="51">
        <v>30</v>
      </c>
      <c r="CU46" s="51">
        <v>0</v>
      </c>
      <c r="CV46" s="51">
        <v>0</v>
      </c>
      <c r="CW46" s="51">
        <v>0</v>
      </c>
      <c r="CX46" s="51">
        <v>0</v>
      </c>
      <c r="CY46" s="51">
        <v>201286</v>
      </c>
      <c r="DA46" s="51">
        <v>97</v>
      </c>
      <c r="DC46" s="51">
        <v>3</v>
      </c>
      <c r="DD46" s="51">
        <v>31</v>
      </c>
      <c r="DE46" s="51">
        <v>28</v>
      </c>
      <c r="DF46" s="51">
        <v>12</v>
      </c>
      <c r="DG46" s="51">
        <v>25</v>
      </c>
      <c r="DH46" s="51">
        <v>0</v>
      </c>
      <c r="DI46" s="51">
        <v>0</v>
      </c>
      <c r="DJ46" s="51">
        <v>0</v>
      </c>
      <c r="DK46" s="51">
        <v>0</v>
      </c>
      <c r="DL46" s="51">
        <v>427311</v>
      </c>
      <c r="DN46" s="51">
        <v>97</v>
      </c>
      <c r="DP46" s="51">
        <v>73</v>
      </c>
      <c r="DQ46" s="51">
        <v>96</v>
      </c>
      <c r="DR46" s="51" t="s">
        <v>78</v>
      </c>
      <c r="DS46" s="51">
        <v>23</v>
      </c>
      <c r="DV46" s="51">
        <v>0</v>
      </c>
      <c r="DW46" s="51">
        <v>0</v>
      </c>
      <c r="DX46" s="51">
        <v>4</v>
      </c>
      <c r="DY46" s="51">
        <v>226027</v>
      </c>
      <c r="EA46" s="51">
        <v>96</v>
      </c>
      <c r="EC46" s="51">
        <v>67</v>
      </c>
      <c r="ED46" s="51">
        <v>96</v>
      </c>
      <c r="EE46" s="51" t="s">
        <v>78</v>
      </c>
      <c r="EF46" s="51">
        <v>29</v>
      </c>
      <c r="EI46" s="51">
        <v>0</v>
      </c>
      <c r="EJ46" s="51">
        <v>0</v>
      </c>
      <c r="EK46" s="51">
        <v>4</v>
      </c>
      <c r="EL46" s="51">
        <v>201288</v>
      </c>
      <c r="EN46" s="51">
        <v>96</v>
      </c>
      <c r="EP46" s="51">
        <v>70</v>
      </c>
      <c r="EQ46" s="51">
        <v>96</v>
      </c>
      <c r="ER46" s="51">
        <v>0</v>
      </c>
      <c r="ES46" s="51">
        <v>26</v>
      </c>
      <c r="EV46" s="51">
        <v>0</v>
      </c>
      <c r="EW46" s="51">
        <v>0</v>
      </c>
      <c r="EX46" s="51">
        <v>4</v>
      </c>
      <c r="EY46" s="51">
        <v>427315</v>
      </c>
      <c r="FA46" s="51">
        <v>96</v>
      </c>
    </row>
    <row r="47" spans="1:157" x14ac:dyDescent="0.2">
      <c r="B47" s="51" t="s">
        <v>25</v>
      </c>
      <c r="C47" s="51">
        <v>4</v>
      </c>
      <c r="D47" s="51">
        <v>29</v>
      </c>
      <c r="E47" s="51">
        <v>23</v>
      </c>
      <c r="F47" s="51">
        <v>9</v>
      </c>
      <c r="G47" s="51">
        <v>35</v>
      </c>
      <c r="H47" s="51" t="s">
        <v>78</v>
      </c>
      <c r="I47" s="51">
        <v>0</v>
      </c>
      <c r="J47" s="51">
        <v>0</v>
      </c>
      <c r="K47" s="51">
        <v>0</v>
      </c>
      <c r="L47" s="51">
        <v>226024</v>
      </c>
      <c r="N47" s="51">
        <v>95</v>
      </c>
      <c r="P47" s="51">
        <v>6</v>
      </c>
      <c r="Q47" s="51">
        <v>28</v>
      </c>
      <c r="R47" s="51">
        <v>26</v>
      </c>
      <c r="S47" s="51">
        <v>11</v>
      </c>
      <c r="T47" s="51">
        <v>29</v>
      </c>
      <c r="U47" s="51" t="s">
        <v>78</v>
      </c>
      <c r="V47" s="51">
        <v>0</v>
      </c>
      <c r="W47" s="51">
        <v>0</v>
      </c>
      <c r="X47" s="51">
        <v>1</v>
      </c>
      <c r="Y47" s="51">
        <v>201284</v>
      </c>
      <c r="AA47" s="51">
        <v>93</v>
      </c>
      <c r="AC47" s="51">
        <v>5</v>
      </c>
      <c r="AD47" s="51">
        <v>28</v>
      </c>
      <c r="AE47" s="51">
        <v>24</v>
      </c>
      <c r="AF47" s="51">
        <v>10</v>
      </c>
      <c r="AG47" s="51">
        <v>32</v>
      </c>
      <c r="AH47" s="51">
        <v>0</v>
      </c>
      <c r="AI47" s="51">
        <v>0</v>
      </c>
      <c r="AJ47" s="51">
        <v>0</v>
      </c>
      <c r="AK47" s="51">
        <v>0</v>
      </c>
      <c r="AL47" s="51">
        <v>427308</v>
      </c>
      <c r="AN47" s="51">
        <v>94</v>
      </c>
      <c r="AP47" s="51">
        <v>5</v>
      </c>
      <c r="AQ47" s="51">
        <v>27</v>
      </c>
      <c r="AR47" s="51">
        <v>31</v>
      </c>
      <c r="AS47" s="51">
        <v>16</v>
      </c>
      <c r="AT47" s="51">
        <v>19</v>
      </c>
      <c r="AU47" s="51" t="s">
        <v>78</v>
      </c>
      <c r="AV47" s="51">
        <v>0</v>
      </c>
      <c r="AW47" s="51">
        <v>0</v>
      </c>
      <c r="AX47" s="51">
        <v>0</v>
      </c>
      <c r="AY47" s="51">
        <v>226025</v>
      </c>
      <c r="BA47" s="51">
        <v>94</v>
      </c>
      <c r="BC47" s="51">
        <v>10</v>
      </c>
      <c r="BD47" s="51">
        <v>22</v>
      </c>
      <c r="BE47" s="51">
        <v>34</v>
      </c>
      <c r="BF47" s="51">
        <v>23</v>
      </c>
      <c r="BG47" s="51">
        <v>11</v>
      </c>
      <c r="BH47" s="51" t="s">
        <v>78</v>
      </c>
      <c r="BI47" s="51">
        <v>0</v>
      </c>
      <c r="BJ47" s="51">
        <v>0</v>
      </c>
      <c r="BK47" s="51">
        <v>1</v>
      </c>
      <c r="BL47" s="51">
        <v>201284</v>
      </c>
      <c r="BN47" s="51">
        <v>89</v>
      </c>
      <c r="BP47" s="51">
        <v>7</v>
      </c>
      <c r="BQ47" s="51">
        <v>25</v>
      </c>
      <c r="BR47" s="51">
        <v>32</v>
      </c>
      <c r="BS47" s="51">
        <v>19</v>
      </c>
      <c r="BT47" s="51">
        <v>16</v>
      </c>
      <c r="BU47" s="51">
        <v>0</v>
      </c>
      <c r="BV47" s="51">
        <v>0</v>
      </c>
      <c r="BW47" s="51">
        <v>0</v>
      </c>
      <c r="BX47" s="51">
        <v>1</v>
      </c>
      <c r="BY47" s="51">
        <v>427309</v>
      </c>
      <c r="CA47" s="51">
        <v>92</v>
      </c>
      <c r="CC47" s="51">
        <v>3</v>
      </c>
      <c r="CD47" s="51">
        <v>33</v>
      </c>
      <c r="CE47" s="51">
        <v>30</v>
      </c>
      <c r="CF47" s="51">
        <v>13</v>
      </c>
      <c r="CG47" s="51">
        <v>21</v>
      </c>
      <c r="CH47" s="51" t="s">
        <v>78</v>
      </c>
      <c r="CI47" s="51" t="s">
        <v>78</v>
      </c>
      <c r="CJ47" s="51">
        <v>0</v>
      </c>
      <c r="CK47" s="51">
        <v>0</v>
      </c>
      <c r="CL47" s="51">
        <v>226025</v>
      </c>
      <c r="CN47" s="51">
        <v>97</v>
      </c>
      <c r="CP47" s="51">
        <v>3</v>
      </c>
      <c r="CQ47" s="51">
        <v>30</v>
      </c>
      <c r="CR47" s="51">
        <v>26</v>
      </c>
      <c r="CS47" s="51">
        <v>11</v>
      </c>
      <c r="CT47" s="51">
        <v>30</v>
      </c>
      <c r="CU47" s="51">
        <v>0</v>
      </c>
      <c r="CV47" s="51" t="s">
        <v>78</v>
      </c>
      <c r="CW47" s="51">
        <v>0</v>
      </c>
      <c r="CX47" s="51">
        <v>0</v>
      </c>
      <c r="CY47" s="51">
        <v>201286</v>
      </c>
      <c r="DA47" s="51">
        <v>97</v>
      </c>
      <c r="DC47" s="51">
        <v>3</v>
      </c>
      <c r="DD47" s="51">
        <v>31</v>
      </c>
      <c r="DE47" s="51">
        <v>28</v>
      </c>
      <c r="DF47" s="51">
        <v>12</v>
      </c>
      <c r="DG47" s="51">
        <v>25</v>
      </c>
      <c r="DH47" s="51" t="s">
        <v>78</v>
      </c>
      <c r="DI47" s="51">
        <v>0</v>
      </c>
      <c r="DJ47" s="51">
        <v>0</v>
      </c>
      <c r="DK47" s="51">
        <v>0</v>
      </c>
      <c r="DL47" s="51">
        <v>427311</v>
      </c>
      <c r="DN47" s="51">
        <v>97</v>
      </c>
      <c r="DP47" s="51">
        <v>73</v>
      </c>
      <c r="DQ47" s="51">
        <v>96</v>
      </c>
      <c r="DR47" s="51" t="s">
        <v>78</v>
      </c>
      <c r="DS47" s="51">
        <v>23</v>
      </c>
      <c r="DV47" s="51">
        <v>0</v>
      </c>
      <c r="DW47" s="51">
        <v>0</v>
      </c>
      <c r="DX47" s="51">
        <v>4</v>
      </c>
      <c r="DY47" s="51">
        <v>226027</v>
      </c>
      <c r="EA47" s="51">
        <v>96</v>
      </c>
      <c r="EC47" s="51">
        <v>67</v>
      </c>
      <c r="ED47" s="51">
        <v>96</v>
      </c>
      <c r="EE47" s="51" t="s">
        <v>78</v>
      </c>
      <c r="EF47" s="51">
        <v>29</v>
      </c>
      <c r="EI47" s="51">
        <v>0</v>
      </c>
      <c r="EJ47" s="51">
        <v>0</v>
      </c>
      <c r="EK47" s="51">
        <v>4</v>
      </c>
      <c r="EL47" s="51">
        <v>201288</v>
      </c>
      <c r="EN47" s="51">
        <v>96</v>
      </c>
      <c r="EP47" s="51">
        <v>70</v>
      </c>
      <c r="EQ47" s="51">
        <v>96</v>
      </c>
      <c r="ER47" s="51" t="s">
        <v>78</v>
      </c>
      <c r="ES47" s="51">
        <v>26</v>
      </c>
      <c r="EV47" s="51">
        <v>0</v>
      </c>
      <c r="EW47" s="51">
        <v>0</v>
      </c>
      <c r="EX47" s="51">
        <v>4</v>
      </c>
      <c r="EY47" s="51">
        <v>427315</v>
      </c>
      <c r="FA47" s="51">
        <v>96</v>
      </c>
    </row>
    <row r="48" spans="1:157" x14ac:dyDescent="0.2">
      <c r="B48" s="51" t="s">
        <v>27</v>
      </c>
      <c r="C48" s="51">
        <v>38</v>
      </c>
      <c r="D48" s="51">
        <v>8</v>
      </c>
      <c r="E48" s="51">
        <v>20</v>
      </c>
      <c r="F48" s="51">
        <v>23</v>
      </c>
      <c r="G48" s="51">
        <v>4</v>
      </c>
      <c r="H48" s="51" t="s">
        <v>78</v>
      </c>
      <c r="I48" s="51">
        <v>0</v>
      </c>
      <c r="J48" s="51">
        <v>0</v>
      </c>
      <c r="K48" s="51">
        <v>6</v>
      </c>
      <c r="L48" s="51">
        <v>38937</v>
      </c>
      <c r="N48" s="51">
        <v>56</v>
      </c>
      <c r="P48" s="51">
        <v>39</v>
      </c>
      <c r="Q48" s="51">
        <v>8</v>
      </c>
      <c r="R48" s="51">
        <v>19</v>
      </c>
      <c r="S48" s="51">
        <v>21</v>
      </c>
      <c r="T48" s="51">
        <v>4</v>
      </c>
      <c r="U48" s="51" t="s">
        <v>78</v>
      </c>
      <c r="V48" s="51">
        <v>0</v>
      </c>
      <c r="W48" s="51">
        <v>0</v>
      </c>
      <c r="X48" s="51">
        <v>7</v>
      </c>
      <c r="Y48" s="51">
        <v>73551</v>
      </c>
      <c r="AA48" s="51">
        <v>53</v>
      </c>
      <c r="AC48" s="51">
        <v>39</v>
      </c>
      <c r="AD48" s="51">
        <v>8</v>
      </c>
      <c r="AE48" s="51">
        <v>20</v>
      </c>
      <c r="AF48" s="51">
        <v>22</v>
      </c>
      <c r="AG48" s="51">
        <v>4</v>
      </c>
      <c r="AH48" s="51" t="s">
        <v>78</v>
      </c>
      <c r="AI48" s="51">
        <v>0</v>
      </c>
      <c r="AJ48" s="51">
        <v>0</v>
      </c>
      <c r="AK48" s="51">
        <v>7</v>
      </c>
      <c r="AL48" s="51">
        <v>112488</v>
      </c>
      <c r="AN48" s="51">
        <v>54</v>
      </c>
      <c r="AP48" s="51">
        <v>41</v>
      </c>
      <c r="AQ48" s="51">
        <v>4</v>
      </c>
      <c r="AR48" s="51">
        <v>15</v>
      </c>
      <c r="AS48" s="51">
        <v>29</v>
      </c>
      <c r="AT48" s="51">
        <v>2</v>
      </c>
      <c r="AU48" s="51" t="s">
        <v>78</v>
      </c>
      <c r="AV48" s="51">
        <v>0</v>
      </c>
      <c r="AW48" s="51">
        <v>0</v>
      </c>
      <c r="AX48" s="51">
        <v>9</v>
      </c>
      <c r="AY48" s="51">
        <v>38935</v>
      </c>
      <c r="BA48" s="51">
        <v>50</v>
      </c>
      <c r="BC48" s="51">
        <v>45</v>
      </c>
      <c r="BD48" s="51">
        <v>3</v>
      </c>
      <c r="BE48" s="51">
        <v>12</v>
      </c>
      <c r="BF48" s="51">
        <v>27</v>
      </c>
      <c r="BG48" s="51">
        <v>1</v>
      </c>
      <c r="BH48" s="51" t="s">
        <v>78</v>
      </c>
      <c r="BI48" s="51">
        <v>0</v>
      </c>
      <c r="BJ48" s="51">
        <v>0</v>
      </c>
      <c r="BK48" s="51">
        <v>12</v>
      </c>
      <c r="BL48" s="51">
        <v>73555</v>
      </c>
      <c r="BN48" s="51">
        <v>43</v>
      </c>
      <c r="BP48" s="51">
        <v>44</v>
      </c>
      <c r="BQ48" s="51">
        <v>4</v>
      </c>
      <c r="BR48" s="51">
        <v>13</v>
      </c>
      <c r="BS48" s="51">
        <v>28</v>
      </c>
      <c r="BT48" s="51">
        <v>1</v>
      </c>
      <c r="BU48" s="51">
        <v>0</v>
      </c>
      <c r="BV48" s="51">
        <v>0</v>
      </c>
      <c r="BW48" s="51">
        <v>0</v>
      </c>
      <c r="BX48" s="51">
        <v>11</v>
      </c>
      <c r="BY48" s="51">
        <v>112490</v>
      </c>
      <c r="CA48" s="51">
        <v>46</v>
      </c>
      <c r="CC48" s="51">
        <v>32</v>
      </c>
      <c r="CD48" s="51">
        <v>7</v>
      </c>
      <c r="CE48" s="51">
        <v>21</v>
      </c>
      <c r="CF48" s="51">
        <v>33</v>
      </c>
      <c r="CG48" s="51">
        <v>2</v>
      </c>
      <c r="CH48" s="51" t="s">
        <v>78</v>
      </c>
      <c r="CI48" s="51">
        <v>0</v>
      </c>
      <c r="CJ48" s="51">
        <v>0</v>
      </c>
      <c r="CK48" s="51">
        <v>4</v>
      </c>
      <c r="CL48" s="51">
        <v>38938</v>
      </c>
      <c r="CN48" s="51">
        <v>63</v>
      </c>
      <c r="CP48" s="51">
        <v>26</v>
      </c>
      <c r="CQ48" s="51">
        <v>11</v>
      </c>
      <c r="CR48" s="51">
        <v>24</v>
      </c>
      <c r="CS48" s="51">
        <v>29</v>
      </c>
      <c r="CT48" s="51">
        <v>5</v>
      </c>
      <c r="CU48" s="51" t="s">
        <v>78</v>
      </c>
      <c r="CV48" s="51">
        <v>0</v>
      </c>
      <c r="CW48" s="51">
        <v>0</v>
      </c>
      <c r="CX48" s="51">
        <v>4</v>
      </c>
      <c r="CY48" s="51">
        <v>73555</v>
      </c>
      <c r="DA48" s="51">
        <v>69</v>
      </c>
      <c r="DC48" s="51">
        <v>28</v>
      </c>
      <c r="DD48" s="51">
        <v>10</v>
      </c>
      <c r="DE48" s="51">
        <v>23</v>
      </c>
      <c r="DF48" s="51">
        <v>31</v>
      </c>
      <c r="DG48" s="51">
        <v>4</v>
      </c>
      <c r="DH48" s="51">
        <v>0</v>
      </c>
      <c r="DI48" s="51">
        <v>0</v>
      </c>
      <c r="DJ48" s="51">
        <v>0</v>
      </c>
      <c r="DK48" s="51">
        <v>4</v>
      </c>
      <c r="DL48" s="51">
        <v>112493</v>
      </c>
      <c r="DN48" s="51">
        <v>67</v>
      </c>
      <c r="DP48" s="51">
        <v>61</v>
      </c>
      <c r="DQ48" s="51">
        <v>64</v>
      </c>
      <c r="DR48" s="51">
        <v>0</v>
      </c>
      <c r="DS48" s="51">
        <v>3</v>
      </c>
      <c r="DV48" s="51">
        <v>0</v>
      </c>
      <c r="DW48" s="51">
        <v>3</v>
      </c>
      <c r="DX48" s="51">
        <v>33</v>
      </c>
      <c r="DY48" s="51">
        <v>38936</v>
      </c>
      <c r="EA48" s="51">
        <v>64</v>
      </c>
      <c r="EC48" s="51">
        <v>64</v>
      </c>
      <c r="ED48" s="51">
        <v>70</v>
      </c>
      <c r="EE48" s="51" t="s">
        <v>78</v>
      </c>
      <c r="EF48" s="51">
        <v>5</v>
      </c>
      <c r="EI48" s="51">
        <v>0</v>
      </c>
      <c r="EJ48" s="51">
        <v>3</v>
      </c>
      <c r="EK48" s="51">
        <v>28</v>
      </c>
      <c r="EL48" s="51">
        <v>73555</v>
      </c>
      <c r="EN48" s="51">
        <v>70</v>
      </c>
      <c r="EP48" s="51">
        <v>63</v>
      </c>
      <c r="EQ48" s="51">
        <v>68</v>
      </c>
      <c r="ER48" s="51" t="s">
        <v>78</v>
      </c>
      <c r="ES48" s="51">
        <v>4</v>
      </c>
      <c r="EV48" s="51">
        <v>0</v>
      </c>
      <c r="EW48" s="51">
        <v>3</v>
      </c>
      <c r="EX48" s="51">
        <v>30</v>
      </c>
      <c r="EY48" s="51">
        <v>112491</v>
      </c>
      <c r="FA48" s="51">
        <v>68</v>
      </c>
    </row>
    <row r="49" spans="1:157" x14ac:dyDescent="0.2">
      <c r="B49" s="51" t="s">
        <v>103</v>
      </c>
      <c r="C49" s="51">
        <v>37</v>
      </c>
      <c r="D49" s="51">
        <v>8</v>
      </c>
      <c r="E49" s="51">
        <v>22</v>
      </c>
      <c r="F49" s="51">
        <v>26</v>
      </c>
      <c r="G49" s="51">
        <v>3</v>
      </c>
      <c r="H49" s="51" t="s">
        <v>78</v>
      </c>
      <c r="I49" s="51">
        <v>0</v>
      </c>
      <c r="J49" s="51">
        <v>0</v>
      </c>
      <c r="K49" s="51">
        <v>3</v>
      </c>
      <c r="L49" s="51">
        <v>27831</v>
      </c>
      <c r="N49" s="51">
        <v>60</v>
      </c>
      <c r="P49" s="51">
        <v>38</v>
      </c>
      <c r="Q49" s="51">
        <v>9</v>
      </c>
      <c r="R49" s="51">
        <v>21</v>
      </c>
      <c r="S49" s="51">
        <v>24</v>
      </c>
      <c r="T49" s="51">
        <v>4</v>
      </c>
      <c r="U49" s="51">
        <v>0</v>
      </c>
      <c r="V49" s="51">
        <v>0</v>
      </c>
      <c r="W49" s="51">
        <v>0</v>
      </c>
      <c r="X49" s="51">
        <v>4</v>
      </c>
      <c r="Y49" s="51">
        <v>47092</v>
      </c>
      <c r="AA49" s="51">
        <v>58</v>
      </c>
      <c r="AC49" s="51">
        <v>38</v>
      </c>
      <c r="AD49" s="51">
        <v>9</v>
      </c>
      <c r="AE49" s="51">
        <v>22</v>
      </c>
      <c r="AF49" s="51">
        <v>25</v>
      </c>
      <c r="AG49" s="51">
        <v>4</v>
      </c>
      <c r="AH49" s="51" t="s">
        <v>78</v>
      </c>
      <c r="AI49" s="51">
        <v>0</v>
      </c>
      <c r="AJ49" s="51">
        <v>0</v>
      </c>
      <c r="AK49" s="51">
        <v>4</v>
      </c>
      <c r="AL49" s="51">
        <v>74923</v>
      </c>
      <c r="AN49" s="51">
        <v>59</v>
      </c>
      <c r="AP49" s="51">
        <v>41</v>
      </c>
      <c r="AQ49" s="51">
        <v>4</v>
      </c>
      <c r="AR49" s="51">
        <v>16</v>
      </c>
      <c r="AS49" s="51">
        <v>33</v>
      </c>
      <c r="AT49" s="51">
        <v>1</v>
      </c>
      <c r="AU49" s="51" t="s">
        <v>78</v>
      </c>
      <c r="AV49" s="51">
        <v>0</v>
      </c>
      <c r="AW49" s="51">
        <v>0</v>
      </c>
      <c r="AX49" s="51">
        <v>5</v>
      </c>
      <c r="AY49" s="51">
        <v>27829</v>
      </c>
      <c r="BA49" s="51">
        <v>54</v>
      </c>
      <c r="BC49" s="51">
        <v>46</v>
      </c>
      <c r="BD49" s="51">
        <v>3</v>
      </c>
      <c r="BE49" s="51">
        <v>13</v>
      </c>
      <c r="BF49" s="51">
        <v>30</v>
      </c>
      <c r="BG49" s="51">
        <v>1</v>
      </c>
      <c r="BH49" s="51" t="s">
        <v>78</v>
      </c>
      <c r="BI49" s="51">
        <v>0</v>
      </c>
      <c r="BJ49" s="51">
        <v>0</v>
      </c>
      <c r="BK49" s="51">
        <v>7</v>
      </c>
      <c r="BL49" s="51">
        <v>47094</v>
      </c>
      <c r="BN49" s="51">
        <v>48</v>
      </c>
      <c r="BP49" s="51">
        <v>44</v>
      </c>
      <c r="BQ49" s="51">
        <v>3</v>
      </c>
      <c r="BR49" s="51">
        <v>14</v>
      </c>
      <c r="BS49" s="51">
        <v>31</v>
      </c>
      <c r="BT49" s="51">
        <v>1</v>
      </c>
      <c r="BU49" s="51" t="s">
        <v>78</v>
      </c>
      <c r="BV49" s="51">
        <v>0</v>
      </c>
      <c r="BW49" s="51">
        <v>0</v>
      </c>
      <c r="BX49" s="51">
        <v>6</v>
      </c>
      <c r="BY49" s="51">
        <v>74923</v>
      </c>
      <c r="CA49" s="51">
        <v>50</v>
      </c>
      <c r="CC49" s="51">
        <v>30</v>
      </c>
      <c r="CD49" s="51">
        <v>7</v>
      </c>
      <c r="CE49" s="51">
        <v>23</v>
      </c>
      <c r="CF49" s="51">
        <v>36</v>
      </c>
      <c r="CG49" s="51">
        <v>2</v>
      </c>
      <c r="CH49" s="51" t="s">
        <v>78</v>
      </c>
      <c r="CI49" s="51">
        <v>0</v>
      </c>
      <c r="CJ49" s="51">
        <v>0</v>
      </c>
      <c r="CK49" s="51">
        <v>2</v>
      </c>
      <c r="CL49" s="51">
        <v>27832</v>
      </c>
      <c r="CN49" s="51">
        <v>68</v>
      </c>
      <c r="CP49" s="51">
        <v>23</v>
      </c>
      <c r="CQ49" s="51">
        <v>11</v>
      </c>
      <c r="CR49" s="51">
        <v>27</v>
      </c>
      <c r="CS49" s="51">
        <v>32</v>
      </c>
      <c r="CT49" s="51">
        <v>5</v>
      </c>
      <c r="CU49" s="51" t="s">
        <v>78</v>
      </c>
      <c r="CV49" s="51">
        <v>0</v>
      </c>
      <c r="CW49" s="51">
        <v>0</v>
      </c>
      <c r="CX49" s="51">
        <v>2</v>
      </c>
      <c r="CY49" s="51">
        <v>47095</v>
      </c>
      <c r="DA49" s="51">
        <v>75</v>
      </c>
      <c r="DC49" s="51">
        <v>26</v>
      </c>
      <c r="DD49" s="51">
        <v>10</v>
      </c>
      <c r="DE49" s="51">
        <v>26</v>
      </c>
      <c r="DF49" s="51">
        <v>34</v>
      </c>
      <c r="DG49" s="51">
        <v>3</v>
      </c>
      <c r="DH49" s="51">
        <v>0</v>
      </c>
      <c r="DI49" s="51">
        <v>0</v>
      </c>
      <c r="DJ49" s="51">
        <v>0</v>
      </c>
      <c r="DK49" s="51">
        <v>2</v>
      </c>
      <c r="DL49" s="51">
        <v>74927</v>
      </c>
      <c r="DN49" s="51">
        <v>73</v>
      </c>
      <c r="DP49" s="51">
        <v>66</v>
      </c>
      <c r="DQ49" s="51">
        <v>68</v>
      </c>
      <c r="DR49" s="51">
        <v>0</v>
      </c>
      <c r="DS49" s="51">
        <v>2</v>
      </c>
      <c r="DV49" s="51">
        <v>0</v>
      </c>
      <c r="DW49" s="51">
        <v>1</v>
      </c>
      <c r="DX49" s="51">
        <v>30</v>
      </c>
      <c r="DY49" s="51">
        <v>27832</v>
      </c>
      <c r="EA49" s="51">
        <v>68</v>
      </c>
      <c r="EC49" s="51">
        <v>70</v>
      </c>
      <c r="ED49" s="51">
        <v>75</v>
      </c>
      <c r="EE49" s="51">
        <v>0</v>
      </c>
      <c r="EF49" s="51">
        <v>5</v>
      </c>
      <c r="EI49" s="51">
        <v>0</v>
      </c>
      <c r="EJ49" s="51">
        <v>1</v>
      </c>
      <c r="EK49" s="51">
        <v>24</v>
      </c>
      <c r="EL49" s="51">
        <v>47094</v>
      </c>
      <c r="EN49" s="51">
        <v>75</v>
      </c>
      <c r="EP49" s="51">
        <v>68</v>
      </c>
      <c r="EQ49" s="51">
        <v>73</v>
      </c>
      <c r="ER49" s="51">
        <v>0</v>
      </c>
      <c r="ES49" s="51">
        <v>4</v>
      </c>
      <c r="EV49" s="51">
        <v>0</v>
      </c>
      <c r="EW49" s="51">
        <v>1</v>
      </c>
      <c r="EX49" s="51">
        <v>26</v>
      </c>
      <c r="EY49" s="51">
        <v>74926</v>
      </c>
      <c r="FA49" s="51">
        <v>73</v>
      </c>
    </row>
    <row r="50" spans="1:157" x14ac:dyDescent="0.2">
      <c r="B50" s="51" t="s">
        <v>104</v>
      </c>
      <c r="C50" s="51">
        <v>41</v>
      </c>
      <c r="D50" s="51">
        <v>8</v>
      </c>
      <c r="E50" s="51">
        <v>16</v>
      </c>
      <c r="F50" s="51">
        <v>17</v>
      </c>
      <c r="G50" s="51">
        <v>5</v>
      </c>
      <c r="H50" s="51">
        <v>0</v>
      </c>
      <c r="I50" s="51">
        <v>0</v>
      </c>
      <c r="J50" s="51">
        <v>0</v>
      </c>
      <c r="K50" s="51">
        <v>12</v>
      </c>
      <c r="L50" s="51">
        <v>11106</v>
      </c>
      <c r="N50" s="51">
        <v>46</v>
      </c>
      <c r="P50" s="51">
        <v>41</v>
      </c>
      <c r="Q50" s="51">
        <v>8</v>
      </c>
      <c r="R50" s="51">
        <v>16</v>
      </c>
      <c r="S50" s="51">
        <v>16</v>
      </c>
      <c r="T50" s="51">
        <v>5</v>
      </c>
      <c r="U50" s="51" t="s">
        <v>78</v>
      </c>
      <c r="V50" s="51">
        <v>0</v>
      </c>
      <c r="W50" s="51">
        <v>0</v>
      </c>
      <c r="X50" s="51">
        <v>13</v>
      </c>
      <c r="Y50" s="51">
        <v>26459</v>
      </c>
      <c r="AA50" s="51">
        <v>45</v>
      </c>
      <c r="AC50" s="51">
        <v>41</v>
      </c>
      <c r="AD50" s="51">
        <v>8</v>
      </c>
      <c r="AE50" s="51">
        <v>16</v>
      </c>
      <c r="AF50" s="51">
        <v>16</v>
      </c>
      <c r="AG50" s="51">
        <v>5</v>
      </c>
      <c r="AH50" s="51" t="s">
        <v>78</v>
      </c>
      <c r="AI50" s="51">
        <v>0</v>
      </c>
      <c r="AJ50" s="51">
        <v>0</v>
      </c>
      <c r="AK50" s="51">
        <v>13</v>
      </c>
      <c r="AL50" s="51">
        <v>37565</v>
      </c>
      <c r="AN50" s="51">
        <v>45</v>
      </c>
      <c r="AP50" s="51">
        <v>41</v>
      </c>
      <c r="AQ50" s="51">
        <v>4</v>
      </c>
      <c r="AR50" s="51">
        <v>13</v>
      </c>
      <c r="AS50" s="51">
        <v>21</v>
      </c>
      <c r="AT50" s="51">
        <v>2</v>
      </c>
      <c r="AU50" s="51">
        <v>0</v>
      </c>
      <c r="AV50" s="51">
        <v>0</v>
      </c>
      <c r="AW50" s="51">
        <v>0</v>
      </c>
      <c r="AX50" s="51">
        <v>18</v>
      </c>
      <c r="AY50" s="51">
        <v>11106</v>
      </c>
      <c r="BA50" s="51">
        <v>40</v>
      </c>
      <c r="BC50" s="51">
        <v>44</v>
      </c>
      <c r="BD50" s="51">
        <v>4</v>
      </c>
      <c r="BE50" s="51">
        <v>11</v>
      </c>
      <c r="BF50" s="51">
        <v>20</v>
      </c>
      <c r="BG50" s="51">
        <v>1</v>
      </c>
      <c r="BH50" s="51" t="s">
        <v>78</v>
      </c>
      <c r="BI50" s="51">
        <v>0</v>
      </c>
      <c r="BJ50" s="51">
        <v>0</v>
      </c>
      <c r="BK50" s="51">
        <v>20</v>
      </c>
      <c r="BL50" s="51">
        <v>26461</v>
      </c>
      <c r="BN50" s="51">
        <v>36</v>
      </c>
      <c r="BP50" s="51">
        <v>43</v>
      </c>
      <c r="BQ50" s="51">
        <v>4</v>
      </c>
      <c r="BR50" s="51">
        <v>11</v>
      </c>
      <c r="BS50" s="51">
        <v>20</v>
      </c>
      <c r="BT50" s="51">
        <v>2</v>
      </c>
      <c r="BU50" s="51" t="s">
        <v>78</v>
      </c>
      <c r="BV50" s="51">
        <v>0</v>
      </c>
      <c r="BW50" s="51">
        <v>0</v>
      </c>
      <c r="BX50" s="51">
        <v>19</v>
      </c>
      <c r="BY50" s="51">
        <v>37567</v>
      </c>
      <c r="CA50" s="51">
        <v>37</v>
      </c>
      <c r="CC50" s="51">
        <v>38</v>
      </c>
      <c r="CD50" s="51">
        <v>7</v>
      </c>
      <c r="CE50" s="51">
        <v>16</v>
      </c>
      <c r="CF50" s="51">
        <v>25</v>
      </c>
      <c r="CG50" s="51">
        <v>3</v>
      </c>
      <c r="CH50" s="51">
        <v>0</v>
      </c>
      <c r="CI50" s="51">
        <v>0</v>
      </c>
      <c r="CJ50" s="51">
        <v>0</v>
      </c>
      <c r="CK50" s="51">
        <v>10</v>
      </c>
      <c r="CL50" s="51">
        <v>11106</v>
      </c>
      <c r="CN50" s="51">
        <v>52</v>
      </c>
      <c r="CP50" s="51">
        <v>33</v>
      </c>
      <c r="CQ50" s="51">
        <v>10</v>
      </c>
      <c r="CR50" s="51">
        <v>19</v>
      </c>
      <c r="CS50" s="51">
        <v>24</v>
      </c>
      <c r="CT50" s="51">
        <v>6</v>
      </c>
      <c r="CU50" s="51">
        <v>0</v>
      </c>
      <c r="CV50" s="51">
        <v>0</v>
      </c>
      <c r="CW50" s="51">
        <v>0</v>
      </c>
      <c r="CX50" s="51">
        <v>8</v>
      </c>
      <c r="CY50" s="51">
        <v>26460</v>
      </c>
      <c r="DA50" s="51">
        <v>59</v>
      </c>
      <c r="DC50" s="51">
        <v>34</v>
      </c>
      <c r="DD50" s="51">
        <v>9</v>
      </c>
      <c r="DE50" s="51">
        <v>18</v>
      </c>
      <c r="DF50" s="51">
        <v>25</v>
      </c>
      <c r="DG50" s="51">
        <v>5</v>
      </c>
      <c r="DH50" s="51">
        <v>0</v>
      </c>
      <c r="DI50" s="51">
        <v>0</v>
      </c>
      <c r="DJ50" s="51">
        <v>0</v>
      </c>
      <c r="DK50" s="51">
        <v>9</v>
      </c>
      <c r="DL50" s="51">
        <v>37566</v>
      </c>
      <c r="DN50" s="51">
        <v>57</v>
      </c>
      <c r="DP50" s="51">
        <v>50</v>
      </c>
      <c r="DQ50" s="51">
        <v>53</v>
      </c>
      <c r="DR50" s="51">
        <v>0</v>
      </c>
      <c r="DS50" s="51">
        <v>3</v>
      </c>
      <c r="DV50" s="51">
        <v>0</v>
      </c>
      <c r="DW50" s="51">
        <v>7</v>
      </c>
      <c r="DX50" s="51">
        <v>40</v>
      </c>
      <c r="DY50" s="51">
        <v>11104</v>
      </c>
      <c r="EA50" s="51">
        <v>53</v>
      </c>
      <c r="EC50" s="51">
        <v>54</v>
      </c>
      <c r="ED50" s="51">
        <v>60</v>
      </c>
      <c r="EE50" s="51" t="s">
        <v>78</v>
      </c>
      <c r="EF50" s="51">
        <v>5</v>
      </c>
      <c r="EI50" s="51">
        <v>0</v>
      </c>
      <c r="EJ50" s="51">
        <v>5</v>
      </c>
      <c r="EK50" s="51">
        <v>35</v>
      </c>
      <c r="EL50" s="51">
        <v>26461</v>
      </c>
      <c r="EN50" s="51">
        <v>60</v>
      </c>
      <c r="EP50" s="51">
        <v>53</v>
      </c>
      <c r="EQ50" s="51">
        <v>58</v>
      </c>
      <c r="ER50" s="51" t="s">
        <v>78</v>
      </c>
      <c r="ES50" s="51">
        <v>5</v>
      </c>
      <c r="EV50" s="51">
        <v>0</v>
      </c>
      <c r="EW50" s="51">
        <v>6</v>
      </c>
      <c r="EX50" s="51">
        <v>36</v>
      </c>
      <c r="EY50" s="51">
        <v>37565</v>
      </c>
      <c r="FA50" s="51">
        <v>58</v>
      </c>
    </row>
    <row r="51" spans="1:157" x14ac:dyDescent="0.2">
      <c r="B51" s="51" t="s">
        <v>122</v>
      </c>
      <c r="C51" s="51">
        <v>4</v>
      </c>
      <c r="D51" s="51">
        <v>29</v>
      </c>
      <c r="E51" s="51">
        <v>23</v>
      </c>
      <c r="F51" s="51">
        <v>9</v>
      </c>
      <c r="G51" s="51">
        <v>35</v>
      </c>
      <c r="H51" s="51">
        <v>0</v>
      </c>
      <c r="I51" s="51">
        <v>0</v>
      </c>
      <c r="J51" s="51">
        <v>0</v>
      </c>
      <c r="K51" s="51">
        <v>0</v>
      </c>
      <c r="L51" s="51">
        <v>226024</v>
      </c>
      <c r="N51" s="51">
        <v>95</v>
      </c>
      <c r="P51" s="51">
        <v>6</v>
      </c>
      <c r="Q51" s="51">
        <v>28</v>
      </c>
      <c r="R51" s="51">
        <v>26</v>
      </c>
      <c r="S51" s="51">
        <v>11</v>
      </c>
      <c r="T51" s="51">
        <v>29</v>
      </c>
      <c r="U51" s="51">
        <v>0</v>
      </c>
      <c r="V51" s="51">
        <v>0</v>
      </c>
      <c r="W51" s="51">
        <v>0</v>
      </c>
      <c r="X51" s="51">
        <v>1</v>
      </c>
      <c r="Y51" s="51">
        <v>201284</v>
      </c>
      <c r="AA51" s="51">
        <v>93</v>
      </c>
      <c r="AC51" s="51">
        <v>5</v>
      </c>
      <c r="AD51" s="51">
        <v>28</v>
      </c>
      <c r="AE51" s="51">
        <v>24</v>
      </c>
      <c r="AF51" s="51">
        <v>10</v>
      </c>
      <c r="AG51" s="51">
        <v>32</v>
      </c>
      <c r="AH51" s="51">
        <v>0</v>
      </c>
      <c r="AI51" s="51">
        <v>0</v>
      </c>
      <c r="AJ51" s="51">
        <v>0</v>
      </c>
      <c r="AK51" s="51">
        <v>0</v>
      </c>
      <c r="AL51" s="51">
        <v>427308</v>
      </c>
      <c r="AN51" s="51">
        <v>94</v>
      </c>
      <c r="AP51" s="51">
        <v>5</v>
      </c>
      <c r="AQ51" s="51">
        <v>27</v>
      </c>
      <c r="AR51" s="51">
        <v>31</v>
      </c>
      <c r="AS51" s="51">
        <v>16</v>
      </c>
      <c r="AT51" s="51">
        <v>19</v>
      </c>
      <c r="AU51" s="51">
        <v>0</v>
      </c>
      <c r="AV51" s="51">
        <v>0</v>
      </c>
      <c r="AW51" s="51">
        <v>0</v>
      </c>
      <c r="AX51" s="51">
        <v>0</v>
      </c>
      <c r="AY51" s="51">
        <v>226025</v>
      </c>
      <c r="BA51" s="51">
        <v>94</v>
      </c>
      <c r="BC51" s="51">
        <v>10</v>
      </c>
      <c r="BD51" s="51">
        <v>22</v>
      </c>
      <c r="BE51" s="51">
        <v>34</v>
      </c>
      <c r="BF51" s="51">
        <v>23</v>
      </c>
      <c r="BG51" s="51">
        <v>11</v>
      </c>
      <c r="BH51" s="51">
        <v>0</v>
      </c>
      <c r="BI51" s="51">
        <v>0</v>
      </c>
      <c r="BJ51" s="51">
        <v>0</v>
      </c>
      <c r="BK51" s="51">
        <v>1</v>
      </c>
      <c r="BL51" s="51">
        <v>201284</v>
      </c>
      <c r="BN51" s="51">
        <v>89</v>
      </c>
      <c r="BP51" s="51">
        <v>7</v>
      </c>
      <c r="BQ51" s="51">
        <v>25</v>
      </c>
      <c r="BR51" s="51">
        <v>32</v>
      </c>
      <c r="BS51" s="51">
        <v>19</v>
      </c>
      <c r="BT51" s="51">
        <v>16</v>
      </c>
      <c r="BU51" s="51">
        <v>0</v>
      </c>
      <c r="BV51" s="51">
        <v>0</v>
      </c>
      <c r="BW51" s="51">
        <v>0</v>
      </c>
      <c r="BX51" s="51">
        <v>1</v>
      </c>
      <c r="BY51" s="51">
        <v>427309</v>
      </c>
      <c r="CA51" s="51">
        <v>92</v>
      </c>
      <c r="CC51" s="51">
        <v>3</v>
      </c>
      <c r="CD51" s="51">
        <v>33</v>
      </c>
      <c r="CE51" s="51">
        <v>30</v>
      </c>
      <c r="CF51" s="51">
        <v>13</v>
      </c>
      <c r="CG51" s="51">
        <v>21</v>
      </c>
      <c r="CH51" s="51">
        <v>0</v>
      </c>
      <c r="CI51" s="51">
        <v>0</v>
      </c>
      <c r="CJ51" s="51">
        <v>0</v>
      </c>
      <c r="CK51" s="51">
        <v>0</v>
      </c>
      <c r="CL51" s="51">
        <v>226025</v>
      </c>
      <c r="CN51" s="51">
        <v>97</v>
      </c>
      <c r="CP51" s="51">
        <v>3</v>
      </c>
      <c r="CQ51" s="51">
        <v>30</v>
      </c>
      <c r="CR51" s="51">
        <v>26</v>
      </c>
      <c r="CS51" s="51">
        <v>11</v>
      </c>
      <c r="CT51" s="51">
        <v>30</v>
      </c>
      <c r="CU51" s="51">
        <v>0</v>
      </c>
      <c r="CV51" s="51">
        <v>0</v>
      </c>
      <c r="CW51" s="51">
        <v>0</v>
      </c>
      <c r="CX51" s="51">
        <v>0</v>
      </c>
      <c r="CY51" s="51">
        <v>201286</v>
      </c>
      <c r="DA51" s="51">
        <v>97</v>
      </c>
      <c r="DC51" s="51">
        <v>3</v>
      </c>
      <c r="DD51" s="51">
        <v>31</v>
      </c>
      <c r="DE51" s="51">
        <v>28</v>
      </c>
      <c r="DF51" s="51">
        <v>12</v>
      </c>
      <c r="DG51" s="51">
        <v>25</v>
      </c>
      <c r="DH51" s="51">
        <v>0</v>
      </c>
      <c r="DI51" s="51">
        <v>0</v>
      </c>
      <c r="DJ51" s="51">
        <v>0</v>
      </c>
      <c r="DK51" s="51">
        <v>0</v>
      </c>
      <c r="DL51" s="51">
        <v>427311</v>
      </c>
      <c r="DN51" s="51">
        <v>97</v>
      </c>
      <c r="DP51" s="51">
        <v>73</v>
      </c>
      <c r="DQ51" s="51">
        <v>96</v>
      </c>
      <c r="DR51" s="51" t="s">
        <v>78</v>
      </c>
      <c r="DS51" s="51">
        <v>23</v>
      </c>
      <c r="DV51" s="51">
        <v>0</v>
      </c>
      <c r="DW51" s="51">
        <v>0</v>
      </c>
      <c r="DX51" s="51">
        <v>4</v>
      </c>
      <c r="DY51" s="51">
        <v>226027</v>
      </c>
      <c r="EA51" s="51">
        <v>96</v>
      </c>
      <c r="EC51" s="51">
        <v>67</v>
      </c>
      <c r="ED51" s="51">
        <v>96</v>
      </c>
      <c r="EE51" s="51" t="s">
        <v>78</v>
      </c>
      <c r="EF51" s="51">
        <v>29</v>
      </c>
      <c r="EI51" s="51">
        <v>0</v>
      </c>
      <c r="EJ51" s="51">
        <v>0</v>
      </c>
      <c r="EK51" s="51">
        <v>4</v>
      </c>
      <c r="EL51" s="51">
        <v>201288</v>
      </c>
      <c r="EN51" s="51">
        <v>96</v>
      </c>
      <c r="EP51" s="51">
        <v>70</v>
      </c>
      <c r="EQ51" s="51">
        <v>96</v>
      </c>
      <c r="ER51" s="51">
        <v>0</v>
      </c>
      <c r="ES51" s="51">
        <v>26</v>
      </c>
      <c r="EV51" s="51">
        <v>0</v>
      </c>
      <c r="EW51" s="51">
        <v>0</v>
      </c>
      <c r="EX51" s="51">
        <v>4</v>
      </c>
      <c r="EY51" s="51">
        <v>427315</v>
      </c>
      <c r="FA51" s="51">
        <v>96</v>
      </c>
    </row>
    <row r="52" spans="1:157" x14ac:dyDescent="0.2">
      <c r="B52" s="51" t="s">
        <v>30</v>
      </c>
      <c r="C52" s="51">
        <v>22</v>
      </c>
      <c r="D52" s="51">
        <v>4</v>
      </c>
      <c r="E52" s="51">
        <v>6</v>
      </c>
      <c r="F52" s="51">
        <v>7</v>
      </c>
      <c r="G52" s="51">
        <v>2</v>
      </c>
      <c r="H52" s="51">
        <v>0</v>
      </c>
      <c r="I52" s="51">
        <v>0</v>
      </c>
      <c r="J52" s="51">
        <v>1</v>
      </c>
      <c r="K52" s="51">
        <v>56</v>
      </c>
      <c r="L52" s="51">
        <v>2825</v>
      </c>
      <c r="N52" s="51">
        <v>20</v>
      </c>
      <c r="P52" s="51">
        <v>24</v>
      </c>
      <c r="Q52" s="51">
        <v>5</v>
      </c>
      <c r="R52" s="51">
        <v>8</v>
      </c>
      <c r="S52" s="51">
        <v>8</v>
      </c>
      <c r="T52" s="51">
        <v>3</v>
      </c>
      <c r="U52" s="51" t="s">
        <v>78</v>
      </c>
      <c r="V52" s="51">
        <v>0</v>
      </c>
      <c r="W52" s="51">
        <v>1</v>
      </c>
      <c r="X52" s="51">
        <v>51</v>
      </c>
      <c r="Y52" s="51">
        <v>7212</v>
      </c>
      <c r="AA52" s="51">
        <v>24</v>
      </c>
      <c r="AC52" s="51">
        <v>23</v>
      </c>
      <c r="AD52" s="51">
        <v>4</v>
      </c>
      <c r="AE52" s="51">
        <v>8</v>
      </c>
      <c r="AF52" s="51">
        <v>8</v>
      </c>
      <c r="AG52" s="51">
        <v>3</v>
      </c>
      <c r="AH52" s="51" t="s">
        <v>78</v>
      </c>
      <c r="AI52" s="51">
        <v>0</v>
      </c>
      <c r="AJ52" s="51">
        <v>1</v>
      </c>
      <c r="AK52" s="51">
        <v>52</v>
      </c>
      <c r="AL52" s="51">
        <v>10037</v>
      </c>
      <c r="AN52" s="51">
        <v>23</v>
      </c>
      <c r="AP52" s="51">
        <v>21</v>
      </c>
      <c r="AQ52" s="51">
        <v>3</v>
      </c>
      <c r="AR52" s="51">
        <v>5</v>
      </c>
      <c r="AS52" s="51">
        <v>7</v>
      </c>
      <c r="AT52" s="51">
        <v>1</v>
      </c>
      <c r="AU52" s="51">
        <v>0</v>
      </c>
      <c r="AV52" s="51">
        <v>0</v>
      </c>
      <c r="AW52" s="51">
        <v>1</v>
      </c>
      <c r="AX52" s="51">
        <v>62</v>
      </c>
      <c r="AY52" s="51">
        <v>2825</v>
      </c>
      <c r="BA52" s="51">
        <v>16</v>
      </c>
      <c r="BC52" s="51">
        <v>24</v>
      </c>
      <c r="BD52" s="51">
        <v>2</v>
      </c>
      <c r="BE52" s="51">
        <v>6</v>
      </c>
      <c r="BF52" s="51">
        <v>10</v>
      </c>
      <c r="BG52" s="51">
        <v>1</v>
      </c>
      <c r="BH52" s="51">
        <v>0</v>
      </c>
      <c r="BI52" s="51">
        <v>0</v>
      </c>
      <c r="BJ52" s="51">
        <v>1</v>
      </c>
      <c r="BK52" s="51">
        <v>57</v>
      </c>
      <c r="BL52" s="51">
        <v>7211</v>
      </c>
      <c r="BN52" s="51">
        <v>18</v>
      </c>
      <c r="BP52" s="51">
        <v>23</v>
      </c>
      <c r="BQ52" s="51">
        <v>2</v>
      </c>
      <c r="BR52" s="51">
        <v>6</v>
      </c>
      <c r="BS52" s="51">
        <v>9</v>
      </c>
      <c r="BT52" s="51">
        <v>1</v>
      </c>
      <c r="BU52" s="51">
        <v>0</v>
      </c>
      <c r="BV52" s="51">
        <v>0</v>
      </c>
      <c r="BW52" s="51">
        <v>1</v>
      </c>
      <c r="BX52" s="51">
        <v>58</v>
      </c>
      <c r="BY52" s="51">
        <v>10036</v>
      </c>
      <c r="CA52" s="51">
        <v>17</v>
      </c>
      <c r="CC52" s="51">
        <v>23</v>
      </c>
      <c r="CD52" s="51">
        <v>3</v>
      </c>
      <c r="CE52" s="51">
        <v>6</v>
      </c>
      <c r="CF52" s="51">
        <v>9</v>
      </c>
      <c r="CG52" s="51">
        <v>1</v>
      </c>
      <c r="CH52" s="51">
        <v>0</v>
      </c>
      <c r="CI52" s="51" t="s">
        <v>78</v>
      </c>
      <c r="CJ52" s="51">
        <v>1</v>
      </c>
      <c r="CK52" s="51">
        <v>56</v>
      </c>
      <c r="CL52" s="51">
        <v>2826</v>
      </c>
      <c r="CN52" s="51">
        <v>19</v>
      </c>
      <c r="CP52" s="51">
        <v>24</v>
      </c>
      <c r="CQ52" s="51">
        <v>5</v>
      </c>
      <c r="CR52" s="51">
        <v>9</v>
      </c>
      <c r="CS52" s="51">
        <v>11</v>
      </c>
      <c r="CT52" s="51">
        <v>3</v>
      </c>
      <c r="CU52" s="51" t="s">
        <v>78</v>
      </c>
      <c r="CV52" s="51" t="s">
        <v>78</v>
      </c>
      <c r="CW52" s="51">
        <v>1</v>
      </c>
      <c r="CX52" s="51">
        <v>47</v>
      </c>
      <c r="CY52" s="51">
        <v>7216</v>
      </c>
      <c r="DA52" s="51">
        <v>28</v>
      </c>
      <c r="DC52" s="51">
        <v>24</v>
      </c>
      <c r="DD52" s="51">
        <v>4</v>
      </c>
      <c r="DE52" s="51">
        <v>8</v>
      </c>
      <c r="DF52" s="51">
        <v>11</v>
      </c>
      <c r="DG52" s="51">
        <v>2</v>
      </c>
      <c r="DH52" s="51" t="s">
        <v>78</v>
      </c>
      <c r="DI52" s="51">
        <v>0</v>
      </c>
      <c r="DJ52" s="51">
        <v>1</v>
      </c>
      <c r="DK52" s="51">
        <v>50</v>
      </c>
      <c r="DL52" s="51">
        <v>10042</v>
      </c>
      <c r="DN52" s="51">
        <v>26</v>
      </c>
      <c r="DP52" s="51">
        <v>18</v>
      </c>
      <c r="DQ52" s="51">
        <v>20</v>
      </c>
      <c r="DR52" s="51">
        <v>0</v>
      </c>
      <c r="DS52" s="51">
        <v>2</v>
      </c>
      <c r="DV52" s="51">
        <v>1</v>
      </c>
      <c r="DW52" s="51">
        <v>54</v>
      </c>
      <c r="DX52" s="51">
        <v>25</v>
      </c>
      <c r="DY52" s="51">
        <v>2826</v>
      </c>
      <c r="EA52" s="51">
        <v>20</v>
      </c>
      <c r="EC52" s="51">
        <v>24</v>
      </c>
      <c r="ED52" s="51">
        <v>26</v>
      </c>
      <c r="EE52" s="51">
        <v>0</v>
      </c>
      <c r="EF52" s="51">
        <v>2</v>
      </c>
      <c r="EI52" s="51">
        <v>1</v>
      </c>
      <c r="EJ52" s="51">
        <v>47</v>
      </c>
      <c r="EK52" s="51">
        <v>26</v>
      </c>
      <c r="EL52" s="51">
        <v>7216</v>
      </c>
      <c r="EN52" s="51">
        <v>26</v>
      </c>
      <c r="EP52" s="51">
        <v>22</v>
      </c>
      <c r="EQ52" s="51">
        <v>24</v>
      </c>
      <c r="ER52" s="51">
        <v>0</v>
      </c>
      <c r="ES52" s="51">
        <v>2</v>
      </c>
      <c r="EV52" s="51">
        <v>1</v>
      </c>
      <c r="EW52" s="51">
        <v>49</v>
      </c>
      <c r="EX52" s="51">
        <v>25</v>
      </c>
      <c r="EY52" s="51">
        <v>10042</v>
      </c>
      <c r="FA52" s="51">
        <v>24</v>
      </c>
    </row>
    <row r="53" spans="1:157" x14ac:dyDescent="0.2">
      <c r="B53" s="51" t="s">
        <v>122</v>
      </c>
      <c r="C53" s="51">
        <v>4</v>
      </c>
      <c r="D53" s="51">
        <v>29</v>
      </c>
      <c r="E53" s="51">
        <v>23</v>
      </c>
      <c r="F53" s="51">
        <v>9</v>
      </c>
      <c r="G53" s="51">
        <v>35</v>
      </c>
      <c r="H53" s="51">
        <v>0</v>
      </c>
      <c r="I53" s="51">
        <v>0</v>
      </c>
      <c r="J53" s="51">
        <v>0</v>
      </c>
      <c r="K53" s="51">
        <v>0</v>
      </c>
      <c r="L53" s="51">
        <v>226024</v>
      </c>
      <c r="N53" s="51">
        <v>95</v>
      </c>
      <c r="P53" s="51">
        <v>6</v>
      </c>
      <c r="Q53" s="51">
        <v>28</v>
      </c>
      <c r="R53" s="51">
        <v>26</v>
      </c>
      <c r="S53" s="51">
        <v>11</v>
      </c>
      <c r="T53" s="51">
        <v>29</v>
      </c>
      <c r="U53" s="51">
        <v>0</v>
      </c>
      <c r="V53" s="51">
        <v>0</v>
      </c>
      <c r="W53" s="51">
        <v>0</v>
      </c>
      <c r="X53" s="51">
        <v>1</v>
      </c>
      <c r="Y53" s="51">
        <v>201284</v>
      </c>
      <c r="AA53" s="51">
        <v>93</v>
      </c>
      <c r="AC53" s="51">
        <v>5</v>
      </c>
      <c r="AD53" s="51">
        <v>28</v>
      </c>
      <c r="AE53" s="51">
        <v>24</v>
      </c>
      <c r="AF53" s="51">
        <v>10</v>
      </c>
      <c r="AG53" s="51">
        <v>32</v>
      </c>
      <c r="AH53" s="51">
        <v>0</v>
      </c>
      <c r="AI53" s="51">
        <v>0</v>
      </c>
      <c r="AJ53" s="51">
        <v>0</v>
      </c>
      <c r="AK53" s="51">
        <v>0</v>
      </c>
      <c r="AL53" s="51">
        <v>427308</v>
      </c>
      <c r="AN53" s="51">
        <v>94</v>
      </c>
      <c r="AP53" s="51">
        <v>5</v>
      </c>
      <c r="AQ53" s="51">
        <v>27</v>
      </c>
      <c r="AR53" s="51">
        <v>31</v>
      </c>
      <c r="AS53" s="51">
        <v>16</v>
      </c>
      <c r="AT53" s="51">
        <v>19</v>
      </c>
      <c r="AU53" s="51">
        <v>0</v>
      </c>
      <c r="AV53" s="51">
        <v>0</v>
      </c>
      <c r="AW53" s="51">
        <v>0</v>
      </c>
      <c r="AX53" s="51">
        <v>0</v>
      </c>
      <c r="AY53" s="51">
        <v>226025</v>
      </c>
      <c r="BA53" s="51">
        <v>94</v>
      </c>
      <c r="BC53" s="51">
        <v>10</v>
      </c>
      <c r="BD53" s="51">
        <v>22</v>
      </c>
      <c r="BE53" s="51">
        <v>34</v>
      </c>
      <c r="BF53" s="51">
        <v>23</v>
      </c>
      <c r="BG53" s="51">
        <v>11</v>
      </c>
      <c r="BH53" s="51">
        <v>0</v>
      </c>
      <c r="BI53" s="51">
        <v>0</v>
      </c>
      <c r="BJ53" s="51">
        <v>0</v>
      </c>
      <c r="BK53" s="51">
        <v>1</v>
      </c>
      <c r="BL53" s="51">
        <v>201284</v>
      </c>
      <c r="BN53" s="51">
        <v>89</v>
      </c>
      <c r="BP53" s="51">
        <v>7</v>
      </c>
      <c r="BQ53" s="51">
        <v>25</v>
      </c>
      <c r="BR53" s="51">
        <v>32</v>
      </c>
      <c r="BS53" s="51">
        <v>19</v>
      </c>
      <c r="BT53" s="51">
        <v>16</v>
      </c>
      <c r="BU53" s="51">
        <v>0</v>
      </c>
      <c r="BV53" s="51">
        <v>0</v>
      </c>
      <c r="BW53" s="51">
        <v>0</v>
      </c>
      <c r="BX53" s="51">
        <v>1</v>
      </c>
      <c r="BY53" s="51">
        <v>427309</v>
      </c>
      <c r="CA53" s="51">
        <v>92</v>
      </c>
      <c r="CC53" s="51">
        <v>3</v>
      </c>
      <c r="CD53" s="51">
        <v>33</v>
      </c>
      <c r="CE53" s="51">
        <v>30</v>
      </c>
      <c r="CF53" s="51">
        <v>13</v>
      </c>
      <c r="CG53" s="51">
        <v>21</v>
      </c>
      <c r="CH53" s="51">
        <v>0</v>
      </c>
      <c r="CI53" s="51">
        <v>0</v>
      </c>
      <c r="CJ53" s="51">
        <v>0</v>
      </c>
      <c r="CK53" s="51">
        <v>0</v>
      </c>
      <c r="CL53" s="51">
        <v>226025</v>
      </c>
      <c r="CN53" s="51">
        <v>97</v>
      </c>
      <c r="CP53" s="51">
        <v>3</v>
      </c>
      <c r="CQ53" s="51">
        <v>30</v>
      </c>
      <c r="CR53" s="51">
        <v>26</v>
      </c>
      <c r="CS53" s="51">
        <v>11</v>
      </c>
      <c r="CT53" s="51">
        <v>30</v>
      </c>
      <c r="CU53" s="51">
        <v>0</v>
      </c>
      <c r="CV53" s="51">
        <v>0</v>
      </c>
      <c r="CW53" s="51">
        <v>0</v>
      </c>
      <c r="CX53" s="51">
        <v>0</v>
      </c>
      <c r="CY53" s="51">
        <v>201286</v>
      </c>
      <c r="DA53" s="51">
        <v>97</v>
      </c>
      <c r="DC53" s="51">
        <v>3</v>
      </c>
      <c r="DD53" s="51">
        <v>31</v>
      </c>
      <c r="DE53" s="51">
        <v>28</v>
      </c>
      <c r="DF53" s="51">
        <v>12</v>
      </c>
      <c r="DG53" s="51">
        <v>25</v>
      </c>
      <c r="DH53" s="51">
        <v>0</v>
      </c>
      <c r="DI53" s="51">
        <v>0</v>
      </c>
      <c r="DJ53" s="51">
        <v>0</v>
      </c>
      <c r="DK53" s="51">
        <v>0</v>
      </c>
      <c r="DL53" s="51">
        <v>427311</v>
      </c>
      <c r="DN53" s="51">
        <v>97</v>
      </c>
      <c r="DP53" s="51">
        <v>73</v>
      </c>
      <c r="DQ53" s="51">
        <v>96</v>
      </c>
      <c r="DR53" s="51" t="s">
        <v>78</v>
      </c>
      <c r="DS53" s="51">
        <v>23</v>
      </c>
      <c r="DV53" s="51">
        <v>0</v>
      </c>
      <c r="DW53" s="51">
        <v>0</v>
      </c>
      <c r="DX53" s="51">
        <v>4</v>
      </c>
      <c r="DY53" s="51">
        <v>226027</v>
      </c>
      <c r="EA53" s="51">
        <v>96</v>
      </c>
      <c r="EC53" s="51">
        <v>67</v>
      </c>
      <c r="ED53" s="51">
        <v>96</v>
      </c>
      <c r="EE53" s="51" t="s">
        <v>78</v>
      </c>
      <c r="EF53" s="51">
        <v>29</v>
      </c>
      <c r="EI53" s="51">
        <v>0</v>
      </c>
      <c r="EJ53" s="51">
        <v>0</v>
      </c>
      <c r="EK53" s="51">
        <v>4</v>
      </c>
      <c r="EL53" s="51">
        <v>201288</v>
      </c>
      <c r="EN53" s="51">
        <v>96</v>
      </c>
      <c r="EP53" s="51">
        <v>70</v>
      </c>
      <c r="EQ53" s="51">
        <v>96</v>
      </c>
      <c r="ER53" s="51">
        <v>0</v>
      </c>
      <c r="ES53" s="51">
        <v>26</v>
      </c>
      <c r="EV53" s="51">
        <v>0</v>
      </c>
      <c r="EW53" s="51">
        <v>0</v>
      </c>
      <c r="EX53" s="51">
        <v>4</v>
      </c>
      <c r="EY53" s="51">
        <v>427315</v>
      </c>
      <c r="FA53" s="51">
        <v>96</v>
      </c>
    </row>
    <row r="54" spans="1:157" x14ac:dyDescent="0.2">
      <c r="B54" s="29" t="s">
        <v>498</v>
      </c>
      <c r="C54" s="51">
        <v>20</v>
      </c>
      <c r="D54" s="51">
        <v>12</v>
      </c>
      <c r="E54" s="51">
        <v>17</v>
      </c>
      <c r="F54" s="51">
        <v>9</v>
      </c>
      <c r="G54" s="51">
        <v>10</v>
      </c>
      <c r="H54" s="51">
        <v>0</v>
      </c>
      <c r="I54" s="51">
        <v>3</v>
      </c>
      <c r="J54" s="51">
        <v>3</v>
      </c>
      <c r="K54" s="51">
        <v>26</v>
      </c>
      <c r="L54" s="51">
        <v>1207</v>
      </c>
      <c r="N54" s="51">
        <v>48</v>
      </c>
      <c r="P54" s="51">
        <v>20</v>
      </c>
      <c r="Q54" s="51">
        <v>11</v>
      </c>
      <c r="R54" s="51">
        <v>15</v>
      </c>
      <c r="S54" s="51">
        <v>10</v>
      </c>
      <c r="T54" s="51">
        <v>9</v>
      </c>
      <c r="U54" s="51" t="s">
        <v>78</v>
      </c>
      <c r="V54" s="51">
        <v>4</v>
      </c>
      <c r="W54" s="51">
        <v>3</v>
      </c>
      <c r="X54" s="51">
        <v>28</v>
      </c>
      <c r="Y54" s="51">
        <v>1285</v>
      </c>
      <c r="AA54" s="51">
        <v>45</v>
      </c>
      <c r="AC54" s="51">
        <v>20</v>
      </c>
      <c r="AD54" s="51">
        <v>11</v>
      </c>
      <c r="AE54" s="51">
        <v>16</v>
      </c>
      <c r="AF54" s="51">
        <v>10</v>
      </c>
      <c r="AG54" s="51">
        <v>10</v>
      </c>
      <c r="AH54" s="51" t="s">
        <v>78</v>
      </c>
      <c r="AI54" s="51">
        <v>3</v>
      </c>
      <c r="AJ54" s="51">
        <v>3</v>
      </c>
      <c r="AK54" s="51">
        <v>27</v>
      </c>
      <c r="AL54" s="51">
        <v>2492</v>
      </c>
      <c r="AN54" s="51">
        <v>47</v>
      </c>
      <c r="AP54" s="51">
        <v>21</v>
      </c>
      <c r="AQ54" s="51">
        <v>9</v>
      </c>
      <c r="AR54" s="51">
        <v>17</v>
      </c>
      <c r="AS54" s="51">
        <v>14</v>
      </c>
      <c r="AT54" s="51">
        <v>4</v>
      </c>
      <c r="AU54" s="51">
        <v>0</v>
      </c>
      <c r="AV54" s="51">
        <v>3</v>
      </c>
      <c r="AW54" s="51">
        <v>3</v>
      </c>
      <c r="AX54" s="51">
        <v>28</v>
      </c>
      <c r="AY54" s="51">
        <v>1207</v>
      </c>
      <c r="BA54" s="51">
        <v>45</v>
      </c>
      <c r="BC54" s="51">
        <v>23</v>
      </c>
      <c r="BD54" s="51">
        <v>6</v>
      </c>
      <c r="BE54" s="51">
        <v>14</v>
      </c>
      <c r="BF54" s="51">
        <v>16</v>
      </c>
      <c r="BG54" s="51">
        <v>3</v>
      </c>
      <c r="BH54" s="51" t="s">
        <v>78</v>
      </c>
      <c r="BI54" s="51">
        <v>4</v>
      </c>
      <c r="BJ54" s="51">
        <v>3</v>
      </c>
      <c r="BK54" s="51">
        <v>31</v>
      </c>
      <c r="BL54" s="51">
        <v>1285</v>
      </c>
      <c r="BN54" s="51">
        <v>39</v>
      </c>
      <c r="BP54" s="51">
        <v>22</v>
      </c>
      <c r="BQ54" s="51">
        <v>7</v>
      </c>
      <c r="BR54" s="51">
        <v>15</v>
      </c>
      <c r="BS54" s="51">
        <v>15</v>
      </c>
      <c r="BT54" s="51">
        <v>4</v>
      </c>
      <c r="BU54" s="51" t="s">
        <v>78</v>
      </c>
      <c r="BV54" s="51">
        <v>3</v>
      </c>
      <c r="BW54" s="51">
        <v>3</v>
      </c>
      <c r="BX54" s="51">
        <v>29</v>
      </c>
      <c r="BY54" s="51">
        <v>2492</v>
      </c>
      <c r="CA54" s="51">
        <v>42</v>
      </c>
      <c r="CC54" s="51">
        <v>21</v>
      </c>
      <c r="CD54" s="51">
        <v>12</v>
      </c>
      <c r="CE54" s="51">
        <v>19</v>
      </c>
      <c r="CF54" s="51">
        <v>19</v>
      </c>
      <c r="CG54" s="51">
        <v>6</v>
      </c>
      <c r="CH54" s="51">
        <v>0</v>
      </c>
      <c r="CI54" s="51">
        <v>3</v>
      </c>
      <c r="CJ54" s="51">
        <v>6</v>
      </c>
      <c r="CK54" s="51">
        <v>15</v>
      </c>
      <c r="CL54" s="51">
        <v>1206</v>
      </c>
      <c r="CN54" s="51">
        <v>55</v>
      </c>
      <c r="CP54" s="51">
        <v>20</v>
      </c>
      <c r="CQ54" s="51">
        <v>13</v>
      </c>
      <c r="CR54" s="51">
        <v>19</v>
      </c>
      <c r="CS54" s="51">
        <v>16</v>
      </c>
      <c r="CT54" s="51">
        <v>7</v>
      </c>
      <c r="CU54" s="51" t="s">
        <v>78</v>
      </c>
      <c r="CV54" s="51">
        <v>4</v>
      </c>
      <c r="CW54" s="51">
        <v>6</v>
      </c>
      <c r="CX54" s="51">
        <v>15</v>
      </c>
      <c r="CY54" s="51">
        <v>1285</v>
      </c>
      <c r="DA54" s="51">
        <v>55</v>
      </c>
      <c r="DC54" s="51">
        <v>20</v>
      </c>
      <c r="DD54" s="51">
        <v>12</v>
      </c>
      <c r="DE54" s="51">
        <v>19</v>
      </c>
      <c r="DF54" s="51">
        <v>18</v>
      </c>
      <c r="DG54" s="51">
        <v>6</v>
      </c>
      <c r="DH54" s="51" t="s">
        <v>78</v>
      </c>
      <c r="DI54" s="51">
        <v>3</v>
      </c>
      <c r="DJ54" s="51">
        <v>6</v>
      </c>
      <c r="DK54" s="51">
        <v>15</v>
      </c>
      <c r="DL54" s="51">
        <v>2491</v>
      </c>
      <c r="DN54" s="51">
        <v>55</v>
      </c>
      <c r="DP54" s="51">
        <v>45</v>
      </c>
      <c r="DQ54" s="51">
        <v>49</v>
      </c>
      <c r="DR54" s="51">
        <v>0</v>
      </c>
      <c r="DS54" s="51">
        <v>5</v>
      </c>
      <c r="DV54" s="51">
        <v>12</v>
      </c>
      <c r="DW54" s="51">
        <v>15</v>
      </c>
      <c r="DX54" s="51">
        <v>23</v>
      </c>
      <c r="DY54" s="51">
        <v>1207</v>
      </c>
      <c r="EA54" s="51">
        <v>49</v>
      </c>
      <c r="EC54" s="51">
        <v>44</v>
      </c>
      <c r="ED54" s="51">
        <v>50</v>
      </c>
      <c r="EE54" s="51" t="s">
        <v>78</v>
      </c>
      <c r="EF54" s="51">
        <v>6</v>
      </c>
      <c r="EI54" s="51">
        <v>12</v>
      </c>
      <c r="EJ54" s="51">
        <v>16</v>
      </c>
      <c r="EK54" s="51">
        <v>21</v>
      </c>
      <c r="EL54" s="51">
        <v>1283</v>
      </c>
      <c r="EN54" s="51">
        <v>50</v>
      </c>
      <c r="EP54" s="51">
        <v>45</v>
      </c>
      <c r="EQ54" s="51">
        <v>50</v>
      </c>
      <c r="ER54" s="51" t="s">
        <v>78</v>
      </c>
      <c r="ES54" s="51">
        <v>5</v>
      </c>
      <c r="EV54" s="51">
        <v>12</v>
      </c>
      <c r="EW54" s="51">
        <v>16</v>
      </c>
      <c r="EX54" s="51">
        <v>22</v>
      </c>
      <c r="EY54" s="51">
        <v>2490</v>
      </c>
      <c r="FA54" s="51">
        <v>50</v>
      </c>
    </row>
    <row r="55" spans="1:157" x14ac:dyDescent="0.2">
      <c r="B55" s="51" t="s">
        <v>26</v>
      </c>
      <c r="C55" s="51">
        <v>37</v>
      </c>
      <c r="D55" s="51">
        <v>8</v>
      </c>
      <c r="E55" s="51">
        <v>19</v>
      </c>
      <c r="F55" s="51">
        <v>22</v>
      </c>
      <c r="G55" s="51">
        <v>4</v>
      </c>
      <c r="H55" s="51" t="s">
        <v>78</v>
      </c>
      <c r="I55" s="51">
        <v>0</v>
      </c>
      <c r="J55" s="51">
        <v>0</v>
      </c>
      <c r="K55" s="51">
        <v>9</v>
      </c>
      <c r="L55" s="51">
        <v>41762</v>
      </c>
      <c r="N55" s="51">
        <v>53</v>
      </c>
      <c r="P55" s="51">
        <v>38</v>
      </c>
      <c r="Q55" s="51">
        <v>8</v>
      </c>
      <c r="R55" s="51">
        <v>18</v>
      </c>
      <c r="S55" s="51">
        <v>20</v>
      </c>
      <c r="T55" s="51">
        <v>4</v>
      </c>
      <c r="U55" s="51" t="s">
        <v>78</v>
      </c>
      <c r="V55" s="51">
        <v>0</v>
      </c>
      <c r="W55" s="51">
        <v>0</v>
      </c>
      <c r="X55" s="51">
        <v>11</v>
      </c>
      <c r="Y55" s="51">
        <v>80763</v>
      </c>
      <c r="AA55" s="51">
        <v>51</v>
      </c>
      <c r="AC55" s="51">
        <v>38</v>
      </c>
      <c r="AD55" s="51">
        <v>8</v>
      </c>
      <c r="AE55" s="51">
        <v>19</v>
      </c>
      <c r="AF55" s="51">
        <v>21</v>
      </c>
      <c r="AG55" s="51">
        <v>4</v>
      </c>
      <c r="AH55" s="51">
        <v>0</v>
      </c>
      <c r="AI55" s="51">
        <v>0</v>
      </c>
      <c r="AJ55" s="51">
        <v>0</v>
      </c>
      <c r="AK55" s="51">
        <v>10</v>
      </c>
      <c r="AL55" s="51">
        <v>122525</v>
      </c>
      <c r="AN55" s="51">
        <v>52</v>
      </c>
      <c r="AP55" s="51">
        <v>40</v>
      </c>
      <c r="AQ55" s="51">
        <v>4</v>
      </c>
      <c r="AR55" s="51">
        <v>14</v>
      </c>
      <c r="AS55" s="51">
        <v>28</v>
      </c>
      <c r="AT55" s="51">
        <v>2</v>
      </c>
      <c r="AU55" s="51" t="s">
        <v>78</v>
      </c>
      <c r="AV55" s="51">
        <v>0</v>
      </c>
      <c r="AW55" s="51">
        <v>0</v>
      </c>
      <c r="AX55" s="51">
        <v>12</v>
      </c>
      <c r="AY55" s="51">
        <v>41760</v>
      </c>
      <c r="BA55" s="51">
        <v>48</v>
      </c>
      <c r="BC55" s="51">
        <v>43</v>
      </c>
      <c r="BD55" s="51">
        <v>3</v>
      </c>
      <c r="BE55" s="51">
        <v>12</v>
      </c>
      <c r="BF55" s="51">
        <v>25</v>
      </c>
      <c r="BG55" s="51">
        <v>1</v>
      </c>
      <c r="BH55" s="51" t="s">
        <v>78</v>
      </c>
      <c r="BI55" s="51">
        <v>0</v>
      </c>
      <c r="BJ55" s="51">
        <v>0</v>
      </c>
      <c r="BK55" s="51">
        <v>16</v>
      </c>
      <c r="BL55" s="51">
        <v>80766</v>
      </c>
      <c r="BN55" s="51">
        <v>41</v>
      </c>
      <c r="BP55" s="51">
        <v>42</v>
      </c>
      <c r="BQ55" s="51">
        <v>3</v>
      </c>
      <c r="BR55" s="51">
        <v>13</v>
      </c>
      <c r="BS55" s="51">
        <v>26</v>
      </c>
      <c r="BT55" s="51">
        <v>1</v>
      </c>
      <c r="BU55" s="51">
        <v>0</v>
      </c>
      <c r="BV55" s="51">
        <v>0</v>
      </c>
      <c r="BW55" s="51">
        <v>0</v>
      </c>
      <c r="BX55" s="51">
        <v>14</v>
      </c>
      <c r="BY55" s="51">
        <v>122526</v>
      </c>
      <c r="CA55" s="51">
        <v>43</v>
      </c>
      <c r="CC55" s="51">
        <v>32</v>
      </c>
      <c r="CD55" s="51">
        <v>7</v>
      </c>
      <c r="CE55" s="51">
        <v>20</v>
      </c>
      <c r="CF55" s="51">
        <v>31</v>
      </c>
      <c r="CG55" s="51">
        <v>2</v>
      </c>
      <c r="CH55" s="51" t="s">
        <v>78</v>
      </c>
      <c r="CI55" s="51">
        <v>0</v>
      </c>
      <c r="CJ55" s="51">
        <v>0</v>
      </c>
      <c r="CK55" s="51">
        <v>8</v>
      </c>
      <c r="CL55" s="51">
        <v>41764</v>
      </c>
      <c r="CN55" s="51">
        <v>60</v>
      </c>
      <c r="CP55" s="51">
        <v>26</v>
      </c>
      <c r="CQ55" s="51">
        <v>10</v>
      </c>
      <c r="CR55" s="51">
        <v>23</v>
      </c>
      <c r="CS55" s="51">
        <v>28</v>
      </c>
      <c r="CT55" s="51">
        <v>5</v>
      </c>
      <c r="CU55" s="51" t="s">
        <v>78</v>
      </c>
      <c r="CV55" s="51">
        <v>0</v>
      </c>
      <c r="CW55" s="51">
        <v>0</v>
      </c>
      <c r="CX55" s="51">
        <v>8</v>
      </c>
      <c r="CY55" s="51">
        <v>80771</v>
      </c>
      <c r="DA55" s="51">
        <v>66</v>
      </c>
      <c r="DC55" s="51">
        <v>28</v>
      </c>
      <c r="DD55" s="51">
        <v>9</v>
      </c>
      <c r="DE55" s="51">
        <v>22</v>
      </c>
      <c r="DF55" s="51">
        <v>29</v>
      </c>
      <c r="DG55" s="51">
        <v>4</v>
      </c>
      <c r="DH55" s="51">
        <v>0</v>
      </c>
      <c r="DI55" s="51">
        <v>0</v>
      </c>
      <c r="DJ55" s="51">
        <v>0</v>
      </c>
      <c r="DK55" s="51">
        <v>8</v>
      </c>
      <c r="DL55" s="51">
        <v>122535</v>
      </c>
      <c r="DN55" s="51">
        <v>64</v>
      </c>
      <c r="DP55" s="51">
        <v>58</v>
      </c>
      <c r="DQ55" s="51">
        <v>61</v>
      </c>
      <c r="DR55" s="51">
        <v>0</v>
      </c>
      <c r="DS55" s="51">
        <v>3</v>
      </c>
      <c r="DV55" s="51">
        <v>0</v>
      </c>
      <c r="DW55" s="51">
        <v>6</v>
      </c>
      <c r="DX55" s="51">
        <v>33</v>
      </c>
      <c r="DY55" s="51">
        <v>41762</v>
      </c>
      <c r="EA55" s="51">
        <v>61</v>
      </c>
      <c r="EC55" s="51">
        <v>61</v>
      </c>
      <c r="ED55" s="51">
        <v>66</v>
      </c>
      <c r="EE55" s="51" t="s">
        <v>78</v>
      </c>
      <c r="EF55" s="51">
        <v>5</v>
      </c>
      <c r="EI55" s="51">
        <v>0</v>
      </c>
      <c r="EJ55" s="51">
        <v>7</v>
      </c>
      <c r="EK55" s="51">
        <v>28</v>
      </c>
      <c r="EL55" s="51">
        <v>80771</v>
      </c>
      <c r="EN55" s="51">
        <v>66</v>
      </c>
      <c r="EP55" s="51">
        <v>60</v>
      </c>
      <c r="EQ55" s="51">
        <v>64</v>
      </c>
      <c r="ER55" s="51" t="s">
        <v>78</v>
      </c>
      <c r="ES55" s="51">
        <v>4</v>
      </c>
      <c r="EV55" s="51">
        <v>0</v>
      </c>
      <c r="EW55" s="51">
        <v>6</v>
      </c>
      <c r="EX55" s="51">
        <v>29</v>
      </c>
      <c r="EY55" s="51">
        <v>122533</v>
      </c>
      <c r="FA55" s="51">
        <v>64</v>
      </c>
    </row>
    <row r="56" spans="1:157" x14ac:dyDescent="0.2">
      <c r="A56" s="51" t="s">
        <v>105</v>
      </c>
      <c r="B56" s="51" t="s">
        <v>106</v>
      </c>
      <c r="C56" s="51">
        <v>8</v>
      </c>
      <c r="D56" s="51">
        <v>27</v>
      </c>
      <c r="E56" s="51">
        <v>23</v>
      </c>
      <c r="F56" s="51">
        <v>11</v>
      </c>
      <c r="G56" s="51">
        <v>31</v>
      </c>
      <c r="H56" s="51">
        <v>0</v>
      </c>
      <c r="I56" s="51">
        <v>0</v>
      </c>
      <c r="J56" s="51">
        <v>0</v>
      </c>
      <c r="K56" s="51">
        <v>1</v>
      </c>
      <c r="L56" s="51">
        <v>255062</v>
      </c>
      <c r="N56" s="51">
        <v>91</v>
      </c>
      <c r="P56" s="51">
        <v>12</v>
      </c>
      <c r="Q56" s="51">
        <v>24</v>
      </c>
      <c r="R56" s="51">
        <v>25</v>
      </c>
      <c r="S56" s="51">
        <v>13</v>
      </c>
      <c r="T56" s="51">
        <v>24</v>
      </c>
      <c r="U56" s="51">
        <v>0</v>
      </c>
      <c r="V56" s="51">
        <v>0</v>
      </c>
      <c r="W56" s="51">
        <v>0</v>
      </c>
      <c r="X56" s="51">
        <v>1</v>
      </c>
      <c r="Y56" s="51">
        <v>249661</v>
      </c>
      <c r="AA56" s="51">
        <v>86</v>
      </c>
      <c r="AC56" s="51">
        <v>10</v>
      </c>
      <c r="AD56" s="51">
        <v>25</v>
      </c>
      <c r="AE56" s="51">
        <v>24</v>
      </c>
      <c r="AF56" s="51">
        <v>12</v>
      </c>
      <c r="AG56" s="51">
        <v>28</v>
      </c>
      <c r="AH56" s="51">
        <v>0</v>
      </c>
      <c r="AI56" s="51">
        <v>0</v>
      </c>
      <c r="AJ56" s="51">
        <v>0</v>
      </c>
      <c r="AK56" s="51">
        <v>1</v>
      </c>
      <c r="AL56" s="51">
        <v>504723</v>
      </c>
      <c r="AN56" s="51">
        <v>89</v>
      </c>
      <c r="AP56" s="51">
        <v>9</v>
      </c>
      <c r="AQ56" s="51">
        <v>25</v>
      </c>
      <c r="AR56" s="51">
        <v>30</v>
      </c>
      <c r="AS56" s="51">
        <v>18</v>
      </c>
      <c r="AT56" s="51">
        <v>17</v>
      </c>
      <c r="AU56" s="51">
        <v>0</v>
      </c>
      <c r="AV56" s="51">
        <v>0</v>
      </c>
      <c r="AW56" s="51">
        <v>0</v>
      </c>
      <c r="AX56" s="51">
        <v>1</v>
      </c>
      <c r="AY56" s="51">
        <v>255061</v>
      </c>
      <c r="BA56" s="51">
        <v>89</v>
      </c>
      <c r="BC56" s="51">
        <v>17</v>
      </c>
      <c r="BD56" s="51">
        <v>18</v>
      </c>
      <c r="BE56" s="51">
        <v>30</v>
      </c>
      <c r="BF56" s="51">
        <v>24</v>
      </c>
      <c r="BG56" s="51">
        <v>9</v>
      </c>
      <c r="BH56" s="51">
        <v>0</v>
      </c>
      <c r="BI56" s="51">
        <v>0</v>
      </c>
      <c r="BJ56" s="51">
        <v>0</v>
      </c>
      <c r="BK56" s="51">
        <v>2</v>
      </c>
      <c r="BL56" s="51">
        <v>249663</v>
      </c>
      <c r="BN56" s="51">
        <v>81</v>
      </c>
      <c r="BP56" s="51">
        <v>13</v>
      </c>
      <c r="BQ56" s="51">
        <v>21</v>
      </c>
      <c r="BR56" s="51">
        <v>30</v>
      </c>
      <c r="BS56" s="51">
        <v>21</v>
      </c>
      <c r="BT56" s="51">
        <v>13</v>
      </c>
      <c r="BU56" s="51">
        <v>0</v>
      </c>
      <c r="BV56" s="51">
        <v>0</v>
      </c>
      <c r="BW56" s="51">
        <v>0</v>
      </c>
      <c r="BX56" s="51">
        <v>2</v>
      </c>
      <c r="BY56" s="51">
        <v>504724</v>
      </c>
      <c r="CA56" s="51">
        <v>85</v>
      </c>
      <c r="CC56" s="51">
        <v>6</v>
      </c>
      <c r="CD56" s="51">
        <v>30</v>
      </c>
      <c r="CE56" s="51">
        <v>29</v>
      </c>
      <c r="CF56" s="51">
        <v>16</v>
      </c>
      <c r="CG56" s="51">
        <v>19</v>
      </c>
      <c r="CH56" s="51">
        <v>0</v>
      </c>
      <c r="CI56" s="51">
        <v>0</v>
      </c>
      <c r="CJ56" s="51">
        <v>0</v>
      </c>
      <c r="CK56" s="51">
        <v>0</v>
      </c>
      <c r="CL56" s="51">
        <v>255063</v>
      </c>
      <c r="CN56" s="51">
        <v>93</v>
      </c>
      <c r="CP56" s="51">
        <v>7</v>
      </c>
      <c r="CQ56" s="51">
        <v>26</v>
      </c>
      <c r="CR56" s="51">
        <v>26</v>
      </c>
      <c r="CS56" s="51">
        <v>15</v>
      </c>
      <c r="CT56" s="51">
        <v>25</v>
      </c>
      <c r="CU56" s="51">
        <v>0</v>
      </c>
      <c r="CV56" s="51">
        <v>0</v>
      </c>
      <c r="CW56" s="51">
        <v>0</v>
      </c>
      <c r="CX56" s="51">
        <v>1</v>
      </c>
      <c r="CY56" s="51">
        <v>249666</v>
      </c>
      <c r="DA56" s="51">
        <v>93</v>
      </c>
      <c r="DC56" s="51">
        <v>6</v>
      </c>
      <c r="DD56" s="51">
        <v>28</v>
      </c>
      <c r="DE56" s="51">
        <v>27</v>
      </c>
      <c r="DF56" s="51">
        <v>15</v>
      </c>
      <c r="DG56" s="51">
        <v>22</v>
      </c>
      <c r="DH56" s="51">
        <v>0</v>
      </c>
      <c r="DI56" s="51">
        <v>0</v>
      </c>
      <c r="DJ56" s="51">
        <v>0</v>
      </c>
      <c r="DK56" s="51">
        <v>0</v>
      </c>
      <c r="DL56" s="51">
        <v>504729</v>
      </c>
      <c r="DN56" s="51">
        <v>93</v>
      </c>
      <c r="DP56" s="51">
        <v>72</v>
      </c>
      <c r="DQ56" s="51">
        <v>93</v>
      </c>
      <c r="DR56" s="51" t="s">
        <v>78</v>
      </c>
      <c r="DS56" s="51">
        <v>21</v>
      </c>
      <c r="DV56" s="51">
        <v>0</v>
      </c>
      <c r="DW56" s="51">
        <v>0</v>
      </c>
      <c r="DX56" s="51">
        <v>7</v>
      </c>
      <c r="DY56" s="51">
        <v>255066</v>
      </c>
      <c r="EA56" s="51">
        <v>93</v>
      </c>
      <c r="EC56" s="51">
        <v>68</v>
      </c>
      <c r="ED56" s="51">
        <v>92</v>
      </c>
      <c r="EE56" s="51" t="s">
        <v>78</v>
      </c>
      <c r="EF56" s="51">
        <v>24</v>
      </c>
      <c r="EI56" s="51">
        <v>0</v>
      </c>
      <c r="EJ56" s="51">
        <v>0</v>
      </c>
      <c r="EK56" s="51">
        <v>8</v>
      </c>
      <c r="EL56" s="51">
        <v>249665</v>
      </c>
      <c r="EN56" s="51">
        <v>92</v>
      </c>
      <c r="EP56" s="51">
        <v>70</v>
      </c>
      <c r="EQ56" s="51">
        <v>92</v>
      </c>
      <c r="ER56" s="51">
        <v>0</v>
      </c>
      <c r="ES56" s="51">
        <v>23</v>
      </c>
      <c r="EV56" s="51">
        <v>0</v>
      </c>
      <c r="EW56" s="51">
        <v>0</v>
      </c>
      <c r="EX56" s="51">
        <v>7</v>
      </c>
      <c r="EY56" s="51">
        <v>504731</v>
      </c>
      <c r="FA56" s="51">
        <v>92</v>
      </c>
    </row>
    <row r="57" spans="1:157" x14ac:dyDescent="0.2">
      <c r="B57" s="51" t="s">
        <v>107</v>
      </c>
      <c r="C57" s="51">
        <v>49</v>
      </c>
      <c r="D57" s="51">
        <v>4</v>
      </c>
      <c r="E57" s="51">
        <v>12</v>
      </c>
      <c r="F57" s="51">
        <v>19</v>
      </c>
      <c r="G57" s="51">
        <v>2</v>
      </c>
      <c r="H57" s="51">
        <v>0</v>
      </c>
      <c r="I57" s="51">
        <v>0</v>
      </c>
      <c r="J57" s="51" t="s">
        <v>78</v>
      </c>
      <c r="K57" s="51">
        <v>14</v>
      </c>
      <c r="L57" s="51">
        <v>998</v>
      </c>
      <c r="N57" s="51">
        <v>36</v>
      </c>
      <c r="P57" s="51">
        <v>50</v>
      </c>
      <c r="Q57" s="51">
        <v>5</v>
      </c>
      <c r="R57" s="51">
        <v>12</v>
      </c>
      <c r="S57" s="51">
        <v>16</v>
      </c>
      <c r="T57" s="51">
        <v>2</v>
      </c>
      <c r="U57" s="51">
        <v>0</v>
      </c>
      <c r="V57" s="51" t="s">
        <v>78</v>
      </c>
      <c r="W57" s="51" t="s">
        <v>78</v>
      </c>
      <c r="X57" s="51">
        <v>15</v>
      </c>
      <c r="Y57" s="51">
        <v>2015</v>
      </c>
      <c r="AA57" s="51">
        <v>35</v>
      </c>
      <c r="AC57" s="51">
        <v>50</v>
      </c>
      <c r="AD57" s="51">
        <v>5</v>
      </c>
      <c r="AE57" s="51">
        <v>12</v>
      </c>
      <c r="AF57" s="51">
        <v>17</v>
      </c>
      <c r="AG57" s="51">
        <v>2</v>
      </c>
      <c r="AH57" s="51">
        <v>0</v>
      </c>
      <c r="AI57" s="51" t="s">
        <v>78</v>
      </c>
      <c r="AJ57" s="51">
        <v>0</v>
      </c>
      <c r="AK57" s="51">
        <v>15</v>
      </c>
      <c r="AL57" s="51">
        <v>3013</v>
      </c>
      <c r="AN57" s="51">
        <v>35</v>
      </c>
      <c r="AP57" s="51">
        <v>49</v>
      </c>
      <c r="AQ57" s="51">
        <v>2</v>
      </c>
      <c r="AR57" s="51">
        <v>7</v>
      </c>
      <c r="AS57" s="51">
        <v>21</v>
      </c>
      <c r="AT57" s="51">
        <v>0</v>
      </c>
      <c r="AU57" s="51">
        <v>0</v>
      </c>
      <c r="AV57" s="51" t="s">
        <v>78</v>
      </c>
      <c r="AW57" s="51" t="s">
        <v>78</v>
      </c>
      <c r="AX57" s="51">
        <v>20</v>
      </c>
      <c r="AY57" s="51">
        <v>998</v>
      </c>
      <c r="BA57" s="51">
        <v>31</v>
      </c>
      <c r="BC57" s="51">
        <v>51</v>
      </c>
      <c r="BD57" s="51">
        <v>1</v>
      </c>
      <c r="BE57" s="51">
        <v>7</v>
      </c>
      <c r="BF57" s="51">
        <v>18</v>
      </c>
      <c r="BG57" s="51">
        <v>0</v>
      </c>
      <c r="BH57" s="51">
        <v>0</v>
      </c>
      <c r="BI57" s="51" t="s">
        <v>78</v>
      </c>
      <c r="BJ57" s="51" t="s">
        <v>78</v>
      </c>
      <c r="BK57" s="51">
        <v>23</v>
      </c>
      <c r="BL57" s="51">
        <v>2015</v>
      </c>
      <c r="BN57" s="51">
        <v>26</v>
      </c>
      <c r="BP57" s="51">
        <v>50</v>
      </c>
      <c r="BQ57" s="51">
        <v>2</v>
      </c>
      <c r="BR57" s="51">
        <v>7</v>
      </c>
      <c r="BS57" s="51">
        <v>19</v>
      </c>
      <c r="BT57" s="51">
        <v>0</v>
      </c>
      <c r="BU57" s="51">
        <v>0</v>
      </c>
      <c r="BV57" s="51">
        <v>0</v>
      </c>
      <c r="BW57" s="51">
        <v>0</v>
      </c>
      <c r="BX57" s="51">
        <v>22</v>
      </c>
      <c r="BY57" s="51">
        <v>3013</v>
      </c>
      <c r="CA57" s="51">
        <v>28</v>
      </c>
      <c r="CC57" s="51">
        <v>43</v>
      </c>
      <c r="CD57" s="51">
        <v>4</v>
      </c>
      <c r="CE57" s="51">
        <v>14</v>
      </c>
      <c r="CF57" s="51">
        <v>26</v>
      </c>
      <c r="CG57" s="51">
        <v>1</v>
      </c>
      <c r="CH57" s="51">
        <v>0</v>
      </c>
      <c r="CI57" s="51" t="s">
        <v>78</v>
      </c>
      <c r="CJ57" s="51" t="s">
        <v>78</v>
      </c>
      <c r="CK57" s="51">
        <v>12</v>
      </c>
      <c r="CL57" s="51">
        <v>998</v>
      </c>
      <c r="CN57" s="51">
        <v>45</v>
      </c>
      <c r="CP57" s="51">
        <v>36</v>
      </c>
      <c r="CQ57" s="51">
        <v>7</v>
      </c>
      <c r="CR57" s="51">
        <v>17</v>
      </c>
      <c r="CS57" s="51">
        <v>27</v>
      </c>
      <c r="CT57" s="51">
        <v>3</v>
      </c>
      <c r="CU57" s="51">
        <v>0</v>
      </c>
      <c r="CV57" s="51" t="s">
        <v>78</v>
      </c>
      <c r="CW57" s="51" t="s">
        <v>78</v>
      </c>
      <c r="CX57" s="51">
        <v>10</v>
      </c>
      <c r="CY57" s="51">
        <v>2015</v>
      </c>
      <c r="DA57" s="51">
        <v>53</v>
      </c>
      <c r="DC57" s="51">
        <v>38</v>
      </c>
      <c r="DD57" s="51">
        <v>6</v>
      </c>
      <c r="DE57" s="51">
        <v>16</v>
      </c>
      <c r="DF57" s="51">
        <v>27</v>
      </c>
      <c r="DG57" s="51">
        <v>2</v>
      </c>
      <c r="DH57" s="51">
        <v>0</v>
      </c>
      <c r="DI57" s="51" t="s">
        <v>78</v>
      </c>
      <c r="DJ57" s="51">
        <v>0</v>
      </c>
      <c r="DK57" s="51">
        <v>11</v>
      </c>
      <c r="DL57" s="51">
        <v>3013</v>
      </c>
      <c r="DN57" s="51">
        <v>51</v>
      </c>
      <c r="DP57" s="51">
        <v>49</v>
      </c>
      <c r="DQ57" s="51">
        <v>50</v>
      </c>
      <c r="DR57" s="51">
        <v>0</v>
      </c>
      <c r="DS57" s="51">
        <v>1</v>
      </c>
      <c r="DV57" s="51">
        <v>0</v>
      </c>
      <c r="DW57" s="51">
        <v>8</v>
      </c>
      <c r="DX57" s="51">
        <v>41</v>
      </c>
      <c r="DY57" s="51">
        <v>998</v>
      </c>
      <c r="EA57" s="51">
        <v>50</v>
      </c>
      <c r="EC57" s="51">
        <v>55</v>
      </c>
      <c r="ED57" s="51">
        <v>58</v>
      </c>
      <c r="EE57" s="51">
        <v>0</v>
      </c>
      <c r="EF57" s="51">
        <v>4</v>
      </c>
      <c r="EI57" s="51">
        <v>0</v>
      </c>
      <c r="EJ57" s="51">
        <v>7</v>
      </c>
      <c r="EK57" s="51">
        <v>35</v>
      </c>
      <c r="EL57" s="51">
        <v>2015</v>
      </c>
      <c r="EN57" s="51">
        <v>58</v>
      </c>
      <c r="EP57" s="51">
        <v>53</v>
      </c>
      <c r="EQ57" s="51">
        <v>56</v>
      </c>
      <c r="ER57" s="51">
        <v>0</v>
      </c>
      <c r="ES57" s="51">
        <v>3</v>
      </c>
      <c r="EV57" s="51">
        <v>0</v>
      </c>
      <c r="EW57" s="51">
        <v>7</v>
      </c>
      <c r="EX57" s="51">
        <v>37</v>
      </c>
      <c r="EY57" s="51">
        <v>3013</v>
      </c>
      <c r="FA57" s="51">
        <v>56</v>
      </c>
    </row>
    <row r="58" spans="1:157" x14ac:dyDescent="0.2">
      <c r="B58" s="51" t="s">
        <v>108</v>
      </c>
      <c r="C58" s="51">
        <v>53</v>
      </c>
      <c r="D58" s="51">
        <v>2</v>
      </c>
      <c r="E58" s="51">
        <v>9</v>
      </c>
      <c r="F58" s="51">
        <v>15</v>
      </c>
      <c r="G58" s="51">
        <v>1</v>
      </c>
      <c r="H58" s="51">
        <v>0</v>
      </c>
      <c r="I58" s="51">
        <v>0</v>
      </c>
      <c r="J58" s="51">
        <v>0</v>
      </c>
      <c r="K58" s="51">
        <v>20</v>
      </c>
      <c r="L58" s="51">
        <v>3388</v>
      </c>
      <c r="N58" s="51">
        <v>27</v>
      </c>
      <c r="P58" s="51">
        <v>51</v>
      </c>
      <c r="Q58" s="51">
        <v>2</v>
      </c>
      <c r="R58" s="51">
        <v>9</v>
      </c>
      <c r="S58" s="51">
        <v>14</v>
      </c>
      <c r="T58" s="51">
        <v>1</v>
      </c>
      <c r="U58" s="51">
        <v>0</v>
      </c>
      <c r="V58" s="51">
        <v>0</v>
      </c>
      <c r="W58" s="51">
        <v>0</v>
      </c>
      <c r="X58" s="51">
        <v>22</v>
      </c>
      <c r="Y58" s="51">
        <v>6637</v>
      </c>
      <c r="AA58" s="51">
        <v>26</v>
      </c>
      <c r="AC58" s="51">
        <v>52</v>
      </c>
      <c r="AD58" s="51">
        <v>2</v>
      </c>
      <c r="AE58" s="51">
        <v>9</v>
      </c>
      <c r="AF58" s="51">
        <v>15</v>
      </c>
      <c r="AG58" s="51">
        <v>1</v>
      </c>
      <c r="AH58" s="51">
        <v>0</v>
      </c>
      <c r="AI58" s="51">
        <v>0</v>
      </c>
      <c r="AJ58" s="51">
        <v>0</v>
      </c>
      <c r="AK58" s="51">
        <v>22</v>
      </c>
      <c r="AL58" s="51">
        <v>10025</v>
      </c>
      <c r="AN58" s="51">
        <v>27</v>
      </c>
      <c r="AP58" s="51">
        <v>49</v>
      </c>
      <c r="AQ58" s="51">
        <v>1</v>
      </c>
      <c r="AR58" s="51">
        <v>5</v>
      </c>
      <c r="AS58" s="51">
        <v>17</v>
      </c>
      <c r="AT58" s="51">
        <v>0</v>
      </c>
      <c r="AU58" s="51">
        <v>0</v>
      </c>
      <c r="AV58" s="51" t="s">
        <v>78</v>
      </c>
      <c r="AW58" s="51">
        <v>0</v>
      </c>
      <c r="AX58" s="51">
        <v>28</v>
      </c>
      <c r="AY58" s="51">
        <v>3388</v>
      </c>
      <c r="BA58" s="51">
        <v>23</v>
      </c>
      <c r="BC58" s="51">
        <v>50</v>
      </c>
      <c r="BD58" s="51">
        <v>1</v>
      </c>
      <c r="BE58" s="51">
        <v>4</v>
      </c>
      <c r="BF58" s="51">
        <v>14</v>
      </c>
      <c r="BG58" s="51">
        <v>0</v>
      </c>
      <c r="BH58" s="51">
        <v>0</v>
      </c>
      <c r="BI58" s="51" t="s">
        <v>78</v>
      </c>
      <c r="BJ58" s="51">
        <v>0</v>
      </c>
      <c r="BK58" s="51">
        <v>31</v>
      </c>
      <c r="BL58" s="51">
        <v>6638</v>
      </c>
      <c r="BN58" s="51">
        <v>19</v>
      </c>
      <c r="BP58" s="51">
        <v>50</v>
      </c>
      <c r="BQ58" s="51">
        <v>1</v>
      </c>
      <c r="BR58" s="51">
        <v>4</v>
      </c>
      <c r="BS58" s="51">
        <v>15</v>
      </c>
      <c r="BT58" s="51">
        <v>0</v>
      </c>
      <c r="BU58" s="51">
        <v>0</v>
      </c>
      <c r="BV58" s="51">
        <v>0</v>
      </c>
      <c r="BW58" s="51">
        <v>0</v>
      </c>
      <c r="BX58" s="51">
        <v>30</v>
      </c>
      <c r="BY58" s="51">
        <v>10026</v>
      </c>
      <c r="CA58" s="51">
        <v>20</v>
      </c>
      <c r="CC58" s="51">
        <v>47</v>
      </c>
      <c r="CD58" s="51">
        <v>2</v>
      </c>
      <c r="CE58" s="51">
        <v>9</v>
      </c>
      <c r="CF58" s="51">
        <v>24</v>
      </c>
      <c r="CG58" s="51">
        <v>0</v>
      </c>
      <c r="CH58" s="51">
        <v>0</v>
      </c>
      <c r="CI58" s="51" t="s">
        <v>78</v>
      </c>
      <c r="CJ58" s="51">
        <v>0</v>
      </c>
      <c r="CK58" s="51">
        <v>17</v>
      </c>
      <c r="CL58" s="51">
        <v>3388</v>
      </c>
      <c r="CN58" s="51">
        <v>35</v>
      </c>
      <c r="CP58" s="51">
        <v>43</v>
      </c>
      <c r="CQ58" s="51">
        <v>4</v>
      </c>
      <c r="CR58" s="51">
        <v>12</v>
      </c>
      <c r="CS58" s="51">
        <v>24</v>
      </c>
      <c r="CT58" s="51">
        <v>1</v>
      </c>
      <c r="CU58" s="51" t="s">
        <v>78</v>
      </c>
      <c r="CV58" s="51" t="s">
        <v>78</v>
      </c>
      <c r="CW58" s="51">
        <v>0</v>
      </c>
      <c r="CX58" s="51">
        <v>16</v>
      </c>
      <c r="CY58" s="51">
        <v>6637</v>
      </c>
      <c r="DA58" s="51">
        <v>41</v>
      </c>
      <c r="DC58" s="51">
        <v>44</v>
      </c>
      <c r="DD58" s="51">
        <v>3</v>
      </c>
      <c r="DE58" s="51">
        <v>11</v>
      </c>
      <c r="DF58" s="51">
        <v>24</v>
      </c>
      <c r="DG58" s="51">
        <v>1</v>
      </c>
      <c r="DH58" s="51" t="s">
        <v>78</v>
      </c>
      <c r="DI58" s="51">
        <v>0</v>
      </c>
      <c r="DJ58" s="51">
        <v>0</v>
      </c>
      <c r="DK58" s="51">
        <v>16</v>
      </c>
      <c r="DL58" s="51">
        <v>10025</v>
      </c>
      <c r="DN58" s="51">
        <v>39</v>
      </c>
      <c r="DP58" s="51">
        <v>36</v>
      </c>
      <c r="DQ58" s="51">
        <v>37</v>
      </c>
      <c r="DR58" s="51">
        <v>0</v>
      </c>
      <c r="DS58" s="51">
        <v>1</v>
      </c>
      <c r="DV58" s="51">
        <v>0</v>
      </c>
      <c r="DW58" s="51">
        <v>12</v>
      </c>
      <c r="DX58" s="51">
        <v>51</v>
      </c>
      <c r="DY58" s="51">
        <v>3388</v>
      </c>
      <c r="EA58" s="51">
        <v>37</v>
      </c>
      <c r="EC58" s="51">
        <v>42</v>
      </c>
      <c r="ED58" s="51">
        <v>44</v>
      </c>
      <c r="EE58" s="51">
        <v>0</v>
      </c>
      <c r="EF58" s="51">
        <v>2</v>
      </c>
      <c r="EI58" s="51">
        <v>0</v>
      </c>
      <c r="EJ58" s="51">
        <v>11</v>
      </c>
      <c r="EK58" s="51">
        <v>44</v>
      </c>
      <c r="EL58" s="51">
        <v>6637</v>
      </c>
      <c r="EN58" s="51">
        <v>44</v>
      </c>
      <c r="EP58" s="51">
        <v>40</v>
      </c>
      <c r="EQ58" s="51">
        <v>41</v>
      </c>
      <c r="ER58" s="51">
        <v>0</v>
      </c>
      <c r="ES58" s="51">
        <v>1</v>
      </c>
      <c r="EV58" s="51">
        <v>0</v>
      </c>
      <c r="EW58" s="51">
        <v>12</v>
      </c>
      <c r="EX58" s="51">
        <v>47</v>
      </c>
      <c r="EY58" s="51">
        <v>10025</v>
      </c>
      <c r="FA58" s="51">
        <v>41</v>
      </c>
    </row>
    <row r="59" spans="1:157" x14ac:dyDescent="0.2">
      <c r="B59" s="51" t="s">
        <v>109</v>
      </c>
      <c r="C59" s="51">
        <v>11</v>
      </c>
      <c r="D59" s="51">
        <v>1</v>
      </c>
      <c r="E59" s="51">
        <v>1</v>
      </c>
      <c r="F59" s="51">
        <v>2</v>
      </c>
      <c r="G59" s="51" t="s">
        <v>78</v>
      </c>
      <c r="H59" s="51">
        <v>0</v>
      </c>
      <c r="I59" s="51">
        <v>0</v>
      </c>
      <c r="J59" s="51" t="s">
        <v>78</v>
      </c>
      <c r="K59" s="51">
        <v>84</v>
      </c>
      <c r="L59" s="51">
        <v>539</v>
      </c>
      <c r="N59" s="51">
        <v>4</v>
      </c>
      <c r="P59" s="51">
        <v>12</v>
      </c>
      <c r="Q59" s="51">
        <v>1</v>
      </c>
      <c r="R59" s="51">
        <v>2</v>
      </c>
      <c r="S59" s="51">
        <v>3</v>
      </c>
      <c r="T59" s="51" t="s">
        <v>78</v>
      </c>
      <c r="U59" s="51">
        <v>0</v>
      </c>
      <c r="V59" s="51">
        <v>0</v>
      </c>
      <c r="W59" s="51" t="s">
        <v>78</v>
      </c>
      <c r="X59" s="51">
        <v>81</v>
      </c>
      <c r="Y59" s="51">
        <v>999</v>
      </c>
      <c r="AA59" s="51">
        <v>5</v>
      </c>
      <c r="AC59" s="51">
        <v>12</v>
      </c>
      <c r="AD59" s="51">
        <v>1</v>
      </c>
      <c r="AE59" s="51">
        <v>1</v>
      </c>
      <c r="AF59" s="51">
        <v>2</v>
      </c>
      <c r="AG59" s="51">
        <v>0</v>
      </c>
      <c r="AH59" s="51">
        <v>0</v>
      </c>
      <c r="AI59" s="51">
        <v>0</v>
      </c>
      <c r="AJ59" s="51">
        <v>1</v>
      </c>
      <c r="AK59" s="51">
        <v>83</v>
      </c>
      <c r="AL59" s="51">
        <v>1538</v>
      </c>
      <c r="AN59" s="51">
        <v>5</v>
      </c>
      <c r="AP59" s="51">
        <v>7</v>
      </c>
      <c r="AQ59" s="51" t="s">
        <v>78</v>
      </c>
      <c r="AR59" s="51">
        <v>1</v>
      </c>
      <c r="AS59" s="51">
        <v>2</v>
      </c>
      <c r="AT59" s="51" t="s">
        <v>78</v>
      </c>
      <c r="AU59" s="51">
        <v>0</v>
      </c>
      <c r="AV59" s="51">
        <v>0</v>
      </c>
      <c r="AW59" s="51" t="s">
        <v>78</v>
      </c>
      <c r="AX59" s="51">
        <v>89</v>
      </c>
      <c r="AY59" s="51">
        <v>539</v>
      </c>
      <c r="BA59" s="51">
        <v>4</v>
      </c>
      <c r="BC59" s="51">
        <v>11</v>
      </c>
      <c r="BD59" s="51" t="s">
        <v>78</v>
      </c>
      <c r="BE59" s="51">
        <v>1</v>
      </c>
      <c r="BF59" s="51">
        <v>2</v>
      </c>
      <c r="BG59" s="51">
        <v>0</v>
      </c>
      <c r="BH59" s="51">
        <v>0</v>
      </c>
      <c r="BI59" s="51">
        <v>0</v>
      </c>
      <c r="BJ59" s="51" t="s">
        <v>78</v>
      </c>
      <c r="BK59" s="51">
        <v>85</v>
      </c>
      <c r="BL59" s="51">
        <v>999</v>
      </c>
      <c r="BN59" s="51">
        <v>3</v>
      </c>
      <c r="BP59" s="51">
        <v>9</v>
      </c>
      <c r="BQ59" s="51">
        <v>0</v>
      </c>
      <c r="BR59" s="51">
        <v>1</v>
      </c>
      <c r="BS59" s="51">
        <v>2</v>
      </c>
      <c r="BT59" s="51" t="s">
        <v>78</v>
      </c>
      <c r="BU59" s="51">
        <v>0</v>
      </c>
      <c r="BV59" s="51">
        <v>0</v>
      </c>
      <c r="BW59" s="51">
        <v>1</v>
      </c>
      <c r="BX59" s="51">
        <v>86</v>
      </c>
      <c r="BY59" s="51">
        <v>1538</v>
      </c>
      <c r="CA59" s="51">
        <v>3</v>
      </c>
      <c r="CC59" s="51">
        <v>10</v>
      </c>
      <c r="CD59" s="51">
        <v>1</v>
      </c>
      <c r="CE59" s="51">
        <v>1</v>
      </c>
      <c r="CF59" s="51">
        <v>2</v>
      </c>
      <c r="CG59" s="51">
        <v>0</v>
      </c>
      <c r="CH59" s="51">
        <v>0</v>
      </c>
      <c r="CI59" s="51">
        <v>0</v>
      </c>
      <c r="CJ59" s="51" t="s">
        <v>78</v>
      </c>
      <c r="CK59" s="51">
        <v>86</v>
      </c>
      <c r="CL59" s="51">
        <v>540</v>
      </c>
      <c r="CN59" s="51">
        <v>4</v>
      </c>
      <c r="CP59" s="51">
        <v>13</v>
      </c>
      <c r="CQ59" s="51">
        <v>0</v>
      </c>
      <c r="CR59" s="51">
        <v>2</v>
      </c>
      <c r="CS59" s="51">
        <v>3</v>
      </c>
      <c r="CT59" s="51">
        <v>0</v>
      </c>
      <c r="CU59" s="51">
        <v>0</v>
      </c>
      <c r="CV59" s="51">
        <v>0</v>
      </c>
      <c r="CW59" s="51" t="s">
        <v>78</v>
      </c>
      <c r="CX59" s="51">
        <v>79</v>
      </c>
      <c r="CY59" s="51">
        <v>1003</v>
      </c>
      <c r="DA59" s="51">
        <v>6</v>
      </c>
      <c r="DC59" s="51">
        <v>12</v>
      </c>
      <c r="DD59" s="51">
        <v>1</v>
      </c>
      <c r="DE59" s="51">
        <v>2</v>
      </c>
      <c r="DF59" s="51">
        <v>3</v>
      </c>
      <c r="DG59" s="51">
        <v>0</v>
      </c>
      <c r="DH59" s="51">
        <v>0</v>
      </c>
      <c r="DI59" s="51">
        <v>0</v>
      </c>
      <c r="DJ59" s="51">
        <v>1</v>
      </c>
      <c r="DK59" s="51">
        <v>82</v>
      </c>
      <c r="DL59" s="51">
        <v>1543</v>
      </c>
      <c r="DN59" s="51">
        <v>6</v>
      </c>
      <c r="DP59" s="51">
        <v>4</v>
      </c>
      <c r="DQ59" s="51">
        <v>5</v>
      </c>
      <c r="DR59" s="51">
        <v>0</v>
      </c>
      <c r="DS59" s="51" t="s">
        <v>78</v>
      </c>
      <c r="DV59" s="51">
        <v>1</v>
      </c>
      <c r="DW59" s="51">
        <v>81</v>
      </c>
      <c r="DX59" s="51">
        <v>13</v>
      </c>
      <c r="DY59" s="51">
        <v>540</v>
      </c>
      <c r="EA59" s="51">
        <v>5</v>
      </c>
      <c r="EC59" s="51">
        <v>6</v>
      </c>
      <c r="ED59" s="51">
        <v>6</v>
      </c>
      <c r="EE59" s="51">
        <v>0</v>
      </c>
      <c r="EF59" s="51">
        <v>0</v>
      </c>
      <c r="EI59" s="51">
        <v>2</v>
      </c>
      <c r="EJ59" s="51">
        <v>78</v>
      </c>
      <c r="EK59" s="51">
        <v>15</v>
      </c>
      <c r="EL59" s="51">
        <v>1003</v>
      </c>
      <c r="EN59" s="51">
        <v>6</v>
      </c>
      <c r="EP59" s="51">
        <v>6</v>
      </c>
      <c r="EQ59" s="51">
        <v>6</v>
      </c>
      <c r="ER59" s="51">
        <v>0</v>
      </c>
      <c r="ES59" s="51" t="s">
        <v>78</v>
      </c>
      <c r="EV59" s="51">
        <v>1</v>
      </c>
      <c r="EW59" s="51">
        <v>79</v>
      </c>
      <c r="EX59" s="51">
        <v>14</v>
      </c>
      <c r="EY59" s="51">
        <v>1543</v>
      </c>
      <c r="FA59" s="51">
        <v>6</v>
      </c>
    </row>
    <row r="60" spans="1:157" x14ac:dyDescent="0.2">
      <c r="B60" s="51" t="s">
        <v>110</v>
      </c>
      <c r="C60" s="51">
        <v>5</v>
      </c>
      <c r="D60" s="51" t="s">
        <v>78</v>
      </c>
      <c r="E60" s="51">
        <v>1</v>
      </c>
      <c r="F60" s="51" t="s">
        <v>78</v>
      </c>
      <c r="G60" s="51" t="s">
        <v>78</v>
      </c>
      <c r="H60" s="51">
        <v>0</v>
      </c>
      <c r="I60" s="51" t="s">
        <v>78</v>
      </c>
      <c r="J60" s="51">
        <v>3</v>
      </c>
      <c r="K60" s="51">
        <v>89</v>
      </c>
      <c r="L60" s="51">
        <v>291</v>
      </c>
      <c r="N60" s="51">
        <v>3</v>
      </c>
      <c r="P60" s="51">
        <v>6</v>
      </c>
      <c r="Q60" s="51" t="s">
        <v>78</v>
      </c>
      <c r="R60" s="51">
        <v>0</v>
      </c>
      <c r="S60" s="51" t="s">
        <v>78</v>
      </c>
      <c r="T60" s="51">
        <v>0</v>
      </c>
      <c r="U60" s="51">
        <v>0</v>
      </c>
      <c r="V60" s="51">
        <v>0</v>
      </c>
      <c r="W60" s="51">
        <v>2</v>
      </c>
      <c r="X60" s="51">
        <v>89</v>
      </c>
      <c r="Y60" s="51">
        <v>387</v>
      </c>
      <c r="AA60" s="51">
        <v>3</v>
      </c>
      <c r="AC60" s="51">
        <v>6</v>
      </c>
      <c r="AD60" s="51">
        <v>1</v>
      </c>
      <c r="AE60" s="51">
        <v>0</v>
      </c>
      <c r="AF60" s="51">
        <v>1</v>
      </c>
      <c r="AG60" s="51" t="s">
        <v>78</v>
      </c>
      <c r="AH60" s="51">
        <v>0</v>
      </c>
      <c r="AI60" s="51" t="s">
        <v>78</v>
      </c>
      <c r="AJ60" s="51">
        <v>2</v>
      </c>
      <c r="AK60" s="51">
        <v>89</v>
      </c>
      <c r="AL60" s="51">
        <v>678</v>
      </c>
      <c r="AN60" s="51">
        <v>3</v>
      </c>
      <c r="AP60" s="51">
        <v>5</v>
      </c>
      <c r="AQ60" s="51">
        <v>0</v>
      </c>
      <c r="AR60" s="51" t="s">
        <v>78</v>
      </c>
      <c r="AS60" s="51">
        <v>0</v>
      </c>
      <c r="AT60" s="51" t="s">
        <v>78</v>
      </c>
      <c r="AU60" s="51">
        <v>0</v>
      </c>
      <c r="AV60" s="51" t="s">
        <v>78</v>
      </c>
      <c r="AW60" s="51">
        <v>3</v>
      </c>
      <c r="AX60" s="51">
        <v>90</v>
      </c>
      <c r="AY60" s="51">
        <v>291</v>
      </c>
      <c r="BA60" s="51">
        <v>1</v>
      </c>
      <c r="BC60" s="51">
        <v>5</v>
      </c>
      <c r="BD60" s="51">
        <v>0</v>
      </c>
      <c r="BE60" s="51" t="s">
        <v>78</v>
      </c>
      <c r="BF60" s="51">
        <v>1</v>
      </c>
      <c r="BG60" s="51">
        <v>0</v>
      </c>
      <c r="BH60" s="51">
        <v>0</v>
      </c>
      <c r="BI60" s="51">
        <v>0</v>
      </c>
      <c r="BJ60" s="51">
        <v>2</v>
      </c>
      <c r="BK60" s="51">
        <v>91</v>
      </c>
      <c r="BL60" s="51">
        <v>387</v>
      </c>
      <c r="BN60" s="51">
        <v>2</v>
      </c>
      <c r="BP60" s="51">
        <v>5</v>
      </c>
      <c r="BQ60" s="51">
        <v>0</v>
      </c>
      <c r="BR60" s="51">
        <v>1</v>
      </c>
      <c r="BS60" s="51">
        <v>1</v>
      </c>
      <c r="BT60" s="51" t="s">
        <v>78</v>
      </c>
      <c r="BU60" s="51">
        <v>0</v>
      </c>
      <c r="BV60" s="51" t="s">
        <v>78</v>
      </c>
      <c r="BW60" s="51">
        <v>2</v>
      </c>
      <c r="BX60" s="51">
        <v>91</v>
      </c>
      <c r="BY60" s="51">
        <v>678</v>
      </c>
      <c r="CA60" s="51">
        <v>2</v>
      </c>
      <c r="CC60" s="51">
        <v>5</v>
      </c>
      <c r="CD60" s="51">
        <v>0</v>
      </c>
      <c r="CE60" s="51" t="s">
        <v>78</v>
      </c>
      <c r="CF60" s="51">
        <v>1</v>
      </c>
      <c r="CG60" s="51" t="s">
        <v>78</v>
      </c>
      <c r="CH60" s="51">
        <v>0</v>
      </c>
      <c r="CI60" s="51">
        <v>0</v>
      </c>
      <c r="CJ60" s="51">
        <v>3</v>
      </c>
      <c r="CK60" s="51">
        <v>90</v>
      </c>
      <c r="CL60" s="51">
        <v>291</v>
      </c>
      <c r="CN60" s="51">
        <v>3</v>
      </c>
      <c r="CP60" s="51">
        <v>6</v>
      </c>
      <c r="CQ60" s="51" t="s">
        <v>78</v>
      </c>
      <c r="CR60" s="51" t="s">
        <v>78</v>
      </c>
      <c r="CS60" s="51">
        <v>2</v>
      </c>
      <c r="CT60" s="51" t="s">
        <v>78</v>
      </c>
      <c r="CU60" s="51">
        <v>0</v>
      </c>
      <c r="CV60" s="51">
        <v>0</v>
      </c>
      <c r="CW60" s="51">
        <v>2</v>
      </c>
      <c r="CX60" s="51">
        <v>89</v>
      </c>
      <c r="CY60" s="51">
        <v>388</v>
      </c>
      <c r="DA60" s="51">
        <v>3</v>
      </c>
      <c r="DC60" s="51">
        <v>5</v>
      </c>
      <c r="DD60" s="51" t="s">
        <v>78</v>
      </c>
      <c r="DE60" s="51">
        <v>1</v>
      </c>
      <c r="DF60" s="51">
        <v>1</v>
      </c>
      <c r="DG60" s="51" t="s">
        <v>78</v>
      </c>
      <c r="DH60" s="51">
        <v>0</v>
      </c>
      <c r="DI60" s="51">
        <v>0</v>
      </c>
      <c r="DJ60" s="51">
        <v>2</v>
      </c>
      <c r="DK60" s="51">
        <v>90</v>
      </c>
      <c r="DL60" s="51">
        <v>679</v>
      </c>
      <c r="DN60" s="51">
        <v>3</v>
      </c>
      <c r="DP60" s="51">
        <v>2</v>
      </c>
      <c r="DQ60" s="51">
        <v>3</v>
      </c>
      <c r="DR60" s="51">
        <v>0</v>
      </c>
      <c r="DS60" s="51" t="s">
        <v>78</v>
      </c>
      <c r="DV60" s="51">
        <v>4</v>
      </c>
      <c r="DW60" s="51">
        <v>88</v>
      </c>
      <c r="DX60" s="51">
        <v>5</v>
      </c>
      <c r="DY60" s="51">
        <v>291</v>
      </c>
      <c r="EA60" s="51">
        <v>3</v>
      </c>
      <c r="EC60" s="51">
        <v>4</v>
      </c>
      <c r="ED60" s="51">
        <v>4</v>
      </c>
      <c r="EE60" s="51">
        <v>0</v>
      </c>
      <c r="EF60" s="51">
        <v>0</v>
      </c>
      <c r="EI60" s="51">
        <v>2</v>
      </c>
      <c r="EJ60" s="51">
        <v>88</v>
      </c>
      <c r="EK60" s="51">
        <v>6</v>
      </c>
      <c r="EL60" s="51">
        <v>388</v>
      </c>
      <c r="EN60" s="51">
        <v>4</v>
      </c>
      <c r="EP60" s="51">
        <v>3</v>
      </c>
      <c r="EQ60" s="51">
        <v>3</v>
      </c>
      <c r="ER60" s="51">
        <v>0</v>
      </c>
      <c r="ES60" s="51" t="s">
        <v>78</v>
      </c>
      <c r="EV60" s="51">
        <v>3</v>
      </c>
      <c r="EW60" s="51">
        <v>88</v>
      </c>
      <c r="EX60" s="51">
        <v>5</v>
      </c>
      <c r="EY60" s="51">
        <v>679</v>
      </c>
      <c r="FA60" s="51">
        <v>3</v>
      </c>
    </row>
    <row r="61" spans="1:157" x14ac:dyDescent="0.2">
      <c r="B61" s="51" t="s">
        <v>111</v>
      </c>
      <c r="C61" s="51">
        <v>30</v>
      </c>
      <c r="D61" s="51">
        <v>13</v>
      </c>
      <c r="E61" s="51">
        <v>20</v>
      </c>
      <c r="F61" s="51">
        <v>19</v>
      </c>
      <c r="G61" s="51">
        <v>9</v>
      </c>
      <c r="H61" s="51">
        <v>0</v>
      </c>
      <c r="I61" s="51">
        <v>0</v>
      </c>
      <c r="J61" s="51">
        <v>0</v>
      </c>
      <c r="K61" s="51">
        <v>10</v>
      </c>
      <c r="L61" s="51">
        <v>1730</v>
      </c>
      <c r="N61" s="51">
        <v>60</v>
      </c>
      <c r="P61" s="51">
        <v>34</v>
      </c>
      <c r="Q61" s="51">
        <v>12</v>
      </c>
      <c r="R61" s="51">
        <v>18</v>
      </c>
      <c r="S61" s="51">
        <v>16</v>
      </c>
      <c r="T61" s="51">
        <v>8</v>
      </c>
      <c r="U61" s="51">
        <v>0</v>
      </c>
      <c r="V61" s="51">
        <v>0</v>
      </c>
      <c r="W61" s="51">
        <v>0</v>
      </c>
      <c r="X61" s="51">
        <v>12</v>
      </c>
      <c r="Y61" s="51">
        <v>6840</v>
      </c>
      <c r="AA61" s="51">
        <v>54</v>
      </c>
      <c r="AC61" s="51">
        <v>33</v>
      </c>
      <c r="AD61" s="51">
        <v>12</v>
      </c>
      <c r="AE61" s="51">
        <v>19</v>
      </c>
      <c r="AF61" s="51">
        <v>16</v>
      </c>
      <c r="AG61" s="51">
        <v>8</v>
      </c>
      <c r="AH61" s="51">
        <v>0</v>
      </c>
      <c r="AI61" s="51">
        <v>0</v>
      </c>
      <c r="AJ61" s="51">
        <v>0</v>
      </c>
      <c r="AK61" s="51">
        <v>11</v>
      </c>
      <c r="AL61" s="51">
        <v>8570</v>
      </c>
      <c r="AN61" s="51">
        <v>55</v>
      </c>
      <c r="AP61" s="51">
        <v>36</v>
      </c>
      <c r="AQ61" s="51">
        <v>6</v>
      </c>
      <c r="AR61" s="51">
        <v>17</v>
      </c>
      <c r="AS61" s="51">
        <v>24</v>
      </c>
      <c r="AT61" s="51">
        <v>3</v>
      </c>
      <c r="AU61" s="51">
        <v>0</v>
      </c>
      <c r="AV61" s="51">
        <v>0</v>
      </c>
      <c r="AW61" s="51">
        <v>0</v>
      </c>
      <c r="AX61" s="51">
        <v>14</v>
      </c>
      <c r="AY61" s="51">
        <v>1730</v>
      </c>
      <c r="BA61" s="51">
        <v>50</v>
      </c>
      <c r="BC61" s="51">
        <v>40</v>
      </c>
      <c r="BD61" s="51">
        <v>5</v>
      </c>
      <c r="BE61" s="51">
        <v>14</v>
      </c>
      <c r="BF61" s="51">
        <v>21</v>
      </c>
      <c r="BG61" s="51">
        <v>2</v>
      </c>
      <c r="BH61" s="51" t="s">
        <v>78</v>
      </c>
      <c r="BI61" s="51">
        <v>0</v>
      </c>
      <c r="BJ61" s="51">
        <v>0</v>
      </c>
      <c r="BK61" s="51">
        <v>17</v>
      </c>
      <c r="BL61" s="51">
        <v>6841</v>
      </c>
      <c r="BN61" s="51">
        <v>42</v>
      </c>
      <c r="BP61" s="51">
        <v>40</v>
      </c>
      <c r="BQ61" s="51">
        <v>6</v>
      </c>
      <c r="BR61" s="51">
        <v>14</v>
      </c>
      <c r="BS61" s="51">
        <v>22</v>
      </c>
      <c r="BT61" s="51">
        <v>2</v>
      </c>
      <c r="BU61" s="51" t="s">
        <v>78</v>
      </c>
      <c r="BV61" s="51">
        <v>0</v>
      </c>
      <c r="BW61" s="51">
        <v>0</v>
      </c>
      <c r="BX61" s="51">
        <v>17</v>
      </c>
      <c r="BY61" s="51">
        <v>8571</v>
      </c>
      <c r="CA61" s="51">
        <v>43</v>
      </c>
      <c r="CC61" s="51">
        <v>29</v>
      </c>
      <c r="CD61" s="51">
        <v>10</v>
      </c>
      <c r="CE61" s="51">
        <v>20</v>
      </c>
      <c r="CF61" s="51">
        <v>30</v>
      </c>
      <c r="CG61" s="51">
        <v>4</v>
      </c>
      <c r="CH61" s="51">
        <v>0</v>
      </c>
      <c r="CI61" s="51">
        <v>0</v>
      </c>
      <c r="CJ61" s="51">
        <v>0</v>
      </c>
      <c r="CK61" s="51">
        <v>7</v>
      </c>
      <c r="CL61" s="51">
        <v>1730</v>
      </c>
      <c r="CN61" s="51">
        <v>63</v>
      </c>
      <c r="CP61" s="51">
        <v>27</v>
      </c>
      <c r="CQ61" s="51">
        <v>13</v>
      </c>
      <c r="CR61" s="51">
        <v>21</v>
      </c>
      <c r="CS61" s="51">
        <v>24</v>
      </c>
      <c r="CT61" s="51">
        <v>8</v>
      </c>
      <c r="CU61" s="51" t="s">
        <v>78</v>
      </c>
      <c r="CV61" s="51">
        <v>0</v>
      </c>
      <c r="CW61" s="51">
        <v>0</v>
      </c>
      <c r="CX61" s="51">
        <v>7</v>
      </c>
      <c r="CY61" s="51">
        <v>6841</v>
      </c>
      <c r="DA61" s="51">
        <v>66</v>
      </c>
      <c r="DC61" s="51">
        <v>28</v>
      </c>
      <c r="DD61" s="51">
        <v>12</v>
      </c>
      <c r="DE61" s="51">
        <v>21</v>
      </c>
      <c r="DF61" s="51">
        <v>25</v>
      </c>
      <c r="DG61" s="51">
        <v>7</v>
      </c>
      <c r="DH61" s="51" t="s">
        <v>78</v>
      </c>
      <c r="DI61" s="51">
        <v>0</v>
      </c>
      <c r="DJ61" s="51">
        <v>0</v>
      </c>
      <c r="DK61" s="51">
        <v>7</v>
      </c>
      <c r="DL61" s="51">
        <v>8571</v>
      </c>
      <c r="DN61" s="51">
        <v>65</v>
      </c>
      <c r="DP61" s="51">
        <v>59</v>
      </c>
      <c r="DQ61" s="51">
        <v>64</v>
      </c>
      <c r="DR61" s="51">
        <v>0</v>
      </c>
      <c r="DS61" s="51">
        <v>5</v>
      </c>
      <c r="DV61" s="51">
        <v>0</v>
      </c>
      <c r="DW61" s="51">
        <v>5</v>
      </c>
      <c r="DX61" s="51">
        <v>30</v>
      </c>
      <c r="DY61" s="51">
        <v>1730</v>
      </c>
      <c r="EA61" s="51">
        <v>64</v>
      </c>
      <c r="EC61" s="51">
        <v>60</v>
      </c>
      <c r="ED61" s="51">
        <v>68</v>
      </c>
      <c r="EE61" s="51">
        <v>0</v>
      </c>
      <c r="EF61" s="51">
        <v>8</v>
      </c>
      <c r="EI61" s="51">
        <v>0</v>
      </c>
      <c r="EJ61" s="51">
        <v>5</v>
      </c>
      <c r="EK61" s="51">
        <v>27</v>
      </c>
      <c r="EL61" s="51">
        <v>6841</v>
      </c>
      <c r="EN61" s="51">
        <v>68</v>
      </c>
      <c r="EP61" s="51">
        <v>60</v>
      </c>
      <c r="EQ61" s="51">
        <v>67</v>
      </c>
      <c r="ER61" s="51">
        <v>0</v>
      </c>
      <c r="ES61" s="51">
        <v>8</v>
      </c>
      <c r="EV61" s="51">
        <v>0</v>
      </c>
      <c r="EW61" s="51">
        <v>5</v>
      </c>
      <c r="EX61" s="51">
        <v>28</v>
      </c>
      <c r="EY61" s="51">
        <v>8571</v>
      </c>
      <c r="FA61" s="51">
        <v>67</v>
      </c>
    </row>
    <row r="62" spans="1:157" x14ac:dyDescent="0.2">
      <c r="B62" s="51" t="s">
        <v>112</v>
      </c>
      <c r="C62" s="51">
        <v>40</v>
      </c>
      <c r="D62" s="51">
        <v>8</v>
      </c>
      <c r="E62" s="51">
        <v>16</v>
      </c>
      <c r="F62" s="51">
        <v>16</v>
      </c>
      <c r="G62" s="51">
        <v>3</v>
      </c>
      <c r="H62" s="51">
        <v>0</v>
      </c>
      <c r="I62" s="51">
        <v>0</v>
      </c>
      <c r="J62" s="51">
        <v>0</v>
      </c>
      <c r="K62" s="51">
        <v>17</v>
      </c>
      <c r="L62" s="51">
        <v>4124</v>
      </c>
      <c r="N62" s="51">
        <v>43</v>
      </c>
      <c r="P62" s="51">
        <v>39</v>
      </c>
      <c r="Q62" s="51">
        <v>7</v>
      </c>
      <c r="R62" s="51">
        <v>16</v>
      </c>
      <c r="S62" s="51">
        <v>16</v>
      </c>
      <c r="T62" s="51">
        <v>4</v>
      </c>
      <c r="U62" s="51" t="s">
        <v>78</v>
      </c>
      <c r="V62" s="51">
        <v>0</v>
      </c>
      <c r="W62" s="51">
        <v>0</v>
      </c>
      <c r="X62" s="51">
        <v>17</v>
      </c>
      <c r="Y62" s="51">
        <v>10306</v>
      </c>
      <c r="AA62" s="51">
        <v>44</v>
      </c>
      <c r="AC62" s="51">
        <v>39</v>
      </c>
      <c r="AD62" s="51">
        <v>8</v>
      </c>
      <c r="AE62" s="51">
        <v>16</v>
      </c>
      <c r="AF62" s="51">
        <v>16</v>
      </c>
      <c r="AG62" s="51">
        <v>4</v>
      </c>
      <c r="AH62" s="51" t="s">
        <v>78</v>
      </c>
      <c r="AI62" s="51">
        <v>0</v>
      </c>
      <c r="AJ62" s="51">
        <v>0</v>
      </c>
      <c r="AK62" s="51">
        <v>17</v>
      </c>
      <c r="AL62" s="51">
        <v>14430</v>
      </c>
      <c r="AN62" s="51">
        <v>44</v>
      </c>
      <c r="AP62" s="51">
        <v>39</v>
      </c>
      <c r="AQ62" s="51">
        <v>4</v>
      </c>
      <c r="AR62" s="51">
        <v>13</v>
      </c>
      <c r="AS62" s="51">
        <v>19</v>
      </c>
      <c r="AT62" s="51">
        <v>2</v>
      </c>
      <c r="AU62" s="51">
        <v>0</v>
      </c>
      <c r="AV62" s="51">
        <v>0</v>
      </c>
      <c r="AW62" s="51">
        <v>0</v>
      </c>
      <c r="AX62" s="51">
        <v>23</v>
      </c>
      <c r="AY62" s="51">
        <v>4124</v>
      </c>
      <c r="BA62" s="51">
        <v>37</v>
      </c>
      <c r="BC62" s="51">
        <v>41</v>
      </c>
      <c r="BD62" s="51">
        <v>3</v>
      </c>
      <c r="BE62" s="51">
        <v>11</v>
      </c>
      <c r="BF62" s="51">
        <v>20</v>
      </c>
      <c r="BG62" s="51">
        <v>1</v>
      </c>
      <c r="BH62" s="51">
        <v>0</v>
      </c>
      <c r="BI62" s="51">
        <v>0</v>
      </c>
      <c r="BJ62" s="51">
        <v>0</v>
      </c>
      <c r="BK62" s="51">
        <v>23</v>
      </c>
      <c r="BL62" s="51">
        <v>10307</v>
      </c>
      <c r="BN62" s="51">
        <v>36</v>
      </c>
      <c r="BP62" s="51">
        <v>40</v>
      </c>
      <c r="BQ62" s="51">
        <v>4</v>
      </c>
      <c r="BR62" s="51">
        <v>12</v>
      </c>
      <c r="BS62" s="51">
        <v>19</v>
      </c>
      <c r="BT62" s="51">
        <v>1</v>
      </c>
      <c r="BU62" s="51">
        <v>0</v>
      </c>
      <c r="BV62" s="51">
        <v>0</v>
      </c>
      <c r="BW62" s="51">
        <v>0</v>
      </c>
      <c r="BX62" s="51">
        <v>23</v>
      </c>
      <c r="BY62" s="51">
        <v>14431</v>
      </c>
      <c r="CA62" s="51">
        <v>36</v>
      </c>
      <c r="CC62" s="51">
        <v>37</v>
      </c>
      <c r="CD62" s="51">
        <v>7</v>
      </c>
      <c r="CE62" s="51">
        <v>16</v>
      </c>
      <c r="CF62" s="51">
        <v>22</v>
      </c>
      <c r="CG62" s="51">
        <v>3</v>
      </c>
      <c r="CH62" s="51">
        <v>0</v>
      </c>
      <c r="CI62" s="51">
        <v>0</v>
      </c>
      <c r="CJ62" s="51">
        <v>0</v>
      </c>
      <c r="CK62" s="51">
        <v>15</v>
      </c>
      <c r="CL62" s="51">
        <v>4124</v>
      </c>
      <c r="CN62" s="51">
        <v>48</v>
      </c>
      <c r="CP62" s="51">
        <v>31</v>
      </c>
      <c r="CQ62" s="51">
        <v>10</v>
      </c>
      <c r="CR62" s="51">
        <v>19</v>
      </c>
      <c r="CS62" s="51">
        <v>23</v>
      </c>
      <c r="CT62" s="51">
        <v>5</v>
      </c>
      <c r="CU62" s="51" t="s">
        <v>78</v>
      </c>
      <c r="CV62" s="51">
        <v>0</v>
      </c>
      <c r="CW62" s="51">
        <v>0</v>
      </c>
      <c r="CX62" s="51">
        <v>11</v>
      </c>
      <c r="CY62" s="51">
        <v>10305</v>
      </c>
      <c r="DA62" s="51">
        <v>57</v>
      </c>
      <c r="DC62" s="51">
        <v>33</v>
      </c>
      <c r="DD62" s="51">
        <v>10</v>
      </c>
      <c r="DE62" s="51">
        <v>18</v>
      </c>
      <c r="DF62" s="51">
        <v>22</v>
      </c>
      <c r="DG62" s="51">
        <v>4</v>
      </c>
      <c r="DH62" s="51" t="s">
        <v>78</v>
      </c>
      <c r="DI62" s="51">
        <v>0</v>
      </c>
      <c r="DJ62" s="51">
        <v>0</v>
      </c>
      <c r="DK62" s="51">
        <v>12</v>
      </c>
      <c r="DL62" s="51">
        <v>14429</v>
      </c>
      <c r="DN62" s="51">
        <v>54</v>
      </c>
      <c r="DP62" s="51">
        <v>45</v>
      </c>
      <c r="DQ62" s="51">
        <v>47</v>
      </c>
      <c r="DR62" s="51">
        <v>0</v>
      </c>
      <c r="DS62" s="51">
        <v>3</v>
      </c>
      <c r="DV62" s="51">
        <v>0</v>
      </c>
      <c r="DW62" s="51">
        <v>11</v>
      </c>
      <c r="DX62" s="51">
        <v>41</v>
      </c>
      <c r="DY62" s="51">
        <v>4123</v>
      </c>
      <c r="EA62" s="51">
        <v>47</v>
      </c>
      <c r="EC62" s="51">
        <v>50</v>
      </c>
      <c r="ED62" s="51">
        <v>54</v>
      </c>
      <c r="EE62" s="51">
        <v>0</v>
      </c>
      <c r="EF62" s="51">
        <v>4</v>
      </c>
      <c r="EI62" s="51">
        <v>0</v>
      </c>
      <c r="EJ62" s="51">
        <v>9</v>
      </c>
      <c r="EK62" s="51">
        <v>36</v>
      </c>
      <c r="EL62" s="51">
        <v>10306</v>
      </c>
      <c r="EN62" s="51">
        <v>54</v>
      </c>
      <c r="EP62" s="51">
        <v>49</v>
      </c>
      <c r="EQ62" s="51">
        <v>52</v>
      </c>
      <c r="ER62" s="51">
        <v>0</v>
      </c>
      <c r="ES62" s="51">
        <v>4</v>
      </c>
      <c r="EV62" s="51">
        <v>0</v>
      </c>
      <c r="EW62" s="51">
        <v>10</v>
      </c>
      <c r="EX62" s="51">
        <v>37</v>
      </c>
      <c r="EY62" s="51">
        <v>14429</v>
      </c>
      <c r="FA62" s="51">
        <v>52</v>
      </c>
    </row>
    <row r="63" spans="1:157" x14ac:dyDescent="0.2">
      <c r="B63" s="51" t="s">
        <v>113</v>
      </c>
      <c r="C63" s="51">
        <v>23</v>
      </c>
      <c r="D63" s="51">
        <v>17</v>
      </c>
      <c r="E63" s="51">
        <v>21</v>
      </c>
      <c r="F63" s="51">
        <v>16</v>
      </c>
      <c r="G63" s="51">
        <v>14</v>
      </c>
      <c r="H63" s="51">
        <v>0</v>
      </c>
      <c r="I63" s="51">
        <v>0</v>
      </c>
      <c r="J63" s="51" t="s">
        <v>78</v>
      </c>
      <c r="K63" s="51">
        <v>9</v>
      </c>
      <c r="L63" s="51">
        <v>483</v>
      </c>
      <c r="N63" s="51">
        <v>67</v>
      </c>
      <c r="P63" s="51">
        <v>32</v>
      </c>
      <c r="Q63" s="51">
        <v>14</v>
      </c>
      <c r="R63" s="51">
        <v>18</v>
      </c>
      <c r="S63" s="51">
        <v>15</v>
      </c>
      <c r="T63" s="51">
        <v>10</v>
      </c>
      <c r="U63" s="51">
        <v>0</v>
      </c>
      <c r="V63" s="51" t="s">
        <v>78</v>
      </c>
      <c r="W63" s="51">
        <v>0</v>
      </c>
      <c r="X63" s="51">
        <v>11</v>
      </c>
      <c r="Y63" s="51">
        <v>564</v>
      </c>
      <c r="AA63" s="51">
        <v>57</v>
      </c>
      <c r="AC63" s="51">
        <v>28</v>
      </c>
      <c r="AD63" s="51">
        <v>15</v>
      </c>
      <c r="AE63" s="51">
        <v>20</v>
      </c>
      <c r="AF63" s="51">
        <v>15</v>
      </c>
      <c r="AG63" s="51">
        <v>12</v>
      </c>
      <c r="AH63" s="51">
        <v>0</v>
      </c>
      <c r="AI63" s="51" t="s">
        <v>78</v>
      </c>
      <c r="AJ63" s="51" t="s">
        <v>78</v>
      </c>
      <c r="AK63" s="51">
        <v>10</v>
      </c>
      <c r="AL63" s="51">
        <v>1047</v>
      </c>
      <c r="AN63" s="51">
        <v>62</v>
      </c>
      <c r="AP63" s="51">
        <v>25</v>
      </c>
      <c r="AQ63" s="51">
        <v>11</v>
      </c>
      <c r="AR63" s="51">
        <v>23</v>
      </c>
      <c r="AS63" s="51">
        <v>22</v>
      </c>
      <c r="AT63" s="51">
        <v>7</v>
      </c>
      <c r="AU63" s="51">
        <v>0</v>
      </c>
      <c r="AV63" s="51">
        <v>0</v>
      </c>
      <c r="AW63" s="51" t="s">
        <v>78</v>
      </c>
      <c r="AX63" s="51">
        <v>11</v>
      </c>
      <c r="AY63" s="51">
        <v>483</v>
      </c>
      <c r="BA63" s="51">
        <v>63</v>
      </c>
      <c r="BC63" s="51">
        <v>35</v>
      </c>
      <c r="BD63" s="51">
        <v>6</v>
      </c>
      <c r="BE63" s="51">
        <v>20</v>
      </c>
      <c r="BF63" s="51">
        <v>19</v>
      </c>
      <c r="BG63" s="51">
        <v>4</v>
      </c>
      <c r="BH63" s="51">
        <v>0</v>
      </c>
      <c r="BI63" s="51" t="s">
        <v>78</v>
      </c>
      <c r="BJ63" s="51">
        <v>0</v>
      </c>
      <c r="BK63" s="51">
        <v>16</v>
      </c>
      <c r="BL63" s="51">
        <v>564</v>
      </c>
      <c r="BN63" s="51">
        <v>49</v>
      </c>
      <c r="BP63" s="51">
        <v>31</v>
      </c>
      <c r="BQ63" s="51">
        <v>8</v>
      </c>
      <c r="BR63" s="51">
        <v>21</v>
      </c>
      <c r="BS63" s="51">
        <v>20</v>
      </c>
      <c r="BT63" s="51">
        <v>6</v>
      </c>
      <c r="BU63" s="51">
        <v>0</v>
      </c>
      <c r="BV63" s="51" t="s">
        <v>78</v>
      </c>
      <c r="BW63" s="51" t="s">
        <v>78</v>
      </c>
      <c r="BX63" s="51">
        <v>14</v>
      </c>
      <c r="BY63" s="51">
        <v>1047</v>
      </c>
      <c r="CA63" s="51">
        <v>55</v>
      </c>
      <c r="CC63" s="51">
        <v>22</v>
      </c>
      <c r="CD63" s="51">
        <v>18</v>
      </c>
      <c r="CE63" s="51">
        <v>24</v>
      </c>
      <c r="CF63" s="51">
        <v>24</v>
      </c>
      <c r="CG63" s="51">
        <v>7</v>
      </c>
      <c r="CH63" s="51">
        <v>0</v>
      </c>
      <c r="CI63" s="51">
        <v>0</v>
      </c>
      <c r="CJ63" s="51" t="s">
        <v>78</v>
      </c>
      <c r="CK63" s="51">
        <v>5</v>
      </c>
      <c r="CL63" s="51">
        <v>483</v>
      </c>
      <c r="CN63" s="51">
        <v>73</v>
      </c>
      <c r="CP63" s="51">
        <v>22</v>
      </c>
      <c r="CQ63" s="51">
        <v>16</v>
      </c>
      <c r="CR63" s="51">
        <v>21</v>
      </c>
      <c r="CS63" s="51">
        <v>23</v>
      </c>
      <c r="CT63" s="51">
        <v>10</v>
      </c>
      <c r="CU63" s="51">
        <v>0</v>
      </c>
      <c r="CV63" s="51" t="s">
        <v>78</v>
      </c>
      <c r="CW63" s="51">
        <v>0</v>
      </c>
      <c r="CX63" s="51">
        <v>7</v>
      </c>
      <c r="CY63" s="51">
        <v>564</v>
      </c>
      <c r="DA63" s="51">
        <v>70</v>
      </c>
      <c r="DC63" s="51">
        <v>22</v>
      </c>
      <c r="DD63" s="51">
        <v>17</v>
      </c>
      <c r="DE63" s="51">
        <v>22</v>
      </c>
      <c r="DF63" s="51">
        <v>24</v>
      </c>
      <c r="DG63" s="51">
        <v>9</v>
      </c>
      <c r="DH63" s="51">
        <v>0</v>
      </c>
      <c r="DI63" s="51" t="s">
        <v>78</v>
      </c>
      <c r="DJ63" s="51" t="s">
        <v>78</v>
      </c>
      <c r="DK63" s="51">
        <v>6</v>
      </c>
      <c r="DL63" s="51">
        <v>1047</v>
      </c>
      <c r="DN63" s="51">
        <v>71</v>
      </c>
      <c r="DP63" s="51">
        <v>60</v>
      </c>
      <c r="DQ63" s="51">
        <v>70</v>
      </c>
      <c r="DR63" s="51">
        <v>0</v>
      </c>
      <c r="DS63" s="51">
        <v>10</v>
      </c>
      <c r="DV63" s="51" t="s">
        <v>78</v>
      </c>
      <c r="DW63" s="51">
        <v>6</v>
      </c>
      <c r="DX63" s="51">
        <v>24</v>
      </c>
      <c r="DY63" s="51">
        <v>483</v>
      </c>
      <c r="EA63" s="51">
        <v>70</v>
      </c>
      <c r="EC63" s="51">
        <v>53</v>
      </c>
      <c r="ED63" s="51">
        <v>64</v>
      </c>
      <c r="EE63" s="51">
        <v>0</v>
      </c>
      <c r="EF63" s="51">
        <v>11</v>
      </c>
      <c r="EI63" s="51" t="s">
        <v>78</v>
      </c>
      <c r="EJ63" s="51">
        <v>9</v>
      </c>
      <c r="EK63" s="51">
        <v>27</v>
      </c>
      <c r="EL63" s="51">
        <v>564</v>
      </c>
      <c r="EN63" s="51">
        <v>64</v>
      </c>
      <c r="EP63" s="51">
        <v>56</v>
      </c>
      <c r="EQ63" s="51">
        <v>67</v>
      </c>
      <c r="ER63" s="51">
        <v>0</v>
      </c>
      <c r="ES63" s="51">
        <v>10</v>
      </c>
      <c r="EV63" s="51">
        <v>0</v>
      </c>
      <c r="EW63" s="51">
        <v>7</v>
      </c>
      <c r="EX63" s="51">
        <v>26</v>
      </c>
      <c r="EY63" s="51">
        <v>1047</v>
      </c>
      <c r="FA63" s="51">
        <v>67</v>
      </c>
    </row>
    <row r="64" spans="1:157" x14ac:dyDescent="0.2">
      <c r="B64" s="51" t="s">
        <v>114</v>
      </c>
      <c r="C64" s="51">
        <v>25</v>
      </c>
      <c r="D64" s="51">
        <v>19</v>
      </c>
      <c r="E64" s="51" t="s">
        <v>78</v>
      </c>
      <c r="F64" s="51">
        <v>13</v>
      </c>
      <c r="G64" s="51">
        <v>13</v>
      </c>
      <c r="H64" s="51">
        <v>0</v>
      </c>
      <c r="I64" s="51">
        <v>0</v>
      </c>
      <c r="J64" s="51" t="s">
        <v>78</v>
      </c>
      <c r="K64" s="51">
        <v>11</v>
      </c>
      <c r="L64" s="51">
        <v>258</v>
      </c>
      <c r="N64" s="51">
        <v>63</v>
      </c>
      <c r="P64" s="51">
        <v>30</v>
      </c>
      <c r="Q64" s="51">
        <v>13</v>
      </c>
      <c r="R64" s="51" t="s">
        <v>78</v>
      </c>
      <c r="S64" s="51">
        <v>16</v>
      </c>
      <c r="T64" s="51">
        <v>10</v>
      </c>
      <c r="U64" s="51">
        <v>0</v>
      </c>
      <c r="V64" s="51">
        <v>0</v>
      </c>
      <c r="W64" s="51" t="s">
        <v>78</v>
      </c>
      <c r="X64" s="51">
        <v>10</v>
      </c>
      <c r="Y64" s="51">
        <v>341</v>
      </c>
      <c r="AA64" s="51">
        <v>58</v>
      </c>
      <c r="AC64" s="51">
        <v>28</v>
      </c>
      <c r="AD64" s="51">
        <v>16</v>
      </c>
      <c r="AE64" s="51">
        <v>18</v>
      </c>
      <c r="AF64" s="51">
        <v>15</v>
      </c>
      <c r="AG64" s="51">
        <v>11</v>
      </c>
      <c r="AH64" s="51">
        <v>0</v>
      </c>
      <c r="AI64" s="51">
        <v>0</v>
      </c>
      <c r="AJ64" s="51">
        <v>1</v>
      </c>
      <c r="AK64" s="51">
        <v>11</v>
      </c>
      <c r="AL64" s="51">
        <v>599</v>
      </c>
      <c r="AN64" s="51">
        <v>60</v>
      </c>
      <c r="AP64" s="51">
        <v>25</v>
      </c>
      <c r="AQ64" s="51" t="s">
        <v>78</v>
      </c>
      <c r="AR64" s="51">
        <v>25</v>
      </c>
      <c r="AS64" s="51" t="s">
        <v>78</v>
      </c>
      <c r="AT64" s="51" t="s">
        <v>78</v>
      </c>
      <c r="AU64" s="51">
        <v>0</v>
      </c>
      <c r="AV64" s="51">
        <v>0</v>
      </c>
      <c r="AW64" s="51" t="s">
        <v>78</v>
      </c>
      <c r="AX64" s="51">
        <v>14</v>
      </c>
      <c r="AY64" s="51">
        <v>258</v>
      </c>
      <c r="BA64" s="51">
        <v>61</v>
      </c>
      <c r="BC64" s="51">
        <v>35</v>
      </c>
      <c r="BD64" s="51">
        <v>6</v>
      </c>
      <c r="BE64" s="51">
        <v>17</v>
      </c>
      <c r="BF64" s="51" t="s">
        <v>78</v>
      </c>
      <c r="BG64" s="51" t="s">
        <v>78</v>
      </c>
      <c r="BH64" s="51">
        <v>0</v>
      </c>
      <c r="BI64" s="51" t="s">
        <v>78</v>
      </c>
      <c r="BJ64" s="51" t="s">
        <v>78</v>
      </c>
      <c r="BK64" s="51">
        <v>12</v>
      </c>
      <c r="BL64" s="51">
        <v>341</v>
      </c>
      <c r="BN64" s="51">
        <v>51</v>
      </c>
      <c r="BP64" s="51">
        <v>30</v>
      </c>
      <c r="BQ64" s="51" t="s">
        <v>78</v>
      </c>
      <c r="BR64" s="51">
        <v>20</v>
      </c>
      <c r="BS64" s="51">
        <v>21</v>
      </c>
      <c r="BT64" s="51">
        <v>6</v>
      </c>
      <c r="BU64" s="51">
        <v>0</v>
      </c>
      <c r="BV64" s="51" t="s">
        <v>78</v>
      </c>
      <c r="BW64" s="51">
        <v>1</v>
      </c>
      <c r="BX64" s="51">
        <v>13</v>
      </c>
      <c r="BY64" s="51">
        <v>599</v>
      </c>
      <c r="CA64" s="51">
        <v>55</v>
      </c>
      <c r="CC64" s="51">
        <v>21</v>
      </c>
      <c r="CD64" s="51">
        <v>20</v>
      </c>
      <c r="CE64" s="51">
        <v>22</v>
      </c>
      <c r="CF64" s="51" t="s">
        <v>78</v>
      </c>
      <c r="CG64" s="51" t="s">
        <v>78</v>
      </c>
      <c r="CH64" s="51">
        <v>0</v>
      </c>
      <c r="CI64" s="51">
        <v>0</v>
      </c>
      <c r="CJ64" s="51" t="s">
        <v>78</v>
      </c>
      <c r="CK64" s="51">
        <v>9</v>
      </c>
      <c r="CL64" s="51">
        <v>258</v>
      </c>
      <c r="CN64" s="51">
        <v>70</v>
      </c>
      <c r="CP64" s="51">
        <v>21</v>
      </c>
      <c r="CQ64" s="51">
        <v>13</v>
      </c>
      <c r="CR64" s="51">
        <v>24</v>
      </c>
      <c r="CS64" s="51" t="s">
        <v>78</v>
      </c>
      <c r="CT64" s="51" t="s">
        <v>78</v>
      </c>
      <c r="CU64" s="51">
        <v>0</v>
      </c>
      <c r="CV64" s="51">
        <v>0</v>
      </c>
      <c r="CW64" s="51" t="s">
        <v>78</v>
      </c>
      <c r="CX64" s="51">
        <v>8</v>
      </c>
      <c r="CY64" s="51">
        <v>341</v>
      </c>
      <c r="DA64" s="51">
        <v>70</v>
      </c>
      <c r="DC64" s="51">
        <v>21</v>
      </c>
      <c r="DD64" s="51">
        <v>16</v>
      </c>
      <c r="DE64" s="51">
        <v>23</v>
      </c>
      <c r="DF64" s="51">
        <v>20</v>
      </c>
      <c r="DG64" s="51">
        <v>11</v>
      </c>
      <c r="DH64" s="51">
        <v>0</v>
      </c>
      <c r="DI64" s="51">
        <v>0</v>
      </c>
      <c r="DJ64" s="51">
        <v>1</v>
      </c>
      <c r="DK64" s="51">
        <v>9</v>
      </c>
      <c r="DL64" s="51">
        <v>599</v>
      </c>
      <c r="DN64" s="51">
        <v>70</v>
      </c>
      <c r="DP64" s="51">
        <v>63</v>
      </c>
      <c r="DQ64" s="51">
        <v>74</v>
      </c>
      <c r="DR64" s="51">
        <v>0</v>
      </c>
      <c r="DS64" s="51">
        <v>11</v>
      </c>
      <c r="DV64" s="51" t="s">
        <v>78</v>
      </c>
      <c r="DW64" s="51">
        <v>8</v>
      </c>
      <c r="DX64" s="51">
        <v>18</v>
      </c>
      <c r="DY64" s="51">
        <v>258</v>
      </c>
      <c r="EA64" s="51">
        <v>74</v>
      </c>
      <c r="EC64" s="51">
        <v>57</v>
      </c>
      <c r="ED64" s="51">
        <v>70</v>
      </c>
      <c r="EE64" s="51" t="s">
        <v>78</v>
      </c>
      <c r="EF64" s="51">
        <v>12</v>
      </c>
      <c r="EI64" s="51" t="s">
        <v>78</v>
      </c>
      <c r="EJ64" s="51">
        <v>7</v>
      </c>
      <c r="EK64" s="51">
        <v>22</v>
      </c>
      <c r="EL64" s="51">
        <v>341</v>
      </c>
      <c r="EN64" s="51">
        <v>70</v>
      </c>
      <c r="EP64" s="51">
        <v>60</v>
      </c>
      <c r="EQ64" s="51">
        <v>71</v>
      </c>
      <c r="ER64" s="51" t="s">
        <v>78</v>
      </c>
      <c r="ES64" s="51">
        <v>12</v>
      </c>
      <c r="EV64" s="51" t="s">
        <v>78</v>
      </c>
      <c r="EW64" s="51">
        <v>7</v>
      </c>
      <c r="EX64" s="51">
        <v>21</v>
      </c>
      <c r="EY64" s="51">
        <v>599</v>
      </c>
      <c r="FA64" s="51">
        <v>71</v>
      </c>
    </row>
    <row r="65" spans="1:157" x14ac:dyDescent="0.2">
      <c r="B65" s="51" t="s">
        <v>115</v>
      </c>
      <c r="C65" s="51">
        <v>21</v>
      </c>
      <c r="D65" s="51" t="s">
        <v>78</v>
      </c>
      <c r="E65" s="51" t="s">
        <v>78</v>
      </c>
      <c r="F65" s="51" t="s">
        <v>78</v>
      </c>
      <c r="G65" s="51">
        <v>0</v>
      </c>
      <c r="H65" s="51">
        <v>0</v>
      </c>
      <c r="I65" s="51">
        <v>0</v>
      </c>
      <c r="J65" s="51">
        <v>0</v>
      </c>
      <c r="K65" s="51">
        <v>50</v>
      </c>
      <c r="L65" s="51">
        <v>24</v>
      </c>
      <c r="N65" s="51">
        <v>29</v>
      </c>
      <c r="P65" s="51">
        <v>33</v>
      </c>
      <c r="Q65" s="51" t="s">
        <v>78</v>
      </c>
      <c r="R65" s="51" t="s">
        <v>78</v>
      </c>
      <c r="S65" s="51" t="s">
        <v>78</v>
      </c>
      <c r="T65" s="51" t="s">
        <v>78</v>
      </c>
      <c r="U65" s="51">
        <v>0</v>
      </c>
      <c r="V65" s="51">
        <v>0</v>
      </c>
      <c r="W65" s="51" t="s">
        <v>78</v>
      </c>
      <c r="X65" s="51">
        <v>22</v>
      </c>
      <c r="Y65" s="51">
        <v>55</v>
      </c>
      <c r="AA65" s="51">
        <v>42</v>
      </c>
      <c r="AC65" s="51">
        <v>29</v>
      </c>
      <c r="AD65" s="51">
        <v>6</v>
      </c>
      <c r="AE65" s="51">
        <v>13</v>
      </c>
      <c r="AF65" s="51">
        <v>13</v>
      </c>
      <c r="AG65" s="51" t="s">
        <v>78</v>
      </c>
      <c r="AH65" s="51">
        <v>0</v>
      </c>
      <c r="AI65" s="51">
        <v>0</v>
      </c>
      <c r="AJ65" s="51" t="s">
        <v>78</v>
      </c>
      <c r="AK65" s="51">
        <v>30</v>
      </c>
      <c r="AL65" s="51">
        <v>79</v>
      </c>
      <c r="AN65" s="51">
        <v>38</v>
      </c>
      <c r="AP65" s="51">
        <v>29</v>
      </c>
      <c r="AQ65" s="51">
        <v>0</v>
      </c>
      <c r="AR65" s="51" t="s">
        <v>78</v>
      </c>
      <c r="AS65" s="51" t="s">
        <v>78</v>
      </c>
      <c r="AT65" s="51">
        <v>0</v>
      </c>
      <c r="AU65" s="51">
        <v>0</v>
      </c>
      <c r="AV65" s="51">
        <v>0</v>
      </c>
      <c r="AW65" s="51">
        <v>0</v>
      </c>
      <c r="AX65" s="51">
        <v>50</v>
      </c>
      <c r="AY65" s="51">
        <v>24</v>
      </c>
      <c r="BA65" s="51">
        <v>21</v>
      </c>
      <c r="BC65" s="51">
        <v>40</v>
      </c>
      <c r="BD65" s="51" t="s">
        <v>78</v>
      </c>
      <c r="BE65" s="51" t="s">
        <v>78</v>
      </c>
      <c r="BF65" s="51" t="s">
        <v>78</v>
      </c>
      <c r="BG65" s="51" t="s">
        <v>78</v>
      </c>
      <c r="BH65" s="51" t="s">
        <v>78</v>
      </c>
      <c r="BI65" s="51">
        <v>0</v>
      </c>
      <c r="BJ65" s="51" t="s">
        <v>78</v>
      </c>
      <c r="BK65" s="51">
        <v>25</v>
      </c>
      <c r="BL65" s="51">
        <v>55</v>
      </c>
      <c r="BN65" s="51">
        <v>31</v>
      </c>
      <c r="BP65" s="51">
        <v>37</v>
      </c>
      <c r="BQ65" s="51" t="s">
        <v>78</v>
      </c>
      <c r="BR65" s="51">
        <v>6</v>
      </c>
      <c r="BS65" s="51">
        <v>19</v>
      </c>
      <c r="BT65" s="51" t="s">
        <v>78</v>
      </c>
      <c r="BU65" s="51" t="s">
        <v>78</v>
      </c>
      <c r="BV65" s="51">
        <v>0</v>
      </c>
      <c r="BW65" s="51" t="s">
        <v>78</v>
      </c>
      <c r="BX65" s="51">
        <v>33</v>
      </c>
      <c r="BY65" s="51">
        <v>79</v>
      </c>
      <c r="CA65" s="51">
        <v>28</v>
      </c>
      <c r="CC65" s="51">
        <v>29</v>
      </c>
      <c r="CD65" s="51">
        <v>0</v>
      </c>
      <c r="CE65" s="51" t="s">
        <v>78</v>
      </c>
      <c r="CF65" s="51" t="s">
        <v>78</v>
      </c>
      <c r="CG65" s="51">
        <v>0</v>
      </c>
      <c r="CH65" s="51">
        <v>0</v>
      </c>
      <c r="CI65" s="51">
        <v>0</v>
      </c>
      <c r="CJ65" s="51">
        <v>0</v>
      </c>
      <c r="CK65" s="51">
        <v>46</v>
      </c>
      <c r="CL65" s="51">
        <v>24</v>
      </c>
      <c r="CN65" s="51">
        <v>25</v>
      </c>
      <c r="CP65" s="51">
        <v>35</v>
      </c>
      <c r="CQ65" s="51" t="s">
        <v>78</v>
      </c>
      <c r="CR65" s="51" t="s">
        <v>78</v>
      </c>
      <c r="CS65" s="51" t="s">
        <v>78</v>
      </c>
      <c r="CT65" s="51" t="s">
        <v>78</v>
      </c>
      <c r="CU65" s="51">
        <v>0</v>
      </c>
      <c r="CV65" s="51">
        <v>0</v>
      </c>
      <c r="CW65" s="51" t="s">
        <v>78</v>
      </c>
      <c r="CX65" s="51">
        <v>20</v>
      </c>
      <c r="CY65" s="51">
        <v>55</v>
      </c>
      <c r="DA65" s="51">
        <v>42</v>
      </c>
      <c r="DC65" s="51">
        <v>33</v>
      </c>
      <c r="DD65" s="51" t="s">
        <v>78</v>
      </c>
      <c r="DE65" s="51">
        <v>19</v>
      </c>
      <c r="DF65" s="51">
        <v>11</v>
      </c>
      <c r="DG65" s="51" t="s">
        <v>78</v>
      </c>
      <c r="DH65" s="51">
        <v>0</v>
      </c>
      <c r="DI65" s="51">
        <v>0</v>
      </c>
      <c r="DJ65" s="51" t="s">
        <v>78</v>
      </c>
      <c r="DK65" s="51">
        <v>28</v>
      </c>
      <c r="DL65" s="51">
        <v>79</v>
      </c>
      <c r="DN65" s="51">
        <v>37</v>
      </c>
      <c r="DP65" s="51">
        <v>29</v>
      </c>
      <c r="DQ65" s="51">
        <v>29</v>
      </c>
      <c r="DR65" s="51">
        <v>0</v>
      </c>
      <c r="DS65" s="51">
        <v>0</v>
      </c>
      <c r="DV65" s="51">
        <v>0</v>
      </c>
      <c r="DW65" s="51">
        <v>46</v>
      </c>
      <c r="DX65" s="51">
        <v>25</v>
      </c>
      <c r="DY65" s="51">
        <v>24</v>
      </c>
      <c r="EA65" s="51">
        <v>29</v>
      </c>
      <c r="EC65" s="51">
        <v>42</v>
      </c>
      <c r="ED65" s="51">
        <v>47</v>
      </c>
      <c r="EE65" s="51" t="s">
        <v>78</v>
      </c>
      <c r="EF65" s="51">
        <v>5</v>
      </c>
      <c r="EI65" s="51" t="s">
        <v>78</v>
      </c>
      <c r="EJ65" s="51">
        <v>15</v>
      </c>
      <c r="EK65" s="51">
        <v>35</v>
      </c>
      <c r="EL65" s="51">
        <v>55</v>
      </c>
      <c r="EN65" s="51">
        <v>47</v>
      </c>
      <c r="EP65" s="51">
        <v>38</v>
      </c>
      <c r="EQ65" s="51">
        <v>42</v>
      </c>
      <c r="ER65" s="51" t="s">
        <v>78</v>
      </c>
      <c r="ES65" s="51">
        <v>4</v>
      </c>
      <c r="EV65" s="51" t="s">
        <v>78</v>
      </c>
      <c r="EW65" s="51">
        <v>24</v>
      </c>
      <c r="EX65" s="51">
        <v>32</v>
      </c>
      <c r="EY65" s="51">
        <v>79</v>
      </c>
      <c r="FA65" s="51">
        <v>42</v>
      </c>
    </row>
    <row r="66" spans="1:157" x14ac:dyDescent="0.2">
      <c r="B66" s="51" t="s">
        <v>116</v>
      </c>
      <c r="C66" s="51">
        <v>26</v>
      </c>
      <c r="D66" s="51">
        <v>12</v>
      </c>
      <c r="E66" s="51">
        <v>17</v>
      </c>
      <c r="F66" s="51">
        <v>13</v>
      </c>
      <c r="G66" s="51">
        <v>11</v>
      </c>
      <c r="H66" s="51">
        <v>0</v>
      </c>
      <c r="I66" s="51" t="s">
        <v>78</v>
      </c>
      <c r="J66" s="51">
        <v>1</v>
      </c>
      <c r="K66" s="51">
        <v>21</v>
      </c>
      <c r="L66" s="51">
        <v>831</v>
      </c>
      <c r="N66" s="51">
        <v>53</v>
      </c>
      <c r="P66" s="51">
        <v>27</v>
      </c>
      <c r="Q66" s="51">
        <v>13</v>
      </c>
      <c r="R66" s="51">
        <v>20</v>
      </c>
      <c r="S66" s="51">
        <v>13</v>
      </c>
      <c r="T66" s="51">
        <v>9</v>
      </c>
      <c r="U66" s="51">
        <v>0</v>
      </c>
      <c r="V66" s="51" t="s">
        <v>78</v>
      </c>
      <c r="W66" s="51">
        <v>1</v>
      </c>
      <c r="X66" s="51">
        <v>18</v>
      </c>
      <c r="Y66" s="51">
        <v>1209</v>
      </c>
      <c r="AA66" s="51">
        <v>54</v>
      </c>
      <c r="AC66" s="51">
        <v>26</v>
      </c>
      <c r="AD66" s="51">
        <v>12</v>
      </c>
      <c r="AE66" s="51">
        <v>18</v>
      </c>
      <c r="AF66" s="51">
        <v>13</v>
      </c>
      <c r="AG66" s="51">
        <v>10</v>
      </c>
      <c r="AH66" s="51">
        <v>0</v>
      </c>
      <c r="AI66" s="51">
        <v>0</v>
      </c>
      <c r="AJ66" s="51">
        <v>1</v>
      </c>
      <c r="AK66" s="51">
        <v>19</v>
      </c>
      <c r="AL66" s="51">
        <v>2040</v>
      </c>
      <c r="AN66" s="51">
        <v>54</v>
      </c>
      <c r="AP66" s="51">
        <v>26</v>
      </c>
      <c r="AQ66" s="51">
        <v>7</v>
      </c>
      <c r="AR66" s="51">
        <v>17</v>
      </c>
      <c r="AS66" s="51">
        <v>17</v>
      </c>
      <c r="AT66" s="51">
        <v>5</v>
      </c>
      <c r="AU66" s="51">
        <v>0</v>
      </c>
      <c r="AV66" s="51" t="s">
        <v>78</v>
      </c>
      <c r="AW66" s="51">
        <v>1</v>
      </c>
      <c r="AX66" s="51">
        <v>27</v>
      </c>
      <c r="AY66" s="51">
        <v>831</v>
      </c>
      <c r="BA66" s="51">
        <v>47</v>
      </c>
      <c r="BC66" s="51">
        <v>29</v>
      </c>
      <c r="BD66" s="51">
        <v>5</v>
      </c>
      <c r="BE66" s="51">
        <v>16</v>
      </c>
      <c r="BF66" s="51">
        <v>22</v>
      </c>
      <c r="BG66" s="51">
        <v>3</v>
      </c>
      <c r="BH66" s="51">
        <v>0</v>
      </c>
      <c r="BI66" s="51" t="s">
        <v>78</v>
      </c>
      <c r="BJ66" s="51">
        <v>1</v>
      </c>
      <c r="BK66" s="51">
        <v>24</v>
      </c>
      <c r="BL66" s="51">
        <v>1208</v>
      </c>
      <c r="BN66" s="51">
        <v>46</v>
      </c>
      <c r="BP66" s="51">
        <v>27</v>
      </c>
      <c r="BQ66" s="51">
        <v>6</v>
      </c>
      <c r="BR66" s="51">
        <v>17</v>
      </c>
      <c r="BS66" s="51">
        <v>20</v>
      </c>
      <c r="BT66" s="51">
        <v>4</v>
      </c>
      <c r="BU66" s="51">
        <v>0</v>
      </c>
      <c r="BV66" s="51">
        <v>0</v>
      </c>
      <c r="BW66" s="51">
        <v>1</v>
      </c>
      <c r="BX66" s="51">
        <v>25</v>
      </c>
      <c r="BY66" s="51">
        <v>2039</v>
      </c>
      <c r="CA66" s="51">
        <v>47</v>
      </c>
      <c r="CC66" s="51">
        <v>28</v>
      </c>
      <c r="CD66" s="51">
        <v>11</v>
      </c>
      <c r="CE66" s="51">
        <v>18</v>
      </c>
      <c r="CF66" s="51">
        <v>17</v>
      </c>
      <c r="CG66" s="51">
        <v>5</v>
      </c>
      <c r="CH66" s="51">
        <v>0</v>
      </c>
      <c r="CI66" s="51" t="s">
        <v>78</v>
      </c>
      <c r="CJ66" s="51">
        <v>1</v>
      </c>
      <c r="CK66" s="51">
        <v>20</v>
      </c>
      <c r="CL66" s="51">
        <v>831</v>
      </c>
      <c r="CN66" s="51">
        <v>51</v>
      </c>
      <c r="CP66" s="51">
        <v>26</v>
      </c>
      <c r="CQ66" s="51">
        <v>12</v>
      </c>
      <c r="CR66" s="51">
        <v>19</v>
      </c>
      <c r="CS66" s="51">
        <v>19</v>
      </c>
      <c r="CT66" s="51">
        <v>7</v>
      </c>
      <c r="CU66" s="51">
        <v>0</v>
      </c>
      <c r="CV66" s="51" t="s">
        <v>78</v>
      </c>
      <c r="CW66" s="51">
        <v>1</v>
      </c>
      <c r="CX66" s="51">
        <v>16</v>
      </c>
      <c r="CY66" s="51">
        <v>1209</v>
      </c>
      <c r="DA66" s="51">
        <v>58</v>
      </c>
      <c r="DC66" s="51">
        <v>27</v>
      </c>
      <c r="DD66" s="51">
        <v>12</v>
      </c>
      <c r="DE66" s="51">
        <v>19</v>
      </c>
      <c r="DF66" s="51">
        <v>18</v>
      </c>
      <c r="DG66" s="51">
        <v>6</v>
      </c>
      <c r="DH66" s="51">
        <v>0</v>
      </c>
      <c r="DI66" s="51">
        <v>0</v>
      </c>
      <c r="DJ66" s="51">
        <v>1</v>
      </c>
      <c r="DK66" s="51">
        <v>18</v>
      </c>
      <c r="DL66" s="51">
        <v>2040</v>
      </c>
      <c r="DN66" s="51">
        <v>55</v>
      </c>
      <c r="DP66" s="51">
        <v>48</v>
      </c>
      <c r="DQ66" s="51">
        <v>53</v>
      </c>
      <c r="DR66" s="51">
        <v>0</v>
      </c>
      <c r="DS66" s="51">
        <v>6</v>
      </c>
      <c r="DV66" s="51">
        <v>1</v>
      </c>
      <c r="DW66" s="51">
        <v>17</v>
      </c>
      <c r="DX66" s="51">
        <v>28</v>
      </c>
      <c r="DY66" s="51">
        <v>830</v>
      </c>
      <c r="EA66" s="51">
        <v>53</v>
      </c>
      <c r="EC66" s="51">
        <v>52</v>
      </c>
      <c r="ED66" s="51">
        <v>60</v>
      </c>
      <c r="EE66" s="51">
        <v>0</v>
      </c>
      <c r="EF66" s="51">
        <v>9</v>
      </c>
      <c r="EI66" s="51">
        <v>1</v>
      </c>
      <c r="EJ66" s="51">
        <v>13</v>
      </c>
      <c r="EK66" s="51">
        <v>26</v>
      </c>
      <c r="EL66" s="51">
        <v>1209</v>
      </c>
      <c r="EN66" s="51">
        <v>60</v>
      </c>
      <c r="EP66" s="51">
        <v>50</v>
      </c>
      <c r="EQ66" s="51">
        <v>58</v>
      </c>
      <c r="ER66" s="51">
        <v>0</v>
      </c>
      <c r="ES66" s="51">
        <v>7</v>
      </c>
      <c r="EV66" s="51">
        <v>1</v>
      </c>
      <c r="EW66" s="51">
        <v>15</v>
      </c>
      <c r="EX66" s="51">
        <v>27</v>
      </c>
      <c r="EY66" s="51">
        <v>2039</v>
      </c>
      <c r="FA66" s="51">
        <v>58</v>
      </c>
    </row>
    <row r="67" spans="1:157" x14ac:dyDescent="0.2">
      <c r="B67" s="51" t="s">
        <v>117</v>
      </c>
      <c r="C67" s="51">
        <v>22</v>
      </c>
      <c r="D67" s="51">
        <v>10</v>
      </c>
      <c r="E67" s="51">
        <v>14</v>
      </c>
      <c r="F67" s="51">
        <v>11</v>
      </c>
      <c r="G67" s="51">
        <v>6</v>
      </c>
      <c r="H67" s="51">
        <v>0</v>
      </c>
      <c r="I67" s="51">
        <v>0</v>
      </c>
      <c r="J67" s="51">
        <v>1</v>
      </c>
      <c r="K67" s="51">
        <v>37</v>
      </c>
      <c r="L67" s="51">
        <v>574</v>
      </c>
      <c r="N67" s="51">
        <v>40</v>
      </c>
      <c r="P67" s="51">
        <v>22</v>
      </c>
      <c r="Q67" s="51">
        <v>9</v>
      </c>
      <c r="R67" s="51">
        <v>13</v>
      </c>
      <c r="S67" s="51">
        <v>10</v>
      </c>
      <c r="T67" s="51">
        <v>8</v>
      </c>
      <c r="U67" s="51" t="s">
        <v>78</v>
      </c>
      <c r="V67" s="51">
        <v>0</v>
      </c>
      <c r="W67" s="51">
        <v>0</v>
      </c>
      <c r="X67" s="51">
        <v>39</v>
      </c>
      <c r="Y67" s="51">
        <v>3128</v>
      </c>
      <c r="AA67" s="51">
        <v>39</v>
      </c>
      <c r="AC67" s="51">
        <v>22</v>
      </c>
      <c r="AD67" s="51">
        <v>9</v>
      </c>
      <c r="AE67" s="51">
        <v>13</v>
      </c>
      <c r="AF67" s="51">
        <v>10</v>
      </c>
      <c r="AG67" s="51">
        <v>7</v>
      </c>
      <c r="AH67" s="51" t="s">
        <v>78</v>
      </c>
      <c r="AI67" s="51">
        <v>0</v>
      </c>
      <c r="AJ67" s="51">
        <v>0</v>
      </c>
      <c r="AK67" s="51">
        <v>39</v>
      </c>
      <c r="AL67" s="51">
        <v>3702</v>
      </c>
      <c r="AN67" s="51">
        <v>39</v>
      </c>
      <c r="AP67" s="51">
        <v>25</v>
      </c>
      <c r="AQ67" s="51">
        <v>6</v>
      </c>
      <c r="AR67" s="51">
        <v>11</v>
      </c>
      <c r="AS67" s="51">
        <v>14</v>
      </c>
      <c r="AT67" s="51">
        <v>3</v>
      </c>
      <c r="AU67" s="51">
        <v>0</v>
      </c>
      <c r="AV67" s="51">
        <v>0</v>
      </c>
      <c r="AW67" s="51">
        <v>1</v>
      </c>
      <c r="AX67" s="51">
        <v>40</v>
      </c>
      <c r="AY67" s="51">
        <v>574</v>
      </c>
      <c r="BA67" s="51">
        <v>34</v>
      </c>
      <c r="BC67" s="51">
        <v>26</v>
      </c>
      <c r="BD67" s="51">
        <v>4</v>
      </c>
      <c r="BE67" s="51">
        <v>9</v>
      </c>
      <c r="BF67" s="51">
        <v>14</v>
      </c>
      <c r="BG67" s="51">
        <v>2</v>
      </c>
      <c r="BH67" s="51">
        <v>0</v>
      </c>
      <c r="BI67" s="51">
        <v>0</v>
      </c>
      <c r="BJ67" s="51">
        <v>0</v>
      </c>
      <c r="BK67" s="51">
        <v>44</v>
      </c>
      <c r="BL67" s="51">
        <v>3127</v>
      </c>
      <c r="BN67" s="51">
        <v>30</v>
      </c>
      <c r="BP67" s="51">
        <v>25</v>
      </c>
      <c r="BQ67" s="51">
        <v>4</v>
      </c>
      <c r="BR67" s="51">
        <v>10</v>
      </c>
      <c r="BS67" s="51">
        <v>14</v>
      </c>
      <c r="BT67" s="51">
        <v>2</v>
      </c>
      <c r="BU67" s="51">
        <v>0</v>
      </c>
      <c r="BV67" s="51">
        <v>0</v>
      </c>
      <c r="BW67" s="51">
        <v>0</v>
      </c>
      <c r="BX67" s="51">
        <v>44</v>
      </c>
      <c r="BY67" s="51">
        <v>3701</v>
      </c>
      <c r="CA67" s="51">
        <v>30</v>
      </c>
      <c r="CC67" s="51">
        <v>25</v>
      </c>
      <c r="CD67" s="51">
        <v>8</v>
      </c>
      <c r="CE67" s="51">
        <v>12</v>
      </c>
      <c r="CF67" s="51">
        <v>15</v>
      </c>
      <c r="CG67" s="51">
        <v>3</v>
      </c>
      <c r="CH67" s="51">
        <v>0</v>
      </c>
      <c r="CI67" s="51">
        <v>0</v>
      </c>
      <c r="CJ67" s="51" t="s">
        <v>78</v>
      </c>
      <c r="CK67" s="51">
        <v>37</v>
      </c>
      <c r="CL67" s="51">
        <v>574</v>
      </c>
      <c r="CN67" s="51">
        <v>37</v>
      </c>
      <c r="CP67" s="51">
        <v>22</v>
      </c>
      <c r="CQ67" s="51">
        <v>8</v>
      </c>
      <c r="CR67" s="51">
        <v>12</v>
      </c>
      <c r="CS67" s="51">
        <v>13</v>
      </c>
      <c r="CT67" s="51">
        <v>8</v>
      </c>
      <c r="CU67" s="51" t="s">
        <v>78</v>
      </c>
      <c r="CV67" s="51">
        <v>0</v>
      </c>
      <c r="CW67" s="51" t="s">
        <v>78</v>
      </c>
      <c r="CX67" s="51">
        <v>37</v>
      </c>
      <c r="CY67" s="51">
        <v>3128</v>
      </c>
      <c r="DA67" s="51">
        <v>41</v>
      </c>
      <c r="DC67" s="51">
        <v>22</v>
      </c>
      <c r="DD67" s="51">
        <v>8</v>
      </c>
      <c r="DE67" s="51">
        <v>12</v>
      </c>
      <c r="DF67" s="51">
        <v>13</v>
      </c>
      <c r="DG67" s="51">
        <v>7</v>
      </c>
      <c r="DH67" s="51" t="s">
        <v>78</v>
      </c>
      <c r="DI67" s="51">
        <v>0</v>
      </c>
      <c r="DJ67" s="51">
        <v>0</v>
      </c>
      <c r="DK67" s="51">
        <v>37</v>
      </c>
      <c r="DL67" s="51">
        <v>3702</v>
      </c>
      <c r="DN67" s="51">
        <v>41</v>
      </c>
      <c r="DP67" s="51">
        <v>33</v>
      </c>
      <c r="DQ67" s="51">
        <v>37</v>
      </c>
      <c r="DR67" s="51">
        <v>0</v>
      </c>
      <c r="DS67" s="51">
        <v>3</v>
      </c>
      <c r="DV67" s="51">
        <v>1</v>
      </c>
      <c r="DW67" s="51">
        <v>38</v>
      </c>
      <c r="DX67" s="51">
        <v>25</v>
      </c>
      <c r="DY67" s="51">
        <v>574</v>
      </c>
      <c r="EA67" s="51">
        <v>37</v>
      </c>
      <c r="EC67" s="51">
        <v>33</v>
      </c>
      <c r="ED67" s="51">
        <v>39</v>
      </c>
      <c r="EE67" s="51" t="s">
        <v>78</v>
      </c>
      <c r="EF67" s="51">
        <v>6</v>
      </c>
      <c r="EI67" s="51">
        <v>1</v>
      </c>
      <c r="EJ67" s="51">
        <v>38</v>
      </c>
      <c r="EK67" s="51">
        <v>22</v>
      </c>
      <c r="EL67" s="51">
        <v>3128</v>
      </c>
      <c r="EN67" s="51">
        <v>39</v>
      </c>
      <c r="EP67" s="51">
        <v>33</v>
      </c>
      <c r="EQ67" s="51">
        <v>39</v>
      </c>
      <c r="ER67" s="51" t="s">
        <v>78</v>
      </c>
      <c r="ES67" s="51">
        <v>5</v>
      </c>
      <c r="EV67" s="51">
        <v>1</v>
      </c>
      <c r="EW67" s="51">
        <v>38</v>
      </c>
      <c r="EX67" s="51">
        <v>23</v>
      </c>
      <c r="EY67" s="51">
        <v>3702</v>
      </c>
      <c r="FA67" s="51">
        <v>39</v>
      </c>
    </row>
    <row r="68" spans="1:157" x14ac:dyDescent="0.2">
      <c r="B68" s="45" t="s">
        <v>500</v>
      </c>
      <c r="C68" s="51">
        <v>38</v>
      </c>
      <c r="D68" s="51">
        <v>7</v>
      </c>
      <c r="E68" s="51">
        <v>14</v>
      </c>
      <c r="F68" s="51">
        <v>15</v>
      </c>
      <c r="G68" s="51">
        <v>4</v>
      </c>
      <c r="H68" s="51">
        <v>0</v>
      </c>
      <c r="I68" s="51">
        <v>0</v>
      </c>
      <c r="J68" s="51">
        <v>0</v>
      </c>
      <c r="K68" s="51">
        <v>21</v>
      </c>
      <c r="L68" s="51">
        <v>13931</v>
      </c>
      <c r="N68" s="51">
        <v>41</v>
      </c>
      <c r="P68" s="51">
        <v>38</v>
      </c>
      <c r="Q68" s="51">
        <v>7</v>
      </c>
      <c r="R68" s="51">
        <v>14</v>
      </c>
      <c r="S68" s="51">
        <v>14</v>
      </c>
      <c r="T68" s="51">
        <v>5</v>
      </c>
      <c r="U68" s="51">
        <v>0</v>
      </c>
      <c r="V68" s="51">
        <v>0</v>
      </c>
      <c r="W68" s="51">
        <v>0</v>
      </c>
      <c r="X68" s="51">
        <v>21</v>
      </c>
      <c r="Y68" s="51">
        <v>33671</v>
      </c>
      <c r="AA68" s="51">
        <v>41</v>
      </c>
      <c r="AC68" s="51">
        <v>38</v>
      </c>
      <c r="AD68" s="51">
        <v>7</v>
      </c>
      <c r="AE68" s="51">
        <v>14</v>
      </c>
      <c r="AF68" s="51">
        <v>15</v>
      </c>
      <c r="AG68" s="51">
        <v>5</v>
      </c>
      <c r="AH68" s="51">
        <v>0</v>
      </c>
      <c r="AI68" s="51">
        <v>0</v>
      </c>
      <c r="AJ68" s="51">
        <v>0</v>
      </c>
      <c r="AK68" s="51">
        <v>21</v>
      </c>
      <c r="AL68" s="51">
        <v>47602</v>
      </c>
      <c r="AN68" s="51">
        <v>41</v>
      </c>
      <c r="AP68" s="51">
        <v>37</v>
      </c>
      <c r="AQ68" s="51">
        <v>4</v>
      </c>
      <c r="AR68" s="51">
        <v>11</v>
      </c>
      <c r="AS68" s="51">
        <v>18</v>
      </c>
      <c r="AT68" s="51">
        <v>2</v>
      </c>
      <c r="AU68" s="51">
        <v>0</v>
      </c>
      <c r="AV68" s="51">
        <v>0</v>
      </c>
      <c r="AW68" s="51">
        <v>0</v>
      </c>
      <c r="AX68" s="51">
        <v>27</v>
      </c>
      <c r="AY68" s="51">
        <v>13931</v>
      </c>
      <c r="BA68" s="51">
        <v>35</v>
      </c>
      <c r="BC68" s="51">
        <v>40</v>
      </c>
      <c r="BD68" s="51">
        <v>3</v>
      </c>
      <c r="BE68" s="51">
        <v>10</v>
      </c>
      <c r="BF68" s="51">
        <v>17</v>
      </c>
      <c r="BG68" s="51">
        <v>1</v>
      </c>
      <c r="BH68" s="51" t="s">
        <v>78</v>
      </c>
      <c r="BI68" s="51">
        <v>0</v>
      </c>
      <c r="BJ68" s="51">
        <v>0</v>
      </c>
      <c r="BK68" s="51">
        <v>28</v>
      </c>
      <c r="BL68" s="51">
        <v>33672</v>
      </c>
      <c r="BN68" s="51">
        <v>32</v>
      </c>
      <c r="BP68" s="51">
        <v>39</v>
      </c>
      <c r="BQ68" s="51">
        <v>3</v>
      </c>
      <c r="BR68" s="51">
        <v>10</v>
      </c>
      <c r="BS68" s="51">
        <v>18</v>
      </c>
      <c r="BT68" s="51">
        <v>1</v>
      </c>
      <c r="BU68" s="51" t="s">
        <v>78</v>
      </c>
      <c r="BV68" s="51">
        <v>0</v>
      </c>
      <c r="BW68" s="51">
        <v>0</v>
      </c>
      <c r="BX68" s="51">
        <v>28</v>
      </c>
      <c r="BY68" s="51">
        <v>47603</v>
      </c>
      <c r="CA68" s="51">
        <v>33</v>
      </c>
      <c r="CC68" s="51">
        <v>35</v>
      </c>
      <c r="CD68" s="51">
        <v>7</v>
      </c>
      <c r="CE68" s="51">
        <v>14</v>
      </c>
      <c r="CF68" s="51">
        <v>22</v>
      </c>
      <c r="CG68" s="51">
        <v>2</v>
      </c>
      <c r="CH68" s="51">
        <v>0</v>
      </c>
      <c r="CI68" s="51">
        <v>0</v>
      </c>
      <c r="CJ68" s="51">
        <v>0</v>
      </c>
      <c r="CK68" s="51">
        <v>19</v>
      </c>
      <c r="CL68" s="51">
        <v>13932</v>
      </c>
      <c r="CN68" s="51">
        <v>45</v>
      </c>
      <c r="CP68" s="51">
        <v>31</v>
      </c>
      <c r="CQ68" s="51">
        <v>9</v>
      </c>
      <c r="CR68" s="51">
        <v>17</v>
      </c>
      <c r="CS68" s="51">
        <v>22</v>
      </c>
      <c r="CT68" s="51">
        <v>5</v>
      </c>
      <c r="CU68" s="51">
        <v>0</v>
      </c>
      <c r="CV68" s="51">
        <v>0</v>
      </c>
      <c r="CW68" s="51">
        <v>0</v>
      </c>
      <c r="CX68" s="51">
        <v>17</v>
      </c>
      <c r="CY68" s="51">
        <v>33676</v>
      </c>
      <c r="DA68" s="51">
        <v>52</v>
      </c>
      <c r="DC68" s="51">
        <v>32</v>
      </c>
      <c r="DD68" s="51">
        <v>8</v>
      </c>
      <c r="DE68" s="51">
        <v>16</v>
      </c>
      <c r="DF68" s="51">
        <v>22</v>
      </c>
      <c r="DG68" s="51">
        <v>4</v>
      </c>
      <c r="DH68" s="51">
        <v>0</v>
      </c>
      <c r="DI68" s="51">
        <v>0</v>
      </c>
      <c r="DJ68" s="51">
        <v>0</v>
      </c>
      <c r="DK68" s="51">
        <v>17</v>
      </c>
      <c r="DL68" s="51">
        <v>47608</v>
      </c>
      <c r="DN68" s="51">
        <v>50</v>
      </c>
      <c r="DP68" s="51">
        <v>43</v>
      </c>
      <c r="DQ68" s="51">
        <v>46</v>
      </c>
      <c r="DR68" s="51">
        <v>0</v>
      </c>
      <c r="DS68" s="51">
        <v>3</v>
      </c>
      <c r="DV68" s="51">
        <v>1</v>
      </c>
      <c r="DW68" s="51">
        <v>16</v>
      </c>
      <c r="DX68" s="51">
        <v>37</v>
      </c>
      <c r="DY68" s="51">
        <v>13930</v>
      </c>
      <c r="EA68" s="51">
        <v>46</v>
      </c>
      <c r="EC68" s="51">
        <v>48</v>
      </c>
      <c r="ED68" s="51">
        <v>53</v>
      </c>
      <c r="EE68" s="51" t="s">
        <v>78</v>
      </c>
      <c r="EF68" s="51">
        <v>5</v>
      </c>
      <c r="EI68" s="51">
        <v>1</v>
      </c>
      <c r="EJ68" s="51">
        <v>14</v>
      </c>
      <c r="EK68" s="51">
        <v>33</v>
      </c>
      <c r="EL68" s="51">
        <v>33677</v>
      </c>
      <c r="EN68" s="51">
        <v>53</v>
      </c>
      <c r="EP68" s="51">
        <v>46</v>
      </c>
      <c r="EQ68" s="51">
        <v>51</v>
      </c>
      <c r="ER68" s="51" t="s">
        <v>78</v>
      </c>
      <c r="ES68" s="51">
        <v>4</v>
      </c>
      <c r="EV68" s="51">
        <v>1</v>
      </c>
      <c r="EW68" s="51">
        <v>15</v>
      </c>
      <c r="EX68" s="51">
        <v>34</v>
      </c>
      <c r="EY68" s="51">
        <v>47607</v>
      </c>
      <c r="FA68" s="51">
        <v>51</v>
      </c>
    </row>
    <row r="69" spans="1:157" x14ac:dyDescent="0.2">
      <c r="B69" s="51" t="s">
        <v>118</v>
      </c>
      <c r="C69" s="51">
        <v>32</v>
      </c>
      <c r="D69" s="51">
        <v>10</v>
      </c>
      <c r="E69" s="51">
        <v>19</v>
      </c>
      <c r="F69" s="51">
        <v>16</v>
      </c>
      <c r="G69" s="51">
        <v>9</v>
      </c>
      <c r="H69" s="51">
        <v>0</v>
      </c>
      <c r="I69" s="51" t="s">
        <v>78</v>
      </c>
      <c r="J69" s="51" t="s">
        <v>78</v>
      </c>
      <c r="K69" s="51">
        <v>13</v>
      </c>
      <c r="L69" s="51">
        <v>691</v>
      </c>
      <c r="N69" s="51">
        <v>54</v>
      </c>
      <c r="P69" s="51">
        <v>37</v>
      </c>
      <c r="Q69" s="51">
        <v>10</v>
      </c>
      <c r="R69" s="51">
        <v>17</v>
      </c>
      <c r="S69" s="51">
        <v>15</v>
      </c>
      <c r="T69" s="51">
        <v>6</v>
      </c>
      <c r="U69" s="51">
        <v>0</v>
      </c>
      <c r="V69" s="51" t="s">
        <v>78</v>
      </c>
      <c r="W69" s="51" t="s">
        <v>78</v>
      </c>
      <c r="X69" s="51">
        <v>15</v>
      </c>
      <c r="Y69" s="51">
        <v>1190</v>
      </c>
      <c r="AA69" s="51">
        <v>48</v>
      </c>
      <c r="AC69" s="51">
        <v>35</v>
      </c>
      <c r="AD69" s="51">
        <v>10</v>
      </c>
      <c r="AE69" s="51">
        <v>18</v>
      </c>
      <c r="AF69" s="51">
        <v>16</v>
      </c>
      <c r="AG69" s="51">
        <v>7</v>
      </c>
      <c r="AH69" s="51">
        <v>0</v>
      </c>
      <c r="AI69" s="51">
        <v>0</v>
      </c>
      <c r="AJ69" s="51">
        <v>0</v>
      </c>
      <c r="AK69" s="51">
        <v>15</v>
      </c>
      <c r="AL69" s="51">
        <v>1881</v>
      </c>
      <c r="AN69" s="51">
        <v>50</v>
      </c>
      <c r="AP69" s="51">
        <v>31</v>
      </c>
      <c r="AQ69" s="51">
        <v>6</v>
      </c>
      <c r="AR69" s="51">
        <v>15</v>
      </c>
      <c r="AS69" s="51">
        <v>24</v>
      </c>
      <c r="AT69" s="51">
        <v>4</v>
      </c>
      <c r="AU69" s="51">
        <v>0</v>
      </c>
      <c r="AV69" s="51" t="s">
        <v>78</v>
      </c>
      <c r="AW69" s="51" t="s">
        <v>78</v>
      </c>
      <c r="AX69" s="51">
        <v>19</v>
      </c>
      <c r="AY69" s="51">
        <v>691</v>
      </c>
      <c r="BA69" s="51">
        <v>49</v>
      </c>
      <c r="BC69" s="51">
        <v>40</v>
      </c>
      <c r="BD69" s="51">
        <v>4</v>
      </c>
      <c r="BE69" s="51">
        <v>12</v>
      </c>
      <c r="BF69" s="51">
        <v>20</v>
      </c>
      <c r="BG69" s="51">
        <v>1</v>
      </c>
      <c r="BH69" s="51">
        <v>0</v>
      </c>
      <c r="BI69" s="51" t="s">
        <v>78</v>
      </c>
      <c r="BJ69" s="51" t="s">
        <v>78</v>
      </c>
      <c r="BK69" s="51">
        <v>22</v>
      </c>
      <c r="BL69" s="51">
        <v>1190</v>
      </c>
      <c r="BN69" s="51">
        <v>37</v>
      </c>
      <c r="BP69" s="51">
        <v>37</v>
      </c>
      <c r="BQ69" s="51">
        <v>5</v>
      </c>
      <c r="BR69" s="51">
        <v>13</v>
      </c>
      <c r="BS69" s="51">
        <v>21</v>
      </c>
      <c r="BT69" s="51">
        <v>3</v>
      </c>
      <c r="BU69" s="51">
        <v>0</v>
      </c>
      <c r="BV69" s="51">
        <v>0</v>
      </c>
      <c r="BW69" s="51">
        <v>0</v>
      </c>
      <c r="BX69" s="51">
        <v>21</v>
      </c>
      <c r="BY69" s="51">
        <v>1881</v>
      </c>
      <c r="CA69" s="51">
        <v>42</v>
      </c>
      <c r="CC69" s="51">
        <v>30</v>
      </c>
      <c r="CD69" s="51">
        <v>9</v>
      </c>
      <c r="CE69" s="51">
        <v>16</v>
      </c>
      <c r="CF69" s="51">
        <v>26</v>
      </c>
      <c r="CG69" s="51">
        <v>4</v>
      </c>
      <c r="CH69" s="51">
        <v>0</v>
      </c>
      <c r="CI69" s="51" t="s">
        <v>78</v>
      </c>
      <c r="CJ69" s="51" t="s">
        <v>78</v>
      </c>
      <c r="CK69" s="51">
        <v>13</v>
      </c>
      <c r="CL69" s="51">
        <v>691</v>
      </c>
      <c r="CN69" s="51">
        <v>56</v>
      </c>
      <c r="CP69" s="51">
        <v>28</v>
      </c>
      <c r="CQ69" s="51">
        <v>9</v>
      </c>
      <c r="CR69" s="51">
        <v>22</v>
      </c>
      <c r="CS69" s="51">
        <v>23</v>
      </c>
      <c r="CT69" s="51">
        <v>5</v>
      </c>
      <c r="CU69" s="51">
        <v>0</v>
      </c>
      <c r="CV69" s="51" t="s">
        <v>78</v>
      </c>
      <c r="CW69" s="51" t="s">
        <v>78</v>
      </c>
      <c r="CX69" s="51">
        <v>12</v>
      </c>
      <c r="CY69" s="51">
        <v>1190</v>
      </c>
      <c r="DA69" s="51">
        <v>59</v>
      </c>
      <c r="DC69" s="51">
        <v>29</v>
      </c>
      <c r="DD69" s="51">
        <v>9</v>
      </c>
      <c r="DE69" s="51">
        <v>20</v>
      </c>
      <c r="DF69" s="51">
        <v>24</v>
      </c>
      <c r="DG69" s="51">
        <v>5</v>
      </c>
      <c r="DH69" s="51">
        <v>0</v>
      </c>
      <c r="DI69" s="51">
        <v>0</v>
      </c>
      <c r="DJ69" s="51">
        <v>0</v>
      </c>
      <c r="DK69" s="51">
        <v>12</v>
      </c>
      <c r="DL69" s="51">
        <v>1881</v>
      </c>
      <c r="DN69" s="51">
        <v>58</v>
      </c>
      <c r="DP69" s="51">
        <v>54</v>
      </c>
      <c r="DQ69" s="51">
        <v>60</v>
      </c>
      <c r="DR69" s="51">
        <v>0</v>
      </c>
      <c r="DS69" s="51">
        <v>6</v>
      </c>
      <c r="DV69" s="51">
        <v>1</v>
      </c>
      <c r="DW69" s="51">
        <v>10</v>
      </c>
      <c r="DX69" s="51">
        <v>30</v>
      </c>
      <c r="DY69" s="51">
        <v>691</v>
      </c>
      <c r="EA69" s="51">
        <v>60</v>
      </c>
      <c r="EC69" s="51">
        <v>56</v>
      </c>
      <c r="ED69" s="51">
        <v>61</v>
      </c>
      <c r="EE69" s="51">
        <v>0</v>
      </c>
      <c r="EF69" s="51">
        <v>4</v>
      </c>
      <c r="EI69" s="51">
        <v>1</v>
      </c>
      <c r="EJ69" s="51">
        <v>8</v>
      </c>
      <c r="EK69" s="51">
        <v>31</v>
      </c>
      <c r="EL69" s="51">
        <v>1190</v>
      </c>
      <c r="EN69" s="51">
        <v>61</v>
      </c>
      <c r="EP69" s="51">
        <v>55</v>
      </c>
      <c r="EQ69" s="51">
        <v>60</v>
      </c>
      <c r="ER69" s="51">
        <v>0</v>
      </c>
      <c r="ES69" s="51">
        <v>5</v>
      </c>
      <c r="EV69" s="51">
        <v>1</v>
      </c>
      <c r="EW69" s="51">
        <v>9</v>
      </c>
      <c r="EX69" s="51">
        <v>30</v>
      </c>
      <c r="EY69" s="51">
        <v>1881</v>
      </c>
      <c r="FA69" s="51">
        <v>60</v>
      </c>
    </row>
    <row r="70" spans="1:157" x14ac:dyDescent="0.2">
      <c r="B70" s="29" t="s">
        <v>498</v>
      </c>
      <c r="C70" s="51" t="s">
        <v>119</v>
      </c>
      <c r="D70" s="51" t="s">
        <v>119</v>
      </c>
      <c r="E70" s="51" t="s">
        <v>119</v>
      </c>
      <c r="F70" s="51" t="s">
        <v>119</v>
      </c>
      <c r="G70" s="51" t="s">
        <v>119</v>
      </c>
      <c r="H70" s="51" t="s">
        <v>119</v>
      </c>
      <c r="I70" s="51" t="s">
        <v>119</v>
      </c>
      <c r="J70" s="51" t="s">
        <v>119</v>
      </c>
      <c r="K70" s="51" t="s">
        <v>119</v>
      </c>
      <c r="L70" s="51">
        <v>0</v>
      </c>
      <c r="N70" s="51" t="s">
        <v>119</v>
      </c>
      <c r="P70" s="51" t="s">
        <v>119</v>
      </c>
      <c r="Q70" s="51" t="s">
        <v>119</v>
      </c>
      <c r="R70" s="51" t="s">
        <v>119</v>
      </c>
      <c r="S70" s="51" t="s">
        <v>119</v>
      </c>
      <c r="T70" s="51" t="s">
        <v>119</v>
      </c>
      <c r="U70" s="51" t="s">
        <v>119</v>
      </c>
      <c r="V70" s="51" t="s">
        <v>119</v>
      </c>
      <c r="W70" s="51" t="s">
        <v>119</v>
      </c>
      <c r="X70" s="51" t="s">
        <v>119</v>
      </c>
      <c r="Y70" s="51">
        <v>0</v>
      </c>
      <c r="AA70" s="51" t="s">
        <v>119</v>
      </c>
      <c r="AC70" s="51" t="s">
        <v>119</v>
      </c>
      <c r="AD70" s="51" t="s">
        <v>119</v>
      </c>
      <c r="AE70" s="51" t="s">
        <v>119</v>
      </c>
      <c r="AF70" s="51" t="s">
        <v>119</v>
      </c>
      <c r="AG70" s="51" t="s">
        <v>119</v>
      </c>
      <c r="AH70" s="51" t="s">
        <v>119</v>
      </c>
      <c r="AI70" s="51" t="s">
        <v>119</v>
      </c>
      <c r="AJ70" s="51" t="s">
        <v>119</v>
      </c>
      <c r="AK70" s="51" t="s">
        <v>119</v>
      </c>
      <c r="AL70" s="51">
        <v>0</v>
      </c>
      <c r="AN70" s="51" t="s">
        <v>119</v>
      </c>
      <c r="AP70" s="51" t="s">
        <v>119</v>
      </c>
      <c r="AQ70" s="51" t="s">
        <v>119</v>
      </c>
      <c r="AR70" s="51" t="s">
        <v>119</v>
      </c>
      <c r="AS70" s="51" t="s">
        <v>119</v>
      </c>
      <c r="AT70" s="51" t="s">
        <v>119</v>
      </c>
      <c r="AU70" s="51" t="s">
        <v>119</v>
      </c>
      <c r="AV70" s="51" t="s">
        <v>119</v>
      </c>
      <c r="AW70" s="51" t="s">
        <v>119</v>
      </c>
      <c r="AX70" s="51" t="s">
        <v>119</v>
      </c>
      <c r="AY70" s="51">
        <v>0</v>
      </c>
      <c r="BA70" s="51" t="s">
        <v>119</v>
      </c>
      <c r="BC70" s="51" t="s">
        <v>119</v>
      </c>
      <c r="BD70" s="51" t="s">
        <v>119</v>
      </c>
      <c r="BE70" s="51" t="s">
        <v>119</v>
      </c>
      <c r="BF70" s="51" t="s">
        <v>119</v>
      </c>
      <c r="BG70" s="51" t="s">
        <v>119</v>
      </c>
      <c r="BH70" s="51" t="s">
        <v>119</v>
      </c>
      <c r="BI70" s="51" t="s">
        <v>119</v>
      </c>
      <c r="BJ70" s="51" t="s">
        <v>119</v>
      </c>
      <c r="BK70" s="51" t="s">
        <v>119</v>
      </c>
      <c r="BL70" s="51">
        <v>0</v>
      </c>
      <c r="BN70" s="51" t="s">
        <v>119</v>
      </c>
      <c r="BP70" s="51" t="s">
        <v>119</v>
      </c>
      <c r="BQ70" s="51" t="s">
        <v>119</v>
      </c>
      <c r="BR70" s="51" t="s">
        <v>119</v>
      </c>
      <c r="BS70" s="51" t="s">
        <v>119</v>
      </c>
      <c r="BT70" s="51" t="s">
        <v>119</v>
      </c>
      <c r="BU70" s="51" t="s">
        <v>119</v>
      </c>
      <c r="BV70" s="51" t="s">
        <v>119</v>
      </c>
      <c r="BW70" s="51" t="s">
        <v>119</v>
      </c>
      <c r="BX70" s="51" t="s">
        <v>119</v>
      </c>
      <c r="BY70" s="51">
        <v>0</v>
      </c>
      <c r="CA70" s="51" t="s">
        <v>119</v>
      </c>
      <c r="CC70" s="51" t="s">
        <v>119</v>
      </c>
      <c r="CD70" s="51" t="s">
        <v>119</v>
      </c>
      <c r="CE70" s="51" t="s">
        <v>119</v>
      </c>
      <c r="CF70" s="51" t="s">
        <v>119</v>
      </c>
      <c r="CG70" s="51" t="s">
        <v>119</v>
      </c>
      <c r="CH70" s="51" t="s">
        <v>119</v>
      </c>
      <c r="CI70" s="51" t="s">
        <v>119</v>
      </c>
      <c r="CJ70" s="51" t="s">
        <v>119</v>
      </c>
      <c r="CK70" s="51" t="s">
        <v>119</v>
      </c>
      <c r="CL70" s="51">
        <v>0</v>
      </c>
      <c r="CN70" s="51" t="s">
        <v>119</v>
      </c>
      <c r="CP70" s="51" t="s">
        <v>119</v>
      </c>
      <c r="CQ70" s="51" t="s">
        <v>119</v>
      </c>
      <c r="CR70" s="51" t="s">
        <v>119</v>
      </c>
      <c r="CS70" s="51" t="s">
        <v>119</v>
      </c>
      <c r="CT70" s="51" t="s">
        <v>119</v>
      </c>
      <c r="CU70" s="51" t="s">
        <v>119</v>
      </c>
      <c r="CV70" s="51" t="s">
        <v>119</v>
      </c>
      <c r="CW70" s="51" t="s">
        <v>119</v>
      </c>
      <c r="CX70" s="51" t="s">
        <v>119</v>
      </c>
      <c r="CY70" s="51">
        <v>0</v>
      </c>
      <c r="DA70" s="51" t="s">
        <v>119</v>
      </c>
      <c r="DC70" s="51" t="s">
        <v>119</v>
      </c>
      <c r="DD70" s="51" t="s">
        <v>119</v>
      </c>
      <c r="DE70" s="51" t="s">
        <v>119</v>
      </c>
      <c r="DF70" s="51" t="s">
        <v>119</v>
      </c>
      <c r="DG70" s="51" t="s">
        <v>119</v>
      </c>
      <c r="DH70" s="51" t="s">
        <v>119</v>
      </c>
      <c r="DI70" s="51" t="s">
        <v>119</v>
      </c>
      <c r="DJ70" s="51" t="s">
        <v>119</v>
      </c>
      <c r="DK70" s="51" t="s">
        <v>119</v>
      </c>
      <c r="DL70" s="51">
        <v>0</v>
      </c>
      <c r="DN70" s="51" t="s">
        <v>119</v>
      </c>
      <c r="DP70" s="51" t="s">
        <v>119</v>
      </c>
      <c r="DQ70" s="51" t="s">
        <v>119</v>
      </c>
      <c r="DR70" s="51" t="s">
        <v>119</v>
      </c>
      <c r="DS70" s="51" t="s">
        <v>119</v>
      </c>
      <c r="DV70" s="51" t="s">
        <v>119</v>
      </c>
      <c r="DW70" s="51" t="s">
        <v>119</v>
      </c>
      <c r="DX70" s="51" t="s">
        <v>119</v>
      </c>
      <c r="DY70" s="51">
        <v>0</v>
      </c>
      <c r="EA70" s="51" t="s">
        <v>119</v>
      </c>
      <c r="EC70" s="51" t="s">
        <v>119</v>
      </c>
      <c r="ED70" s="51" t="s">
        <v>119</v>
      </c>
      <c r="EE70" s="51" t="s">
        <v>119</v>
      </c>
      <c r="EF70" s="51" t="s">
        <v>119</v>
      </c>
      <c r="EI70" s="51" t="s">
        <v>119</v>
      </c>
      <c r="EJ70" s="51" t="s">
        <v>119</v>
      </c>
      <c r="EK70" s="51" t="s">
        <v>119</v>
      </c>
      <c r="EL70" s="51">
        <v>0</v>
      </c>
      <c r="EN70" s="51" t="s">
        <v>119</v>
      </c>
      <c r="EP70" s="51" t="s">
        <v>119</v>
      </c>
      <c r="EQ70" s="51" t="s">
        <v>119</v>
      </c>
      <c r="ER70" s="51" t="s">
        <v>119</v>
      </c>
      <c r="ES70" s="51" t="s">
        <v>119</v>
      </c>
      <c r="EV70" s="51" t="s">
        <v>119</v>
      </c>
      <c r="EW70" s="51" t="s">
        <v>119</v>
      </c>
      <c r="EX70" s="51" t="s">
        <v>119</v>
      </c>
      <c r="EY70" s="51">
        <v>0</v>
      </c>
      <c r="FA70" s="51" t="s">
        <v>119</v>
      </c>
    </row>
    <row r="71" spans="1:157" x14ac:dyDescent="0.2">
      <c r="A71" s="51" t="s">
        <v>125</v>
      </c>
    </row>
    <row r="72" spans="1:157" x14ac:dyDescent="0.2">
      <c r="B72" s="33" t="s">
        <v>101</v>
      </c>
      <c r="C72" s="55">
        <v>7</v>
      </c>
      <c r="D72" s="55">
        <v>27</v>
      </c>
      <c r="E72" s="55">
        <v>21</v>
      </c>
      <c r="F72" s="55">
        <v>10</v>
      </c>
      <c r="G72" s="55">
        <v>34</v>
      </c>
      <c r="H72" s="55">
        <v>0</v>
      </c>
      <c r="I72" s="55">
        <v>0</v>
      </c>
      <c r="J72" s="55">
        <v>0</v>
      </c>
      <c r="K72" s="55">
        <v>1</v>
      </c>
      <c r="L72" s="55">
        <v>217951</v>
      </c>
      <c r="M72" s="55"/>
      <c r="N72" s="55">
        <v>91</v>
      </c>
      <c r="O72" s="55"/>
      <c r="P72" s="55">
        <v>13</v>
      </c>
      <c r="Q72" s="55">
        <v>24</v>
      </c>
      <c r="R72" s="55">
        <v>24</v>
      </c>
      <c r="S72" s="55">
        <v>13</v>
      </c>
      <c r="T72" s="55">
        <v>24</v>
      </c>
      <c r="U72" s="55">
        <v>0</v>
      </c>
      <c r="V72" s="55">
        <v>0</v>
      </c>
      <c r="W72" s="55">
        <v>0</v>
      </c>
      <c r="X72" s="55">
        <v>3</v>
      </c>
      <c r="Y72" s="55">
        <v>230446</v>
      </c>
      <c r="Z72" s="55"/>
      <c r="AA72" s="55">
        <v>84</v>
      </c>
      <c r="AB72" s="55"/>
      <c r="AC72" s="55">
        <v>10</v>
      </c>
      <c r="AD72" s="55">
        <v>25</v>
      </c>
      <c r="AE72" s="55">
        <v>22</v>
      </c>
      <c r="AF72" s="55">
        <v>11</v>
      </c>
      <c r="AG72" s="55">
        <v>29</v>
      </c>
      <c r="AH72" s="55">
        <v>0</v>
      </c>
      <c r="AI72" s="55">
        <v>0</v>
      </c>
      <c r="AJ72" s="55">
        <v>0</v>
      </c>
      <c r="AK72" s="55">
        <v>2</v>
      </c>
      <c r="AL72" s="55">
        <v>448397</v>
      </c>
      <c r="AM72" s="55"/>
      <c r="AN72" s="55">
        <v>88</v>
      </c>
      <c r="AO72" s="55"/>
      <c r="AP72" s="55">
        <v>9</v>
      </c>
      <c r="AQ72" s="55">
        <v>26</v>
      </c>
      <c r="AR72" s="55">
        <v>29</v>
      </c>
      <c r="AS72" s="55">
        <v>16</v>
      </c>
      <c r="AT72" s="55">
        <v>19</v>
      </c>
      <c r="AU72" s="55">
        <v>0</v>
      </c>
      <c r="AV72" s="55">
        <v>0</v>
      </c>
      <c r="AW72" s="55">
        <v>0</v>
      </c>
      <c r="AX72" s="55">
        <v>2</v>
      </c>
      <c r="AY72" s="55">
        <v>217951</v>
      </c>
      <c r="AZ72" s="55"/>
      <c r="BA72" s="55">
        <v>89</v>
      </c>
      <c r="BB72" s="55"/>
      <c r="BC72" s="55">
        <v>17</v>
      </c>
      <c r="BD72" s="55">
        <v>18</v>
      </c>
      <c r="BE72" s="55">
        <v>29</v>
      </c>
      <c r="BF72" s="55">
        <v>23</v>
      </c>
      <c r="BG72" s="55">
        <v>10</v>
      </c>
      <c r="BH72" s="55">
        <v>0</v>
      </c>
      <c r="BI72" s="55">
        <v>0</v>
      </c>
      <c r="BJ72" s="55">
        <v>0</v>
      </c>
      <c r="BK72" s="55">
        <v>4</v>
      </c>
      <c r="BL72" s="55">
        <v>230446</v>
      </c>
      <c r="BM72" s="55"/>
      <c r="BN72" s="55">
        <v>79</v>
      </c>
      <c r="BO72" s="55"/>
      <c r="BP72" s="55">
        <v>13</v>
      </c>
      <c r="BQ72" s="55">
        <v>22</v>
      </c>
      <c r="BR72" s="55">
        <v>29</v>
      </c>
      <c r="BS72" s="55">
        <v>20</v>
      </c>
      <c r="BT72" s="55">
        <v>14</v>
      </c>
      <c r="BU72" s="55">
        <v>0</v>
      </c>
      <c r="BV72" s="55">
        <v>0</v>
      </c>
      <c r="BW72" s="55">
        <v>0</v>
      </c>
      <c r="BX72" s="55">
        <v>3</v>
      </c>
      <c r="BY72" s="55">
        <v>448397</v>
      </c>
      <c r="BZ72" s="55"/>
      <c r="CA72" s="55">
        <v>84</v>
      </c>
      <c r="CB72" s="55"/>
      <c r="CC72" s="55">
        <v>6</v>
      </c>
      <c r="CD72" s="55">
        <v>31</v>
      </c>
      <c r="CE72" s="55">
        <v>28</v>
      </c>
      <c r="CF72" s="55">
        <v>14</v>
      </c>
      <c r="CG72" s="55">
        <v>20</v>
      </c>
      <c r="CH72" s="55">
        <v>0</v>
      </c>
      <c r="CI72" s="55">
        <v>0</v>
      </c>
      <c r="CJ72" s="55">
        <v>0</v>
      </c>
      <c r="CK72" s="55">
        <v>1</v>
      </c>
      <c r="CL72" s="55">
        <v>217952</v>
      </c>
      <c r="CM72" s="55"/>
      <c r="CN72" s="55">
        <v>93</v>
      </c>
      <c r="CO72" s="55"/>
      <c r="CP72" s="55">
        <v>8</v>
      </c>
      <c r="CQ72" s="55">
        <v>26</v>
      </c>
      <c r="CR72" s="55">
        <v>25</v>
      </c>
      <c r="CS72" s="55">
        <v>14</v>
      </c>
      <c r="CT72" s="55">
        <v>25</v>
      </c>
      <c r="CU72" s="55">
        <v>0</v>
      </c>
      <c r="CV72" s="55">
        <v>0</v>
      </c>
      <c r="CW72" s="55">
        <v>0</v>
      </c>
      <c r="CX72" s="55">
        <v>2</v>
      </c>
      <c r="CY72" s="55">
        <v>230452</v>
      </c>
      <c r="CZ72" s="55"/>
      <c r="DA72" s="55">
        <v>90</v>
      </c>
      <c r="DB72" s="55"/>
      <c r="DC72" s="55">
        <v>7</v>
      </c>
      <c r="DD72" s="55">
        <v>28</v>
      </c>
      <c r="DE72" s="55">
        <v>26</v>
      </c>
      <c r="DF72" s="55">
        <v>14</v>
      </c>
      <c r="DG72" s="55">
        <v>23</v>
      </c>
      <c r="DH72" s="55">
        <v>0</v>
      </c>
      <c r="DI72" s="55">
        <v>0</v>
      </c>
      <c r="DJ72" s="55">
        <v>0</v>
      </c>
      <c r="DK72" s="55">
        <v>2</v>
      </c>
      <c r="DL72" s="55">
        <v>448404</v>
      </c>
      <c r="DM72" s="55"/>
      <c r="DN72" s="55">
        <v>91</v>
      </c>
      <c r="DO72" s="55"/>
      <c r="DP72" s="55">
        <v>70</v>
      </c>
      <c r="DQ72" s="55">
        <v>93</v>
      </c>
      <c r="DR72" s="55" t="s">
        <v>78</v>
      </c>
      <c r="DS72" s="55">
        <v>23</v>
      </c>
      <c r="DT72" s="55"/>
      <c r="DU72" s="55"/>
      <c r="DV72" s="55">
        <v>0</v>
      </c>
      <c r="DW72" s="55">
        <v>1</v>
      </c>
      <c r="DX72" s="55">
        <v>6</v>
      </c>
      <c r="DY72" s="55">
        <v>217954</v>
      </c>
      <c r="DZ72" s="55"/>
      <c r="EA72" s="55">
        <v>93</v>
      </c>
      <c r="EB72" s="55"/>
      <c r="EC72" s="55">
        <v>65</v>
      </c>
      <c r="ED72" s="55">
        <v>90</v>
      </c>
      <c r="EE72" s="55" t="s">
        <v>78</v>
      </c>
      <c r="EF72" s="55">
        <v>25</v>
      </c>
      <c r="EG72" s="55"/>
      <c r="EH72" s="55"/>
      <c r="EI72" s="55">
        <v>0</v>
      </c>
      <c r="EJ72" s="55">
        <v>2</v>
      </c>
      <c r="EK72" s="55">
        <v>9</v>
      </c>
      <c r="EL72" s="55">
        <v>230450</v>
      </c>
      <c r="EM72" s="55"/>
      <c r="EN72" s="55">
        <v>90</v>
      </c>
      <c r="EO72" s="55"/>
      <c r="EP72" s="55">
        <v>67</v>
      </c>
      <c r="EQ72" s="55">
        <v>91</v>
      </c>
      <c r="ER72" s="55">
        <v>0</v>
      </c>
      <c r="ES72" s="55">
        <v>24</v>
      </c>
      <c r="ET72" s="55"/>
      <c r="EU72" s="55"/>
      <c r="EV72" s="55">
        <v>0</v>
      </c>
      <c r="EW72" s="55">
        <v>1</v>
      </c>
      <c r="EX72" s="55">
        <v>7</v>
      </c>
      <c r="EY72" s="55">
        <v>448404</v>
      </c>
      <c r="EZ72" s="55"/>
      <c r="FA72" s="55">
        <v>91</v>
      </c>
    </row>
    <row r="76" spans="1:157" x14ac:dyDescent="0.2">
      <c r="B76" s="51" t="s">
        <v>126</v>
      </c>
    </row>
    <row r="77" spans="1:157" x14ac:dyDescent="0.2">
      <c r="B77" s="51" t="s">
        <v>127</v>
      </c>
    </row>
    <row r="78" spans="1:157" x14ac:dyDescent="0.2">
      <c r="B78" s="51" t="s">
        <v>128</v>
      </c>
    </row>
    <row r="79" spans="1:157" x14ac:dyDescent="0.2">
      <c r="B79" s="51" t="s">
        <v>129</v>
      </c>
    </row>
    <row r="80" spans="1:157" x14ac:dyDescent="0.2">
      <c r="B80" s="51" t="s">
        <v>130</v>
      </c>
    </row>
    <row r="81" spans="2:2" x14ac:dyDescent="0.2">
      <c r="B81" s="51" t="s">
        <v>131</v>
      </c>
    </row>
  </sheetData>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B86"/>
  <sheetViews>
    <sheetView topLeftCell="A37" workbookViewId="0">
      <selection activeCell="Q4" sqref="Q4:T4"/>
    </sheetView>
  </sheetViews>
  <sheetFormatPr defaultRowHeight="12.75" x14ac:dyDescent="0.2"/>
  <cols>
    <col min="1" max="1" width="14.140625" style="51" customWidth="1"/>
    <col min="2" max="2" width="30.42578125" style="51" customWidth="1"/>
    <col min="3" max="16384" width="9.140625" style="51"/>
  </cols>
  <sheetData>
    <row r="1" spans="1:158" ht="15.75" x14ac:dyDescent="0.25">
      <c r="A1" s="51" t="s">
        <v>106</v>
      </c>
      <c r="B1" s="50" t="s">
        <v>49</v>
      </c>
      <c r="AP1" s="51" t="s">
        <v>50</v>
      </c>
      <c r="CC1" s="51" t="s">
        <v>51</v>
      </c>
      <c r="DP1" s="51" t="s">
        <v>52</v>
      </c>
    </row>
    <row r="2" spans="1:158" x14ac:dyDescent="0.2">
      <c r="C2" s="51">
        <v>1</v>
      </c>
      <c r="AP2" s="51">
        <v>1</v>
      </c>
      <c r="CC2" s="51">
        <v>1</v>
      </c>
      <c r="DP2" s="51">
        <v>1</v>
      </c>
    </row>
    <row r="3" spans="1:158" x14ac:dyDescent="0.2">
      <c r="B3" s="52">
        <v>1</v>
      </c>
      <c r="C3" s="52">
        <v>2</v>
      </c>
      <c r="D3" s="52">
        <v>3</v>
      </c>
      <c r="E3" s="52">
        <v>4</v>
      </c>
      <c r="F3" s="52">
        <v>5</v>
      </c>
      <c r="G3" s="52">
        <v>6</v>
      </c>
      <c r="H3" s="52">
        <v>7</v>
      </c>
      <c r="I3" s="52">
        <v>8</v>
      </c>
      <c r="J3" s="52">
        <v>9</v>
      </c>
      <c r="K3" s="52">
        <v>10</v>
      </c>
      <c r="L3" s="52">
        <v>11</v>
      </c>
      <c r="M3" s="52">
        <v>12</v>
      </c>
      <c r="N3" s="52">
        <v>13</v>
      </c>
      <c r="O3" s="52">
        <v>14</v>
      </c>
      <c r="P3" s="52">
        <v>15</v>
      </c>
      <c r="Q3" s="52">
        <v>16</v>
      </c>
      <c r="R3" s="52">
        <v>17</v>
      </c>
      <c r="S3" s="52">
        <v>18</v>
      </c>
      <c r="T3" s="52">
        <v>19</v>
      </c>
      <c r="U3" s="52">
        <v>20</v>
      </c>
      <c r="V3" s="52">
        <v>21</v>
      </c>
      <c r="W3" s="52">
        <v>22</v>
      </c>
      <c r="X3" s="52">
        <v>23</v>
      </c>
      <c r="Y3" s="52">
        <v>24</v>
      </c>
      <c r="Z3" s="52">
        <v>25</v>
      </c>
      <c r="AA3" s="52">
        <v>26</v>
      </c>
      <c r="AB3" s="52">
        <v>27</v>
      </c>
      <c r="AC3" s="52">
        <v>28</v>
      </c>
      <c r="AD3" s="52">
        <v>29</v>
      </c>
      <c r="AE3" s="52">
        <v>30</v>
      </c>
      <c r="AF3" s="52">
        <v>31</v>
      </c>
      <c r="AG3" s="52">
        <v>32</v>
      </c>
      <c r="AH3" s="52">
        <v>33</v>
      </c>
      <c r="AI3" s="52">
        <v>34</v>
      </c>
      <c r="AJ3" s="52">
        <v>35</v>
      </c>
      <c r="AK3" s="52">
        <v>36</v>
      </c>
      <c r="AL3" s="52">
        <v>37</v>
      </c>
      <c r="AM3" s="52">
        <v>38</v>
      </c>
      <c r="AN3" s="52">
        <v>39</v>
      </c>
      <c r="AO3" s="52">
        <v>40</v>
      </c>
      <c r="AP3" s="52">
        <v>41</v>
      </c>
      <c r="AQ3" s="52">
        <v>42</v>
      </c>
      <c r="AR3" s="52">
        <v>43</v>
      </c>
      <c r="AS3" s="52">
        <v>44</v>
      </c>
      <c r="AT3" s="52">
        <v>45</v>
      </c>
      <c r="AU3" s="52">
        <v>46</v>
      </c>
      <c r="AV3" s="52">
        <v>47</v>
      </c>
      <c r="AW3" s="52">
        <v>48</v>
      </c>
      <c r="AX3" s="52">
        <v>49</v>
      </c>
      <c r="AY3" s="52">
        <v>50</v>
      </c>
      <c r="AZ3" s="52">
        <v>51</v>
      </c>
      <c r="BA3" s="52">
        <v>52</v>
      </c>
      <c r="BB3" s="52">
        <v>53</v>
      </c>
      <c r="BC3" s="52">
        <v>54</v>
      </c>
      <c r="BD3" s="52">
        <v>55</v>
      </c>
      <c r="BE3" s="52">
        <v>56</v>
      </c>
      <c r="BF3" s="52">
        <v>57</v>
      </c>
      <c r="BG3" s="52">
        <v>58</v>
      </c>
      <c r="BH3" s="52">
        <v>59</v>
      </c>
      <c r="BI3" s="52">
        <v>60</v>
      </c>
      <c r="BJ3" s="52">
        <v>61</v>
      </c>
      <c r="BK3" s="52">
        <v>62</v>
      </c>
      <c r="BL3" s="52">
        <v>63</v>
      </c>
      <c r="BM3" s="52">
        <v>64</v>
      </c>
      <c r="BN3" s="52">
        <v>65</v>
      </c>
      <c r="BO3" s="52">
        <v>66</v>
      </c>
      <c r="BP3" s="52">
        <v>67</v>
      </c>
      <c r="BQ3" s="52">
        <v>68</v>
      </c>
      <c r="BR3" s="52">
        <v>69</v>
      </c>
      <c r="BS3" s="52">
        <v>70</v>
      </c>
      <c r="BT3" s="52">
        <v>71</v>
      </c>
      <c r="BU3" s="52">
        <v>72</v>
      </c>
      <c r="BV3" s="52">
        <v>73</v>
      </c>
      <c r="BW3" s="52">
        <v>74</v>
      </c>
      <c r="BX3" s="52">
        <v>75</v>
      </c>
      <c r="BY3" s="52">
        <v>76</v>
      </c>
      <c r="BZ3" s="52">
        <v>77</v>
      </c>
      <c r="CA3" s="52">
        <v>78</v>
      </c>
      <c r="CB3" s="52">
        <v>79</v>
      </c>
      <c r="CC3" s="52">
        <v>80</v>
      </c>
      <c r="CD3" s="52">
        <v>81</v>
      </c>
      <c r="CE3" s="52">
        <v>82</v>
      </c>
      <c r="CF3" s="52">
        <v>83</v>
      </c>
      <c r="CG3" s="52">
        <v>84</v>
      </c>
      <c r="CH3" s="52">
        <v>85</v>
      </c>
      <c r="CI3" s="52">
        <v>86</v>
      </c>
      <c r="CJ3" s="52">
        <v>87</v>
      </c>
      <c r="CK3" s="52">
        <v>88</v>
      </c>
      <c r="CL3" s="52">
        <v>89</v>
      </c>
      <c r="CM3" s="52">
        <v>90</v>
      </c>
      <c r="CN3" s="52">
        <v>91</v>
      </c>
      <c r="CO3" s="52">
        <v>92</v>
      </c>
      <c r="CP3" s="52">
        <v>93</v>
      </c>
      <c r="CQ3" s="52">
        <v>94</v>
      </c>
      <c r="CR3" s="52">
        <v>95</v>
      </c>
      <c r="CS3" s="52">
        <v>96</v>
      </c>
      <c r="CT3" s="52">
        <v>97</v>
      </c>
      <c r="CU3" s="52">
        <v>98</v>
      </c>
      <c r="CV3" s="52">
        <v>99</v>
      </c>
      <c r="CW3" s="52">
        <v>100</v>
      </c>
      <c r="CX3" s="52">
        <v>101</v>
      </c>
      <c r="CY3" s="52">
        <v>102</v>
      </c>
      <c r="CZ3" s="52">
        <v>103</v>
      </c>
      <c r="DA3" s="52">
        <v>104</v>
      </c>
      <c r="DB3" s="52">
        <v>105</v>
      </c>
      <c r="DC3" s="52">
        <v>106</v>
      </c>
      <c r="DD3" s="52">
        <v>107</v>
      </c>
      <c r="DE3" s="52">
        <v>108</v>
      </c>
      <c r="DF3" s="52">
        <v>109</v>
      </c>
      <c r="DG3" s="52">
        <v>110</v>
      </c>
      <c r="DH3" s="52">
        <v>111</v>
      </c>
      <c r="DI3" s="52">
        <v>112</v>
      </c>
      <c r="DJ3" s="52">
        <v>113</v>
      </c>
      <c r="DK3" s="52">
        <v>114</v>
      </c>
      <c r="DL3" s="52">
        <v>115</v>
      </c>
      <c r="DM3" s="52">
        <v>116</v>
      </c>
      <c r="DN3" s="52">
        <v>117</v>
      </c>
      <c r="DO3" s="52">
        <v>118</v>
      </c>
      <c r="DP3" s="52">
        <v>119</v>
      </c>
      <c r="DQ3" s="52">
        <v>120</v>
      </c>
      <c r="DR3" s="52">
        <v>121</v>
      </c>
      <c r="DS3" s="52">
        <v>122</v>
      </c>
      <c r="DT3" s="52">
        <v>123</v>
      </c>
      <c r="DU3" s="52">
        <v>124</v>
      </c>
      <c r="DV3" s="52">
        <v>125</v>
      </c>
      <c r="DW3" s="52">
        <v>126</v>
      </c>
      <c r="DX3" s="52">
        <v>127</v>
      </c>
      <c r="DY3" s="52">
        <v>128</v>
      </c>
      <c r="DZ3" s="52">
        <v>129</v>
      </c>
      <c r="EA3" s="52">
        <v>130</v>
      </c>
      <c r="EB3" s="52">
        <v>131</v>
      </c>
      <c r="EC3" s="52">
        <v>132</v>
      </c>
      <c r="ED3" s="52">
        <v>133</v>
      </c>
      <c r="EE3" s="52">
        <v>134</v>
      </c>
      <c r="EF3" s="52">
        <v>135</v>
      </c>
      <c r="EG3" s="52">
        <v>136</v>
      </c>
      <c r="EH3" s="52">
        <v>137</v>
      </c>
      <c r="EI3" s="52">
        <v>138</v>
      </c>
      <c r="EJ3" s="52">
        <v>139</v>
      </c>
      <c r="EK3" s="52">
        <v>140</v>
      </c>
      <c r="EL3" s="52">
        <v>141</v>
      </c>
      <c r="EM3" s="52">
        <v>142</v>
      </c>
      <c r="EN3" s="52">
        <v>143</v>
      </c>
      <c r="EO3" s="52">
        <v>144</v>
      </c>
      <c r="EP3" s="52">
        <v>145</v>
      </c>
      <c r="EQ3" s="52">
        <v>146</v>
      </c>
      <c r="ER3" s="52">
        <v>147</v>
      </c>
      <c r="ES3" s="52">
        <v>148</v>
      </c>
      <c r="ET3" s="52">
        <v>149</v>
      </c>
      <c r="EU3" s="52">
        <v>150</v>
      </c>
      <c r="EV3" s="52">
        <v>151</v>
      </c>
      <c r="EW3" s="52">
        <v>152</v>
      </c>
      <c r="EX3" s="52">
        <v>153</v>
      </c>
      <c r="EY3" s="52">
        <v>154</v>
      </c>
      <c r="EZ3" s="52">
        <v>155</v>
      </c>
      <c r="FA3" s="52">
        <v>156</v>
      </c>
      <c r="FB3" s="52"/>
    </row>
    <row r="4" spans="1:158" x14ac:dyDescent="0.2">
      <c r="C4" s="51" t="s">
        <v>53</v>
      </c>
      <c r="P4" s="51" t="s">
        <v>54</v>
      </c>
      <c r="AC4" s="51" t="s">
        <v>55</v>
      </c>
      <c r="AP4" s="51" t="s">
        <v>53</v>
      </c>
      <c r="BC4" s="51" t="s">
        <v>54</v>
      </c>
      <c r="BP4" s="51" t="s">
        <v>55</v>
      </c>
      <c r="CC4" s="51" t="s">
        <v>53</v>
      </c>
      <c r="CP4" s="51" t="s">
        <v>54</v>
      </c>
      <c r="DC4" s="51" t="s">
        <v>55</v>
      </c>
      <c r="DP4" s="51" t="s">
        <v>53</v>
      </c>
      <c r="EC4" s="51" t="s">
        <v>54</v>
      </c>
      <c r="EP4" s="51" t="s">
        <v>55</v>
      </c>
    </row>
    <row r="5" spans="1:158" x14ac:dyDescent="0.2">
      <c r="C5" s="51" t="s">
        <v>56</v>
      </c>
      <c r="M5" s="51" t="s">
        <v>57</v>
      </c>
      <c r="P5" s="51" t="s">
        <v>56</v>
      </c>
      <c r="Z5" s="51" t="s">
        <v>57</v>
      </c>
      <c r="AC5" s="51" t="s">
        <v>56</v>
      </c>
      <c r="AM5" s="51" t="s">
        <v>57</v>
      </c>
      <c r="AP5" s="51" t="s">
        <v>58</v>
      </c>
      <c r="AZ5" s="51" t="s">
        <v>59</v>
      </c>
      <c r="BC5" s="51" t="s">
        <v>58</v>
      </c>
      <c r="BM5" s="51" t="s">
        <v>59</v>
      </c>
      <c r="BP5" s="51" t="s">
        <v>58</v>
      </c>
      <c r="BZ5" s="51" t="s">
        <v>59</v>
      </c>
      <c r="CC5" s="51" t="s">
        <v>60</v>
      </c>
      <c r="CM5" s="51" t="s">
        <v>61</v>
      </c>
      <c r="CP5" s="51" t="s">
        <v>60</v>
      </c>
      <c r="CZ5" s="51" t="s">
        <v>61</v>
      </c>
      <c r="DC5" s="51" t="s">
        <v>60</v>
      </c>
      <c r="DM5" s="51" t="s">
        <v>61</v>
      </c>
      <c r="DP5" s="51" t="s">
        <v>62</v>
      </c>
      <c r="DZ5" s="51" t="s">
        <v>63</v>
      </c>
      <c r="EC5" s="51" t="s">
        <v>62</v>
      </c>
      <c r="EM5" s="51" t="s">
        <v>63</v>
      </c>
      <c r="EP5" s="51" t="s">
        <v>62</v>
      </c>
      <c r="EZ5" s="51" t="s">
        <v>63</v>
      </c>
    </row>
    <row r="6" spans="1:158" x14ac:dyDescent="0.2">
      <c r="C6" s="51" t="s">
        <v>64</v>
      </c>
      <c r="D6" s="51" t="s">
        <v>65</v>
      </c>
      <c r="E6" s="51" t="s">
        <v>66</v>
      </c>
      <c r="F6" s="51" t="s">
        <v>67</v>
      </c>
      <c r="G6" s="51" t="s">
        <v>68</v>
      </c>
      <c r="H6" s="51" t="s">
        <v>69</v>
      </c>
      <c r="I6" s="51" t="s">
        <v>70</v>
      </c>
      <c r="J6" s="51" t="s">
        <v>71</v>
      </c>
      <c r="K6" s="51" t="s">
        <v>72</v>
      </c>
      <c r="L6" s="51" t="s">
        <v>55</v>
      </c>
      <c r="M6" s="51">
        <v>0</v>
      </c>
      <c r="N6" s="51">
        <v>1</v>
      </c>
      <c r="O6" s="51" t="s">
        <v>55</v>
      </c>
      <c r="P6" s="51" t="s">
        <v>64</v>
      </c>
      <c r="Q6" s="51" t="s">
        <v>65</v>
      </c>
      <c r="R6" s="51" t="s">
        <v>66</v>
      </c>
      <c r="S6" s="51" t="s">
        <v>67</v>
      </c>
      <c r="T6" s="51" t="s">
        <v>68</v>
      </c>
      <c r="U6" s="51" t="s">
        <v>69</v>
      </c>
      <c r="V6" s="51" t="s">
        <v>70</v>
      </c>
      <c r="W6" s="51" t="s">
        <v>71</v>
      </c>
      <c r="X6" s="51" t="s">
        <v>72</v>
      </c>
      <c r="Y6" s="51" t="s">
        <v>55</v>
      </c>
      <c r="Z6" s="51">
        <v>0</v>
      </c>
      <c r="AA6" s="51">
        <v>1</v>
      </c>
      <c r="AB6" s="51" t="s">
        <v>55</v>
      </c>
      <c r="AC6" s="51" t="s">
        <v>64</v>
      </c>
      <c r="AD6" s="51" t="s">
        <v>65</v>
      </c>
      <c r="AE6" s="51" t="s">
        <v>66</v>
      </c>
      <c r="AF6" s="51" t="s">
        <v>67</v>
      </c>
      <c r="AG6" s="51" t="s">
        <v>68</v>
      </c>
      <c r="AH6" s="51" t="s">
        <v>69</v>
      </c>
      <c r="AI6" s="51" t="s">
        <v>70</v>
      </c>
      <c r="AJ6" s="51" t="s">
        <v>71</v>
      </c>
      <c r="AK6" s="51" t="s">
        <v>72</v>
      </c>
      <c r="AL6" s="51" t="s">
        <v>55</v>
      </c>
      <c r="AM6" s="51">
        <v>0</v>
      </c>
      <c r="AN6" s="51">
        <v>1</v>
      </c>
      <c r="AO6" s="51" t="s">
        <v>55</v>
      </c>
      <c r="AP6" s="51" t="s">
        <v>64</v>
      </c>
      <c r="AQ6" s="51" t="s">
        <v>65</v>
      </c>
      <c r="AR6" s="51" t="s">
        <v>66</v>
      </c>
      <c r="AS6" s="51" t="s">
        <v>67</v>
      </c>
      <c r="AT6" s="51" t="s">
        <v>68</v>
      </c>
      <c r="AU6" s="51" t="s">
        <v>69</v>
      </c>
      <c r="AV6" s="51" t="s">
        <v>70</v>
      </c>
      <c r="AW6" s="51" t="s">
        <v>71</v>
      </c>
      <c r="AX6" s="51" t="s">
        <v>72</v>
      </c>
      <c r="AY6" s="51" t="s">
        <v>55</v>
      </c>
      <c r="AZ6" s="51">
        <v>0</v>
      </c>
      <c r="BA6" s="51">
        <v>1</v>
      </c>
      <c r="BB6" s="51" t="s">
        <v>55</v>
      </c>
      <c r="BC6" s="51" t="s">
        <v>64</v>
      </c>
      <c r="BD6" s="51" t="s">
        <v>65</v>
      </c>
      <c r="BE6" s="51" t="s">
        <v>66</v>
      </c>
      <c r="BF6" s="51" t="s">
        <v>67</v>
      </c>
      <c r="BG6" s="51" t="s">
        <v>68</v>
      </c>
      <c r="BH6" s="51" t="s">
        <v>69</v>
      </c>
      <c r="BI6" s="51" t="s">
        <v>70</v>
      </c>
      <c r="BJ6" s="51" t="s">
        <v>71</v>
      </c>
      <c r="BK6" s="51" t="s">
        <v>72</v>
      </c>
      <c r="BL6" s="51" t="s">
        <v>55</v>
      </c>
      <c r="BM6" s="51">
        <v>0</v>
      </c>
      <c r="BN6" s="51">
        <v>1</v>
      </c>
      <c r="BO6" s="51" t="s">
        <v>55</v>
      </c>
      <c r="BP6" s="51" t="s">
        <v>64</v>
      </c>
      <c r="BQ6" s="51" t="s">
        <v>65</v>
      </c>
      <c r="BR6" s="51" t="s">
        <v>66</v>
      </c>
      <c r="BS6" s="51" t="s">
        <v>67</v>
      </c>
      <c r="BT6" s="51" t="s">
        <v>68</v>
      </c>
      <c r="BU6" s="51" t="s">
        <v>69</v>
      </c>
      <c r="BV6" s="51" t="s">
        <v>70</v>
      </c>
      <c r="BW6" s="51" t="s">
        <v>71</v>
      </c>
      <c r="BX6" s="51" t="s">
        <v>72</v>
      </c>
      <c r="BY6" s="51" t="s">
        <v>55</v>
      </c>
      <c r="BZ6" s="51">
        <v>0</v>
      </c>
      <c r="CA6" s="51">
        <v>1</v>
      </c>
      <c r="CB6" s="51" t="s">
        <v>55</v>
      </c>
      <c r="CC6" s="51" t="s">
        <v>64</v>
      </c>
      <c r="CD6" s="51" t="s">
        <v>65</v>
      </c>
      <c r="CE6" s="51" t="s">
        <v>66</v>
      </c>
      <c r="CF6" s="51" t="s">
        <v>67</v>
      </c>
      <c r="CG6" s="51" t="s">
        <v>68</v>
      </c>
      <c r="CH6" s="51" t="s">
        <v>69</v>
      </c>
      <c r="CI6" s="51" t="s">
        <v>70</v>
      </c>
      <c r="CJ6" s="51" t="s">
        <v>71</v>
      </c>
      <c r="CK6" s="51" t="s">
        <v>72</v>
      </c>
      <c r="CL6" s="51" t="s">
        <v>55</v>
      </c>
      <c r="CM6" s="51">
        <v>0</v>
      </c>
      <c r="CN6" s="51">
        <v>1</v>
      </c>
      <c r="CO6" s="51" t="s">
        <v>55</v>
      </c>
      <c r="CP6" s="51" t="s">
        <v>64</v>
      </c>
      <c r="CQ6" s="51" t="s">
        <v>65</v>
      </c>
      <c r="CR6" s="51" t="s">
        <v>66</v>
      </c>
      <c r="CS6" s="51" t="s">
        <v>67</v>
      </c>
      <c r="CT6" s="51" t="s">
        <v>68</v>
      </c>
      <c r="CU6" s="51" t="s">
        <v>69</v>
      </c>
      <c r="CV6" s="51" t="s">
        <v>70</v>
      </c>
      <c r="CW6" s="51" t="s">
        <v>71</v>
      </c>
      <c r="CX6" s="51" t="s">
        <v>72</v>
      </c>
      <c r="CY6" s="51" t="s">
        <v>55</v>
      </c>
      <c r="CZ6" s="51">
        <v>0</v>
      </c>
      <c r="DA6" s="51">
        <v>1</v>
      </c>
      <c r="DB6" s="51" t="s">
        <v>55</v>
      </c>
      <c r="DC6" s="51" t="s">
        <v>64</v>
      </c>
      <c r="DD6" s="51" t="s">
        <v>65</v>
      </c>
      <c r="DE6" s="51" t="s">
        <v>66</v>
      </c>
      <c r="DF6" s="51" t="s">
        <v>67</v>
      </c>
      <c r="DG6" s="51" t="s">
        <v>68</v>
      </c>
      <c r="DH6" s="51" t="s">
        <v>69</v>
      </c>
      <c r="DI6" s="51" t="s">
        <v>70</v>
      </c>
      <c r="DJ6" s="51" t="s">
        <v>71</v>
      </c>
      <c r="DK6" s="51" t="s">
        <v>72</v>
      </c>
      <c r="DL6" s="51" t="s">
        <v>55</v>
      </c>
      <c r="DM6" s="51">
        <v>0</v>
      </c>
      <c r="DN6" s="51">
        <v>1</v>
      </c>
      <c r="DO6" s="51" t="s">
        <v>55</v>
      </c>
      <c r="DP6" s="51" t="s">
        <v>73</v>
      </c>
      <c r="DQ6" s="51" t="s">
        <v>74</v>
      </c>
      <c r="DR6" s="51" t="s">
        <v>69</v>
      </c>
      <c r="DS6" s="51" t="s">
        <v>68</v>
      </c>
      <c r="DV6" s="51" t="s">
        <v>75</v>
      </c>
      <c r="DW6" s="51" t="s">
        <v>72</v>
      </c>
      <c r="DX6" s="51" t="s">
        <v>64</v>
      </c>
      <c r="DY6" s="51" t="s">
        <v>55</v>
      </c>
      <c r="DZ6" s="51">
        <v>0</v>
      </c>
      <c r="EB6" s="51" t="s">
        <v>55</v>
      </c>
      <c r="EC6" s="51" t="s">
        <v>73</v>
      </c>
      <c r="ED6" s="51" t="s">
        <v>74</v>
      </c>
      <c r="EE6" s="51" t="s">
        <v>69</v>
      </c>
      <c r="EF6" s="51" t="s">
        <v>68</v>
      </c>
      <c r="EI6" s="51" t="s">
        <v>75</v>
      </c>
      <c r="EJ6" s="51" t="s">
        <v>72</v>
      </c>
      <c r="EK6" s="51" t="s">
        <v>64</v>
      </c>
      <c r="EL6" s="51" t="s">
        <v>55</v>
      </c>
      <c r="EM6" s="51">
        <v>0</v>
      </c>
      <c r="EO6" s="51" t="s">
        <v>55</v>
      </c>
      <c r="EP6" s="51" t="s">
        <v>73</v>
      </c>
      <c r="EQ6" s="51" t="s">
        <v>74</v>
      </c>
      <c r="ER6" s="51" t="s">
        <v>69</v>
      </c>
      <c r="ES6" s="51" t="s">
        <v>68</v>
      </c>
      <c r="EV6" s="51" t="s">
        <v>75</v>
      </c>
      <c r="EW6" s="51" t="s">
        <v>72</v>
      </c>
      <c r="EX6" s="51" t="s">
        <v>64</v>
      </c>
      <c r="EY6" s="51" t="s">
        <v>55</v>
      </c>
      <c r="EZ6" s="51">
        <v>0</v>
      </c>
    </row>
    <row r="7" spans="1:158" x14ac:dyDescent="0.2">
      <c r="C7" s="51" t="s">
        <v>76</v>
      </c>
      <c r="D7" s="51" t="s">
        <v>76</v>
      </c>
      <c r="E7" s="51" t="s">
        <v>76</v>
      </c>
      <c r="F7" s="51" t="s">
        <v>76</v>
      </c>
      <c r="G7" s="51" t="s">
        <v>76</v>
      </c>
      <c r="H7" s="51" t="s">
        <v>76</v>
      </c>
      <c r="I7" s="51" t="s">
        <v>76</v>
      </c>
      <c r="J7" s="51" t="s">
        <v>76</v>
      </c>
      <c r="K7" s="51" t="s">
        <v>76</v>
      </c>
      <c r="L7" s="51" t="s">
        <v>76</v>
      </c>
      <c r="M7" s="51" t="s">
        <v>76</v>
      </c>
      <c r="N7" s="51" t="s">
        <v>76</v>
      </c>
      <c r="O7" s="51" t="s">
        <v>76</v>
      </c>
      <c r="P7" s="51" t="s">
        <v>76</v>
      </c>
      <c r="Q7" s="51" t="s">
        <v>76</v>
      </c>
      <c r="R7" s="51" t="s">
        <v>76</v>
      </c>
      <c r="S7" s="51" t="s">
        <v>76</v>
      </c>
      <c r="T7" s="51" t="s">
        <v>76</v>
      </c>
      <c r="U7" s="51" t="s">
        <v>76</v>
      </c>
      <c r="V7" s="51" t="s">
        <v>76</v>
      </c>
      <c r="W7" s="51" t="s">
        <v>76</v>
      </c>
      <c r="X7" s="51" t="s">
        <v>76</v>
      </c>
      <c r="Y7" s="51" t="s">
        <v>76</v>
      </c>
      <c r="Z7" s="51" t="s">
        <v>76</v>
      </c>
      <c r="AA7" s="51" t="s">
        <v>76</v>
      </c>
      <c r="AB7" s="51" t="s">
        <v>76</v>
      </c>
      <c r="AC7" s="51" t="s">
        <v>76</v>
      </c>
      <c r="AD7" s="51" t="s">
        <v>76</v>
      </c>
      <c r="AE7" s="51" t="s">
        <v>76</v>
      </c>
      <c r="AF7" s="51" t="s">
        <v>76</v>
      </c>
      <c r="AG7" s="51" t="s">
        <v>76</v>
      </c>
      <c r="AH7" s="51" t="s">
        <v>76</v>
      </c>
      <c r="AI7" s="51" t="s">
        <v>76</v>
      </c>
      <c r="AJ7" s="51" t="s">
        <v>76</v>
      </c>
      <c r="AK7" s="51" t="s">
        <v>76</v>
      </c>
      <c r="AL7" s="51" t="s">
        <v>76</v>
      </c>
      <c r="AM7" s="51" t="s">
        <v>76</v>
      </c>
      <c r="AN7" s="51" t="s">
        <v>76</v>
      </c>
      <c r="AO7" s="51" t="s">
        <v>76</v>
      </c>
      <c r="AP7" s="51" t="s">
        <v>76</v>
      </c>
      <c r="AQ7" s="51" t="s">
        <v>76</v>
      </c>
      <c r="AR7" s="51" t="s">
        <v>76</v>
      </c>
      <c r="AS7" s="51" t="s">
        <v>76</v>
      </c>
      <c r="AT7" s="51" t="s">
        <v>76</v>
      </c>
      <c r="AU7" s="51" t="s">
        <v>76</v>
      </c>
      <c r="AV7" s="51" t="s">
        <v>76</v>
      </c>
      <c r="AW7" s="51" t="s">
        <v>76</v>
      </c>
      <c r="AX7" s="51" t="s">
        <v>76</v>
      </c>
      <c r="AY7" s="51" t="s">
        <v>76</v>
      </c>
      <c r="AZ7" s="51" t="s">
        <v>76</v>
      </c>
      <c r="BA7" s="51" t="s">
        <v>76</v>
      </c>
      <c r="BB7" s="51" t="s">
        <v>76</v>
      </c>
      <c r="BC7" s="51" t="s">
        <v>76</v>
      </c>
      <c r="BD7" s="51" t="s">
        <v>76</v>
      </c>
      <c r="BE7" s="51" t="s">
        <v>76</v>
      </c>
      <c r="BF7" s="51" t="s">
        <v>76</v>
      </c>
      <c r="BG7" s="51" t="s">
        <v>76</v>
      </c>
      <c r="BH7" s="51" t="s">
        <v>76</v>
      </c>
      <c r="BI7" s="51" t="s">
        <v>76</v>
      </c>
      <c r="BJ7" s="51" t="s">
        <v>76</v>
      </c>
      <c r="BK7" s="51" t="s">
        <v>76</v>
      </c>
      <c r="BL7" s="51" t="s">
        <v>76</v>
      </c>
      <c r="BM7" s="51" t="s">
        <v>76</v>
      </c>
      <c r="BN7" s="51" t="s">
        <v>76</v>
      </c>
      <c r="BO7" s="51" t="s">
        <v>76</v>
      </c>
      <c r="BP7" s="51" t="s">
        <v>76</v>
      </c>
      <c r="BQ7" s="51" t="s">
        <v>76</v>
      </c>
      <c r="BR7" s="51" t="s">
        <v>76</v>
      </c>
      <c r="BS7" s="51" t="s">
        <v>76</v>
      </c>
      <c r="BT7" s="51" t="s">
        <v>76</v>
      </c>
      <c r="BU7" s="51" t="s">
        <v>76</v>
      </c>
      <c r="BV7" s="51" t="s">
        <v>76</v>
      </c>
      <c r="BW7" s="51" t="s">
        <v>76</v>
      </c>
      <c r="BX7" s="51" t="s">
        <v>76</v>
      </c>
      <c r="BY7" s="51" t="s">
        <v>76</v>
      </c>
      <c r="BZ7" s="51" t="s">
        <v>76</v>
      </c>
      <c r="CA7" s="51" t="s">
        <v>76</v>
      </c>
      <c r="CB7" s="51" t="s">
        <v>76</v>
      </c>
      <c r="CC7" s="51" t="s">
        <v>76</v>
      </c>
      <c r="CD7" s="51" t="s">
        <v>76</v>
      </c>
      <c r="CE7" s="51" t="s">
        <v>76</v>
      </c>
      <c r="CF7" s="51" t="s">
        <v>76</v>
      </c>
      <c r="CG7" s="51" t="s">
        <v>76</v>
      </c>
      <c r="CH7" s="51" t="s">
        <v>76</v>
      </c>
      <c r="CI7" s="51" t="s">
        <v>76</v>
      </c>
      <c r="CJ7" s="51" t="s">
        <v>76</v>
      </c>
      <c r="CK7" s="51" t="s">
        <v>76</v>
      </c>
      <c r="CL7" s="51" t="s">
        <v>76</v>
      </c>
      <c r="CM7" s="51" t="s">
        <v>76</v>
      </c>
      <c r="CN7" s="51" t="s">
        <v>76</v>
      </c>
      <c r="CO7" s="51" t="s">
        <v>76</v>
      </c>
      <c r="CP7" s="51" t="s">
        <v>76</v>
      </c>
      <c r="CQ7" s="51" t="s">
        <v>76</v>
      </c>
      <c r="CR7" s="51" t="s">
        <v>76</v>
      </c>
      <c r="CS7" s="51" t="s">
        <v>76</v>
      </c>
      <c r="CT7" s="51" t="s">
        <v>76</v>
      </c>
      <c r="CU7" s="51" t="s">
        <v>76</v>
      </c>
      <c r="CV7" s="51" t="s">
        <v>76</v>
      </c>
      <c r="CW7" s="51" t="s">
        <v>76</v>
      </c>
      <c r="CX7" s="51" t="s">
        <v>76</v>
      </c>
      <c r="CY7" s="51" t="s">
        <v>76</v>
      </c>
      <c r="CZ7" s="51" t="s">
        <v>76</v>
      </c>
      <c r="DA7" s="51" t="s">
        <v>76</v>
      </c>
      <c r="DB7" s="51" t="s">
        <v>76</v>
      </c>
      <c r="DC7" s="51" t="s">
        <v>76</v>
      </c>
      <c r="DD7" s="51" t="s">
        <v>76</v>
      </c>
      <c r="DE7" s="51" t="s">
        <v>76</v>
      </c>
      <c r="DF7" s="51" t="s">
        <v>76</v>
      </c>
      <c r="DG7" s="51" t="s">
        <v>76</v>
      </c>
      <c r="DH7" s="51" t="s">
        <v>76</v>
      </c>
      <c r="DI7" s="51" t="s">
        <v>76</v>
      </c>
      <c r="DJ7" s="51" t="s">
        <v>76</v>
      </c>
      <c r="DK7" s="51" t="s">
        <v>76</v>
      </c>
      <c r="DL7" s="51" t="s">
        <v>76</v>
      </c>
      <c r="DM7" s="51" t="s">
        <v>76</v>
      </c>
      <c r="DN7" s="51" t="s">
        <v>76</v>
      </c>
      <c r="DO7" s="51" t="s">
        <v>76</v>
      </c>
      <c r="DP7" s="51" t="s">
        <v>76</v>
      </c>
      <c r="DQ7" s="51" t="s">
        <v>76</v>
      </c>
      <c r="DR7" s="51" t="s">
        <v>76</v>
      </c>
      <c r="DS7" s="51" t="s">
        <v>76</v>
      </c>
      <c r="DV7" s="51" t="s">
        <v>76</v>
      </c>
      <c r="DW7" s="51" t="s">
        <v>76</v>
      </c>
      <c r="DX7" s="51" t="s">
        <v>76</v>
      </c>
      <c r="DY7" s="51" t="s">
        <v>76</v>
      </c>
      <c r="DZ7" s="51" t="s">
        <v>76</v>
      </c>
      <c r="EB7" s="51" t="s">
        <v>76</v>
      </c>
      <c r="EC7" s="51" t="s">
        <v>76</v>
      </c>
      <c r="ED7" s="51" t="s">
        <v>76</v>
      </c>
      <c r="EE7" s="51" t="s">
        <v>76</v>
      </c>
      <c r="EF7" s="51" t="s">
        <v>76</v>
      </c>
      <c r="EI7" s="51" t="s">
        <v>76</v>
      </c>
      <c r="EJ7" s="51" t="s">
        <v>76</v>
      </c>
      <c r="EK7" s="51" t="s">
        <v>76</v>
      </c>
      <c r="EL7" s="51" t="s">
        <v>76</v>
      </c>
      <c r="EM7" s="51" t="s">
        <v>76</v>
      </c>
      <c r="EO7" s="51" t="s">
        <v>76</v>
      </c>
      <c r="EP7" s="51" t="s">
        <v>76</v>
      </c>
      <c r="EQ7" s="51" t="s">
        <v>76</v>
      </c>
      <c r="ER7" s="51" t="s">
        <v>76</v>
      </c>
      <c r="ES7" s="51" t="s">
        <v>76</v>
      </c>
      <c r="EV7" s="51" t="s">
        <v>76</v>
      </c>
      <c r="EW7" s="51" t="s">
        <v>76</v>
      </c>
      <c r="EX7" s="51" t="s">
        <v>76</v>
      </c>
      <c r="EY7" s="51" t="s">
        <v>76</v>
      </c>
      <c r="EZ7" s="51" t="s">
        <v>76</v>
      </c>
    </row>
    <row r="8" spans="1:158" x14ac:dyDescent="0.2">
      <c r="A8" s="51" t="s">
        <v>132</v>
      </c>
      <c r="B8" s="51" t="s">
        <v>19</v>
      </c>
      <c r="C8" s="51">
        <v>11</v>
      </c>
      <c r="D8" s="51">
        <v>26</v>
      </c>
      <c r="E8" s="51">
        <v>26</v>
      </c>
      <c r="F8" s="51">
        <v>13</v>
      </c>
      <c r="G8" s="51">
        <v>22</v>
      </c>
      <c r="H8" s="51">
        <v>0</v>
      </c>
      <c r="I8" s="51">
        <v>0</v>
      </c>
      <c r="J8" s="51">
        <v>0</v>
      </c>
      <c r="K8" s="51">
        <v>2</v>
      </c>
      <c r="L8" s="51">
        <v>25728</v>
      </c>
      <c r="M8" s="51">
        <v>13</v>
      </c>
      <c r="N8" s="51">
        <v>87</v>
      </c>
      <c r="P8" s="51">
        <v>16</v>
      </c>
      <c r="Q8" s="51">
        <v>22</v>
      </c>
      <c r="R8" s="51">
        <v>27</v>
      </c>
      <c r="S8" s="51">
        <v>16</v>
      </c>
      <c r="T8" s="51">
        <v>16</v>
      </c>
      <c r="U8" s="51">
        <v>0</v>
      </c>
      <c r="V8" s="51">
        <v>0</v>
      </c>
      <c r="W8" s="51">
        <v>0</v>
      </c>
      <c r="X8" s="51">
        <v>4</v>
      </c>
      <c r="Y8" s="51">
        <v>26903</v>
      </c>
      <c r="Z8" s="51">
        <v>20</v>
      </c>
      <c r="AA8" s="51">
        <v>80</v>
      </c>
      <c r="AC8" s="51">
        <v>13</v>
      </c>
      <c r="AD8" s="51">
        <v>24</v>
      </c>
      <c r="AE8" s="51">
        <v>26</v>
      </c>
      <c r="AF8" s="51">
        <v>14</v>
      </c>
      <c r="AG8" s="51">
        <v>19</v>
      </c>
      <c r="AH8" s="51">
        <v>0</v>
      </c>
      <c r="AI8" s="51">
        <v>0</v>
      </c>
      <c r="AJ8" s="51">
        <v>0</v>
      </c>
      <c r="AK8" s="51">
        <v>3</v>
      </c>
      <c r="AL8" s="51">
        <v>52631</v>
      </c>
      <c r="AM8" s="51">
        <v>17</v>
      </c>
      <c r="AN8" s="51">
        <v>83</v>
      </c>
      <c r="AP8" s="51">
        <v>13</v>
      </c>
      <c r="AQ8" s="51">
        <v>23</v>
      </c>
      <c r="AR8" s="51">
        <v>29</v>
      </c>
      <c r="AS8" s="51">
        <v>20</v>
      </c>
      <c r="AT8" s="51">
        <v>13</v>
      </c>
      <c r="AU8" s="51">
        <v>0</v>
      </c>
      <c r="AV8" s="51">
        <v>0</v>
      </c>
      <c r="AW8" s="51">
        <v>0</v>
      </c>
      <c r="AX8" s="51">
        <v>3</v>
      </c>
      <c r="AY8" s="51">
        <v>25728</v>
      </c>
      <c r="AZ8" s="51">
        <v>16</v>
      </c>
      <c r="BA8" s="51">
        <v>84</v>
      </c>
      <c r="BC8" s="51">
        <v>19</v>
      </c>
      <c r="BD8" s="51">
        <v>16</v>
      </c>
      <c r="BE8" s="51">
        <v>27</v>
      </c>
      <c r="BF8" s="51">
        <v>25</v>
      </c>
      <c r="BG8" s="51">
        <v>7</v>
      </c>
      <c r="BH8" s="51">
        <v>0</v>
      </c>
      <c r="BI8" s="51">
        <v>0</v>
      </c>
      <c r="BJ8" s="51">
        <v>0</v>
      </c>
      <c r="BK8" s="51">
        <v>5</v>
      </c>
      <c r="BL8" s="51">
        <v>26903</v>
      </c>
      <c r="BM8" s="51">
        <v>25</v>
      </c>
      <c r="BN8" s="51">
        <v>75</v>
      </c>
      <c r="BP8" s="51">
        <v>16</v>
      </c>
      <c r="BQ8" s="51">
        <v>19</v>
      </c>
      <c r="BR8" s="51">
        <v>28</v>
      </c>
      <c r="BS8" s="51">
        <v>22</v>
      </c>
      <c r="BT8" s="51">
        <v>10</v>
      </c>
      <c r="BU8" s="51">
        <v>0</v>
      </c>
      <c r="BV8" s="51">
        <v>0</v>
      </c>
      <c r="BW8" s="51">
        <v>0</v>
      </c>
      <c r="BX8" s="51">
        <v>4</v>
      </c>
      <c r="BY8" s="51">
        <v>52631</v>
      </c>
      <c r="BZ8" s="51">
        <v>20</v>
      </c>
      <c r="CA8" s="51">
        <v>80</v>
      </c>
      <c r="CC8" s="51">
        <v>10</v>
      </c>
      <c r="CD8" s="51">
        <v>27</v>
      </c>
      <c r="CE8" s="51">
        <v>28</v>
      </c>
      <c r="CF8" s="51">
        <v>19</v>
      </c>
      <c r="CG8" s="51">
        <v>15</v>
      </c>
      <c r="CH8" s="51">
        <v>0</v>
      </c>
      <c r="CI8" s="51">
        <v>0</v>
      </c>
      <c r="CJ8" s="51">
        <v>0</v>
      </c>
      <c r="CK8" s="51">
        <v>2</v>
      </c>
      <c r="CL8" s="51">
        <v>25728</v>
      </c>
      <c r="CM8" s="51">
        <v>12</v>
      </c>
      <c r="CN8" s="51">
        <v>88</v>
      </c>
      <c r="CP8" s="51">
        <v>11</v>
      </c>
      <c r="CQ8" s="51">
        <v>23</v>
      </c>
      <c r="CR8" s="51">
        <v>26</v>
      </c>
      <c r="CS8" s="51">
        <v>18</v>
      </c>
      <c r="CT8" s="51">
        <v>19</v>
      </c>
      <c r="CU8" s="51">
        <v>0</v>
      </c>
      <c r="CV8" s="51">
        <v>0</v>
      </c>
      <c r="CW8" s="51">
        <v>0</v>
      </c>
      <c r="CX8" s="51">
        <v>3</v>
      </c>
      <c r="CY8" s="51">
        <v>26903</v>
      </c>
      <c r="CZ8" s="51">
        <v>14</v>
      </c>
      <c r="DA8" s="51">
        <v>86</v>
      </c>
      <c r="DC8" s="51">
        <v>11</v>
      </c>
      <c r="DD8" s="51">
        <v>25</v>
      </c>
      <c r="DE8" s="51">
        <v>27</v>
      </c>
      <c r="DF8" s="51">
        <v>18</v>
      </c>
      <c r="DG8" s="51">
        <v>17</v>
      </c>
      <c r="DH8" s="51">
        <v>0</v>
      </c>
      <c r="DI8" s="51">
        <v>0</v>
      </c>
      <c r="DJ8" s="51">
        <v>0</v>
      </c>
      <c r="DK8" s="51">
        <v>3</v>
      </c>
      <c r="DL8" s="51">
        <v>52631</v>
      </c>
      <c r="DM8" s="51">
        <v>13</v>
      </c>
      <c r="DN8" s="51">
        <v>87</v>
      </c>
      <c r="DP8" s="51">
        <v>71</v>
      </c>
      <c r="DQ8" s="51">
        <v>86</v>
      </c>
      <c r="DR8" s="51">
        <v>0</v>
      </c>
      <c r="DS8" s="51">
        <v>15</v>
      </c>
      <c r="DV8" s="51">
        <v>0</v>
      </c>
      <c r="DW8" s="51">
        <v>2</v>
      </c>
      <c r="DX8" s="51">
        <v>13</v>
      </c>
      <c r="DY8" s="51">
        <v>25728</v>
      </c>
      <c r="DZ8" s="51">
        <v>14</v>
      </c>
      <c r="EA8" s="51">
        <v>0</v>
      </c>
      <c r="EC8" s="51">
        <v>66</v>
      </c>
      <c r="ED8" s="51">
        <v>82</v>
      </c>
      <c r="EE8" s="51">
        <v>0</v>
      </c>
      <c r="EF8" s="51">
        <v>16</v>
      </c>
      <c r="EI8" s="51">
        <v>0</v>
      </c>
      <c r="EJ8" s="51">
        <v>3</v>
      </c>
      <c r="EK8" s="51">
        <v>15</v>
      </c>
      <c r="EL8" s="51">
        <v>26903</v>
      </c>
      <c r="EM8" s="51">
        <v>18</v>
      </c>
      <c r="EN8" s="51">
        <v>0</v>
      </c>
      <c r="EP8" s="51">
        <v>69</v>
      </c>
      <c r="EQ8" s="51">
        <v>84</v>
      </c>
      <c r="ER8" s="51">
        <v>0</v>
      </c>
      <c r="ES8" s="51">
        <v>15</v>
      </c>
      <c r="EV8" s="51">
        <v>0</v>
      </c>
      <c r="EW8" s="51">
        <v>2</v>
      </c>
      <c r="EX8" s="51">
        <v>14</v>
      </c>
      <c r="EY8" s="51">
        <v>52631</v>
      </c>
      <c r="EZ8" s="51">
        <v>16</v>
      </c>
      <c r="FA8" s="51">
        <v>0</v>
      </c>
    </row>
    <row r="9" spans="1:158" x14ac:dyDescent="0.2">
      <c r="B9" s="51" t="s">
        <v>20</v>
      </c>
      <c r="C9" s="51">
        <v>11</v>
      </c>
      <c r="D9" s="51">
        <v>27</v>
      </c>
      <c r="E9" s="51">
        <v>25</v>
      </c>
      <c r="F9" s="51">
        <v>13</v>
      </c>
      <c r="G9" s="51">
        <v>21</v>
      </c>
      <c r="H9" s="51">
        <v>0</v>
      </c>
      <c r="I9" s="51">
        <v>0</v>
      </c>
      <c r="J9" s="51">
        <v>0</v>
      </c>
      <c r="K9" s="51">
        <v>3</v>
      </c>
      <c r="L9" s="51">
        <v>13085</v>
      </c>
      <c r="M9" s="51">
        <v>14</v>
      </c>
      <c r="N9" s="51">
        <v>86</v>
      </c>
      <c r="P9" s="51">
        <v>17</v>
      </c>
      <c r="Q9" s="51">
        <v>21</v>
      </c>
      <c r="R9" s="51">
        <v>27</v>
      </c>
      <c r="S9" s="51">
        <v>16</v>
      </c>
      <c r="T9" s="51">
        <v>13</v>
      </c>
      <c r="U9" s="51">
        <v>0</v>
      </c>
      <c r="V9" s="51">
        <v>0</v>
      </c>
      <c r="W9" s="51">
        <v>0</v>
      </c>
      <c r="X9" s="51">
        <v>5</v>
      </c>
      <c r="Y9" s="51">
        <v>13286</v>
      </c>
      <c r="Z9" s="51">
        <v>23</v>
      </c>
      <c r="AA9" s="51">
        <v>77</v>
      </c>
      <c r="AC9" s="51">
        <v>14</v>
      </c>
      <c r="AD9" s="51">
        <v>24</v>
      </c>
      <c r="AE9" s="51">
        <v>26</v>
      </c>
      <c r="AF9" s="51">
        <v>15</v>
      </c>
      <c r="AG9" s="51">
        <v>17</v>
      </c>
      <c r="AH9" s="51">
        <v>0</v>
      </c>
      <c r="AI9" s="51">
        <v>0</v>
      </c>
      <c r="AJ9" s="51">
        <v>0</v>
      </c>
      <c r="AK9" s="51">
        <v>4</v>
      </c>
      <c r="AL9" s="51">
        <v>26371</v>
      </c>
      <c r="AM9" s="51">
        <v>18</v>
      </c>
      <c r="AN9" s="51">
        <v>82</v>
      </c>
      <c r="AP9" s="51">
        <v>14</v>
      </c>
      <c r="AQ9" s="51">
        <v>21</v>
      </c>
      <c r="AR9" s="51">
        <v>30</v>
      </c>
      <c r="AS9" s="51">
        <v>21</v>
      </c>
      <c r="AT9" s="51">
        <v>11</v>
      </c>
      <c r="AU9" s="51">
        <v>0</v>
      </c>
      <c r="AV9" s="51">
        <v>0</v>
      </c>
      <c r="AW9" s="51">
        <v>0</v>
      </c>
      <c r="AX9" s="51">
        <v>3</v>
      </c>
      <c r="AY9" s="51">
        <v>13085</v>
      </c>
      <c r="AZ9" s="51">
        <v>17</v>
      </c>
      <c r="BA9" s="51">
        <v>83</v>
      </c>
      <c r="BC9" s="51">
        <v>22</v>
      </c>
      <c r="BD9" s="51">
        <v>13</v>
      </c>
      <c r="BE9" s="51">
        <v>26</v>
      </c>
      <c r="BF9" s="51">
        <v>26</v>
      </c>
      <c r="BG9" s="51">
        <v>5</v>
      </c>
      <c r="BH9" s="51">
        <v>0</v>
      </c>
      <c r="BI9" s="51">
        <v>0</v>
      </c>
      <c r="BJ9" s="51">
        <v>0</v>
      </c>
      <c r="BK9" s="51">
        <v>7</v>
      </c>
      <c r="BL9" s="51">
        <v>13286</v>
      </c>
      <c r="BM9" s="51">
        <v>29</v>
      </c>
      <c r="BN9" s="51">
        <v>71</v>
      </c>
      <c r="BP9" s="51">
        <v>18</v>
      </c>
      <c r="BQ9" s="51">
        <v>17</v>
      </c>
      <c r="BR9" s="51">
        <v>28</v>
      </c>
      <c r="BS9" s="51">
        <v>24</v>
      </c>
      <c r="BT9" s="51">
        <v>8</v>
      </c>
      <c r="BU9" s="51">
        <v>0</v>
      </c>
      <c r="BV9" s="51">
        <v>0</v>
      </c>
      <c r="BW9" s="51">
        <v>0</v>
      </c>
      <c r="BX9" s="51">
        <v>5</v>
      </c>
      <c r="BY9" s="51">
        <v>26371</v>
      </c>
      <c r="BZ9" s="51">
        <v>23</v>
      </c>
      <c r="CA9" s="51">
        <v>77</v>
      </c>
      <c r="CC9" s="51">
        <v>10</v>
      </c>
      <c r="CD9" s="51">
        <v>25</v>
      </c>
      <c r="CE9" s="51">
        <v>30</v>
      </c>
      <c r="CF9" s="51">
        <v>22</v>
      </c>
      <c r="CG9" s="51">
        <v>11</v>
      </c>
      <c r="CH9" s="51">
        <v>0</v>
      </c>
      <c r="CI9" s="51">
        <v>0</v>
      </c>
      <c r="CJ9" s="51">
        <v>0</v>
      </c>
      <c r="CK9" s="51">
        <v>2</v>
      </c>
      <c r="CL9" s="51">
        <v>13085</v>
      </c>
      <c r="CM9" s="51">
        <v>13</v>
      </c>
      <c r="CN9" s="51">
        <v>87</v>
      </c>
      <c r="CP9" s="51">
        <v>14</v>
      </c>
      <c r="CQ9" s="51">
        <v>21</v>
      </c>
      <c r="CR9" s="51">
        <v>27</v>
      </c>
      <c r="CS9" s="51">
        <v>21</v>
      </c>
      <c r="CT9" s="51">
        <v>12</v>
      </c>
      <c r="CU9" s="51">
        <v>0</v>
      </c>
      <c r="CV9" s="51">
        <v>0</v>
      </c>
      <c r="CW9" s="51">
        <v>0</v>
      </c>
      <c r="CX9" s="51">
        <v>4</v>
      </c>
      <c r="CY9" s="51">
        <v>13286</v>
      </c>
      <c r="CZ9" s="51">
        <v>18</v>
      </c>
      <c r="DA9" s="51">
        <v>82</v>
      </c>
      <c r="DC9" s="51">
        <v>12</v>
      </c>
      <c r="DD9" s="51">
        <v>23</v>
      </c>
      <c r="DE9" s="51">
        <v>28</v>
      </c>
      <c r="DF9" s="51">
        <v>22</v>
      </c>
      <c r="DG9" s="51">
        <v>12</v>
      </c>
      <c r="DH9" s="51">
        <v>0</v>
      </c>
      <c r="DI9" s="51">
        <v>0</v>
      </c>
      <c r="DJ9" s="51">
        <v>0</v>
      </c>
      <c r="DK9" s="51">
        <v>3</v>
      </c>
      <c r="DL9" s="51">
        <v>26371</v>
      </c>
      <c r="DM9" s="51">
        <v>15</v>
      </c>
      <c r="DN9" s="51">
        <v>85</v>
      </c>
      <c r="DP9" s="51">
        <v>73</v>
      </c>
      <c r="DQ9" s="51">
        <v>86</v>
      </c>
      <c r="DR9" s="51">
        <v>0</v>
      </c>
      <c r="DS9" s="51">
        <v>13</v>
      </c>
      <c r="DV9" s="51">
        <v>0</v>
      </c>
      <c r="DW9" s="51">
        <v>2</v>
      </c>
      <c r="DX9" s="51">
        <v>12</v>
      </c>
      <c r="DY9" s="51">
        <v>13085</v>
      </c>
      <c r="DZ9" s="51">
        <v>14</v>
      </c>
      <c r="EA9" s="51">
        <v>0</v>
      </c>
      <c r="EC9" s="51">
        <v>67</v>
      </c>
      <c r="ED9" s="51">
        <v>80</v>
      </c>
      <c r="EE9" s="51">
        <v>0</v>
      </c>
      <c r="EF9" s="51">
        <v>12</v>
      </c>
      <c r="EI9" s="51">
        <v>0</v>
      </c>
      <c r="EJ9" s="51">
        <v>4</v>
      </c>
      <c r="EK9" s="51">
        <v>16</v>
      </c>
      <c r="EL9" s="51">
        <v>13286</v>
      </c>
      <c r="EM9" s="51">
        <v>20</v>
      </c>
      <c r="EN9" s="51">
        <v>0</v>
      </c>
      <c r="EP9" s="51">
        <v>70</v>
      </c>
      <c r="EQ9" s="51">
        <v>83</v>
      </c>
      <c r="ER9" s="51">
        <v>0</v>
      </c>
      <c r="ES9" s="51">
        <v>13</v>
      </c>
      <c r="EV9" s="51">
        <v>0</v>
      </c>
      <c r="EW9" s="51">
        <v>3</v>
      </c>
      <c r="EX9" s="51">
        <v>14</v>
      </c>
      <c r="EY9" s="51">
        <v>26371</v>
      </c>
      <c r="EZ9" s="51">
        <v>17</v>
      </c>
      <c r="FA9" s="51">
        <v>0</v>
      </c>
    </row>
    <row r="10" spans="1:158" x14ac:dyDescent="0.2">
      <c r="B10" s="51" t="s">
        <v>21</v>
      </c>
      <c r="C10" s="51">
        <v>6</v>
      </c>
      <c r="D10" s="51">
        <v>28</v>
      </c>
      <c r="E10" s="51">
        <v>16</v>
      </c>
      <c r="F10" s="51">
        <v>8</v>
      </c>
      <c r="G10" s="51">
        <v>40</v>
      </c>
      <c r="H10" s="51">
        <v>0</v>
      </c>
      <c r="I10" s="51">
        <v>0</v>
      </c>
      <c r="J10" s="51">
        <v>0</v>
      </c>
      <c r="K10" s="51">
        <v>2</v>
      </c>
      <c r="L10" s="51">
        <v>897</v>
      </c>
      <c r="M10" s="51">
        <v>8</v>
      </c>
      <c r="N10" s="51">
        <v>92</v>
      </c>
      <c r="P10" s="51">
        <v>10</v>
      </c>
      <c r="Q10" s="51">
        <v>22</v>
      </c>
      <c r="R10" s="51">
        <v>20</v>
      </c>
      <c r="S10" s="51">
        <v>12</v>
      </c>
      <c r="T10" s="51">
        <v>31</v>
      </c>
      <c r="U10" s="51">
        <v>0</v>
      </c>
      <c r="V10" s="51">
        <v>0</v>
      </c>
      <c r="W10" s="51">
        <v>0</v>
      </c>
      <c r="X10" s="51">
        <v>4</v>
      </c>
      <c r="Y10" s="51">
        <v>802</v>
      </c>
      <c r="Z10" s="51">
        <v>14</v>
      </c>
      <c r="AA10" s="51">
        <v>86</v>
      </c>
      <c r="AC10" s="51">
        <v>8</v>
      </c>
      <c r="AD10" s="51">
        <v>25</v>
      </c>
      <c r="AE10" s="51">
        <v>18</v>
      </c>
      <c r="AF10" s="51">
        <v>10</v>
      </c>
      <c r="AG10" s="51">
        <v>36</v>
      </c>
      <c r="AH10" s="51">
        <v>0</v>
      </c>
      <c r="AI10" s="51">
        <v>0</v>
      </c>
      <c r="AJ10" s="51">
        <v>0</v>
      </c>
      <c r="AK10" s="51">
        <v>3</v>
      </c>
      <c r="AL10" s="51">
        <v>1699</v>
      </c>
      <c r="AM10" s="51">
        <v>11</v>
      </c>
      <c r="AN10" s="51">
        <v>89</v>
      </c>
      <c r="AP10" s="51">
        <v>7</v>
      </c>
      <c r="AQ10" s="51">
        <v>28</v>
      </c>
      <c r="AR10" s="51">
        <v>23</v>
      </c>
      <c r="AS10" s="51">
        <v>13</v>
      </c>
      <c r="AT10" s="51">
        <v>26</v>
      </c>
      <c r="AU10" s="51">
        <v>0</v>
      </c>
      <c r="AV10" s="51">
        <v>0</v>
      </c>
      <c r="AW10" s="51">
        <v>0</v>
      </c>
      <c r="AX10" s="51">
        <v>2</v>
      </c>
      <c r="AY10" s="51">
        <v>897</v>
      </c>
      <c r="AZ10" s="51">
        <v>10</v>
      </c>
      <c r="BA10" s="51">
        <v>90</v>
      </c>
      <c r="BC10" s="51">
        <v>14</v>
      </c>
      <c r="BD10" s="51">
        <v>21</v>
      </c>
      <c r="BE10" s="51">
        <v>26</v>
      </c>
      <c r="BF10" s="51">
        <v>17</v>
      </c>
      <c r="BG10" s="51">
        <v>18</v>
      </c>
      <c r="BH10" s="51">
        <v>0</v>
      </c>
      <c r="BI10" s="51">
        <v>0</v>
      </c>
      <c r="BJ10" s="51">
        <v>0</v>
      </c>
      <c r="BK10" s="51">
        <v>5</v>
      </c>
      <c r="BL10" s="51">
        <v>802</v>
      </c>
      <c r="BM10" s="51">
        <v>18</v>
      </c>
      <c r="BN10" s="51">
        <v>82</v>
      </c>
      <c r="BP10" s="51">
        <v>10</v>
      </c>
      <c r="BQ10" s="51">
        <v>25</v>
      </c>
      <c r="BR10" s="51">
        <v>24</v>
      </c>
      <c r="BS10" s="51">
        <v>15</v>
      </c>
      <c r="BT10" s="51">
        <v>22</v>
      </c>
      <c r="BU10" s="51">
        <v>0</v>
      </c>
      <c r="BV10" s="51">
        <v>0</v>
      </c>
      <c r="BW10" s="51">
        <v>0</v>
      </c>
      <c r="BX10" s="51">
        <v>3</v>
      </c>
      <c r="BY10" s="51">
        <v>1699</v>
      </c>
      <c r="BZ10" s="51">
        <v>14</v>
      </c>
      <c r="CA10" s="51">
        <v>86</v>
      </c>
      <c r="CC10" s="51">
        <v>2</v>
      </c>
      <c r="CD10" s="51">
        <v>31</v>
      </c>
      <c r="CE10" s="51">
        <v>19</v>
      </c>
      <c r="CF10" s="51">
        <v>9</v>
      </c>
      <c r="CG10" s="51">
        <v>37</v>
      </c>
      <c r="CH10" s="51">
        <v>0</v>
      </c>
      <c r="CI10" s="51">
        <v>0</v>
      </c>
      <c r="CJ10" s="51">
        <v>0</v>
      </c>
      <c r="CK10" s="51">
        <v>1</v>
      </c>
      <c r="CL10" s="51">
        <v>897</v>
      </c>
      <c r="CM10" s="51">
        <v>4</v>
      </c>
      <c r="CN10" s="51">
        <v>96</v>
      </c>
      <c r="CP10" s="51">
        <v>4</v>
      </c>
      <c r="CQ10" s="51">
        <v>23</v>
      </c>
      <c r="CR10" s="51">
        <v>16</v>
      </c>
      <c r="CS10" s="51">
        <v>9</v>
      </c>
      <c r="CT10" s="51">
        <v>45</v>
      </c>
      <c r="CU10" s="51">
        <v>0</v>
      </c>
      <c r="CV10" s="51">
        <v>0</v>
      </c>
      <c r="CW10" s="51">
        <v>0</v>
      </c>
      <c r="CX10" s="51">
        <v>2</v>
      </c>
      <c r="CY10" s="51">
        <v>802</v>
      </c>
      <c r="CZ10" s="51">
        <v>7</v>
      </c>
      <c r="DA10" s="51">
        <v>93</v>
      </c>
      <c r="DC10" s="51">
        <v>3</v>
      </c>
      <c r="DD10" s="51">
        <v>28</v>
      </c>
      <c r="DE10" s="51">
        <v>18</v>
      </c>
      <c r="DF10" s="51">
        <v>9</v>
      </c>
      <c r="DG10" s="51">
        <v>41</v>
      </c>
      <c r="DH10" s="51">
        <v>0</v>
      </c>
      <c r="DI10" s="51">
        <v>0</v>
      </c>
      <c r="DJ10" s="51">
        <v>0</v>
      </c>
      <c r="DK10" s="51">
        <v>2</v>
      </c>
      <c r="DL10" s="51">
        <v>1699</v>
      </c>
      <c r="DM10" s="51">
        <v>5</v>
      </c>
      <c r="DN10" s="51">
        <v>95</v>
      </c>
      <c r="DP10" s="51">
        <v>62</v>
      </c>
      <c r="DQ10" s="51">
        <v>92</v>
      </c>
      <c r="DR10" s="51">
        <v>0</v>
      </c>
      <c r="DS10" s="51">
        <v>31</v>
      </c>
      <c r="DV10" s="51">
        <v>0</v>
      </c>
      <c r="DW10" s="51">
        <v>1</v>
      </c>
      <c r="DX10" s="51">
        <v>6</v>
      </c>
      <c r="DY10" s="51">
        <v>897</v>
      </c>
      <c r="DZ10" s="51">
        <v>8</v>
      </c>
      <c r="EA10" s="51">
        <v>0</v>
      </c>
      <c r="EC10" s="51">
        <v>58</v>
      </c>
      <c r="ED10" s="51">
        <v>89</v>
      </c>
      <c r="EE10" s="51">
        <v>0</v>
      </c>
      <c r="EF10" s="51">
        <v>30</v>
      </c>
      <c r="EI10" s="51">
        <v>0</v>
      </c>
      <c r="EJ10" s="51">
        <v>3</v>
      </c>
      <c r="EK10" s="51">
        <v>8</v>
      </c>
      <c r="EL10" s="51">
        <v>802</v>
      </c>
      <c r="EM10" s="51">
        <v>11</v>
      </c>
      <c r="EN10" s="51">
        <v>0</v>
      </c>
      <c r="EP10" s="51">
        <v>60</v>
      </c>
      <c r="EQ10" s="51">
        <v>91</v>
      </c>
      <c r="ER10" s="51">
        <v>0</v>
      </c>
      <c r="ES10" s="51">
        <v>30</v>
      </c>
      <c r="EV10" s="51">
        <v>0</v>
      </c>
      <c r="EW10" s="51">
        <v>2</v>
      </c>
      <c r="EX10" s="51">
        <v>7</v>
      </c>
      <c r="EY10" s="51">
        <v>1699</v>
      </c>
      <c r="EZ10" s="51">
        <v>9</v>
      </c>
      <c r="FA10" s="51">
        <v>0</v>
      </c>
    </row>
    <row r="11" spans="1:158" x14ac:dyDescent="0.2">
      <c r="B11" s="51" t="s">
        <v>18</v>
      </c>
      <c r="C11" s="51">
        <v>9</v>
      </c>
      <c r="D11" s="51">
        <v>25</v>
      </c>
      <c r="E11" s="51">
        <v>22</v>
      </c>
      <c r="F11" s="51">
        <v>11</v>
      </c>
      <c r="G11" s="51">
        <v>32</v>
      </c>
      <c r="H11" s="51">
        <v>0</v>
      </c>
      <c r="I11" s="51">
        <v>0</v>
      </c>
      <c r="J11" s="51">
        <v>0</v>
      </c>
      <c r="K11" s="51">
        <v>1</v>
      </c>
      <c r="L11" s="51">
        <v>11267</v>
      </c>
      <c r="M11" s="51">
        <v>11</v>
      </c>
      <c r="N11" s="51">
        <v>89</v>
      </c>
      <c r="P11" s="51">
        <v>15</v>
      </c>
      <c r="Q11" s="51">
        <v>22</v>
      </c>
      <c r="R11" s="51">
        <v>23</v>
      </c>
      <c r="S11" s="51">
        <v>14</v>
      </c>
      <c r="T11" s="51">
        <v>22</v>
      </c>
      <c r="U11" s="51">
        <v>0</v>
      </c>
      <c r="V11" s="51">
        <v>0</v>
      </c>
      <c r="W11" s="51">
        <v>0</v>
      </c>
      <c r="X11" s="51">
        <v>4</v>
      </c>
      <c r="Y11" s="51">
        <v>11752</v>
      </c>
      <c r="Z11" s="51">
        <v>19</v>
      </c>
      <c r="AA11" s="51">
        <v>81</v>
      </c>
      <c r="AC11" s="51">
        <v>12</v>
      </c>
      <c r="AD11" s="51">
        <v>23</v>
      </c>
      <c r="AE11" s="51">
        <v>23</v>
      </c>
      <c r="AF11" s="51">
        <v>12</v>
      </c>
      <c r="AG11" s="51">
        <v>27</v>
      </c>
      <c r="AH11" s="51">
        <v>0</v>
      </c>
      <c r="AI11" s="51">
        <v>0</v>
      </c>
      <c r="AJ11" s="51">
        <v>0</v>
      </c>
      <c r="AK11" s="51">
        <v>3</v>
      </c>
      <c r="AL11" s="51">
        <v>23019</v>
      </c>
      <c r="AM11" s="51">
        <v>15</v>
      </c>
      <c r="AN11" s="51">
        <v>85</v>
      </c>
      <c r="AP11" s="51">
        <v>11</v>
      </c>
      <c r="AQ11" s="51">
        <v>24</v>
      </c>
      <c r="AR11" s="51">
        <v>28</v>
      </c>
      <c r="AS11" s="51">
        <v>18</v>
      </c>
      <c r="AT11" s="51">
        <v>17</v>
      </c>
      <c r="AU11" s="51">
        <v>0</v>
      </c>
      <c r="AV11" s="51">
        <v>0</v>
      </c>
      <c r="AW11" s="51">
        <v>0</v>
      </c>
      <c r="AX11" s="51">
        <v>2</v>
      </c>
      <c r="AY11" s="51">
        <v>11267</v>
      </c>
      <c r="AZ11" s="51">
        <v>13</v>
      </c>
      <c r="BA11" s="51">
        <v>87</v>
      </c>
      <c r="BC11" s="51">
        <v>19</v>
      </c>
      <c r="BD11" s="51">
        <v>16</v>
      </c>
      <c r="BE11" s="51">
        <v>26</v>
      </c>
      <c r="BF11" s="51">
        <v>24</v>
      </c>
      <c r="BG11" s="51">
        <v>9</v>
      </c>
      <c r="BH11" s="51">
        <v>0</v>
      </c>
      <c r="BI11" s="51">
        <v>0</v>
      </c>
      <c r="BJ11" s="51">
        <v>0</v>
      </c>
      <c r="BK11" s="51">
        <v>5</v>
      </c>
      <c r="BL11" s="51">
        <v>11752</v>
      </c>
      <c r="BM11" s="51">
        <v>24</v>
      </c>
      <c r="BN11" s="51">
        <v>76</v>
      </c>
      <c r="BP11" s="51">
        <v>15</v>
      </c>
      <c r="BQ11" s="51">
        <v>20</v>
      </c>
      <c r="BR11" s="51">
        <v>27</v>
      </c>
      <c r="BS11" s="51">
        <v>21</v>
      </c>
      <c r="BT11" s="51">
        <v>13</v>
      </c>
      <c r="BU11" s="51">
        <v>0</v>
      </c>
      <c r="BV11" s="51">
        <v>0</v>
      </c>
      <c r="BW11" s="51">
        <v>0</v>
      </c>
      <c r="BX11" s="51">
        <v>4</v>
      </c>
      <c r="BY11" s="51">
        <v>23019</v>
      </c>
      <c r="BZ11" s="51">
        <v>19</v>
      </c>
      <c r="CA11" s="51">
        <v>81</v>
      </c>
      <c r="CC11" s="51">
        <v>8</v>
      </c>
      <c r="CD11" s="51">
        <v>29</v>
      </c>
      <c r="CE11" s="51">
        <v>27</v>
      </c>
      <c r="CF11" s="51">
        <v>16</v>
      </c>
      <c r="CG11" s="51">
        <v>19</v>
      </c>
      <c r="CH11" s="51">
        <v>0</v>
      </c>
      <c r="CI11" s="51">
        <v>0</v>
      </c>
      <c r="CJ11" s="51">
        <v>0</v>
      </c>
      <c r="CK11" s="51">
        <v>1</v>
      </c>
      <c r="CL11" s="51">
        <v>11267</v>
      </c>
      <c r="CM11" s="51">
        <v>9</v>
      </c>
      <c r="CN11" s="51">
        <v>91</v>
      </c>
      <c r="CP11" s="51">
        <v>10</v>
      </c>
      <c r="CQ11" s="51">
        <v>24</v>
      </c>
      <c r="CR11" s="51">
        <v>25</v>
      </c>
      <c r="CS11" s="51">
        <v>17</v>
      </c>
      <c r="CT11" s="51">
        <v>23</v>
      </c>
      <c r="CU11" s="51">
        <v>0</v>
      </c>
      <c r="CV11" s="51">
        <v>0</v>
      </c>
      <c r="CW11" s="51">
        <v>0</v>
      </c>
      <c r="CX11" s="51">
        <v>3</v>
      </c>
      <c r="CY11" s="51">
        <v>11752</v>
      </c>
      <c r="CZ11" s="51">
        <v>12</v>
      </c>
      <c r="DA11" s="51">
        <v>88</v>
      </c>
      <c r="DC11" s="51">
        <v>9</v>
      </c>
      <c r="DD11" s="51">
        <v>26</v>
      </c>
      <c r="DE11" s="51">
        <v>26</v>
      </c>
      <c r="DF11" s="51">
        <v>16</v>
      </c>
      <c r="DG11" s="51">
        <v>21</v>
      </c>
      <c r="DH11" s="51">
        <v>0</v>
      </c>
      <c r="DI11" s="51">
        <v>0</v>
      </c>
      <c r="DJ11" s="51">
        <v>0</v>
      </c>
      <c r="DK11" s="51">
        <v>2</v>
      </c>
      <c r="DL11" s="51">
        <v>23019</v>
      </c>
      <c r="DM11" s="51">
        <v>11</v>
      </c>
      <c r="DN11" s="51">
        <v>89</v>
      </c>
      <c r="DP11" s="51">
        <v>70</v>
      </c>
      <c r="DQ11" s="51">
        <v>91</v>
      </c>
      <c r="DR11" s="51">
        <v>0</v>
      </c>
      <c r="DS11" s="51">
        <v>21</v>
      </c>
      <c r="DV11" s="51">
        <v>0</v>
      </c>
      <c r="DW11" s="51">
        <v>1</v>
      </c>
      <c r="DX11" s="51">
        <v>8</v>
      </c>
      <c r="DY11" s="51">
        <v>11267</v>
      </c>
      <c r="DZ11" s="51">
        <v>9</v>
      </c>
      <c r="EA11" s="51">
        <v>0</v>
      </c>
      <c r="EC11" s="51">
        <v>65</v>
      </c>
      <c r="ED11" s="51">
        <v>87</v>
      </c>
      <c r="EE11" s="51">
        <v>0</v>
      </c>
      <c r="EF11" s="51">
        <v>22</v>
      </c>
      <c r="EI11" s="51">
        <v>0</v>
      </c>
      <c r="EJ11" s="51">
        <v>2</v>
      </c>
      <c r="EK11" s="51">
        <v>10</v>
      </c>
      <c r="EL11" s="51">
        <v>11752</v>
      </c>
      <c r="EM11" s="51">
        <v>13</v>
      </c>
      <c r="EN11" s="51">
        <v>0</v>
      </c>
      <c r="EP11" s="51">
        <v>67</v>
      </c>
      <c r="EQ11" s="51">
        <v>89</v>
      </c>
      <c r="ER11" s="51">
        <v>0</v>
      </c>
      <c r="ES11" s="51">
        <v>22</v>
      </c>
      <c r="EV11" s="51">
        <v>0</v>
      </c>
      <c r="EW11" s="51">
        <v>2</v>
      </c>
      <c r="EX11" s="51">
        <v>9</v>
      </c>
      <c r="EY11" s="51">
        <v>23019</v>
      </c>
      <c r="EZ11" s="51">
        <v>11</v>
      </c>
      <c r="FA11" s="51">
        <v>0</v>
      </c>
    </row>
    <row r="12" spans="1:158" x14ac:dyDescent="0.2">
      <c r="B12" s="51" t="s">
        <v>133</v>
      </c>
      <c r="C12" s="51">
        <v>14</v>
      </c>
      <c r="D12" s="51">
        <v>22</v>
      </c>
      <c r="E12" s="51">
        <v>22</v>
      </c>
      <c r="F12" s="51">
        <v>12</v>
      </c>
      <c r="G12" s="51">
        <v>22</v>
      </c>
      <c r="H12" s="51">
        <v>0</v>
      </c>
      <c r="I12" s="51">
        <v>1</v>
      </c>
      <c r="J12" s="51">
        <v>1</v>
      </c>
      <c r="K12" s="51">
        <v>7</v>
      </c>
      <c r="L12" s="51">
        <v>6510</v>
      </c>
      <c r="M12" s="51">
        <v>22</v>
      </c>
      <c r="N12" s="51">
        <v>78</v>
      </c>
      <c r="P12" s="51">
        <v>20</v>
      </c>
      <c r="Q12" s="51">
        <v>18</v>
      </c>
      <c r="R12" s="51">
        <v>22</v>
      </c>
      <c r="S12" s="51">
        <v>14</v>
      </c>
      <c r="T12" s="51">
        <v>16</v>
      </c>
      <c r="U12" s="51">
        <v>0</v>
      </c>
      <c r="V12" s="51">
        <v>1</v>
      </c>
      <c r="W12" s="51">
        <v>1</v>
      </c>
      <c r="X12" s="51">
        <v>9</v>
      </c>
      <c r="Y12" s="51">
        <v>6736</v>
      </c>
      <c r="Z12" s="51">
        <v>30</v>
      </c>
      <c r="AA12" s="51">
        <v>70</v>
      </c>
      <c r="AC12" s="51">
        <v>17</v>
      </c>
      <c r="AD12" s="51">
        <v>20</v>
      </c>
      <c r="AE12" s="51">
        <v>22</v>
      </c>
      <c r="AF12" s="51">
        <v>13</v>
      </c>
      <c r="AG12" s="51">
        <v>19</v>
      </c>
      <c r="AH12" s="51">
        <v>0</v>
      </c>
      <c r="AI12" s="51">
        <v>1</v>
      </c>
      <c r="AJ12" s="51">
        <v>1</v>
      </c>
      <c r="AK12" s="51">
        <v>8</v>
      </c>
      <c r="AL12" s="51">
        <v>13246</v>
      </c>
      <c r="AM12" s="51">
        <v>26</v>
      </c>
      <c r="AN12" s="51">
        <v>74</v>
      </c>
      <c r="AP12" s="51">
        <v>15</v>
      </c>
      <c r="AQ12" s="51">
        <v>19</v>
      </c>
      <c r="AR12" s="51">
        <v>25</v>
      </c>
      <c r="AS12" s="51">
        <v>20</v>
      </c>
      <c r="AT12" s="51">
        <v>11</v>
      </c>
      <c r="AU12" s="51">
        <v>0</v>
      </c>
      <c r="AV12" s="51">
        <v>1</v>
      </c>
      <c r="AW12" s="51">
        <v>1</v>
      </c>
      <c r="AX12" s="51">
        <v>8</v>
      </c>
      <c r="AY12" s="51">
        <v>6510</v>
      </c>
      <c r="AZ12" s="51">
        <v>24</v>
      </c>
      <c r="BA12" s="51">
        <v>76</v>
      </c>
      <c r="BC12" s="51">
        <v>22</v>
      </c>
      <c r="BD12" s="51">
        <v>13</v>
      </c>
      <c r="BE12" s="51">
        <v>23</v>
      </c>
      <c r="BF12" s="51">
        <v>23</v>
      </c>
      <c r="BG12" s="51">
        <v>6</v>
      </c>
      <c r="BH12" s="51">
        <v>0</v>
      </c>
      <c r="BI12" s="51">
        <v>1</v>
      </c>
      <c r="BJ12" s="51">
        <v>1</v>
      </c>
      <c r="BK12" s="51">
        <v>11</v>
      </c>
      <c r="BL12" s="51">
        <v>6736</v>
      </c>
      <c r="BM12" s="51">
        <v>35</v>
      </c>
      <c r="BN12" s="51">
        <v>65</v>
      </c>
      <c r="BP12" s="51">
        <v>19</v>
      </c>
      <c r="BQ12" s="51">
        <v>16</v>
      </c>
      <c r="BR12" s="51">
        <v>24</v>
      </c>
      <c r="BS12" s="51">
        <v>22</v>
      </c>
      <c r="BT12" s="51">
        <v>9</v>
      </c>
      <c r="BU12" s="51">
        <v>0</v>
      </c>
      <c r="BV12" s="51">
        <v>1</v>
      </c>
      <c r="BW12" s="51">
        <v>1</v>
      </c>
      <c r="BX12" s="51">
        <v>9</v>
      </c>
      <c r="BY12" s="51">
        <v>13246</v>
      </c>
      <c r="BZ12" s="51">
        <v>30</v>
      </c>
      <c r="CA12" s="51">
        <v>70</v>
      </c>
      <c r="CC12" s="51">
        <v>12</v>
      </c>
      <c r="CD12" s="51">
        <v>25</v>
      </c>
      <c r="CE12" s="51">
        <v>26</v>
      </c>
      <c r="CF12" s="51">
        <v>19</v>
      </c>
      <c r="CG12" s="51">
        <v>14</v>
      </c>
      <c r="CH12" s="51">
        <v>0</v>
      </c>
      <c r="CI12" s="51">
        <v>1</v>
      </c>
      <c r="CJ12" s="51">
        <v>1</v>
      </c>
      <c r="CK12" s="51">
        <v>4</v>
      </c>
      <c r="CL12" s="51">
        <v>6510</v>
      </c>
      <c r="CM12" s="51">
        <v>17</v>
      </c>
      <c r="CN12" s="51">
        <v>83</v>
      </c>
      <c r="CP12" s="51">
        <v>13</v>
      </c>
      <c r="CQ12" s="51">
        <v>21</v>
      </c>
      <c r="CR12" s="51">
        <v>24</v>
      </c>
      <c r="CS12" s="51">
        <v>18</v>
      </c>
      <c r="CT12" s="51">
        <v>18</v>
      </c>
      <c r="CU12" s="51">
        <v>0</v>
      </c>
      <c r="CV12" s="51">
        <v>1</v>
      </c>
      <c r="CW12" s="51">
        <v>1</v>
      </c>
      <c r="CX12" s="51">
        <v>5</v>
      </c>
      <c r="CY12" s="51">
        <v>6736</v>
      </c>
      <c r="CZ12" s="51">
        <v>20</v>
      </c>
      <c r="DA12" s="51">
        <v>80</v>
      </c>
      <c r="DC12" s="51">
        <v>13</v>
      </c>
      <c r="DD12" s="51">
        <v>23</v>
      </c>
      <c r="DE12" s="51">
        <v>25</v>
      </c>
      <c r="DF12" s="51">
        <v>18</v>
      </c>
      <c r="DG12" s="51">
        <v>16</v>
      </c>
      <c r="DH12" s="51">
        <v>0</v>
      </c>
      <c r="DI12" s="51">
        <v>1</v>
      </c>
      <c r="DJ12" s="51">
        <v>1</v>
      </c>
      <c r="DK12" s="51">
        <v>4</v>
      </c>
      <c r="DL12" s="51">
        <v>13246</v>
      </c>
      <c r="DM12" s="51">
        <v>19</v>
      </c>
      <c r="DN12" s="51">
        <v>81</v>
      </c>
      <c r="DP12" s="51">
        <v>66</v>
      </c>
      <c r="DQ12" s="51">
        <v>80</v>
      </c>
      <c r="DR12" s="51">
        <v>0</v>
      </c>
      <c r="DS12" s="51">
        <v>14</v>
      </c>
      <c r="DV12" s="51">
        <v>2</v>
      </c>
      <c r="DW12" s="51">
        <v>4</v>
      </c>
      <c r="DX12" s="51">
        <v>14</v>
      </c>
      <c r="DY12" s="51">
        <v>6510</v>
      </c>
      <c r="DZ12" s="51">
        <v>20</v>
      </c>
      <c r="EA12" s="51">
        <v>0</v>
      </c>
      <c r="EC12" s="51">
        <v>60</v>
      </c>
      <c r="ED12" s="51">
        <v>76</v>
      </c>
      <c r="EE12" s="51">
        <v>0</v>
      </c>
      <c r="EF12" s="51">
        <v>16</v>
      </c>
      <c r="EI12" s="51">
        <v>2</v>
      </c>
      <c r="EJ12" s="51">
        <v>5</v>
      </c>
      <c r="EK12" s="51">
        <v>16</v>
      </c>
      <c r="EL12" s="51">
        <v>6736</v>
      </c>
      <c r="EM12" s="51">
        <v>24</v>
      </c>
      <c r="EN12" s="51">
        <v>0</v>
      </c>
      <c r="EP12" s="51">
        <v>63</v>
      </c>
      <c r="EQ12" s="51">
        <v>78</v>
      </c>
      <c r="ER12" s="51">
        <v>0</v>
      </c>
      <c r="ES12" s="51">
        <v>15</v>
      </c>
      <c r="EV12" s="51">
        <v>2</v>
      </c>
      <c r="EW12" s="51">
        <v>5</v>
      </c>
      <c r="EX12" s="51">
        <v>15</v>
      </c>
      <c r="EY12" s="51">
        <v>13246</v>
      </c>
      <c r="EZ12" s="51">
        <v>22</v>
      </c>
      <c r="FA12" s="51">
        <v>0</v>
      </c>
    </row>
    <row r="13" spans="1:158" x14ac:dyDescent="0.2">
      <c r="B13" s="51" t="s">
        <v>17</v>
      </c>
      <c r="C13" s="51">
        <v>9</v>
      </c>
      <c r="D13" s="51">
        <v>25</v>
      </c>
      <c r="E13" s="51">
        <v>21</v>
      </c>
      <c r="F13" s="51">
        <v>11</v>
      </c>
      <c r="G13" s="51">
        <v>32</v>
      </c>
      <c r="H13" s="51">
        <v>0</v>
      </c>
      <c r="I13" s="51">
        <v>0</v>
      </c>
      <c r="J13" s="51">
        <v>0</v>
      </c>
      <c r="K13" s="51">
        <v>2</v>
      </c>
      <c r="L13" s="51">
        <v>201556</v>
      </c>
      <c r="M13" s="51">
        <v>11</v>
      </c>
      <c r="N13" s="51">
        <v>89</v>
      </c>
      <c r="P13" s="51">
        <v>15</v>
      </c>
      <c r="Q13" s="51">
        <v>22</v>
      </c>
      <c r="R13" s="51">
        <v>22</v>
      </c>
      <c r="S13" s="51">
        <v>14</v>
      </c>
      <c r="T13" s="51">
        <v>23</v>
      </c>
      <c r="U13" s="51">
        <v>0</v>
      </c>
      <c r="V13" s="51">
        <v>0</v>
      </c>
      <c r="W13" s="51">
        <v>0</v>
      </c>
      <c r="X13" s="51">
        <v>4</v>
      </c>
      <c r="Y13" s="51">
        <v>213381</v>
      </c>
      <c r="Z13" s="51">
        <v>19</v>
      </c>
      <c r="AA13" s="51">
        <v>81</v>
      </c>
      <c r="AC13" s="51">
        <v>12</v>
      </c>
      <c r="AD13" s="51">
        <v>24</v>
      </c>
      <c r="AE13" s="51">
        <v>22</v>
      </c>
      <c r="AF13" s="51">
        <v>12</v>
      </c>
      <c r="AG13" s="51">
        <v>27</v>
      </c>
      <c r="AH13" s="51">
        <v>0</v>
      </c>
      <c r="AI13" s="51">
        <v>0</v>
      </c>
      <c r="AJ13" s="51">
        <v>0</v>
      </c>
      <c r="AK13" s="51">
        <v>3</v>
      </c>
      <c r="AL13" s="51">
        <v>414937</v>
      </c>
      <c r="AM13" s="51">
        <v>15</v>
      </c>
      <c r="AN13" s="51">
        <v>85</v>
      </c>
      <c r="AP13" s="51">
        <v>10</v>
      </c>
      <c r="AQ13" s="51">
        <v>24</v>
      </c>
      <c r="AR13" s="51">
        <v>28</v>
      </c>
      <c r="AS13" s="51">
        <v>18</v>
      </c>
      <c r="AT13" s="51">
        <v>17</v>
      </c>
      <c r="AU13" s="51">
        <v>0</v>
      </c>
      <c r="AV13" s="51">
        <v>0</v>
      </c>
      <c r="AW13" s="51">
        <v>0</v>
      </c>
      <c r="AX13" s="51">
        <v>2</v>
      </c>
      <c r="AY13" s="51">
        <v>201556</v>
      </c>
      <c r="AZ13" s="51">
        <v>12</v>
      </c>
      <c r="BA13" s="51">
        <v>88</v>
      </c>
      <c r="BC13" s="51">
        <v>19</v>
      </c>
      <c r="BD13" s="51">
        <v>16</v>
      </c>
      <c r="BE13" s="51">
        <v>27</v>
      </c>
      <c r="BF13" s="51">
        <v>24</v>
      </c>
      <c r="BG13" s="51">
        <v>9</v>
      </c>
      <c r="BH13" s="51">
        <v>0</v>
      </c>
      <c r="BI13" s="51">
        <v>0</v>
      </c>
      <c r="BJ13" s="51">
        <v>0</v>
      </c>
      <c r="BK13" s="51">
        <v>5</v>
      </c>
      <c r="BL13" s="51">
        <v>213381</v>
      </c>
      <c r="BM13" s="51">
        <v>24</v>
      </c>
      <c r="BN13" s="51">
        <v>76</v>
      </c>
      <c r="BP13" s="51">
        <v>15</v>
      </c>
      <c r="BQ13" s="51">
        <v>20</v>
      </c>
      <c r="BR13" s="51">
        <v>28</v>
      </c>
      <c r="BS13" s="51">
        <v>21</v>
      </c>
      <c r="BT13" s="51">
        <v>13</v>
      </c>
      <c r="BU13" s="51">
        <v>0</v>
      </c>
      <c r="BV13" s="51">
        <v>0</v>
      </c>
      <c r="BW13" s="51">
        <v>0</v>
      </c>
      <c r="BX13" s="51">
        <v>4</v>
      </c>
      <c r="BY13" s="51">
        <v>414937</v>
      </c>
      <c r="BZ13" s="51">
        <v>18</v>
      </c>
      <c r="CA13" s="51">
        <v>82</v>
      </c>
      <c r="CC13" s="51">
        <v>7</v>
      </c>
      <c r="CD13" s="51">
        <v>30</v>
      </c>
      <c r="CE13" s="51">
        <v>27</v>
      </c>
      <c r="CF13" s="51">
        <v>15</v>
      </c>
      <c r="CG13" s="51">
        <v>20</v>
      </c>
      <c r="CH13" s="51">
        <v>0</v>
      </c>
      <c r="CI13" s="51">
        <v>0</v>
      </c>
      <c r="CJ13" s="51">
        <v>0</v>
      </c>
      <c r="CK13" s="51">
        <v>1</v>
      </c>
      <c r="CL13" s="51">
        <v>201556</v>
      </c>
      <c r="CM13" s="51">
        <v>8</v>
      </c>
      <c r="CN13" s="51">
        <v>92</v>
      </c>
      <c r="CP13" s="51">
        <v>9</v>
      </c>
      <c r="CQ13" s="51">
        <v>25</v>
      </c>
      <c r="CR13" s="51">
        <v>24</v>
      </c>
      <c r="CS13" s="51">
        <v>15</v>
      </c>
      <c r="CT13" s="51">
        <v>25</v>
      </c>
      <c r="CU13" s="51">
        <v>0</v>
      </c>
      <c r="CV13" s="51">
        <v>0</v>
      </c>
      <c r="CW13" s="51">
        <v>0</v>
      </c>
      <c r="CX13" s="51">
        <v>2</v>
      </c>
      <c r="CY13" s="51">
        <v>213381</v>
      </c>
      <c r="CZ13" s="51">
        <v>11</v>
      </c>
      <c r="DA13" s="51">
        <v>89</v>
      </c>
      <c r="DC13" s="51">
        <v>8</v>
      </c>
      <c r="DD13" s="51">
        <v>27</v>
      </c>
      <c r="DE13" s="51">
        <v>25</v>
      </c>
      <c r="DF13" s="51">
        <v>15</v>
      </c>
      <c r="DG13" s="51">
        <v>22</v>
      </c>
      <c r="DH13" s="51">
        <v>0</v>
      </c>
      <c r="DI13" s="51">
        <v>0</v>
      </c>
      <c r="DJ13" s="51">
        <v>0</v>
      </c>
      <c r="DK13" s="51">
        <v>2</v>
      </c>
      <c r="DL13" s="51">
        <v>414937</v>
      </c>
      <c r="DM13" s="51">
        <v>10</v>
      </c>
      <c r="DN13" s="51">
        <v>90</v>
      </c>
      <c r="DP13" s="51">
        <v>70</v>
      </c>
      <c r="DQ13" s="51">
        <v>92</v>
      </c>
      <c r="DR13" s="51">
        <v>0</v>
      </c>
      <c r="DS13" s="51">
        <v>22</v>
      </c>
      <c r="DV13" s="51">
        <v>0</v>
      </c>
      <c r="DW13" s="51">
        <v>1</v>
      </c>
      <c r="DX13" s="51">
        <v>7</v>
      </c>
      <c r="DY13" s="51">
        <v>201554</v>
      </c>
      <c r="DZ13" s="51">
        <v>8</v>
      </c>
      <c r="EA13" s="51">
        <v>0</v>
      </c>
      <c r="EC13" s="51">
        <v>64</v>
      </c>
      <c r="ED13" s="51">
        <v>89</v>
      </c>
      <c r="EE13" s="51">
        <v>0</v>
      </c>
      <c r="EF13" s="51">
        <v>25</v>
      </c>
      <c r="EI13" s="51">
        <v>0</v>
      </c>
      <c r="EJ13" s="51">
        <v>2</v>
      </c>
      <c r="EK13" s="51">
        <v>9</v>
      </c>
      <c r="EL13" s="51">
        <v>213377</v>
      </c>
      <c r="EM13" s="51">
        <v>11</v>
      </c>
      <c r="EN13" s="51">
        <v>0</v>
      </c>
      <c r="EP13" s="51">
        <v>67</v>
      </c>
      <c r="EQ13" s="51">
        <v>90</v>
      </c>
      <c r="ER13" s="51">
        <v>0</v>
      </c>
      <c r="ES13" s="51">
        <v>23</v>
      </c>
      <c r="EV13" s="51">
        <v>0</v>
      </c>
      <c r="EW13" s="51">
        <v>1</v>
      </c>
      <c r="EX13" s="51">
        <v>8</v>
      </c>
      <c r="EY13" s="51">
        <v>414931</v>
      </c>
      <c r="EZ13" s="51">
        <v>10</v>
      </c>
      <c r="FA13" s="51">
        <v>0</v>
      </c>
    </row>
    <row r="14" spans="1:158" x14ac:dyDescent="0.2">
      <c r="B14" s="51" t="s">
        <v>22</v>
      </c>
      <c r="C14" s="51">
        <v>10</v>
      </c>
      <c r="D14" s="51">
        <v>25</v>
      </c>
      <c r="E14" s="51">
        <v>22</v>
      </c>
      <c r="F14" s="51">
        <v>11</v>
      </c>
      <c r="G14" s="51">
        <v>30</v>
      </c>
      <c r="H14" s="51">
        <v>0</v>
      </c>
      <c r="I14" s="51">
        <v>0</v>
      </c>
      <c r="J14" s="51">
        <v>0</v>
      </c>
      <c r="K14" s="51">
        <v>2</v>
      </c>
      <c r="L14" s="51">
        <v>259043</v>
      </c>
      <c r="M14" s="51">
        <v>12</v>
      </c>
      <c r="N14" s="51">
        <v>88</v>
      </c>
      <c r="P14" s="51">
        <v>16</v>
      </c>
      <c r="Q14" s="51">
        <v>22</v>
      </c>
      <c r="R14" s="51">
        <v>23</v>
      </c>
      <c r="S14" s="51">
        <v>14</v>
      </c>
      <c r="T14" s="51">
        <v>22</v>
      </c>
      <c r="U14" s="51">
        <v>0</v>
      </c>
      <c r="V14" s="51">
        <v>0</v>
      </c>
      <c r="W14" s="51">
        <v>0</v>
      </c>
      <c r="X14" s="51">
        <v>4</v>
      </c>
      <c r="Y14" s="51">
        <v>272860</v>
      </c>
      <c r="Z14" s="51">
        <v>20</v>
      </c>
      <c r="AA14" s="51">
        <v>80</v>
      </c>
      <c r="AC14" s="51">
        <v>13</v>
      </c>
      <c r="AD14" s="51">
        <v>24</v>
      </c>
      <c r="AE14" s="51">
        <v>22</v>
      </c>
      <c r="AF14" s="51">
        <v>12</v>
      </c>
      <c r="AG14" s="51">
        <v>26</v>
      </c>
      <c r="AH14" s="51">
        <v>0</v>
      </c>
      <c r="AI14" s="51">
        <v>0</v>
      </c>
      <c r="AJ14" s="51">
        <v>0</v>
      </c>
      <c r="AK14" s="51">
        <v>3</v>
      </c>
      <c r="AL14" s="51">
        <v>531903</v>
      </c>
      <c r="AM14" s="51">
        <v>16</v>
      </c>
      <c r="AN14" s="51">
        <v>84</v>
      </c>
      <c r="AP14" s="51">
        <v>11</v>
      </c>
      <c r="AQ14" s="51">
        <v>24</v>
      </c>
      <c r="AR14" s="51">
        <v>28</v>
      </c>
      <c r="AS14" s="51">
        <v>18</v>
      </c>
      <c r="AT14" s="51">
        <v>16</v>
      </c>
      <c r="AU14" s="51">
        <v>0</v>
      </c>
      <c r="AV14" s="51">
        <v>0</v>
      </c>
      <c r="AW14" s="51">
        <v>0</v>
      </c>
      <c r="AX14" s="51">
        <v>3</v>
      </c>
      <c r="AY14" s="51">
        <v>259043</v>
      </c>
      <c r="AZ14" s="51">
        <v>13</v>
      </c>
      <c r="BA14" s="51">
        <v>87</v>
      </c>
      <c r="BC14" s="51">
        <v>19</v>
      </c>
      <c r="BD14" s="51">
        <v>16</v>
      </c>
      <c r="BE14" s="51">
        <v>27</v>
      </c>
      <c r="BF14" s="51">
        <v>24</v>
      </c>
      <c r="BG14" s="51">
        <v>9</v>
      </c>
      <c r="BH14" s="51">
        <v>0</v>
      </c>
      <c r="BI14" s="51">
        <v>0</v>
      </c>
      <c r="BJ14" s="51">
        <v>0</v>
      </c>
      <c r="BK14" s="51">
        <v>6</v>
      </c>
      <c r="BL14" s="51">
        <v>272860</v>
      </c>
      <c r="BM14" s="51">
        <v>25</v>
      </c>
      <c r="BN14" s="51">
        <v>75</v>
      </c>
      <c r="BP14" s="51">
        <v>15</v>
      </c>
      <c r="BQ14" s="51">
        <v>20</v>
      </c>
      <c r="BR14" s="51">
        <v>28</v>
      </c>
      <c r="BS14" s="51">
        <v>21</v>
      </c>
      <c r="BT14" s="51">
        <v>12</v>
      </c>
      <c r="BU14" s="51">
        <v>0</v>
      </c>
      <c r="BV14" s="51">
        <v>0</v>
      </c>
      <c r="BW14" s="51">
        <v>0</v>
      </c>
      <c r="BX14" s="51">
        <v>4</v>
      </c>
      <c r="BY14" s="51">
        <v>531903</v>
      </c>
      <c r="BZ14" s="51">
        <v>19</v>
      </c>
      <c r="CA14" s="51">
        <v>81</v>
      </c>
      <c r="CC14" s="51">
        <v>7</v>
      </c>
      <c r="CD14" s="51">
        <v>29</v>
      </c>
      <c r="CE14" s="51">
        <v>27</v>
      </c>
      <c r="CF14" s="51">
        <v>16</v>
      </c>
      <c r="CG14" s="51">
        <v>19</v>
      </c>
      <c r="CH14" s="51">
        <v>0</v>
      </c>
      <c r="CI14" s="51">
        <v>0</v>
      </c>
      <c r="CJ14" s="51">
        <v>0</v>
      </c>
      <c r="CK14" s="51">
        <v>1</v>
      </c>
      <c r="CL14" s="51">
        <v>259043</v>
      </c>
      <c r="CM14" s="51">
        <v>9</v>
      </c>
      <c r="CN14" s="51">
        <v>91</v>
      </c>
      <c r="CP14" s="51">
        <v>9</v>
      </c>
      <c r="CQ14" s="51">
        <v>25</v>
      </c>
      <c r="CR14" s="51">
        <v>24</v>
      </c>
      <c r="CS14" s="51">
        <v>16</v>
      </c>
      <c r="CT14" s="51">
        <v>23</v>
      </c>
      <c r="CU14" s="51">
        <v>0</v>
      </c>
      <c r="CV14" s="51">
        <v>0</v>
      </c>
      <c r="CW14" s="51">
        <v>0</v>
      </c>
      <c r="CX14" s="51">
        <v>3</v>
      </c>
      <c r="CY14" s="51">
        <v>272860</v>
      </c>
      <c r="CZ14" s="51">
        <v>12</v>
      </c>
      <c r="DA14" s="51">
        <v>88</v>
      </c>
      <c r="DC14" s="51">
        <v>8</v>
      </c>
      <c r="DD14" s="51">
        <v>27</v>
      </c>
      <c r="DE14" s="51">
        <v>26</v>
      </c>
      <c r="DF14" s="51">
        <v>16</v>
      </c>
      <c r="DG14" s="51">
        <v>21</v>
      </c>
      <c r="DH14" s="51">
        <v>0</v>
      </c>
      <c r="DI14" s="51">
        <v>0</v>
      </c>
      <c r="DJ14" s="51">
        <v>0</v>
      </c>
      <c r="DK14" s="51">
        <v>2</v>
      </c>
      <c r="DL14" s="51">
        <v>531903</v>
      </c>
      <c r="DM14" s="51">
        <v>11</v>
      </c>
      <c r="DN14" s="51">
        <v>89</v>
      </c>
      <c r="DP14" s="51">
        <v>70</v>
      </c>
      <c r="DQ14" s="51">
        <v>91</v>
      </c>
      <c r="DR14" s="51">
        <v>0</v>
      </c>
      <c r="DS14" s="51">
        <v>21</v>
      </c>
      <c r="DV14" s="51">
        <v>0</v>
      </c>
      <c r="DW14" s="51">
        <v>1</v>
      </c>
      <c r="DX14" s="51">
        <v>8</v>
      </c>
      <c r="DY14" s="51">
        <v>259041</v>
      </c>
      <c r="DZ14" s="51">
        <v>9</v>
      </c>
      <c r="EA14" s="51">
        <v>0</v>
      </c>
      <c r="EC14" s="51">
        <v>64</v>
      </c>
      <c r="ED14" s="51">
        <v>87</v>
      </c>
      <c r="EE14" s="51">
        <v>0</v>
      </c>
      <c r="EF14" s="51">
        <v>23</v>
      </c>
      <c r="EI14" s="51">
        <v>0</v>
      </c>
      <c r="EJ14" s="51">
        <v>2</v>
      </c>
      <c r="EK14" s="51">
        <v>10</v>
      </c>
      <c r="EL14" s="51">
        <v>272856</v>
      </c>
      <c r="EM14" s="51">
        <v>13</v>
      </c>
      <c r="EN14" s="51">
        <v>0</v>
      </c>
      <c r="EP14" s="51">
        <v>67</v>
      </c>
      <c r="EQ14" s="51">
        <v>89</v>
      </c>
      <c r="ER14" s="51">
        <v>0</v>
      </c>
      <c r="ES14" s="51">
        <v>22</v>
      </c>
      <c r="EV14" s="51">
        <v>0</v>
      </c>
      <c r="EW14" s="51">
        <v>2</v>
      </c>
      <c r="EX14" s="51">
        <v>9</v>
      </c>
      <c r="EY14" s="51">
        <v>531897</v>
      </c>
      <c r="EZ14" s="51">
        <v>11</v>
      </c>
      <c r="FA14" s="51">
        <v>0</v>
      </c>
    </row>
    <row r="15" spans="1:158" x14ac:dyDescent="0.2">
      <c r="A15" s="51" t="s">
        <v>134</v>
      </c>
      <c r="B15" s="51" t="s">
        <v>93</v>
      </c>
      <c r="C15" s="51">
        <v>10</v>
      </c>
      <c r="D15" s="51">
        <v>27</v>
      </c>
      <c r="E15" s="51">
        <v>26</v>
      </c>
      <c r="F15" s="51">
        <v>13</v>
      </c>
      <c r="G15" s="51">
        <v>22</v>
      </c>
      <c r="H15" s="51">
        <v>0</v>
      </c>
      <c r="I15" s="51">
        <v>0</v>
      </c>
      <c r="J15" s="51">
        <v>0</v>
      </c>
      <c r="K15" s="51">
        <v>3</v>
      </c>
      <c r="L15" s="51">
        <v>7896</v>
      </c>
      <c r="M15" s="51">
        <v>13</v>
      </c>
      <c r="N15" s="51">
        <v>87</v>
      </c>
      <c r="P15" s="51">
        <v>16</v>
      </c>
      <c r="Q15" s="51">
        <v>22</v>
      </c>
      <c r="R15" s="51">
        <v>27</v>
      </c>
      <c r="S15" s="51">
        <v>16</v>
      </c>
      <c r="T15" s="51">
        <v>15</v>
      </c>
      <c r="U15" s="51">
        <v>0</v>
      </c>
      <c r="V15" s="51">
        <v>0</v>
      </c>
      <c r="W15" s="51">
        <v>0</v>
      </c>
      <c r="X15" s="51">
        <v>5</v>
      </c>
      <c r="Y15" s="51">
        <v>7956</v>
      </c>
      <c r="Z15" s="51">
        <v>21</v>
      </c>
      <c r="AA15" s="51">
        <v>79</v>
      </c>
      <c r="AC15" s="51">
        <v>13</v>
      </c>
      <c r="AD15" s="51">
        <v>24</v>
      </c>
      <c r="AE15" s="51">
        <v>26</v>
      </c>
      <c r="AF15" s="51">
        <v>14</v>
      </c>
      <c r="AG15" s="51">
        <v>18</v>
      </c>
      <c r="AH15" s="51">
        <v>0</v>
      </c>
      <c r="AI15" s="51">
        <v>0</v>
      </c>
      <c r="AJ15" s="51">
        <v>0</v>
      </c>
      <c r="AK15" s="51">
        <v>4</v>
      </c>
      <c r="AL15" s="51">
        <v>15852</v>
      </c>
      <c r="AM15" s="51">
        <v>17</v>
      </c>
      <c r="AN15" s="51">
        <v>83</v>
      </c>
      <c r="AP15" s="51">
        <v>13</v>
      </c>
      <c r="AQ15" s="51">
        <v>21</v>
      </c>
      <c r="AR15" s="51">
        <v>30</v>
      </c>
      <c r="AS15" s="51">
        <v>20</v>
      </c>
      <c r="AT15" s="51">
        <v>11</v>
      </c>
      <c r="AU15" s="51">
        <v>0</v>
      </c>
      <c r="AV15" s="51">
        <v>0</v>
      </c>
      <c r="AW15" s="51">
        <v>0</v>
      </c>
      <c r="AX15" s="51">
        <v>3</v>
      </c>
      <c r="AY15" s="51">
        <v>7896</v>
      </c>
      <c r="AZ15" s="51">
        <v>16</v>
      </c>
      <c r="BA15" s="51">
        <v>84</v>
      </c>
      <c r="BC15" s="51">
        <v>21</v>
      </c>
      <c r="BD15" s="51">
        <v>15</v>
      </c>
      <c r="BE15" s="51">
        <v>27</v>
      </c>
      <c r="BF15" s="51">
        <v>25</v>
      </c>
      <c r="BG15" s="51">
        <v>6</v>
      </c>
      <c r="BH15" s="51">
        <v>0</v>
      </c>
      <c r="BI15" s="51">
        <v>0</v>
      </c>
      <c r="BJ15" s="51">
        <v>0</v>
      </c>
      <c r="BK15" s="51">
        <v>7</v>
      </c>
      <c r="BL15" s="51">
        <v>7956</v>
      </c>
      <c r="BM15" s="51">
        <v>27</v>
      </c>
      <c r="BN15" s="51">
        <v>73</v>
      </c>
      <c r="BP15" s="51">
        <v>17</v>
      </c>
      <c r="BQ15" s="51">
        <v>18</v>
      </c>
      <c r="BR15" s="51">
        <v>29</v>
      </c>
      <c r="BS15" s="51">
        <v>23</v>
      </c>
      <c r="BT15" s="51">
        <v>9</v>
      </c>
      <c r="BU15" s="51">
        <v>0</v>
      </c>
      <c r="BV15" s="51">
        <v>0</v>
      </c>
      <c r="BW15" s="51">
        <v>0</v>
      </c>
      <c r="BX15" s="51">
        <v>5</v>
      </c>
      <c r="BY15" s="51">
        <v>15852</v>
      </c>
      <c r="BZ15" s="51">
        <v>22</v>
      </c>
      <c r="CA15" s="51">
        <v>78</v>
      </c>
      <c r="CC15" s="51">
        <v>10</v>
      </c>
      <c r="CD15" s="51">
        <v>25</v>
      </c>
      <c r="CE15" s="51">
        <v>30</v>
      </c>
      <c r="CF15" s="51">
        <v>21</v>
      </c>
      <c r="CG15" s="51">
        <v>12</v>
      </c>
      <c r="CH15" s="51">
        <v>0</v>
      </c>
      <c r="CI15" s="51">
        <v>0</v>
      </c>
      <c r="CJ15" s="51">
        <v>0</v>
      </c>
      <c r="CK15" s="51">
        <v>2</v>
      </c>
      <c r="CL15" s="51">
        <v>7896</v>
      </c>
      <c r="CM15" s="51">
        <v>12</v>
      </c>
      <c r="CN15" s="51">
        <v>88</v>
      </c>
      <c r="CP15" s="51">
        <v>13</v>
      </c>
      <c r="CQ15" s="51">
        <v>22</v>
      </c>
      <c r="CR15" s="51">
        <v>26</v>
      </c>
      <c r="CS15" s="51">
        <v>21</v>
      </c>
      <c r="CT15" s="51">
        <v>14</v>
      </c>
      <c r="CU15" s="51">
        <v>0</v>
      </c>
      <c r="CV15" s="51">
        <v>0</v>
      </c>
      <c r="CW15" s="51">
        <v>0</v>
      </c>
      <c r="CX15" s="51">
        <v>4</v>
      </c>
      <c r="CY15" s="51">
        <v>7956</v>
      </c>
      <c r="CZ15" s="51">
        <v>17</v>
      </c>
      <c r="DA15" s="51">
        <v>83</v>
      </c>
      <c r="DC15" s="51">
        <v>11</v>
      </c>
      <c r="DD15" s="51">
        <v>24</v>
      </c>
      <c r="DE15" s="51">
        <v>28</v>
      </c>
      <c r="DF15" s="51">
        <v>21</v>
      </c>
      <c r="DG15" s="51">
        <v>13</v>
      </c>
      <c r="DH15" s="51">
        <v>0</v>
      </c>
      <c r="DI15" s="51">
        <v>0</v>
      </c>
      <c r="DJ15" s="51">
        <v>0</v>
      </c>
      <c r="DK15" s="51">
        <v>3</v>
      </c>
      <c r="DL15" s="51">
        <v>15852</v>
      </c>
      <c r="DM15" s="51">
        <v>15</v>
      </c>
      <c r="DN15" s="51">
        <v>85</v>
      </c>
      <c r="DP15" s="51">
        <v>73</v>
      </c>
      <c r="DQ15" s="51">
        <v>86</v>
      </c>
      <c r="DR15" s="51">
        <v>0</v>
      </c>
      <c r="DS15" s="51">
        <v>13</v>
      </c>
      <c r="DV15" s="51">
        <v>0</v>
      </c>
      <c r="DW15" s="51">
        <v>2</v>
      </c>
      <c r="DX15" s="51">
        <v>12</v>
      </c>
      <c r="DY15" s="51">
        <v>7896</v>
      </c>
      <c r="DZ15" s="51">
        <v>14</v>
      </c>
      <c r="EA15" s="51">
        <v>0</v>
      </c>
      <c r="EC15" s="51">
        <v>67</v>
      </c>
      <c r="ED15" s="51">
        <v>80</v>
      </c>
      <c r="EE15" s="51">
        <v>0</v>
      </c>
      <c r="EF15" s="51">
        <v>13</v>
      </c>
      <c r="EI15" s="51">
        <v>0</v>
      </c>
      <c r="EJ15" s="51">
        <v>4</v>
      </c>
      <c r="EK15" s="51">
        <v>16</v>
      </c>
      <c r="EL15" s="51">
        <v>7956</v>
      </c>
      <c r="EM15" s="51">
        <v>20</v>
      </c>
      <c r="EN15" s="51">
        <v>0</v>
      </c>
      <c r="EP15" s="51">
        <v>70</v>
      </c>
      <c r="EQ15" s="51">
        <v>83</v>
      </c>
      <c r="ER15" s="51">
        <v>0</v>
      </c>
      <c r="ES15" s="51">
        <v>13</v>
      </c>
      <c r="EV15" s="51">
        <v>0</v>
      </c>
      <c r="EW15" s="51">
        <v>3</v>
      </c>
      <c r="EX15" s="51">
        <v>14</v>
      </c>
      <c r="EY15" s="51">
        <v>15852</v>
      </c>
      <c r="EZ15" s="51">
        <v>17</v>
      </c>
      <c r="FA15" s="51">
        <v>0</v>
      </c>
    </row>
    <row r="16" spans="1:158" x14ac:dyDescent="0.2">
      <c r="B16" s="51" t="s">
        <v>91</v>
      </c>
      <c r="C16" s="51">
        <v>9</v>
      </c>
      <c r="D16" s="51">
        <v>25</v>
      </c>
      <c r="E16" s="51">
        <v>25</v>
      </c>
      <c r="F16" s="51">
        <v>11</v>
      </c>
      <c r="G16" s="51">
        <v>28</v>
      </c>
      <c r="H16" s="51">
        <v>0</v>
      </c>
      <c r="I16" s="51">
        <v>0</v>
      </c>
      <c r="J16" s="51">
        <v>0</v>
      </c>
      <c r="K16" s="51">
        <v>2</v>
      </c>
      <c r="L16" s="51">
        <v>3465</v>
      </c>
      <c r="M16" s="51">
        <v>11</v>
      </c>
      <c r="N16" s="51">
        <v>89</v>
      </c>
      <c r="P16" s="51">
        <v>13</v>
      </c>
      <c r="Q16" s="51">
        <v>23</v>
      </c>
      <c r="R16" s="51">
        <v>25</v>
      </c>
      <c r="S16" s="51">
        <v>14</v>
      </c>
      <c r="T16" s="51">
        <v>22</v>
      </c>
      <c r="U16" s="51">
        <v>0</v>
      </c>
      <c r="V16" s="51">
        <v>0</v>
      </c>
      <c r="W16" s="51">
        <v>0</v>
      </c>
      <c r="X16" s="51">
        <v>4</v>
      </c>
      <c r="Y16" s="51">
        <v>3596</v>
      </c>
      <c r="Z16" s="51">
        <v>17</v>
      </c>
      <c r="AA16" s="51">
        <v>83</v>
      </c>
      <c r="AC16" s="51">
        <v>11</v>
      </c>
      <c r="AD16" s="51">
        <v>24</v>
      </c>
      <c r="AE16" s="51">
        <v>25</v>
      </c>
      <c r="AF16" s="51">
        <v>12</v>
      </c>
      <c r="AG16" s="51">
        <v>25</v>
      </c>
      <c r="AH16" s="51">
        <v>0</v>
      </c>
      <c r="AI16" s="51">
        <v>0</v>
      </c>
      <c r="AJ16" s="51">
        <v>0</v>
      </c>
      <c r="AK16" s="51">
        <v>3</v>
      </c>
      <c r="AL16" s="51">
        <v>7061</v>
      </c>
      <c r="AM16" s="51">
        <v>14</v>
      </c>
      <c r="AN16" s="51">
        <v>86</v>
      </c>
      <c r="AP16" s="51">
        <v>10</v>
      </c>
      <c r="AQ16" s="51">
        <v>24</v>
      </c>
      <c r="AR16" s="51">
        <v>29</v>
      </c>
      <c r="AS16" s="51">
        <v>17</v>
      </c>
      <c r="AT16" s="51">
        <v>16</v>
      </c>
      <c r="AU16" s="51">
        <v>0</v>
      </c>
      <c r="AV16" s="51">
        <v>0</v>
      </c>
      <c r="AW16" s="51">
        <v>0</v>
      </c>
      <c r="AX16" s="51">
        <v>3</v>
      </c>
      <c r="AY16" s="51">
        <v>3465</v>
      </c>
      <c r="AZ16" s="51">
        <v>13</v>
      </c>
      <c r="BA16" s="51">
        <v>87</v>
      </c>
      <c r="BC16" s="51">
        <v>16</v>
      </c>
      <c r="BD16" s="51">
        <v>19</v>
      </c>
      <c r="BE16" s="51">
        <v>27</v>
      </c>
      <c r="BF16" s="51">
        <v>23</v>
      </c>
      <c r="BG16" s="51">
        <v>10</v>
      </c>
      <c r="BH16" s="51">
        <v>0</v>
      </c>
      <c r="BI16" s="51">
        <v>0</v>
      </c>
      <c r="BJ16" s="51">
        <v>0</v>
      </c>
      <c r="BK16" s="51">
        <v>5</v>
      </c>
      <c r="BL16" s="51">
        <v>3596</v>
      </c>
      <c r="BM16" s="51">
        <v>21</v>
      </c>
      <c r="BN16" s="51">
        <v>79</v>
      </c>
      <c r="BP16" s="51">
        <v>13</v>
      </c>
      <c r="BQ16" s="51">
        <v>22</v>
      </c>
      <c r="BR16" s="51">
        <v>28</v>
      </c>
      <c r="BS16" s="51">
        <v>20</v>
      </c>
      <c r="BT16" s="51">
        <v>13</v>
      </c>
      <c r="BU16" s="51">
        <v>0</v>
      </c>
      <c r="BV16" s="51">
        <v>0</v>
      </c>
      <c r="BW16" s="51">
        <v>0</v>
      </c>
      <c r="BX16" s="51">
        <v>4</v>
      </c>
      <c r="BY16" s="51">
        <v>7061</v>
      </c>
      <c r="BZ16" s="51">
        <v>17</v>
      </c>
      <c r="CA16" s="51">
        <v>83</v>
      </c>
      <c r="CC16" s="51">
        <v>6</v>
      </c>
      <c r="CD16" s="51">
        <v>29</v>
      </c>
      <c r="CE16" s="51">
        <v>27</v>
      </c>
      <c r="CF16" s="51">
        <v>15</v>
      </c>
      <c r="CG16" s="51">
        <v>22</v>
      </c>
      <c r="CH16" s="51">
        <v>0</v>
      </c>
      <c r="CI16" s="51">
        <v>0</v>
      </c>
      <c r="CJ16" s="51">
        <v>0</v>
      </c>
      <c r="CK16" s="51">
        <v>2</v>
      </c>
      <c r="CL16" s="51">
        <v>3465</v>
      </c>
      <c r="CM16" s="51">
        <v>8</v>
      </c>
      <c r="CN16" s="51">
        <v>92</v>
      </c>
      <c r="CP16" s="51">
        <v>8</v>
      </c>
      <c r="CQ16" s="51">
        <v>23</v>
      </c>
      <c r="CR16" s="51">
        <v>24</v>
      </c>
      <c r="CS16" s="51">
        <v>15</v>
      </c>
      <c r="CT16" s="51">
        <v>27</v>
      </c>
      <c r="CU16" s="51">
        <v>0</v>
      </c>
      <c r="CV16" s="51">
        <v>0</v>
      </c>
      <c r="CW16" s="51">
        <v>0</v>
      </c>
      <c r="CX16" s="51">
        <v>3</v>
      </c>
      <c r="CY16" s="51">
        <v>3596</v>
      </c>
      <c r="CZ16" s="51">
        <v>11</v>
      </c>
      <c r="DA16" s="51">
        <v>89</v>
      </c>
      <c r="DC16" s="51">
        <v>7</v>
      </c>
      <c r="DD16" s="51">
        <v>26</v>
      </c>
      <c r="DE16" s="51">
        <v>25</v>
      </c>
      <c r="DF16" s="51">
        <v>15</v>
      </c>
      <c r="DG16" s="51">
        <v>25</v>
      </c>
      <c r="DH16" s="51">
        <v>0</v>
      </c>
      <c r="DI16" s="51">
        <v>0</v>
      </c>
      <c r="DJ16" s="51">
        <v>0</v>
      </c>
      <c r="DK16" s="51">
        <v>2</v>
      </c>
      <c r="DL16" s="51">
        <v>7061</v>
      </c>
      <c r="DM16" s="51">
        <v>9</v>
      </c>
      <c r="DN16" s="51">
        <v>91</v>
      </c>
      <c r="DP16" s="51">
        <v>70</v>
      </c>
      <c r="DQ16" s="51">
        <v>89</v>
      </c>
      <c r="DR16" s="51">
        <v>0</v>
      </c>
      <c r="DS16" s="51">
        <v>19</v>
      </c>
      <c r="DV16" s="51">
        <v>0</v>
      </c>
      <c r="DW16" s="51">
        <v>2</v>
      </c>
      <c r="DX16" s="51">
        <v>9</v>
      </c>
      <c r="DY16" s="51">
        <v>3465</v>
      </c>
      <c r="DZ16" s="51">
        <v>11</v>
      </c>
      <c r="EA16" s="51">
        <v>0</v>
      </c>
      <c r="EC16" s="51">
        <v>65</v>
      </c>
      <c r="ED16" s="51">
        <v>85</v>
      </c>
      <c r="EE16" s="51">
        <v>0</v>
      </c>
      <c r="EF16" s="51">
        <v>20</v>
      </c>
      <c r="EI16" s="51">
        <v>0</v>
      </c>
      <c r="EJ16" s="51">
        <v>3</v>
      </c>
      <c r="EK16" s="51">
        <v>12</v>
      </c>
      <c r="EL16" s="51">
        <v>3596</v>
      </c>
      <c r="EM16" s="51">
        <v>15</v>
      </c>
      <c r="EN16" s="51">
        <v>0</v>
      </c>
      <c r="EP16" s="51">
        <v>67</v>
      </c>
      <c r="EQ16" s="51">
        <v>87</v>
      </c>
      <c r="ER16" s="51">
        <v>0</v>
      </c>
      <c r="ES16" s="51">
        <v>19</v>
      </c>
      <c r="EV16" s="51">
        <v>0</v>
      </c>
      <c r="EW16" s="51">
        <v>2</v>
      </c>
      <c r="EX16" s="51">
        <v>11</v>
      </c>
      <c r="EY16" s="51">
        <v>7061</v>
      </c>
      <c r="EZ16" s="51">
        <v>13</v>
      </c>
      <c r="FA16" s="51">
        <v>0</v>
      </c>
    </row>
    <row r="17" spans="2:157" x14ac:dyDescent="0.2">
      <c r="B17" s="51" t="s">
        <v>94</v>
      </c>
      <c r="C17" s="51">
        <v>11</v>
      </c>
      <c r="D17" s="51">
        <v>26</v>
      </c>
      <c r="E17" s="51">
        <v>25</v>
      </c>
      <c r="F17" s="51">
        <v>15</v>
      </c>
      <c r="G17" s="51">
        <v>20</v>
      </c>
      <c r="H17" s="51">
        <v>0</v>
      </c>
      <c r="I17" s="51">
        <v>0</v>
      </c>
      <c r="J17" s="51">
        <v>0</v>
      </c>
      <c r="K17" s="51">
        <v>3</v>
      </c>
      <c r="L17" s="51">
        <v>1516</v>
      </c>
      <c r="M17" s="51">
        <v>14</v>
      </c>
      <c r="N17" s="51">
        <v>86</v>
      </c>
      <c r="P17" s="51">
        <v>18</v>
      </c>
      <c r="Q17" s="51">
        <v>21</v>
      </c>
      <c r="R17" s="51">
        <v>26</v>
      </c>
      <c r="S17" s="51">
        <v>16</v>
      </c>
      <c r="T17" s="51">
        <v>13</v>
      </c>
      <c r="U17" s="51">
        <v>0</v>
      </c>
      <c r="V17" s="51">
        <v>0</v>
      </c>
      <c r="W17" s="51">
        <v>0</v>
      </c>
      <c r="X17" s="51">
        <v>6</v>
      </c>
      <c r="Y17" s="51">
        <v>1661</v>
      </c>
      <c r="Z17" s="51">
        <v>24</v>
      </c>
      <c r="AA17" s="51">
        <v>76</v>
      </c>
      <c r="AC17" s="51">
        <v>15</v>
      </c>
      <c r="AD17" s="51">
        <v>24</v>
      </c>
      <c r="AE17" s="51">
        <v>25</v>
      </c>
      <c r="AF17" s="51">
        <v>15</v>
      </c>
      <c r="AG17" s="51">
        <v>16</v>
      </c>
      <c r="AH17" s="51">
        <v>0</v>
      </c>
      <c r="AI17" s="51">
        <v>0</v>
      </c>
      <c r="AJ17" s="51">
        <v>0</v>
      </c>
      <c r="AK17" s="51">
        <v>5</v>
      </c>
      <c r="AL17" s="51">
        <v>3177</v>
      </c>
      <c r="AM17" s="51">
        <v>19</v>
      </c>
      <c r="AN17" s="51">
        <v>81</v>
      </c>
      <c r="AP17" s="51">
        <v>15</v>
      </c>
      <c r="AQ17" s="51">
        <v>20</v>
      </c>
      <c r="AR17" s="51">
        <v>29</v>
      </c>
      <c r="AS17" s="51">
        <v>23</v>
      </c>
      <c r="AT17" s="51">
        <v>10</v>
      </c>
      <c r="AU17" s="51">
        <v>0</v>
      </c>
      <c r="AV17" s="51">
        <v>0</v>
      </c>
      <c r="AW17" s="51">
        <v>0</v>
      </c>
      <c r="AX17" s="51">
        <v>3</v>
      </c>
      <c r="AY17" s="51">
        <v>1516</v>
      </c>
      <c r="AZ17" s="51">
        <v>18</v>
      </c>
      <c r="BA17" s="51">
        <v>82</v>
      </c>
      <c r="BC17" s="51">
        <v>22</v>
      </c>
      <c r="BD17" s="51">
        <v>13</v>
      </c>
      <c r="BE17" s="51">
        <v>25</v>
      </c>
      <c r="BF17" s="51">
        <v>26</v>
      </c>
      <c r="BG17" s="51">
        <v>5</v>
      </c>
      <c r="BH17" s="51">
        <v>0</v>
      </c>
      <c r="BI17" s="51">
        <v>0</v>
      </c>
      <c r="BJ17" s="51">
        <v>0</v>
      </c>
      <c r="BK17" s="51">
        <v>8</v>
      </c>
      <c r="BL17" s="51">
        <v>1661</v>
      </c>
      <c r="BM17" s="51">
        <v>31</v>
      </c>
      <c r="BN17" s="51">
        <v>69</v>
      </c>
      <c r="BP17" s="51">
        <v>19</v>
      </c>
      <c r="BQ17" s="51">
        <v>16</v>
      </c>
      <c r="BR17" s="51">
        <v>27</v>
      </c>
      <c r="BS17" s="51">
        <v>25</v>
      </c>
      <c r="BT17" s="51">
        <v>7</v>
      </c>
      <c r="BU17" s="51">
        <v>0</v>
      </c>
      <c r="BV17" s="51">
        <v>0</v>
      </c>
      <c r="BW17" s="51">
        <v>0</v>
      </c>
      <c r="BX17" s="51">
        <v>6</v>
      </c>
      <c r="BY17" s="51">
        <v>3177</v>
      </c>
      <c r="BZ17" s="51">
        <v>25</v>
      </c>
      <c r="CA17" s="51">
        <v>75</v>
      </c>
      <c r="CC17" s="51">
        <v>12</v>
      </c>
      <c r="CD17" s="51">
        <v>24</v>
      </c>
      <c r="CE17" s="51">
        <v>29</v>
      </c>
      <c r="CF17" s="51">
        <v>22</v>
      </c>
      <c r="CG17" s="51">
        <v>11</v>
      </c>
      <c r="CH17" s="51">
        <v>0</v>
      </c>
      <c r="CI17" s="51">
        <v>0</v>
      </c>
      <c r="CJ17" s="51">
        <v>0</v>
      </c>
      <c r="CK17" s="51">
        <v>2</v>
      </c>
      <c r="CL17" s="51">
        <v>1516</v>
      </c>
      <c r="CM17" s="51">
        <v>14</v>
      </c>
      <c r="CN17" s="51">
        <v>86</v>
      </c>
      <c r="CP17" s="51">
        <v>15</v>
      </c>
      <c r="CQ17" s="51">
        <v>21</v>
      </c>
      <c r="CR17" s="51">
        <v>27</v>
      </c>
      <c r="CS17" s="51">
        <v>21</v>
      </c>
      <c r="CT17" s="51">
        <v>12</v>
      </c>
      <c r="CU17" s="51">
        <v>0</v>
      </c>
      <c r="CV17" s="51">
        <v>0</v>
      </c>
      <c r="CW17" s="51">
        <v>0</v>
      </c>
      <c r="CX17" s="51">
        <v>5</v>
      </c>
      <c r="CY17" s="51">
        <v>1661</v>
      </c>
      <c r="CZ17" s="51">
        <v>19</v>
      </c>
      <c r="DA17" s="51">
        <v>81</v>
      </c>
      <c r="DC17" s="51">
        <v>13</v>
      </c>
      <c r="DD17" s="51">
        <v>22</v>
      </c>
      <c r="DE17" s="51">
        <v>28</v>
      </c>
      <c r="DF17" s="51">
        <v>21</v>
      </c>
      <c r="DG17" s="51">
        <v>11</v>
      </c>
      <c r="DH17" s="51">
        <v>0</v>
      </c>
      <c r="DI17" s="51">
        <v>0</v>
      </c>
      <c r="DJ17" s="51">
        <v>0</v>
      </c>
      <c r="DK17" s="51">
        <v>3</v>
      </c>
      <c r="DL17" s="51">
        <v>3177</v>
      </c>
      <c r="DM17" s="51">
        <v>17</v>
      </c>
      <c r="DN17" s="51">
        <v>83</v>
      </c>
      <c r="DP17" s="51">
        <v>73</v>
      </c>
      <c r="DQ17" s="51">
        <v>87</v>
      </c>
      <c r="DR17" s="51">
        <v>0</v>
      </c>
      <c r="DS17" s="51">
        <v>13</v>
      </c>
      <c r="DV17" s="51">
        <v>0</v>
      </c>
      <c r="DW17" s="51">
        <v>2</v>
      </c>
      <c r="DX17" s="51">
        <v>11</v>
      </c>
      <c r="DY17" s="51">
        <v>1516</v>
      </c>
      <c r="DZ17" s="51">
        <v>13</v>
      </c>
      <c r="EA17" s="51">
        <v>0</v>
      </c>
      <c r="EC17" s="51">
        <v>68</v>
      </c>
      <c r="ED17" s="51">
        <v>79</v>
      </c>
      <c r="EE17" s="51">
        <v>0</v>
      </c>
      <c r="EF17" s="51">
        <v>11</v>
      </c>
      <c r="EI17" s="51">
        <v>0</v>
      </c>
      <c r="EJ17" s="51">
        <v>4</v>
      </c>
      <c r="EK17" s="51">
        <v>17</v>
      </c>
      <c r="EL17" s="51">
        <v>1661</v>
      </c>
      <c r="EM17" s="51">
        <v>21</v>
      </c>
      <c r="EN17" s="51">
        <v>0</v>
      </c>
      <c r="EP17" s="51">
        <v>70</v>
      </c>
      <c r="EQ17" s="51">
        <v>83</v>
      </c>
      <c r="ER17" s="51">
        <v>0</v>
      </c>
      <c r="ES17" s="51">
        <v>12</v>
      </c>
      <c r="EV17" s="51">
        <v>0</v>
      </c>
      <c r="EW17" s="51">
        <v>3</v>
      </c>
      <c r="EX17" s="51">
        <v>14</v>
      </c>
      <c r="EY17" s="51">
        <v>3177</v>
      </c>
      <c r="EZ17" s="51">
        <v>17</v>
      </c>
      <c r="FA17" s="51">
        <v>0</v>
      </c>
    </row>
    <row r="18" spans="2:157" x14ac:dyDescent="0.2">
      <c r="B18" s="51" t="s">
        <v>95</v>
      </c>
      <c r="C18" s="51">
        <v>16</v>
      </c>
      <c r="D18" s="51">
        <v>23</v>
      </c>
      <c r="E18" s="51">
        <v>24</v>
      </c>
      <c r="F18" s="51">
        <v>14</v>
      </c>
      <c r="G18" s="51">
        <v>18</v>
      </c>
      <c r="H18" s="51">
        <v>0</v>
      </c>
      <c r="I18" s="51">
        <v>0</v>
      </c>
      <c r="J18" s="51">
        <v>0</v>
      </c>
      <c r="K18" s="51">
        <v>5</v>
      </c>
      <c r="L18" s="51">
        <v>3511</v>
      </c>
      <c r="M18" s="51">
        <v>21</v>
      </c>
      <c r="N18" s="51">
        <v>79</v>
      </c>
      <c r="P18" s="51">
        <v>21</v>
      </c>
      <c r="Q18" s="51">
        <v>19</v>
      </c>
      <c r="R18" s="51">
        <v>24</v>
      </c>
      <c r="S18" s="51">
        <v>16</v>
      </c>
      <c r="T18" s="51">
        <v>13</v>
      </c>
      <c r="U18" s="51">
        <v>0</v>
      </c>
      <c r="V18" s="51">
        <v>0</v>
      </c>
      <c r="W18" s="51">
        <v>0</v>
      </c>
      <c r="X18" s="51">
        <v>7</v>
      </c>
      <c r="Y18" s="51">
        <v>3710</v>
      </c>
      <c r="Z18" s="51">
        <v>28</v>
      </c>
      <c r="AA18" s="51">
        <v>72</v>
      </c>
      <c r="AC18" s="51">
        <v>19</v>
      </c>
      <c r="AD18" s="51">
        <v>21</v>
      </c>
      <c r="AE18" s="51">
        <v>24</v>
      </c>
      <c r="AF18" s="51">
        <v>15</v>
      </c>
      <c r="AG18" s="51">
        <v>16</v>
      </c>
      <c r="AH18" s="51">
        <v>0</v>
      </c>
      <c r="AI18" s="51">
        <v>0</v>
      </c>
      <c r="AJ18" s="51">
        <v>0</v>
      </c>
      <c r="AK18" s="51">
        <v>6</v>
      </c>
      <c r="AL18" s="51">
        <v>7221</v>
      </c>
      <c r="AM18" s="51">
        <v>25</v>
      </c>
      <c r="AN18" s="51">
        <v>75</v>
      </c>
      <c r="AP18" s="51">
        <v>17</v>
      </c>
      <c r="AQ18" s="51">
        <v>19</v>
      </c>
      <c r="AR18" s="51">
        <v>26</v>
      </c>
      <c r="AS18" s="51">
        <v>22</v>
      </c>
      <c r="AT18" s="51">
        <v>10</v>
      </c>
      <c r="AU18" s="51">
        <v>0</v>
      </c>
      <c r="AV18" s="51">
        <v>0</v>
      </c>
      <c r="AW18" s="51">
        <v>0</v>
      </c>
      <c r="AX18" s="51">
        <v>6</v>
      </c>
      <c r="AY18" s="51">
        <v>3511</v>
      </c>
      <c r="AZ18" s="51">
        <v>23</v>
      </c>
      <c r="BA18" s="51">
        <v>77</v>
      </c>
      <c r="BC18" s="51">
        <v>24</v>
      </c>
      <c r="BD18" s="51">
        <v>14</v>
      </c>
      <c r="BE18" s="51">
        <v>23</v>
      </c>
      <c r="BF18" s="51">
        <v>25</v>
      </c>
      <c r="BG18" s="51">
        <v>5</v>
      </c>
      <c r="BH18" s="51">
        <v>0</v>
      </c>
      <c r="BI18" s="51">
        <v>0</v>
      </c>
      <c r="BJ18" s="51">
        <v>0</v>
      </c>
      <c r="BK18" s="51">
        <v>8</v>
      </c>
      <c r="BL18" s="51">
        <v>3710</v>
      </c>
      <c r="BM18" s="51">
        <v>32</v>
      </c>
      <c r="BN18" s="51">
        <v>68</v>
      </c>
      <c r="BP18" s="51">
        <v>21</v>
      </c>
      <c r="BQ18" s="51">
        <v>16</v>
      </c>
      <c r="BR18" s="51">
        <v>24</v>
      </c>
      <c r="BS18" s="51">
        <v>24</v>
      </c>
      <c r="BT18" s="51">
        <v>8</v>
      </c>
      <c r="BU18" s="51">
        <v>0</v>
      </c>
      <c r="BV18" s="51">
        <v>0</v>
      </c>
      <c r="BW18" s="51">
        <v>0</v>
      </c>
      <c r="BX18" s="51">
        <v>7</v>
      </c>
      <c r="BY18" s="51">
        <v>7221</v>
      </c>
      <c r="BZ18" s="51">
        <v>28</v>
      </c>
      <c r="CA18" s="51">
        <v>72</v>
      </c>
      <c r="CC18" s="51">
        <v>13</v>
      </c>
      <c r="CD18" s="51">
        <v>25</v>
      </c>
      <c r="CE18" s="51">
        <v>26</v>
      </c>
      <c r="CF18" s="51">
        <v>21</v>
      </c>
      <c r="CG18" s="51">
        <v>13</v>
      </c>
      <c r="CH18" s="51">
        <v>0</v>
      </c>
      <c r="CI18" s="51">
        <v>0</v>
      </c>
      <c r="CJ18" s="51">
        <v>0</v>
      </c>
      <c r="CK18" s="51">
        <v>2</v>
      </c>
      <c r="CL18" s="51">
        <v>3511</v>
      </c>
      <c r="CM18" s="51">
        <v>15</v>
      </c>
      <c r="CN18" s="51">
        <v>85</v>
      </c>
      <c r="CP18" s="51">
        <v>13</v>
      </c>
      <c r="CQ18" s="51">
        <v>21</v>
      </c>
      <c r="CR18" s="51">
        <v>25</v>
      </c>
      <c r="CS18" s="51">
        <v>20</v>
      </c>
      <c r="CT18" s="51">
        <v>17</v>
      </c>
      <c r="CU18" s="51">
        <v>0</v>
      </c>
      <c r="CV18" s="51">
        <v>0</v>
      </c>
      <c r="CW18" s="51">
        <v>0</v>
      </c>
      <c r="CX18" s="51">
        <v>4</v>
      </c>
      <c r="CY18" s="51">
        <v>3710</v>
      </c>
      <c r="CZ18" s="51">
        <v>17</v>
      </c>
      <c r="DA18" s="51">
        <v>83</v>
      </c>
      <c r="DC18" s="51">
        <v>13</v>
      </c>
      <c r="DD18" s="51">
        <v>23</v>
      </c>
      <c r="DE18" s="51">
        <v>26</v>
      </c>
      <c r="DF18" s="51">
        <v>20</v>
      </c>
      <c r="DG18" s="51">
        <v>15</v>
      </c>
      <c r="DH18" s="51">
        <v>0</v>
      </c>
      <c r="DI18" s="51">
        <v>0</v>
      </c>
      <c r="DJ18" s="51">
        <v>0</v>
      </c>
      <c r="DK18" s="51">
        <v>3</v>
      </c>
      <c r="DL18" s="51">
        <v>7221</v>
      </c>
      <c r="DM18" s="51">
        <v>16</v>
      </c>
      <c r="DN18" s="51">
        <v>84</v>
      </c>
      <c r="DP18" s="51">
        <v>68</v>
      </c>
      <c r="DQ18" s="51">
        <v>80</v>
      </c>
      <c r="DR18" s="51">
        <v>0</v>
      </c>
      <c r="DS18" s="51">
        <v>12</v>
      </c>
      <c r="DV18" s="51">
        <v>0</v>
      </c>
      <c r="DW18" s="51">
        <v>3</v>
      </c>
      <c r="DX18" s="51">
        <v>17</v>
      </c>
      <c r="DY18" s="51">
        <v>3511</v>
      </c>
      <c r="DZ18" s="51">
        <v>20</v>
      </c>
      <c r="EA18" s="51">
        <v>0</v>
      </c>
      <c r="EC18" s="51">
        <v>64</v>
      </c>
      <c r="ED18" s="51">
        <v>78</v>
      </c>
      <c r="EE18" s="51">
        <v>0</v>
      </c>
      <c r="EF18" s="51">
        <v>14</v>
      </c>
      <c r="EI18" s="51">
        <v>0</v>
      </c>
      <c r="EJ18" s="51">
        <v>4</v>
      </c>
      <c r="EK18" s="51">
        <v>18</v>
      </c>
      <c r="EL18" s="51">
        <v>3710</v>
      </c>
      <c r="EM18" s="51">
        <v>22</v>
      </c>
      <c r="EN18" s="51">
        <v>0</v>
      </c>
      <c r="EP18" s="51">
        <v>66</v>
      </c>
      <c r="EQ18" s="51">
        <v>79</v>
      </c>
      <c r="ER18" s="51">
        <v>0</v>
      </c>
      <c r="ES18" s="51">
        <v>13</v>
      </c>
      <c r="EV18" s="51">
        <v>0</v>
      </c>
      <c r="EW18" s="51">
        <v>3</v>
      </c>
      <c r="EX18" s="51">
        <v>18</v>
      </c>
      <c r="EY18" s="51">
        <v>7221</v>
      </c>
      <c r="EZ18" s="51">
        <v>21</v>
      </c>
      <c r="FA18" s="51">
        <v>0</v>
      </c>
    </row>
    <row r="19" spans="2:157" x14ac:dyDescent="0.2">
      <c r="B19" s="51" t="s">
        <v>87</v>
      </c>
      <c r="C19" s="51">
        <v>9</v>
      </c>
      <c r="D19" s="51">
        <v>24</v>
      </c>
      <c r="E19" s="51">
        <v>22</v>
      </c>
      <c r="F19" s="51">
        <v>10</v>
      </c>
      <c r="G19" s="51">
        <v>33</v>
      </c>
      <c r="H19" s="51">
        <v>0</v>
      </c>
      <c r="I19" s="51">
        <v>0</v>
      </c>
      <c r="J19" s="51">
        <v>0</v>
      </c>
      <c r="K19" s="51">
        <v>1</v>
      </c>
      <c r="L19" s="51">
        <v>4111</v>
      </c>
      <c r="M19" s="51">
        <v>10</v>
      </c>
      <c r="N19" s="51">
        <v>90</v>
      </c>
      <c r="P19" s="51">
        <v>14</v>
      </c>
      <c r="Q19" s="51">
        <v>21</v>
      </c>
      <c r="R19" s="51">
        <v>24</v>
      </c>
      <c r="S19" s="51">
        <v>13</v>
      </c>
      <c r="T19" s="51">
        <v>23</v>
      </c>
      <c r="U19" s="51">
        <v>0</v>
      </c>
      <c r="V19" s="51">
        <v>0</v>
      </c>
      <c r="W19" s="51">
        <v>0</v>
      </c>
      <c r="X19" s="51">
        <v>4</v>
      </c>
      <c r="Y19" s="51">
        <v>4348</v>
      </c>
      <c r="Z19" s="51">
        <v>18</v>
      </c>
      <c r="AA19" s="51">
        <v>82</v>
      </c>
      <c r="AC19" s="51">
        <v>12</v>
      </c>
      <c r="AD19" s="51">
        <v>23</v>
      </c>
      <c r="AE19" s="51">
        <v>23</v>
      </c>
      <c r="AF19" s="51">
        <v>12</v>
      </c>
      <c r="AG19" s="51">
        <v>28</v>
      </c>
      <c r="AH19" s="51">
        <v>0</v>
      </c>
      <c r="AI19" s="51">
        <v>0</v>
      </c>
      <c r="AJ19" s="51">
        <v>0</v>
      </c>
      <c r="AK19" s="51">
        <v>3</v>
      </c>
      <c r="AL19" s="51">
        <v>8459</v>
      </c>
      <c r="AM19" s="51">
        <v>14</v>
      </c>
      <c r="AN19" s="51">
        <v>86</v>
      </c>
      <c r="AP19" s="51">
        <v>10</v>
      </c>
      <c r="AQ19" s="51">
        <v>24</v>
      </c>
      <c r="AR19" s="51">
        <v>29</v>
      </c>
      <c r="AS19" s="51">
        <v>17</v>
      </c>
      <c r="AT19" s="51">
        <v>18</v>
      </c>
      <c r="AU19" s="51">
        <v>0</v>
      </c>
      <c r="AV19" s="51">
        <v>0</v>
      </c>
      <c r="AW19" s="51">
        <v>0</v>
      </c>
      <c r="AX19" s="51">
        <v>2</v>
      </c>
      <c r="AY19" s="51">
        <v>4111</v>
      </c>
      <c r="AZ19" s="51">
        <v>13</v>
      </c>
      <c r="BA19" s="51">
        <v>87</v>
      </c>
      <c r="BC19" s="51">
        <v>18</v>
      </c>
      <c r="BD19" s="51">
        <v>17</v>
      </c>
      <c r="BE19" s="51">
        <v>26</v>
      </c>
      <c r="BF19" s="51">
        <v>24</v>
      </c>
      <c r="BG19" s="51">
        <v>10</v>
      </c>
      <c r="BH19" s="51">
        <v>0</v>
      </c>
      <c r="BI19" s="51">
        <v>0</v>
      </c>
      <c r="BJ19" s="51">
        <v>0</v>
      </c>
      <c r="BK19" s="51">
        <v>5</v>
      </c>
      <c r="BL19" s="51">
        <v>4348</v>
      </c>
      <c r="BM19" s="51">
        <v>23</v>
      </c>
      <c r="BN19" s="51">
        <v>77</v>
      </c>
      <c r="BP19" s="51">
        <v>14</v>
      </c>
      <c r="BQ19" s="51">
        <v>20</v>
      </c>
      <c r="BR19" s="51">
        <v>27</v>
      </c>
      <c r="BS19" s="51">
        <v>21</v>
      </c>
      <c r="BT19" s="51">
        <v>14</v>
      </c>
      <c r="BU19" s="51">
        <v>0</v>
      </c>
      <c r="BV19" s="51">
        <v>0</v>
      </c>
      <c r="BW19" s="51">
        <v>0</v>
      </c>
      <c r="BX19" s="51">
        <v>4</v>
      </c>
      <c r="BY19" s="51">
        <v>8459</v>
      </c>
      <c r="BZ19" s="51">
        <v>18</v>
      </c>
      <c r="CA19" s="51">
        <v>82</v>
      </c>
      <c r="CC19" s="51">
        <v>8</v>
      </c>
      <c r="CD19" s="51">
        <v>28</v>
      </c>
      <c r="CE19" s="51">
        <v>28</v>
      </c>
      <c r="CF19" s="51">
        <v>16</v>
      </c>
      <c r="CG19" s="51">
        <v>19</v>
      </c>
      <c r="CH19" s="51">
        <v>0</v>
      </c>
      <c r="CI19" s="51">
        <v>0</v>
      </c>
      <c r="CJ19" s="51">
        <v>0</v>
      </c>
      <c r="CK19" s="51">
        <v>1</v>
      </c>
      <c r="CL19" s="51">
        <v>4111</v>
      </c>
      <c r="CM19" s="51">
        <v>9</v>
      </c>
      <c r="CN19" s="51">
        <v>91</v>
      </c>
      <c r="CP19" s="51">
        <v>10</v>
      </c>
      <c r="CQ19" s="51">
        <v>23</v>
      </c>
      <c r="CR19" s="51">
        <v>25</v>
      </c>
      <c r="CS19" s="51">
        <v>16</v>
      </c>
      <c r="CT19" s="51">
        <v>24</v>
      </c>
      <c r="CU19" s="51">
        <v>0</v>
      </c>
      <c r="CV19" s="51">
        <v>0</v>
      </c>
      <c r="CW19" s="51">
        <v>0</v>
      </c>
      <c r="CX19" s="51">
        <v>2</v>
      </c>
      <c r="CY19" s="51">
        <v>4348</v>
      </c>
      <c r="CZ19" s="51">
        <v>12</v>
      </c>
      <c r="DA19" s="51">
        <v>88</v>
      </c>
      <c r="DC19" s="51">
        <v>9</v>
      </c>
      <c r="DD19" s="51">
        <v>25</v>
      </c>
      <c r="DE19" s="51">
        <v>26</v>
      </c>
      <c r="DF19" s="51">
        <v>16</v>
      </c>
      <c r="DG19" s="51">
        <v>22</v>
      </c>
      <c r="DH19" s="51">
        <v>0</v>
      </c>
      <c r="DI19" s="51">
        <v>0</v>
      </c>
      <c r="DJ19" s="51">
        <v>0</v>
      </c>
      <c r="DK19" s="51">
        <v>2</v>
      </c>
      <c r="DL19" s="51">
        <v>8459</v>
      </c>
      <c r="DM19" s="51">
        <v>10</v>
      </c>
      <c r="DN19" s="51">
        <v>90</v>
      </c>
      <c r="DP19" s="51">
        <v>70</v>
      </c>
      <c r="DQ19" s="51">
        <v>91</v>
      </c>
      <c r="DR19" s="51">
        <v>0</v>
      </c>
      <c r="DS19" s="51">
        <v>21</v>
      </c>
      <c r="DV19" s="51">
        <v>0</v>
      </c>
      <c r="DW19" s="51">
        <v>1</v>
      </c>
      <c r="DX19" s="51">
        <v>8</v>
      </c>
      <c r="DY19" s="51">
        <v>4111</v>
      </c>
      <c r="DZ19" s="51">
        <v>9</v>
      </c>
      <c r="EA19" s="51">
        <v>0</v>
      </c>
      <c r="EC19" s="51">
        <v>64</v>
      </c>
      <c r="ED19" s="51">
        <v>87</v>
      </c>
      <c r="EE19" s="51">
        <v>0</v>
      </c>
      <c r="EF19" s="51">
        <v>23</v>
      </c>
      <c r="EI19" s="51">
        <v>0</v>
      </c>
      <c r="EJ19" s="51">
        <v>2</v>
      </c>
      <c r="EK19" s="51">
        <v>10</v>
      </c>
      <c r="EL19" s="51">
        <v>4348</v>
      </c>
      <c r="EM19" s="51">
        <v>13</v>
      </c>
      <c r="EN19" s="51">
        <v>0</v>
      </c>
      <c r="EP19" s="51">
        <v>67</v>
      </c>
      <c r="EQ19" s="51">
        <v>89</v>
      </c>
      <c r="ER19" s="51">
        <v>0</v>
      </c>
      <c r="ES19" s="51">
        <v>22</v>
      </c>
      <c r="EV19" s="51">
        <v>0</v>
      </c>
      <c r="EW19" s="51">
        <v>2</v>
      </c>
      <c r="EX19" s="51">
        <v>9</v>
      </c>
      <c r="EY19" s="51">
        <v>8459</v>
      </c>
      <c r="EZ19" s="51">
        <v>11</v>
      </c>
      <c r="FA19" s="51">
        <v>0</v>
      </c>
    </row>
    <row r="20" spans="2:157" x14ac:dyDescent="0.2">
      <c r="B20" s="51" t="s">
        <v>83</v>
      </c>
      <c r="C20" s="51">
        <v>15</v>
      </c>
      <c r="D20" s="51">
        <v>22</v>
      </c>
      <c r="E20" s="51">
        <v>21</v>
      </c>
      <c r="F20" s="51">
        <v>12</v>
      </c>
      <c r="G20" s="51">
        <v>25</v>
      </c>
      <c r="H20" s="51">
        <v>0</v>
      </c>
      <c r="I20" s="51">
        <v>0</v>
      </c>
      <c r="J20" s="51">
        <v>0</v>
      </c>
      <c r="K20" s="51">
        <v>4</v>
      </c>
      <c r="L20" s="51">
        <v>10764</v>
      </c>
      <c r="M20" s="51">
        <v>20</v>
      </c>
      <c r="N20" s="51">
        <v>80</v>
      </c>
      <c r="P20" s="51">
        <v>20</v>
      </c>
      <c r="Q20" s="51">
        <v>18</v>
      </c>
      <c r="R20" s="51">
        <v>22</v>
      </c>
      <c r="S20" s="51">
        <v>15</v>
      </c>
      <c r="T20" s="51">
        <v>18</v>
      </c>
      <c r="U20" s="51">
        <v>0</v>
      </c>
      <c r="V20" s="51">
        <v>0</v>
      </c>
      <c r="W20" s="51">
        <v>0</v>
      </c>
      <c r="X20" s="51">
        <v>7</v>
      </c>
      <c r="Y20" s="51">
        <v>11248</v>
      </c>
      <c r="Z20" s="51">
        <v>27</v>
      </c>
      <c r="AA20" s="51">
        <v>73</v>
      </c>
      <c r="AC20" s="51">
        <v>18</v>
      </c>
      <c r="AD20" s="51">
        <v>20</v>
      </c>
      <c r="AE20" s="51">
        <v>21</v>
      </c>
      <c r="AF20" s="51">
        <v>14</v>
      </c>
      <c r="AG20" s="51">
        <v>21</v>
      </c>
      <c r="AH20" s="51">
        <v>0</v>
      </c>
      <c r="AI20" s="51">
        <v>0</v>
      </c>
      <c r="AJ20" s="51">
        <v>0</v>
      </c>
      <c r="AK20" s="51">
        <v>5</v>
      </c>
      <c r="AL20" s="51">
        <v>22012</v>
      </c>
      <c r="AM20" s="51">
        <v>24</v>
      </c>
      <c r="AN20" s="51">
        <v>76</v>
      </c>
      <c r="AP20" s="51">
        <v>16</v>
      </c>
      <c r="AQ20" s="51">
        <v>20</v>
      </c>
      <c r="AR20" s="51">
        <v>25</v>
      </c>
      <c r="AS20" s="51">
        <v>20</v>
      </c>
      <c r="AT20" s="51">
        <v>14</v>
      </c>
      <c r="AU20" s="51">
        <v>0</v>
      </c>
      <c r="AV20" s="51">
        <v>0</v>
      </c>
      <c r="AW20" s="51">
        <v>0</v>
      </c>
      <c r="AX20" s="51">
        <v>5</v>
      </c>
      <c r="AY20" s="51">
        <v>10764</v>
      </c>
      <c r="AZ20" s="51">
        <v>21</v>
      </c>
      <c r="BA20" s="51">
        <v>79</v>
      </c>
      <c r="BC20" s="51">
        <v>23</v>
      </c>
      <c r="BD20" s="51">
        <v>13</v>
      </c>
      <c r="BE20" s="51">
        <v>23</v>
      </c>
      <c r="BF20" s="51">
        <v>23</v>
      </c>
      <c r="BG20" s="51">
        <v>7</v>
      </c>
      <c r="BH20" s="51">
        <v>0</v>
      </c>
      <c r="BI20" s="51">
        <v>0</v>
      </c>
      <c r="BJ20" s="51">
        <v>0</v>
      </c>
      <c r="BK20" s="51">
        <v>9</v>
      </c>
      <c r="BL20" s="51">
        <v>11248</v>
      </c>
      <c r="BM20" s="51">
        <v>32</v>
      </c>
      <c r="BN20" s="51">
        <v>68</v>
      </c>
      <c r="BP20" s="51">
        <v>20</v>
      </c>
      <c r="BQ20" s="51">
        <v>17</v>
      </c>
      <c r="BR20" s="51">
        <v>24</v>
      </c>
      <c r="BS20" s="51">
        <v>21</v>
      </c>
      <c r="BT20" s="51">
        <v>11</v>
      </c>
      <c r="BU20" s="51">
        <v>0</v>
      </c>
      <c r="BV20" s="51">
        <v>0</v>
      </c>
      <c r="BW20" s="51">
        <v>0</v>
      </c>
      <c r="BX20" s="51">
        <v>7</v>
      </c>
      <c r="BY20" s="51">
        <v>22012</v>
      </c>
      <c r="BZ20" s="51">
        <v>27</v>
      </c>
      <c r="CA20" s="51">
        <v>73</v>
      </c>
      <c r="CC20" s="51">
        <v>10</v>
      </c>
      <c r="CD20" s="51">
        <v>27</v>
      </c>
      <c r="CE20" s="51">
        <v>27</v>
      </c>
      <c r="CF20" s="51">
        <v>17</v>
      </c>
      <c r="CG20" s="51">
        <v>17</v>
      </c>
      <c r="CH20" s="51">
        <v>0</v>
      </c>
      <c r="CI20" s="51">
        <v>0</v>
      </c>
      <c r="CJ20" s="51">
        <v>0</v>
      </c>
      <c r="CK20" s="51">
        <v>2</v>
      </c>
      <c r="CL20" s="51">
        <v>10764</v>
      </c>
      <c r="CM20" s="51">
        <v>12</v>
      </c>
      <c r="CN20" s="51">
        <v>88</v>
      </c>
      <c r="CP20" s="51">
        <v>12</v>
      </c>
      <c r="CQ20" s="51">
        <v>23</v>
      </c>
      <c r="CR20" s="51">
        <v>24</v>
      </c>
      <c r="CS20" s="51">
        <v>17</v>
      </c>
      <c r="CT20" s="51">
        <v>21</v>
      </c>
      <c r="CU20" s="51">
        <v>0</v>
      </c>
      <c r="CV20" s="51">
        <v>0</v>
      </c>
      <c r="CW20" s="51">
        <v>0</v>
      </c>
      <c r="CX20" s="51">
        <v>3</v>
      </c>
      <c r="CY20" s="51">
        <v>11248</v>
      </c>
      <c r="CZ20" s="51">
        <v>15</v>
      </c>
      <c r="DA20" s="51">
        <v>85</v>
      </c>
      <c r="DC20" s="51">
        <v>11</v>
      </c>
      <c r="DD20" s="51">
        <v>25</v>
      </c>
      <c r="DE20" s="51">
        <v>25</v>
      </c>
      <c r="DF20" s="51">
        <v>17</v>
      </c>
      <c r="DG20" s="51">
        <v>19</v>
      </c>
      <c r="DH20" s="51">
        <v>0</v>
      </c>
      <c r="DI20" s="51">
        <v>0</v>
      </c>
      <c r="DJ20" s="51">
        <v>0</v>
      </c>
      <c r="DK20" s="51">
        <v>3</v>
      </c>
      <c r="DL20" s="51">
        <v>22012</v>
      </c>
      <c r="DM20" s="51">
        <v>14</v>
      </c>
      <c r="DN20" s="51">
        <v>86</v>
      </c>
      <c r="DP20" s="51">
        <v>67</v>
      </c>
      <c r="DQ20" s="51">
        <v>85</v>
      </c>
      <c r="DR20" s="51">
        <v>0</v>
      </c>
      <c r="DS20" s="51">
        <v>18</v>
      </c>
      <c r="DV20" s="51">
        <v>0</v>
      </c>
      <c r="DW20" s="51">
        <v>2</v>
      </c>
      <c r="DX20" s="51">
        <v>13</v>
      </c>
      <c r="DY20" s="51">
        <v>10764</v>
      </c>
      <c r="DZ20" s="51">
        <v>15</v>
      </c>
      <c r="EA20" s="51">
        <v>0</v>
      </c>
      <c r="EC20" s="51">
        <v>61</v>
      </c>
      <c r="ED20" s="51">
        <v>81</v>
      </c>
      <c r="EE20" s="51">
        <v>0</v>
      </c>
      <c r="EF20" s="51">
        <v>20</v>
      </c>
      <c r="EI20" s="51">
        <v>1</v>
      </c>
      <c r="EJ20" s="51">
        <v>3</v>
      </c>
      <c r="EK20" s="51">
        <v>15</v>
      </c>
      <c r="EL20" s="51">
        <v>11247</v>
      </c>
      <c r="EM20" s="51">
        <v>19</v>
      </c>
      <c r="EN20" s="51">
        <v>0</v>
      </c>
      <c r="EP20" s="51">
        <v>64</v>
      </c>
      <c r="EQ20" s="51">
        <v>83</v>
      </c>
      <c r="ER20" s="51">
        <v>0</v>
      </c>
      <c r="ES20" s="51">
        <v>19</v>
      </c>
      <c r="EV20" s="51">
        <v>0</v>
      </c>
      <c r="EW20" s="51">
        <v>3</v>
      </c>
      <c r="EX20" s="51">
        <v>14</v>
      </c>
      <c r="EY20" s="51">
        <v>22011</v>
      </c>
      <c r="EZ20" s="51">
        <v>17</v>
      </c>
      <c r="FA20" s="51">
        <v>0</v>
      </c>
    </row>
    <row r="21" spans="2:157" x14ac:dyDescent="0.2">
      <c r="B21" s="51" t="s">
        <v>90</v>
      </c>
      <c r="C21" s="51">
        <v>13</v>
      </c>
      <c r="D21" s="51">
        <v>25</v>
      </c>
      <c r="E21" s="51">
        <v>26</v>
      </c>
      <c r="F21" s="51">
        <v>16</v>
      </c>
      <c r="G21" s="51">
        <v>17</v>
      </c>
      <c r="H21" s="51">
        <v>0</v>
      </c>
      <c r="I21" s="51">
        <v>0</v>
      </c>
      <c r="J21" s="51">
        <v>0</v>
      </c>
      <c r="K21" s="51">
        <v>3</v>
      </c>
      <c r="L21" s="51">
        <v>4604</v>
      </c>
      <c r="M21" s="51">
        <v>16</v>
      </c>
      <c r="N21" s="51">
        <v>84</v>
      </c>
      <c r="P21" s="51">
        <v>17</v>
      </c>
      <c r="Q21" s="51">
        <v>21</v>
      </c>
      <c r="R21" s="51">
        <v>27</v>
      </c>
      <c r="S21" s="51">
        <v>17</v>
      </c>
      <c r="T21" s="51">
        <v>13</v>
      </c>
      <c r="U21" s="51">
        <v>0</v>
      </c>
      <c r="V21" s="51">
        <v>0</v>
      </c>
      <c r="W21" s="51">
        <v>0</v>
      </c>
      <c r="X21" s="51">
        <v>5</v>
      </c>
      <c r="Y21" s="51">
        <v>4703</v>
      </c>
      <c r="Z21" s="51">
        <v>22</v>
      </c>
      <c r="AA21" s="51">
        <v>78</v>
      </c>
      <c r="AC21" s="51">
        <v>15</v>
      </c>
      <c r="AD21" s="51">
        <v>23</v>
      </c>
      <c r="AE21" s="51">
        <v>27</v>
      </c>
      <c r="AF21" s="51">
        <v>17</v>
      </c>
      <c r="AG21" s="51">
        <v>15</v>
      </c>
      <c r="AH21" s="51">
        <v>0</v>
      </c>
      <c r="AI21" s="51">
        <v>0</v>
      </c>
      <c r="AJ21" s="51">
        <v>0</v>
      </c>
      <c r="AK21" s="51">
        <v>4</v>
      </c>
      <c r="AL21" s="51">
        <v>9307</v>
      </c>
      <c r="AM21" s="51">
        <v>19</v>
      </c>
      <c r="AN21" s="51">
        <v>81</v>
      </c>
      <c r="AP21" s="51">
        <v>15</v>
      </c>
      <c r="AQ21" s="51">
        <v>21</v>
      </c>
      <c r="AR21" s="51">
        <v>29</v>
      </c>
      <c r="AS21" s="51">
        <v>22</v>
      </c>
      <c r="AT21" s="51">
        <v>9</v>
      </c>
      <c r="AU21" s="51">
        <v>0</v>
      </c>
      <c r="AV21" s="51">
        <v>0</v>
      </c>
      <c r="AW21" s="51">
        <v>0</v>
      </c>
      <c r="AX21" s="51">
        <v>3</v>
      </c>
      <c r="AY21" s="51">
        <v>4604</v>
      </c>
      <c r="AZ21" s="51">
        <v>18</v>
      </c>
      <c r="BA21" s="51">
        <v>82</v>
      </c>
      <c r="BC21" s="51">
        <v>21</v>
      </c>
      <c r="BD21" s="51">
        <v>14</v>
      </c>
      <c r="BE21" s="51">
        <v>27</v>
      </c>
      <c r="BF21" s="51">
        <v>25</v>
      </c>
      <c r="BG21" s="51">
        <v>6</v>
      </c>
      <c r="BH21" s="51">
        <v>0</v>
      </c>
      <c r="BI21" s="51">
        <v>0</v>
      </c>
      <c r="BJ21" s="51">
        <v>0</v>
      </c>
      <c r="BK21" s="51">
        <v>6</v>
      </c>
      <c r="BL21" s="51">
        <v>4703</v>
      </c>
      <c r="BM21" s="51">
        <v>28</v>
      </c>
      <c r="BN21" s="51">
        <v>72</v>
      </c>
      <c r="BP21" s="51">
        <v>18</v>
      </c>
      <c r="BQ21" s="51">
        <v>17</v>
      </c>
      <c r="BR21" s="51">
        <v>28</v>
      </c>
      <c r="BS21" s="51">
        <v>24</v>
      </c>
      <c r="BT21" s="51">
        <v>7</v>
      </c>
      <c r="BU21" s="51">
        <v>0</v>
      </c>
      <c r="BV21" s="51">
        <v>0</v>
      </c>
      <c r="BW21" s="51">
        <v>0</v>
      </c>
      <c r="BX21" s="51">
        <v>5</v>
      </c>
      <c r="BY21" s="51">
        <v>9307</v>
      </c>
      <c r="BZ21" s="51">
        <v>23</v>
      </c>
      <c r="CA21" s="51">
        <v>77</v>
      </c>
      <c r="CC21" s="51">
        <v>11</v>
      </c>
      <c r="CD21" s="51">
        <v>26</v>
      </c>
      <c r="CE21" s="51">
        <v>28</v>
      </c>
      <c r="CF21" s="51">
        <v>22</v>
      </c>
      <c r="CG21" s="51">
        <v>11</v>
      </c>
      <c r="CH21" s="51">
        <v>0</v>
      </c>
      <c r="CI21" s="51">
        <v>0</v>
      </c>
      <c r="CJ21" s="51">
        <v>0</v>
      </c>
      <c r="CK21" s="51">
        <v>2</v>
      </c>
      <c r="CL21" s="51">
        <v>4604</v>
      </c>
      <c r="CM21" s="51">
        <v>14</v>
      </c>
      <c r="CN21" s="51">
        <v>86</v>
      </c>
      <c r="CP21" s="51">
        <v>13</v>
      </c>
      <c r="CQ21" s="51">
        <v>22</v>
      </c>
      <c r="CR21" s="51">
        <v>28</v>
      </c>
      <c r="CS21" s="51">
        <v>19</v>
      </c>
      <c r="CT21" s="51">
        <v>15</v>
      </c>
      <c r="CU21" s="51">
        <v>0</v>
      </c>
      <c r="CV21" s="51">
        <v>0</v>
      </c>
      <c r="CW21" s="51">
        <v>0</v>
      </c>
      <c r="CX21" s="51">
        <v>4</v>
      </c>
      <c r="CY21" s="51">
        <v>4703</v>
      </c>
      <c r="CZ21" s="51">
        <v>17</v>
      </c>
      <c r="DA21" s="51">
        <v>83</v>
      </c>
      <c r="DC21" s="51">
        <v>12</v>
      </c>
      <c r="DD21" s="51">
        <v>24</v>
      </c>
      <c r="DE21" s="51">
        <v>28</v>
      </c>
      <c r="DF21" s="51">
        <v>20</v>
      </c>
      <c r="DG21" s="51">
        <v>13</v>
      </c>
      <c r="DH21" s="51">
        <v>0</v>
      </c>
      <c r="DI21" s="51">
        <v>0</v>
      </c>
      <c r="DJ21" s="51">
        <v>0</v>
      </c>
      <c r="DK21" s="51">
        <v>3</v>
      </c>
      <c r="DL21" s="51">
        <v>9307</v>
      </c>
      <c r="DM21" s="51">
        <v>15</v>
      </c>
      <c r="DN21" s="51">
        <v>85</v>
      </c>
      <c r="DP21" s="51">
        <v>72</v>
      </c>
      <c r="DQ21" s="51">
        <v>83</v>
      </c>
      <c r="DR21" s="51">
        <v>0</v>
      </c>
      <c r="DS21" s="51">
        <v>11</v>
      </c>
      <c r="DV21" s="51">
        <v>0</v>
      </c>
      <c r="DW21" s="51">
        <v>2</v>
      </c>
      <c r="DX21" s="51">
        <v>15</v>
      </c>
      <c r="DY21" s="51">
        <v>4604</v>
      </c>
      <c r="DZ21" s="51">
        <v>17</v>
      </c>
      <c r="EA21" s="51">
        <v>0</v>
      </c>
      <c r="EC21" s="51">
        <v>68</v>
      </c>
      <c r="ED21" s="51">
        <v>80</v>
      </c>
      <c r="EE21" s="51">
        <v>0</v>
      </c>
      <c r="EF21" s="51">
        <v>12</v>
      </c>
      <c r="EI21" s="51">
        <v>0</v>
      </c>
      <c r="EJ21" s="51">
        <v>3</v>
      </c>
      <c r="EK21" s="51">
        <v>17</v>
      </c>
      <c r="EL21" s="51">
        <v>4703</v>
      </c>
      <c r="EM21" s="51">
        <v>20</v>
      </c>
      <c r="EN21" s="51">
        <v>0</v>
      </c>
      <c r="EP21" s="51">
        <v>70</v>
      </c>
      <c r="EQ21" s="51">
        <v>81</v>
      </c>
      <c r="ER21" s="51">
        <v>0</v>
      </c>
      <c r="ES21" s="51">
        <v>12</v>
      </c>
      <c r="EV21" s="51">
        <v>0</v>
      </c>
      <c r="EW21" s="51">
        <v>3</v>
      </c>
      <c r="EX21" s="51">
        <v>16</v>
      </c>
      <c r="EY21" s="51">
        <v>9307</v>
      </c>
      <c r="EZ21" s="51">
        <v>19</v>
      </c>
      <c r="FA21" s="51">
        <v>0</v>
      </c>
    </row>
    <row r="23" spans="2:157" x14ac:dyDescent="0.2">
      <c r="B23" s="51" t="s">
        <v>92</v>
      </c>
      <c r="C23" s="51">
        <v>12</v>
      </c>
      <c r="D23" s="51">
        <v>26</v>
      </c>
      <c r="E23" s="51">
        <v>25</v>
      </c>
      <c r="F23" s="51">
        <v>13</v>
      </c>
      <c r="G23" s="51">
        <v>20</v>
      </c>
      <c r="H23" s="51">
        <v>0</v>
      </c>
      <c r="I23" s="51">
        <v>0</v>
      </c>
      <c r="J23" s="51">
        <v>0</v>
      </c>
      <c r="K23" s="51">
        <v>2</v>
      </c>
      <c r="L23" s="51">
        <v>3673</v>
      </c>
      <c r="M23" s="51">
        <v>15</v>
      </c>
      <c r="N23" s="51">
        <v>85</v>
      </c>
      <c r="P23" s="51">
        <v>20</v>
      </c>
      <c r="Q23" s="51">
        <v>20</v>
      </c>
      <c r="R23" s="51">
        <v>27</v>
      </c>
      <c r="S23" s="51">
        <v>17</v>
      </c>
      <c r="T23" s="51">
        <v>11</v>
      </c>
      <c r="U23" s="51">
        <v>0</v>
      </c>
      <c r="V23" s="51">
        <v>0</v>
      </c>
      <c r="W23" s="51">
        <v>0</v>
      </c>
      <c r="X23" s="51">
        <v>5</v>
      </c>
      <c r="Y23" s="51">
        <v>3669</v>
      </c>
      <c r="Z23" s="51">
        <v>25</v>
      </c>
      <c r="AA23" s="51">
        <v>75</v>
      </c>
      <c r="AC23" s="51">
        <v>16</v>
      </c>
      <c r="AD23" s="51">
        <v>23</v>
      </c>
      <c r="AE23" s="51">
        <v>26</v>
      </c>
      <c r="AF23" s="51">
        <v>15</v>
      </c>
      <c r="AG23" s="51">
        <v>16</v>
      </c>
      <c r="AH23" s="51">
        <v>0</v>
      </c>
      <c r="AI23" s="51">
        <v>0</v>
      </c>
      <c r="AJ23" s="51">
        <v>0</v>
      </c>
      <c r="AK23" s="51">
        <v>4</v>
      </c>
      <c r="AL23" s="51">
        <v>7342</v>
      </c>
      <c r="AM23" s="51">
        <v>20</v>
      </c>
      <c r="AN23" s="51">
        <v>80</v>
      </c>
      <c r="AP23" s="51">
        <v>15</v>
      </c>
      <c r="AQ23" s="51">
        <v>21</v>
      </c>
      <c r="AR23" s="51">
        <v>30</v>
      </c>
      <c r="AS23" s="51">
        <v>23</v>
      </c>
      <c r="AT23" s="51">
        <v>9</v>
      </c>
      <c r="AU23" s="51">
        <v>0</v>
      </c>
      <c r="AV23" s="51">
        <v>0</v>
      </c>
      <c r="AW23" s="51">
        <v>0</v>
      </c>
      <c r="AX23" s="51">
        <v>3</v>
      </c>
      <c r="AY23" s="51">
        <v>3673</v>
      </c>
      <c r="AZ23" s="51">
        <v>17</v>
      </c>
      <c r="BA23" s="51">
        <v>83</v>
      </c>
      <c r="BC23" s="51">
        <v>25</v>
      </c>
      <c r="BD23" s="51">
        <v>11</v>
      </c>
      <c r="BE23" s="51">
        <v>25</v>
      </c>
      <c r="BF23" s="51">
        <v>27</v>
      </c>
      <c r="BG23" s="51">
        <v>4</v>
      </c>
      <c r="BH23" s="51">
        <v>0</v>
      </c>
      <c r="BI23" s="51">
        <v>0</v>
      </c>
      <c r="BJ23" s="51">
        <v>0</v>
      </c>
      <c r="BK23" s="51">
        <v>7</v>
      </c>
      <c r="BL23" s="51">
        <v>3669</v>
      </c>
      <c r="BM23" s="51">
        <v>33</v>
      </c>
      <c r="BN23" s="51">
        <v>67</v>
      </c>
      <c r="BP23" s="51">
        <v>20</v>
      </c>
      <c r="BQ23" s="51">
        <v>16</v>
      </c>
      <c r="BR23" s="51">
        <v>27</v>
      </c>
      <c r="BS23" s="51">
        <v>25</v>
      </c>
      <c r="BT23" s="51">
        <v>7</v>
      </c>
      <c r="BU23" s="51">
        <v>0</v>
      </c>
      <c r="BV23" s="51">
        <v>0</v>
      </c>
      <c r="BW23" s="51">
        <v>0</v>
      </c>
      <c r="BX23" s="51">
        <v>5</v>
      </c>
      <c r="BY23" s="51">
        <v>7342</v>
      </c>
      <c r="BZ23" s="51">
        <v>25</v>
      </c>
      <c r="CA23" s="51">
        <v>75</v>
      </c>
      <c r="CC23" s="51">
        <v>11</v>
      </c>
      <c r="CD23" s="51">
        <v>24</v>
      </c>
      <c r="CE23" s="51">
        <v>30</v>
      </c>
      <c r="CF23" s="51">
        <v>24</v>
      </c>
      <c r="CG23" s="51">
        <v>10</v>
      </c>
      <c r="CH23" s="51">
        <v>0</v>
      </c>
      <c r="CI23" s="51">
        <v>0</v>
      </c>
      <c r="CJ23" s="51">
        <v>0</v>
      </c>
      <c r="CK23" s="51">
        <v>2</v>
      </c>
      <c r="CL23" s="51">
        <v>3673</v>
      </c>
      <c r="CM23" s="51">
        <v>13</v>
      </c>
      <c r="CN23" s="51">
        <v>87</v>
      </c>
      <c r="CP23" s="51">
        <v>15</v>
      </c>
      <c r="CQ23" s="51">
        <v>20</v>
      </c>
      <c r="CR23" s="51">
        <v>28</v>
      </c>
      <c r="CS23" s="51">
        <v>23</v>
      </c>
      <c r="CT23" s="51">
        <v>10</v>
      </c>
      <c r="CU23" s="51">
        <v>0</v>
      </c>
      <c r="CV23" s="51">
        <v>0</v>
      </c>
      <c r="CW23" s="51">
        <v>0</v>
      </c>
      <c r="CX23" s="51">
        <v>4</v>
      </c>
      <c r="CY23" s="51">
        <v>3669</v>
      </c>
      <c r="CZ23" s="51">
        <v>19</v>
      </c>
      <c r="DA23" s="51">
        <v>81</v>
      </c>
      <c r="DC23" s="51">
        <v>13</v>
      </c>
      <c r="DD23" s="51">
        <v>22</v>
      </c>
      <c r="DE23" s="51">
        <v>29</v>
      </c>
      <c r="DF23" s="51">
        <v>23</v>
      </c>
      <c r="DG23" s="51">
        <v>10</v>
      </c>
      <c r="DH23" s="51">
        <v>0</v>
      </c>
      <c r="DI23" s="51">
        <v>0</v>
      </c>
      <c r="DJ23" s="51">
        <v>0</v>
      </c>
      <c r="DK23" s="51">
        <v>3</v>
      </c>
      <c r="DL23" s="51">
        <v>7342</v>
      </c>
      <c r="DM23" s="51">
        <v>16</v>
      </c>
      <c r="DN23" s="51">
        <v>84</v>
      </c>
      <c r="DP23" s="51">
        <v>75</v>
      </c>
      <c r="DQ23" s="51">
        <v>87</v>
      </c>
      <c r="DR23" s="51">
        <v>0</v>
      </c>
      <c r="DS23" s="51">
        <v>12</v>
      </c>
      <c r="DV23" s="51">
        <v>0</v>
      </c>
      <c r="DW23" s="51">
        <v>1</v>
      </c>
      <c r="DX23" s="51">
        <v>12</v>
      </c>
      <c r="DY23" s="51">
        <v>3673</v>
      </c>
      <c r="DZ23" s="51">
        <v>13</v>
      </c>
      <c r="EA23" s="51">
        <v>0</v>
      </c>
      <c r="EC23" s="51">
        <v>69</v>
      </c>
      <c r="ED23" s="51">
        <v>79</v>
      </c>
      <c r="EE23" s="51">
        <v>0</v>
      </c>
      <c r="EF23" s="51">
        <v>11</v>
      </c>
      <c r="EI23" s="51">
        <v>0</v>
      </c>
      <c r="EJ23" s="51">
        <v>3</v>
      </c>
      <c r="EK23" s="51">
        <v>17</v>
      </c>
      <c r="EL23" s="51">
        <v>3669</v>
      </c>
      <c r="EM23" s="51">
        <v>21</v>
      </c>
      <c r="EN23" s="51">
        <v>0</v>
      </c>
      <c r="EP23" s="51">
        <v>72</v>
      </c>
      <c r="EQ23" s="51">
        <v>83</v>
      </c>
      <c r="ER23" s="51">
        <v>0</v>
      </c>
      <c r="ES23" s="51">
        <v>12</v>
      </c>
      <c r="EV23" s="51">
        <v>0</v>
      </c>
      <c r="EW23" s="51">
        <v>2</v>
      </c>
      <c r="EX23" s="51">
        <v>14</v>
      </c>
      <c r="EY23" s="51">
        <v>7342</v>
      </c>
      <c r="EZ23" s="51">
        <v>17</v>
      </c>
      <c r="FA23" s="51">
        <v>0</v>
      </c>
    </row>
    <row r="24" spans="2:157" x14ac:dyDescent="0.2">
      <c r="B24" s="51" t="s">
        <v>21</v>
      </c>
      <c r="C24" s="51">
        <v>6</v>
      </c>
      <c r="D24" s="51">
        <v>28</v>
      </c>
      <c r="E24" s="51">
        <v>16</v>
      </c>
      <c r="F24" s="51">
        <v>8</v>
      </c>
      <c r="G24" s="51">
        <v>40</v>
      </c>
      <c r="H24" s="51">
        <v>0</v>
      </c>
      <c r="I24" s="51">
        <v>0</v>
      </c>
      <c r="J24" s="51">
        <v>0</v>
      </c>
      <c r="K24" s="51">
        <v>2</v>
      </c>
      <c r="L24" s="51">
        <v>897</v>
      </c>
      <c r="M24" s="51">
        <v>8</v>
      </c>
      <c r="N24" s="51">
        <v>92</v>
      </c>
      <c r="P24" s="51">
        <v>10</v>
      </c>
      <c r="Q24" s="51">
        <v>22</v>
      </c>
      <c r="R24" s="51">
        <v>20</v>
      </c>
      <c r="S24" s="51">
        <v>12</v>
      </c>
      <c r="T24" s="51">
        <v>31</v>
      </c>
      <c r="U24" s="51">
        <v>0</v>
      </c>
      <c r="V24" s="51">
        <v>0</v>
      </c>
      <c r="W24" s="51">
        <v>0</v>
      </c>
      <c r="X24" s="51">
        <v>4</v>
      </c>
      <c r="Y24" s="51">
        <v>802</v>
      </c>
      <c r="Z24" s="51">
        <v>14</v>
      </c>
      <c r="AA24" s="51">
        <v>86</v>
      </c>
      <c r="AC24" s="51">
        <v>8</v>
      </c>
      <c r="AD24" s="51">
        <v>25</v>
      </c>
      <c r="AE24" s="51">
        <v>18</v>
      </c>
      <c r="AF24" s="51">
        <v>10</v>
      </c>
      <c r="AG24" s="51">
        <v>36</v>
      </c>
      <c r="AH24" s="51">
        <v>0</v>
      </c>
      <c r="AI24" s="51">
        <v>0</v>
      </c>
      <c r="AJ24" s="51">
        <v>0</v>
      </c>
      <c r="AK24" s="51">
        <v>3</v>
      </c>
      <c r="AL24" s="51">
        <v>1699</v>
      </c>
      <c r="AM24" s="51">
        <v>11</v>
      </c>
      <c r="AN24" s="51">
        <v>89</v>
      </c>
      <c r="AP24" s="51">
        <v>7</v>
      </c>
      <c r="AQ24" s="51">
        <v>28</v>
      </c>
      <c r="AR24" s="51">
        <v>23</v>
      </c>
      <c r="AS24" s="51">
        <v>13</v>
      </c>
      <c r="AT24" s="51">
        <v>26</v>
      </c>
      <c r="AU24" s="51">
        <v>0</v>
      </c>
      <c r="AV24" s="51">
        <v>0</v>
      </c>
      <c r="AW24" s="51">
        <v>0</v>
      </c>
      <c r="AX24" s="51">
        <v>2</v>
      </c>
      <c r="AY24" s="51">
        <v>897</v>
      </c>
      <c r="AZ24" s="51">
        <v>10</v>
      </c>
      <c r="BA24" s="51">
        <v>90</v>
      </c>
      <c r="BC24" s="51">
        <v>14</v>
      </c>
      <c r="BD24" s="51">
        <v>21</v>
      </c>
      <c r="BE24" s="51">
        <v>26</v>
      </c>
      <c r="BF24" s="51">
        <v>17</v>
      </c>
      <c r="BG24" s="51">
        <v>18</v>
      </c>
      <c r="BH24" s="51">
        <v>0</v>
      </c>
      <c r="BI24" s="51">
        <v>0</v>
      </c>
      <c r="BJ24" s="51">
        <v>0</v>
      </c>
      <c r="BK24" s="51">
        <v>5</v>
      </c>
      <c r="BL24" s="51">
        <v>802</v>
      </c>
      <c r="BM24" s="51">
        <v>18</v>
      </c>
      <c r="BN24" s="51">
        <v>82</v>
      </c>
      <c r="BP24" s="51">
        <v>10</v>
      </c>
      <c r="BQ24" s="51">
        <v>25</v>
      </c>
      <c r="BR24" s="51">
        <v>24</v>
      </c>
      <c r="BS24" s="51">
        <v>15</v>
      </c>
      <c r="BT24" s="51">
        <v>22</v>
      </c>
      <c r="BU24" s="51">
        <v>0</v>
      </c>
      <c r="BV24" s="51">
        <v>0</v>
      </c>
      <c r="BW24" s="51">
        <v>0</v>
      </c>
      <c r="BX24" s="51">
        <v>3</v>
      </c>
      <c r="BY24" s="51">
        <v>1699</v>
      </c>
      <c r="BZ24" s="51">
        <v>14</v>
      </c>
      <c r="CA24" s="51">
        <v>86</v>
      </c>
      <c r="CC24" s="51">
        <v>2</v>
      </c>
      <c r="CD24" s="51">
        <v>31</v>
      </c>
      <c r="CE24" s="51">
        <v>19</v>
      </c>
      <c r="CF24" s="51">
        <v>9</v>
      </c>
      <c r="CG24" s="51">
        <v>37</v>
      </c>
      <c r="CH24" s="51">
        <v>0</v>
      </c>
      <c r="CI24" s="51">
        <v>0</v>
      </c>
      <c r="CJ24" s="51">
        <v>0</v>
      </c>
      <c r="CK24" s="51">
        <v>1</v>
      </c>
      <c r="CL24" s="51">
        <v>897</v>
      </c>
      <c r="CM24" s="51">
        <v>4</v>
      </c>
      <c r="CN24" s="51">
        <v>96</v>
      </c>
      <c r="CP24" s="51">
        <v>4</v>
      </c>
      <c r="CQ24" s="51">
        <v>23</v>
      </c>
      <c r="CR24" s="51">
        <v>16</v>
      </c>
      <c r="CS24" s="51">
        <v>9</v>
      </c>
      <c r="CT24" s="51">
        <v>45</v>
      </c>
      <c r="CU24" s="51">
        <v>0</v>
      </c>
      <c r="CV24" s="51">
        <v>0</v>
      </c>
      <c r="CW24" s="51">
        <v>0</v>
      </c>
      <c r="CX24" s="51">
        <v>2</v>
      </c>
      <c r="CY24" s="51">
        <v>802</v>
      </c>
      <c r="CZ24" s="51">
        <v>7</v>
      </c>
      <c r="DA24" s="51">
        <v>93</v>
      </c>
      <c r="DC24" s="51">
        <v>3</v>
      </c>
      <c r="DD24" s="51">
        <v>28</v>
      </c>
      <c r="DE24" s="51">
        <v>18</v>
      </c>
      <c r="DF24" s="51">
        <v>9</v>
      </c>
      <c r="DG24" s="51">
        <v>41</v>
      </c>
      <c r="DH24" s="51">
        <v>0</v>
      </c>
      <c r="DI24" s="51">
        <v>0</v>
      </c>
      <c r="DJ24" s="51">
        <v>0</v>
      </c>
      <c r="DK24" s="51">
        <v>2</v>
      </c>
      <c r="DL24" s="51">
        <v>1699</v>
      </c>
      <c r="DM24" s="51">
        <v>5</v>
      </c>
      <c r="DN24" s="51">
        <v>95</v>
      </c>
      <c r="DP24" s="51">
        <v>62</v>
      </c>
      <c r="DQ24" s="51">
        <v>92</v>
      </c>
      <c r="DR24" s="51">
        <v>0</v>
      </c>
      <c r="DS24" s="51">
        <v>31</v>
      </c>
      <c r="DV24" s="51">
        <v>0</v>
      </c>
      <c r="DW24" s="51">
        <v>1</v>
      </c>
      <c r="DX24" s="51">
        <v>6</v>
      </c>
      <c r="DY24" s="51">
        <v>897</v>
      </c>
      <c r="DZ24" s="51">
        <v>8</v>
      </c>
      <c r="EA24" s="51">
        <v>0</v>
      </c>
      <c r="EC24" s="51">
        <v>58</v>
      </c>
      <c r="ED24" s="51">
        <v>89</v>
      </c>
      <c r="EE24" s="51">
        <v>0</v>
      </c>
      <c r="EF24" s="51">
        <v>30</v>
      </c>
      <c r="EI24" s="51">
        <v>0</v>
      </c>
      <c r="EJ24" s="51">
        <v>3</v>
      </c>
      <c r="EK24" s="51">
        <v>8</v>
      </c>
      <c r="EL24" s="51">
        <v>802</v>
      </c>
      <c r="EM24" s="51">
        <v>11</v>
      </c>
      <c r="EN24" s="51">
        <v>0</v>
      </c>
      <c r="EP24" s="51">
        <v>60</v>
      </c>
      <c r="EQ24" s="51">
        <v>91</v>
      </c>
      <c r="ER24" s="51">
        <v>0</v>
      </c>
      <c r="ES24" s="51">
        <v>30</v>
      </c>
      <c r="EV24" s="51">
        <v>0</v>
      </c>
      <c r="EW24" s="51">
        <v>2</v>
      </c>
      <c r="EX24" s="51">
        <v>7</v>
      </c>
      <c r="EY24" s="51">
        <v>1699</v>
      </c>
      <c r="EZ24" s="51">
        <v>9</v>
      </c>
      <c r="FA24" s="51">
        <v>0</v>
      </c>
    </row>
    <row r="25" spans="2:157" x14ac:dyDescent="0.2">
      <c r="B25" s="51" t="s">
        <v>82</v>
      </c>
      <c r="C25" s="51">
        <v>36</v>
      </c>
      <c r="D25" s="51">
        <v>9</v>
      </c>
      <c r="E25" s="51">
        <v>14</v>
      </c>
      <c r="F25" s="51">
        <v>16</v>
      </c>
      <c r="G25" s="51">
        <v>3</v>
      </c>
      <c r="H25" s="51">
        <v>0</v>
      </c>
      <c r="I25" s="51">
        <v>1</v>
      </c>
      <c r="J25" s="51">
        <v>0</v>
      </c>
      <c r="K25" s="51">
        <v>20</v>
      </c>
      <c r="L25" s="51">
        <v>469</v>
      </c>
      <c r="M25" s="51">
        <v>58</v>
      </c>
      <c r="N25" s="51">
        <v>42</v>
      </c>
      <c r="P25" s="51">
        <v>39</v>
      </c>
      <c r="Q25" s="51">
        <v>5</v>
      </c>
      <c r="R25" s="51">
        <v>9</v>
      </c>
      <c r="S25" s="51">
        <v>13</v>
      </c>
      <c r="T25" s="51">
        <v>2</v>
      </c>
      <c r="U25" s="51">
        <v>0</v>
      </c>
      <c r="V25" s="51">
        <v>2</v>
      </c>
      <c r="W25" s="51">
        <v>1</v>
      </c>
      <c r="X25" s="51">
        <v>30</v>
      </c>
      <c r="Y25" s="51">
        <v>539</v>
      </c>
      <c r="Z25" s="51">
        <v>71</v>
      </c>
      <c r="AA25" s="51">
        <v>29</v>
      </c>
      <c r="AC25" s="51">
        <v>38</v>
      </c>
      <c r="AD25" s="51">
        <v>7</v>
      </c>
      <c r="AE25" s="51">
        <v>11</v>
      </c>
      <c r="AF25" s="51">
        <v>14</v>
      </c>
      <c r="AG25" s="51">
        <v>3</v>
      </c>
      <c r="AH25" s="51">
        <v>0</v>
      </c>
      <c r="AI25" s="51">
        <v>1</v>
      </c>
      <c r="AJ25" s="51">
        <v>1</v>
      </c>
      <c r="AK25" s="51">
        <v>25</v>
      </c>
      <c r="AL25" s="51">
        <v>1008</v>
      </c>
      <c r="AM25" s="51">
        <v>65</v>
      </c>
      <c r="AN25" s="51">
        <v>35</v>
      </c>
      <c r="AP25" s="51">
        <v>36</v>
      </c>
      <c r="AQ25" s="51">
        <v>6</v>
      </c>
      <c r="AR25" s="51">
        <v>11</v>
      </c>
      <c r="AS25" s="51">
        <v>21</v>
      </c>
      <c r="AT25" s="51">
        <v>1</v>
      </c>
      <c r="AU25" s="51">
        <v>0</v>
      </c>
      <c r="AV25" s="51">
        <v>1</v>
      </c>
      <c r="AW25" s="51">
        <v>0</v>
      </c>
      <c r="AX25" s="51">
        <v>23</v>
      </c>
      <c r="AY25" s="51">
        <v>469</v>
      </c>
      <c r="AZ25" s="51">
        <v>61</v>
      </c>
      <c r="BA25" s="51">
        <v>39</v>
      </c>
      <c r="BC25" s="51">
        <v>39</v>
      </c>
      <c r="BD25" s="51">
        <v>2</v>
      </c>
      <c r="BE25" s="51">
        <v>6</v>
      </c>
      <c r="BF25" s="51">
        <v>16</v>
      </c>
      <c r="BG25" s="51">
        <v>1</v>
      </c>
      <c r="BH25" s="51">
        <v>0</v>
      </c>
      <c r="BI25" s="51">
        <v>2</v>
      </c>
      <c r="BJ25" s="51">
        <v>1</v>
      </c>
      <c r="BK25" s="51">
        <v>34</v>
      </c>
      <c r="BL25" s="51">
        <v>539</v>
      </c>
      <c r="BM25" s="51">
        <v>75</v>
      </c>
      <c r="BN25" s="51">
        <v>25</v>
      </c>
      <c r="BP25" s="51">
        <v>37</v>
      </c>
      <c r="BQ25" s="51">
        <v>4</v>
      </c>
      <c r="BR25" s="51">
        <v>8</v>
      </c>
      <c r="BS25" s="51">
        <v>18</v>
      </c>
      <c r="BT25" s="51">
        <v>1</v>
      </c>
      <c r="BU25" s="51">
        <v>0</v>
      </c>
      <c r="BV25" s="51">
        <v>2</v>
      </c>
      <c r="BW25" s="51">
        <v>1</v>
      </c>
      <c r="BX25" s="51">
        <v>29</v>
      </c>
      <c r="BY25" s="51">
        <v>1008</v>
      </c>
      <c r="BZ25" s="51">
        <v>68</v>
      </c>
      <c r="CA25" s="51">
        <v>32</v>
      </c>
      <c r="CC25" s="51">
        <v>32</v>
      </c>
      <c r="CD25" s="51">
        <v>9</v>
      </c>
      <c r="CE25" s="51">
        <v>17</v>
      </c>
      <c r="CF25" s="51">
        <v>26</v>
      </c>
      <c r="CG25" s="51">
        <v>2</v>
      </c>
      <c r="CH25" s="51">
        <v>0</v>
      </c>
      <c r="CI25" s="51">
        <v>1</v>
      </c>
      <c r="CJ25" s="51">
        <v>0</v>
      </c>
      <c r="CK25" s="51">
        <v>13</v>
      </c>
      <c r="CL25" s="51">
        <v>469</v>
      </c>
      <c r="CM25" s="51">
        <v>45</v>
      </c>
      <c r="CN25" s="51">
        <v>55</v>
      </c>
      <c r="CP25" s="51">
        <v>32</v>
      </c>
      <c r="CQ25" s="51">
        <v>7</v>
      </c>
      <c r="CR25" s="51">
        <v>16</v>
      </c>
      <c r="CS25" s="51">
        <v>23</v>
      </c>
      <c r="CT25" s="51">
        <v>3</v>
      </c>
      <c r="CU25" s="51">
        <v>0</v>
      </c>
      <c r="CV25" s="51">
        <v>2</v>
      </c>
      <c r="CW25" s="51">
        <v>1</v>
      </c>
      <c r="CX25" s="51">
        <v>16</v>
      </c>
      <c r="CY25" s="51">
        <v>539</v>
      </c>
      <c r="CZ25" s="51">
        <v>51</v>
      </c>
      <c r="DA25" s="51">
        <v>49</v>
      </c>
      <c r="DC25" s="51">
        <v>32</v>
      </c>
      <c r="DD25" s="51">
        <v>8</v>
      </c>
      <c r="DE25" s="51">
        <v>16</v>
      </c>
      <c r="DF25" s="51">
        <v>25</v>
      </c>
      <c r="DG25" s="51">
        <v>2</v>
      </c>
      <c r="DH25" s="51">
        <v>0</v>
      </c>
      <c r="DI25" s="51">
        <v>1</v>
      </c>
      <c r="DJ25" s="51">
        <v>1</v>
      </c>
      <c r="DK25" s="51">
        <v>14</v>
      </c>
      <c r="DL25" s="51">
        <v>1008</v>
      </c>
      <c r="DM25" s="51">
        <v>48</v>
      </c>
      <c r="DN25" s="51">
        <v>52</v>
      </c>
      <c r="DP25" s="51">
        <v>51</v>
      </c>
      <c r="DQ25" s="51">
        <v>54</v>
      </c>
      <c r="DR25" s="51">
        <v>0</v>
      </c>
      <c r="DS25" s="51">
        <v>3</v>
      </c>
      <c r="DV25" s="51">
        <v>2</v>
      </c>
      <c r="DW25" s="51">
        <v>9</v>
      </c>
      <c r="DX25" s="51">
        <v>35</v>
      </c>
      <c r="DY25" s="51">
        <v>469</v>
      </c>
      <c r="DZ25" s="51">
        <v>46</v>
      </c>
      <c r="EA25" s="51">
        <v>0</v>
      </c>
      <c r="EC25" s="51">
        <v>44</v>
      </c>
      <c r="ED25" s="51">
        <v>47</v>
      </c>
      <c r="EE25" s="51">
        <v>0</v>
      </c>
      <c r="EF25" s="51">
        <v>3</v>
      </c>
      <c r="EI25" s="51">
        <v>3</v>
      </c>
      <c r="EJ25" s="51">
        <v>13</v>
      </c>
      <c r="EK25" s="51">
        <v>37</v>
      </c>
      <c r="EL25" s="51">
        <v>539</v>
      </c>
      <c r="EM25" s="51">
        <v>53</v>
      </c>
      <c r="EN25" s="51">
        <v>0</v>
      </c>
      <c r="EP25" s="51">
        <v>47</v>
      </c>
      <c r="EQ25" s="51">
        <v>50</v>
      </c>
      <c r="ER25" s="51">
        <v>0</v>
      </c>
      <c r="ES25" s="51">
        <v>3</v>
      </c>
      <c r="EV25" s="51">
        <v>3</v>
      </c>
      <c r="EW25" s="51">
        <v>11</v>
      </c>
      <c r="EX25" s="51">
        <v>36</v>
      </c>
      <c r="EY25" s="51">
        <v>1008</v>
      </c>
      <c r="EZ25" s="51">
        <v>50</v>
      </c>
      <c r="FA25" s="51">
        <v>0</v>
      </c>
    </row>
    <row r="26" spans="2:157" x14ac:dyDescent="0.2">
      <c r="B26" s="51" t="s">
        <v>88</v>
      </c>
      <c r="C26" s="51">
        <v>6</v>
      </c>
      <c r="D26" s="51">
        <v>28</v>
      </c>
      <c r="E26" s="51">
        <v>24</v>
      </c>
      <c r="F26" s="51">
        <v>9</v>
      </c>
      <c r="G26" s="51">
        <v>32</v>
      </c>
      <c r="H26" s="51">
        <v>0</v>
      </c>
      <c r="I26" s="51">
        <v>0</v>
      </c>
      <c r="J26" s="51">
        <v>0</v>
      </c>
      <c r="K26" s="51">
        <v>1</v>
      </c>
      <c r="L26" s="51">
        <v>6531</v>
      </c>
      <c r="M26" s="51">
        <v>7</v>
      </c>
      <c r="N26" s="51">
        <v>93</v>
      </c>
      <c r="P26" s="51">
        <v>10</v>
      </c>
      <c r="Q26" s="51">
        <v>25</v>
      </c>
      <c r="R26" s="51">
        <v>26</v>
      </c>
      <c r="S26" s="51">
        <v>13</v>
      </c>
      <c r="T26" s="51">
        <v>24</v>
      </c>
      <c r="U26" s="51">
        <v>0</v>
      </c>
      <c r="V26" s="51">
        <v>0</v>
      </c>
      <c r="W26" s="51">
        <v>0</v>
      </c>
      <c r="X26" s="51">
        <v>2</v>
      </c>
      <c r="Y26" s="51">
        <v>6963</v>
      </c>
      <c r="Z26" s="51">
        <v>12</v>
      </c>
      <c r="AA26" s="51">
        <v>88</v>
      </c>
      <c r="AC26" s="51">
        <v>8</v>
      </c>
      <c r="AD26" s="51">
        <v>27</v>
      </c>
      <c r="AE26" s="51">
        <v>25</v>
      </c>
      <c r="AF26" s="51">
        <v>11</v>
      </c>
      <c r="AG26" s="51">
        <v>28</v>
      </c>
      <c r="AH26" s="51">
        <v>0</v>
      </c>
      <c r="AI26" s="51">
        <v>0</v>
      </c>
      <c r="AJ26" s="51">
        <v>0</v>
      </c>
      <c r="AK26" s="51">
        <v>2</v>
      </c>
      <c r="AL26" s="51">
        <v>13494</v>
      </c>
      <c r="AM26" s="51">
        <v>10</v>
      </c>
      <c r="AN26" s="51">
        <v>90</v>
      </c>
      <c r="AP26" s="51">
        <v>7</v>
      </c>
      <c r="AQ26" s="51">
        <v>27</v>
      </c>
      <c r="AR26" s="51">
        <v>28</v>
      </c>
      <c r="AS26" s="51">
        <v>16</v>
      </c>
      <c r="AT26" s="51">
        <v>20</v>
      </c>
      <c r="AU26" s="51">
        <v>0</v>
      </c>
      <c r="AV26" s="51">
        <v>0</v>
      </c>
      <c r="AW26" s="51">
        <v>0</v>
      </c>
      <c r="AX26" s="51">
        <v>1</v>
      </c>
      <c r="AY26" s="51">
        <v>6531</v>
      </c>
      <c r="AZ26" s="51">
        <v>9</v>
      </c>
      <c r="BA26" s="51">
        <v>91</v>
      </c>
      <c r="BC26" s="51">
        <v>13</v>
      </c>
      <c r="BD26" s="51">
        <v>21</v>
      </c>
      <c r="BE26" s="51">
        <v>30</v>
      </c>
      <c r="BF26" s="51">
        <v>21</v>
      </c>
      <c r="BG26" s="51">
        <v>12</v>
      </c>
      <c r="BH26" s="51">
        <v>0</v>
      </c>
      <c r="BI26" s="51">
        <v>0</v>
      </c>
      <c r="BJ26" s="51">
        <v>0</v>
      </c>
      <c r="BK26" s="51">
        <v>3</v>
      </c>
      <c r="BL26" s="51">
        <v>6963</v>
      </c>
      <c r="BM26" s="51">
        <v>16</v>
      </c>
      <c r="BN26" s="51">
        <v>84</v>
      </c>
      <c r="BP26" s="51">
        <v>10</v>
      </c>
      <c r="BQ26" s="51">
        <v>24</v>
      </c>
      <c r="BR26" s="51">
        <v>29</v>
      </c>
      <c r="BS26" s="51">
        <v>19</v>
      </c>
      <c r="BT26" s="51">
        <v>16</v>
      </c>
      <c r="BU26" s="51">
        <v>0</v>
      </c>
      <c r="BV26" s="51">
        <v>0</v>
      </c>
      <c r="BW26" s="51">
        <v>0</v>
      </c>
      <c r="BX26" s="51">
        <v>2</v>
      </c>
      <c r="BY26" s="51">
        <v>13494</v>
      </c>
      <c r="BZ26" s="51">
        <v>12</v>
      </c>
      <c r="CA26" s="51">
        <v>88</v>
      </c>
      <c r="CC26" s="51">
        <v>5</v>
      </c>
      <c r="CD26" s="51">
        <v>30</v>
      </c>
      <c r="CE26" s="51">
        <v>27</v>
      </c>
      <c r="CF26" s="51">
        <v>13</v>
      </c>
      <c r="CG26" s="51">
        <v>24</v>
      </c>
      <c r="CH26" s="51">
        <v>0</v>
      </c>
      <c r="CI26" s="51">
        <v>0</v>
      </c>
      <c r="CJ26" s="51">
        <v>0</v>
      </c>
      <c r="CK26" s="51">
        <v>1</v>
      </c>
      <c r="CL26" s="51">
        <v>6531</v>
      </c>
      <c r="CM26" s="51">
        <v>6</v>
      </c>
      <c r="CN26" s="51">
        <v>94</v>
      </c>
      <c r="CP26" s="51">
        <v>7</v>
      </c>
      <c r="CQ26" s="51">
        <v>26</v>
      </c>
      <c r="CR26" s="51">
        <v>24</v>
      </c>
      <c r="CS26" s="51">
        <v>14</v>
      </c>
      <c r="CT26" s="51">
        <v>27</v>
      </c>
      <c r="CU26" s="51">
        <v>0</v>
      </c>
      <c r="CV26" s="51">
        <v>0</v>
      </c>
      <c r="CW26" s="51">
        <v>0</v>
      </c>
      <c r="CX26" s="51">
        <v>2</v>
      </c>
      <c r="CY26" s="51">
        <v>6963</v>
      </c>
      <c r="CZ26" s="51">
        <v>9</v>
      </c>
      <c r="DA26" s="51">
        <v>91</v>
      </c>
      <c r="DC26" s="51">
        <v>6</v>
      </c>
      <c r="DD26" s="51">
        <v>28</v>
      </c>
      <c r="DE26" s="51">
        <v>25</v>
      </c>
      <c r="DF26" s="51">
        <v>14</v>
      </c>
      <c r="DG26" s="51">
        <v>25</v>
      </c>
      <c r="DH26" s="51">
        <v>0</v>
      </c>
      <c r="DI26" s="51">
        <v>0</v>
      </c>
      <c r="DJ26" s="51">
        <v>0</v>
      </c>
      <c r="DK26" s="51">
        <v>1</v>
      </c>
      <c r="DL26" s="51">
        <v>13494</v>
      </c>
      <c r="DM26" s="51">
        <v>7</v>
      </c>
      <c r="DN26" s="51">
        <v>93</v>
      </c>
      <c r="DP26" s="51">
        <v>70</v>
      </c>
      <c r="DQ26" s="51">
        <v>92</v>
      </c>
      <c r="DR26" s="51">
        <v>0</v>
      </c>
      <c r="DS26" s="51">
        <v>22</v>
      </c>
      <c r="DV26" s="51">
        <v>0</v>
      </c>
      <c r="DW26" s="51">
        <v>1</v>
      </c>
      <c r="DX26" s="51">
        <v>7</v>
      </c>
      <c r="DY26" s="51">
        <v>6531</v>
      </c>
      <c r="DZ26" s="51">
        <v>8</v>
      </c>
      <c r="EA26" s="51">
        <v>0</v>
      </c>
      <c r="EC26" s="51">
        <v>65</v>
      </c>
      <c r="ED26" s="51">
        <v>89</v>
      </c>
      <c r="EE26" s="51">
        <v>0</v>
      </c>
      <c r="EF26" s="51">
        <v>24</v>
      </c>
      <c r="EI26" s="51">
        <v>0</v>
      </c>
      <c r="EJ26" s="51">
        <v>2</v>
      </c>
      <c r="EK26" s="51">
        <v>9</v>
      </c>
      <c r="EL26" s="51">
        <v>6963</v>
      </c>
      <c r="EM26" s="51">
        <v>11</v>
      </c>
      <c r="EN26" s="51">
        <v>0</v>
      </c>
      <c r="EP26" s="51">
        <v>67</v>
      </c>
      <c r="EQ26" s="51">
        <v>90</v>
      </c>
      <c r="ER26" s="51">
        <v>0</v>
      </c>
      <c r="ES26" s="51">
        <v>23</v>
      </c>
      <c r="EV26" s="51">
        <v>0</v>
      </c>
      <c r="EW26" s="51">
        <v>1</v>
      </c>
      <c r="EX26" s="51">
        <v>8</v>
      </c>
      <c r="EY26" s="51">
        <v>13494</v>
      </c>
      <c r="EZ26" s="51">
        <v>10</v>
      </c>
      <c r="FA26" s="51">
        <v>0</v>
      </c>
    </row>
    <row r="28" spans="2:157" x14ac:dyDescent="0.2">
      <c r="B28" s="51" t="s">
        <v>80</v>
      </c>
      <c r="C28" s="51">
        <v>11</v>
      </c>
      <c r="D28" s="51">
        <v>24</v>
      </c>
      <c r="E28" s="51">
        <v>18</v>
      </c>
      <c r="F28" s="51">
        <v>8</v>
      </c>
      <c r="G28" s="51">
        <v>36</v>
      </c>
      <c r="H28" s="51">
        <v>0</v>
      </c>
      <c r="I28" s="51">
        <v>0</v>
      </c>
      <c r="J28" s="51">
        <v>0</v>
      </c>
      <c r="K28" s="51">
        <v>2</v>
      </c>
      <c r="L28" s="51">
        <v>841</v>
      </c>
      <c r="M28" s="51">
        <v>13</v>
      </c>
      <c r="N28" s="51">
        <v>87</v>
      </c>
      <c r="P28" s="51">
        <v>11</v>
      </c>
      <c r="Q28" s="51">
        <v>24</v>
      </c>
      <c r="R28" s="51">
        <v>20</v>
      </c>
      <c r="S28" s="51">
        <v>11</v>
      </c>
      <c r="T28" s="51">
        <v>30</v>
      </c>
      <c r="U28" s="51">
        <v>0</v>
      </c>
      <c r="V28" s="51">
        <v>0</v>
      </c>
      <c r="W28" s="51">
        <v>0</v>
      </c>
      <c r="X28" s="51">
        <v>4</v>
      </c>
      <c r="Y28" s="51">
        <v>870</v>
      </c>
      <c r="Z28" s="51">
        <v>15</v>
      </c>
      <c r="AA28" s="51">
        <v>85</v>
      </c>
      <c r="AC28" s="51">
        <v>11</v>
      </c>
      <c r="AD28" s="51">
        <v>24</v>
      </c>
      <c r="AE28" s="51">
        <v>19</v>
      </c>
      <c r="AF28" s="51">
        <v>9</v>
      </c>
      <c r="AG28" s="51">
        <v>33</v>
      </c>
      <c r="AH28" s="51">
        <v>0</v>
      </c>
      <c r="AI28" s="51">
        <v>0</v>
      </c>
      <c r="AJ28" s="51">
        <v>0</v>
      </c>
      <c r="AK28" s="51">
        <v>3</v>
      </c>
      <c r="AL28" s="51">
        <v>1711</v>
      </c>
      <c r="AM28" s="51">
        <v>14</v>
      </c>
      <c r="AN28" s="51">
        <v>86</v>
      </c>
      <c r="AP28" s="51">
        <v>11</v>
      </c>
      <c r="AQ28" s="51">
        <v>26</v>
      </c>
      <c r="AR28" s="51">
        <v>24</v>
      </c>
      <c r="AS28" s="51">
        <v>17</v>
      </c>
      <c r="AT28" s="51">
        <v>19</v>
      </c>
      <c r="AU28" s="51">
        <v>0</v>
      </c>
      <c r="AV28" s="51">
        <v>0</v>
      </c>
      <c r="AW28" s="51">
        <v>0</v>
      </c>
      <c r="AX28" s="51">
        <v>4</v>
      </c>
      <c r="AY28" s="51">
        <v>841</v>
      </c>
      <c r="AZ28" s="51">
        <v>14</v>
      </c>
      <c r="BA28" s="51">
        <v>86</v>
      </c>
      <c r="BC28" s="51">
        <v>16</v>
      </c>
      <c r="BD28" s="51">
        <v>20</v>
      </c>
      <c r="BE28" s="51">
        <v>27</v>
      </c>
      <c r="BF28" s="51">
        <v>19</v>
      </c>
      <c r="BG28" s="51">
        <v>12</v>
      </c>
      <c r="BH28" s="51">
        <v>0</v>
      </c>
      <c r="BI28" s="51">
        <v>0</v>
      </c>
      <c r="BJ28" s="51">
        <v>0</v>
      </c>
      <c r="BK28" s="51">
        <v>6</v>
      </c>
      <c r="BL28" s="51">
        <v>870</v>
      </c>
      <c r="BM28" s="51">
        <v>21</v>
      </c>
      <c r="BN28" s="51">
        <v>79</v>
      </c>
      <c r="BP28" s="51">
        <v>13</v>
      </c>
      <c r="BQ28" s="51">
        <v>23</v>
      </c>
      <c r="BR28" s="51">
        <v>25</v>
      </c>
      <c r="BS28" s="51">
        <v>18</v>
      </c>
      <c r="BT28" s="51">
        <v>15</v>
      </c>
      <c r="BU28" s="51">
        <v>0</v>
      </c>
      <c r="BV28" s="51">
        <v>0</v>
      </c>
      <c r="BW28" s="51">
        <v>0</v>
      </c>
      <c r="BX28" s="51">
        <v>5</v>
      </c>
      <c r="BY28" s="51">
        <v>1711</v>
      </c>
      <c r="BZ28" s="51">
        <v>18</v>
      </c>
      <c r="CA28" s="51">
        <v>82</v>
      </c>
      <c r="CC28" s="51">
        <v>8</v>
      </c>
      <c r="CD28" s="51">
        <v>29</v>
      </c>
      <c r="CE28" s="51">
        <v>27</v>
      </c>
      <c r="CF28" s="51">
        <v>12</v>
      </c>
      <c r="CG28" s="51">
        <v>23</v>
      </c>
      <c r="CH28" s="51">
        <v>0</v>
      </c>
      <c r="CI28" s="51">
        <v>0</v>
      </c>
      <c r="CJ28" s="51">
        <v>0</v>
      </c>
      <c r="CK28" s="51">
        <v>2</v>
      </c>
      <c r="CL28" s="51">
        <v>841</v>
      </c>
      <c r="CM28" s="51">
        <v>10</v>
      </c>
      <c r="CN28" s="51">
        <v>90</v>
      </c>
      <c r="CP28" s="51">
        <v>7</v>
      </c>
      <c r="CQ28" s="51">
        <v>25</v>
      </c>
      <c r="CR28" s="51">
        <v>20</v>
      </c>
      <c r="CS28" s="51">
        <v>13</v>
      </c>
      <c r="CT28" s="51">
        <v>31</v>
      </c>
      <c r="CU28" s="51">
        <v>0</v>
      </c>
      <c r="CV28" s="51">
        <v>0</v>
      </c>
      <c r="CW28" s="51">
        <v>0</v>
      </c>
      <c r="CX28" s="51">
        <v>3</v>
      </c>
      <c r="CY28" s="51">
        <v>870</v>
      </c>
      <c r="CZ28" s="51">
        <v>10</v>
      </c>
      <c r="DA28" s="51">
        <v>90</v>
      </c>
      <c r="DC28" s="51">
        <v>8</v>
      </c>
      <c r="DD28" s="51">
        <v>27</v>
      </c>
      <c r="DE28" s="51">
        <v>23</v>
      </c>
      <c r="DF28" s="51">
        <v>13</v>
      </c>
      <c r="DG28" s="51">
        <v>27</v>
      </c>
      <c r="DH28" s="51">
        <v>0</v>
      </c>
      <c r="DI28" s="51">
        <v>0</v>
      </c>
      <c r="DJ28" s="51">
        <v>0</v>
      </c>
      <c r="DK28" s="51">
        <v>2</v>
      </c>
      <c r="DL28" s="51">
        <v>1711</v>
      </c>
      <c r="DM28" s="51">
        <v>10</v>
      </c>
      <c r="DN28" s="51">
        <v>90</v>
      </c>
      <c r="DP28" s="51">
        <v>65</v>
      </c>
      <c r="DQ28" s="51">
        <v>91</v>
      </c>
      <c r="DR28" s="51">
        <v>0</v>
      </c>
      <c r="DS28" s="51">
        <v>27</v>
      </c>
      <c r="DV28" s="51">
        <v>0</v>
      </c>
      <c r="DW28" s="51">
        <v>2</v>
      </c>
      <c r="DX28" s="51">
        <v>7</v>
      </c>
      <c r="DY28" s="51">
        <v>841</v>
      </c>
      <c r="DZ28" s="51">
        <v>9</v>
      </c>
      <c r="EA28" s="51">
        <v>0</v>
      </c>
      <c r="EC28" s="51">
        <v>57</v>
      </c>
      <c r="ED28" s="51">
        <v>89</v>
      </c>
      <c r="EE28" s="51">
        <v>0</v>
      </c>
      <c r="EF28" s="51">
        <v>32</v>
      </c>
      <c r="EI28" s="51">
        <v>0</v>
      </c>
      <c r="EJ28" s="51">
        <v>2</v>
      </c>
      <c r="EK28" s="51">
        <v>9</v>
      </c>
      <c r="EL28" s="51">
        <v>870</v>
      </c>
      <c r="EM28" s="51">
        <v>11</v>
      </c>
      <c r="EN28" s="51">
        <v>0</v>
      </c>
      <c r="EP28" s="51">
        <v>61</v>
      </c>
      <c r="EQ28" s="51">
        <v>90</v>
      </c>
      <c r="ER28" s="51">
        <v>0</v>
      </c>
      <c r="ES28" s="51">
        <v>29</v>
      </c>
      <c r="EV28" s="51">
        <v>0</v>
      </c>
      <c r="EW28" s="51">
        <v>2</v>
      </c>
      <c r="EX28" s="51">
        <v>8</v>
      </c>
      <c r="EY28" s="51">
        <v>1711</v>
      </c>
      <c r="EZ28" s="51">
        <v>10</v>
      </c>
      <c r="FA28" s="51">
        <v>0</v>
      </c>
    </row>
    <row r="29" spans="2:157" x14ac:dyDescent="0.2">
      <c r="B29" s="51" t="s">
        <v>89</v>
      </c>
      <c r="C29" s="51">
        <v>14</v>
      </c>
      <c r="D29" s="51">
        <v>24</v>
      </c>
      <c r="E29" s="51">
        <v>27</v>
      </c>
      <c r="F29" s="51">
        <v>15</v>
      </c>
      <c r="G29" s="51">
        <v>16</v>
      </c>
      <c r="H29" s="51">
        <v>0</v>
      </c>
      <c r="I29" s="51">
        <v>0</v>
      </c>
      <c r="J29" s="51">
        <v>0</v>
      </c>
      <c r="K29" s="51">
        <v>3</v>
      </c>
      <c r="L29" s="51">
        <v>11128</v>
      </c>
      <c r="M29" s="51">
        <v>17</v>
      </c>
      <c r="N29" s="51">
        <v>83</v>
      </c>
      <c r="P29" s="51">
        <v>19</v>
      </c>
      <c r="Q29" s="51">
        <v>20</v>
      </c>
      <c r="R29" s="51">
        <v>27</v>
      </c>
      <c r="S29" s="51">
        <v>17</v>
      </c>
      <c r="T29" s="51">
        <v>11</v>
      </c>
      <c r="U29" s="51">
        <v>0</v>
      </c>
      <c r="V29" s="51">
        <v>0</v>
      </c>
      <c r="W29" s="51">
        <v>0</v>
      </c>
      <c r="X29" s="51">
        <v>5</v>
      </c>
      <c r="Y29" s="51">
        <v>11641</v>
      </c>
      <c r="Z29" s="51">
        <v>24</v>
      </c>
      <c r="AA29" s="51">
        <v>76</v>
      </c>
      <c r="AC29" s="51">
        <v>17</v>
      </c>
      <c r="AD29" s="51">
        <v>22</v>
      </c>
      <c r="AE29" s="51">
        <v>27</v>
      </c>
      <c r="AF29" s="51">
        <v>16</v>
      </c>
      <c r="AG29" s="51">
        <v>14</v>
      </c>
      <c r="AH29" s="51">
        <v>0</v>
      </c>
      <c r="AI29" s="51">
        <v>0</v>
      </c>
      <c r="AJ29" s="51">
        <v>0</v>
      </c>
      <c r="AK29" s="51">
        <v>4</v>
      </c>
      <c r="AL29" s="51">
        <v>22769</v>
      </c>
      <c r="AM29" s="51">
        <v>20</v>
      </c>
      <c r="AN29" s="51">
        <v>80</v>
      </c>
      <c r="AP29" s="51">
        <v>16</v>
      </c>
      <c r="AQ29" s="51">
        <v>20</v>
      </c>
      <c r="AR29" s="51">
        <v>30</v>
      </c>
      <c r="AS29" s="51">
        <v>22</v>
      </c>
      <c r="AT29" s="51">
        <v>9</v>
      </c>
      <c r="AU29" s="51">
        <v>0</v>
      </c>
      <c r="AV29" s="51">
        <v>0</v>
      </c>
      <c r="AW29" s="51">
        <v>0</v>
      </c>
      <c r="AX29" s="51">
        <v>4</v>
      </c>
      <c r="AY29" s="51">
        <v>11128</v>
      </c>
      <c r="AZ29" s="51">
        <v>19</v>
      </c>
      <c r="BA29" s="51">
        <v>81</v>
      </c>
      <c r="BC29" s="51">
        <v>24</v>
      </c>
      <c r="BD29" s="51">
        <v>13</v>
      </c>
      <c r="BE29" s="51">
        <v>25</v>
      </c>
      <c r="BF29" s="51">
        <v>26</v>
      </c>
      <c r="BG29" s="51">
        <v>5</v>
      </c>
      <c r="BH29" s="51">
        <v>0</v>
      </c>
      <c r="BI29" s="51">
        <v>0</v>
      </c>
      <c r="BJ29" s="51">
        <v>0</v>
      </c>
      <c r="BK29" s="51">
        <v>7</v>
      </c>
      <c r="BL29" s="51">
        <v>11641</v>
      </c>
      <c r="BM29" s="51">
        <v>30</v>
      </c>
      <c r="BN29" s="51">
        <v>70</v>
      </c>
      <c r="BP29" s="51">
        <v>20</v>
      </c>
      <c r="BQ29" s="51">
        <v>17</v>
      </c>
      <c r="BR29" s="51">
        <v>27</v>
      </c>
      <c r="BS29" s="51">
        <v>24</v>
      </c>
      <c r="BT29" s="51">
        <v>7</v>
      </c>
      <c r="BU29" s="51">
        <v>0</v>
      </c>
      <c r="BV29" s="51">
        <v>0</v>
      </c>
      <c r="BW29" s="51">
        <v>0</v>
      </c>
      <c r="BX29" s="51">
        <v>5</v>
      </c>
      <c r="BY29" s="51">
        <v>22769</v>
      </c>
      <c r="BZ29" s="51">
        <v>25</v>
      </c>
      <c r="CA29" s="51">
        <v>75</v>
      </c>
      <c r="CC29" s="51">
        <v>13</v>
      </c>
      <c r="CD29" s="51">
        <v>24</v>
      </c>
      <c r="CE29" s="51">
        <v>29</v>
      </c>
      <c r="CF29" s="51">
        <v>22</v>
      </c>
      <c r="CG29" s="51">
        <v>10</v>
      </c>
      <c r="CH29" s="51">
        <v>0</v>
      </c>
      <c r="CI29" s="51">
        <v>0</v>
      </c>
      <c r="CJ29" s="51">
        <v>0</v>
      </c>
      <c r="CK29" s="51">
        <v>2</v>
      </c>
      <c r="CL29" s="51">
        <v>11128</v>
      </c>
      <c r="CM29" s="51">
        <v>15</v>
      </c>
      <c r="CN29" s="51">
        <v>85</v>
      </c>
      <c r="CP29" s="51">
        <v>14</v>
      </c>
      <c r="CQ29" s="51">
        <v>21</v>
      </c>
      <c r="CR29" s="51">
        <v>27</v>
      </c>
      <c r="CS29" s="51">
        <v>21</v>
      </c>
      <c r="CT29" s="51">
        <v>13</v>
      </c>
      <c r="CU29" s="51">
        <v>0</v>
      </c>
      <c r="CV29" s="51">
        <v>0</v>
      </c>
      <c r="CW29" s="51">
        <v>0</v>
      </c>
      <c r="CX29" s="51">
        <v>4</v>
      </c>
      <c r="CY29" s="51">
        <v>11641</v>
      </c>
      <c r="CZ29" s="51">
        <v>18</v>
      </c>
      <c r="DA29" s="51">
        <v>82</v>
      </c>
      <c r="DC29" s="51">
        <v>14</v>
      </c>
      <c r="DD29" s="51">
        <v>23</v>
      </c>
      <c r="DE29" s="51">
        <v>28</v>
      </c>
      <c r="DF29" s="51">
        <v>21</v>
      </c>
      <c r="DG29" s="51">
        <v>11</v>
      </c>
      <c r="DH29" s="51">
        <v>0</v>
      </c>
      <c r="DI29" s="51">
        <v>0</v>
      </c>
      <c r="DJ29" s="51">
        <v>0</v>
      </c>
      <c r="DK29" s="51">
        <v>3</v>
      </c>
      <c r="DL29" s="51">
        <v>22769</v>
      </c>
      <c r="DM29" s="51">
        <v>17</v>
      </c>
      <c r="DN29" s="51">
        <v>83</v>
      </c>
      <c r="DP29" s="51">
        <v>72</v>
      </c>
      <c r="DQ29" s="51">
        <v>82</v>
      </c>
      <c r="DR29" s="51">
        <v>0</v>
      </c>
      <c r="DS29" s="51">
        <v>10</v>
      </c>
      <c r="DV29" s="51">
        <v>0</v>
      </c>
      <c r="DW29" s="51">
        <v>2</v>
      </c>
      <c r="DX29" s="51">
        <v>16</v>
      </c>
      <c r="DY29" s="51">
        <v>11128</v>
      </c>
      <c r="DZ29" s="51">
        <v>18</v>
      </c>
      <c r="EA29" s="51">
        <v>0</v>
      </c>
      <c r="EC29" s="51">
        <v>67</v>
      </c>
      <c r="ED29" s="51">
        <v>78</v>
      </c>
      <c r="EE29" s="51">
        <v>0</v>
      </c>
      <c r="EF29" s="51">
        <v>12</v>
      </c>
      <c r="EI29" s="51">
        <v>0</v>
      </c>
      <c r="EJ29" s="51">
        <v>3</v>
      </c>
      <c r="EK29" s="51">
        <v>18</v>
      </c>
      <c r="EL29" s="51">
        <v>11641</v>
      </c>
      <c r="EM29" s="51">
        <v>22</v>
      </c>
      <c r="EN29" s="51">
        <v>0</v>
      </c>
      <c r="EP29" s="51">
        <v>69</v>
      </c>
      <c r="EQ29" s="51">
        <v>80</v>
      </c>
      <c r="ER29" s="51">
        <v>0</v>
      </c>
      <c r="ES29" s="51">
        <v>11</v>
      </c>
      <c r="EV29" s="51">
        <v>0</v>
      </c>
      <c r="EW29" s="51">
        <v>3</v>
      </c>
      <c r="EX29" s="51">
        <v>17</v>
      </c>
      <c r="EY29" s="51">
        <v>22769</v>
      </c>
      <c r="EZ29" s="51">
        <v>20</v>
      </c>
      <c r="FA29" s="51">
        <v>0</v>
      </c>
    </row>
    <row r="31" spans="2:157" x14ac:dyDescent="0.2">
      <c r="B31" s="51" t="s">
        <v>81</v>
      </c>
      <c r="C31" s="51">
        <v>36</v>
      </c>
      <c r="D31" s="51">
        <v>12</v>
      </c>
      <c r="E31" s="51">
        <v>13</v>
      </c>
      <c r="F31" s="51">
        <v>19</v>
      </c>
      <c r="G31" s="51">
        <v>3</v>
      </c>
      <c r="H31" s="51">
        <v>0</v>
      </c>
      <c r="I31" s="51">
        <v>3</v>
      </c>
      <c r="J31" s="51">
        <v>0</v>
      </c>
      <c r="K31" s="51">
        <v>14</v>
      </c>
      <c r="L31" s="51">
        <v>185</v>
      </c>
      <c r="M31" s="51">
        <v>53</v>
      </c>
      <c r="N31" s="51">
        <v>47</v>
      </c>
      <c r="P31" s="51">
        <v>39</v>
      </c>
      <c r="Q31" s="51">
        <v>5</v>
      </c>
      <c r="R31" s="51">
        <v>10</v>
      </c>
      <c r="S31" s="51">
        <v>11</v>
      </c>
      <c r="T31" s="51">
        <v>0</v>
      </c>
      <c r="U31" s="51">
        <v>0</v>
      </c>
      <c r="V31" s="51">
        <v>3</v>
      </c>
      <c r="W31" s="51">
        <v>0</v>
      </c>
      <c r="X31" s="51">
        <v>31</v>
      </c>
      <c r="Y31" s="51">
        <v>239</v>
      </c>
      <c r="Z31" s="51">
        <v>73</v>
      </c>
      <c r="AA31" s="51">
        <v>27</v>
      </c>
      <c r="AC31" s="51">
        <v>38</v>
      </c>
      <c r="AD31" s="51">
        <v>8</v>
      </c>
      <c r="AE31" s="51">
        <v>11</v>
      </c>
      <c r="AF31" s="51">
        <v>15</v>
      </c>
      <c r="AG31" s="51">
        <v>1</v>
      </c>
      <c r="AH31" s="51">
        <v>0</v>
      </c>
      <c r="AI31" s="51">
        <v>3</v>
      </c>
      <c r="AJ31" s="51">
        <v>0</v>
      </c>
      <c r="AK31" s="51">
        <v>24</v>
      </c>
      <c r="AL31" s="51">
        <v>424</v>
      </c>
      <c r="AM31" s="51">
        <v>64</v>
      </c>
      <c r="AN31" s="51">
        <v>36</v>
      </c>
      <c r="AP31" s="51">
        <v>36</v>
      </c>
      <c r="AQ31" s="51">
        <v>4</v>
      </c>
      <c r="AR31" s="51">
        <v>11</v>
      </c>
      <c r="AS31" s="51">
        <v>28</v>
      </c>
      <c r="AT31" s="51">
        <v>1</v>
      </c>
      <c r="AU31" s="51">
        <v>0</v>
      </c>
      <c r="AV31" s="51">
        <v>3</v>
      </c>
      <c r="AW31" s="51">
        <v>0</v>
      </c>
      <c r="AX31" s="51">
        <v>17</v>
      </c>
      <c r="AY31" s="51">
        <v>185</v>
      </c>
      <c r="AZ31" s="51">
        <v>56</v>
      </c>
      <c r="BA31" s="51">
        <v>44</v>
      </c>
      <c r="BC31" s="51">
        <v>39</v>
      </c>
      <c r="BD31" s="51">
        <v>1</v>
      </c>
      <c r="BE31" s="51">
        <v>5</v>
      </c>
      <c r="BF31" s="51">
        <v>15</v>
      </c>
      <c r="BG31" s="51">
        <v>0</v>
      </c>
      <c r="BH31" s="51">
        <v>0</v>
      </c>
      <c r="BI31" s="51">
        <v>3</v>
      </c>
      <c r="BJ31" s="51">
        <v>0</v>
      </c>
      <c r="BK31" s="51">
        <v>36</v>
      </c>
      <c r="BL31" s="51">
        <v>239</v>
      </c>
      <c r="BM31" s="51">
        <v>78</v>
      </c>
      <c r="BN31" s="51">
        <v>22</v>
      </c>
      <c r="BP31" s="51">
        <v>38</v>
      </c>
      <c r="BQ31" s="51">
        <v>3</v>
      </c>
      <c r="BR31" s="51">
        <v>8</v>
      </c>
      <c r="BS31" s="51">
        <v>20</v>
      </c>
      <c r="BT31" s="51">
        <v>1</v>
      </c>
      <c r="BU31" s="51">
        <v>0</v>
      </c>
      <c r="BV31" s="51">
        <v>3</v>
      </c>
      <c r="BW31" s="51">
        <v>0</v>
      </c>
      <c r="BX31" s="51">
        <v>28</v>
      </c>
      <c r="BY31" s="51">
        <v>424</v>
      </c>
      <c r="BZ31" s="51">
        <v>68</v>
      </c>
      <c r="CA31" s="51">
        <v>32</v>
      </c>
      <c r="CC31" s="51">
        <v>29</v>
      </c>
      <c r="CD31" s="51">
        <v>9</v>
      </c>
      <c r="CE31" s="51">
        <v>28</v>
      </c>
      <c r="CF31" s="51">
        <v>22</v>
      </c>
      <c r="CG31" s="51">
        <v>1</v>
      </c>
      <c r="CH31" s="51">
        <v>0</v>
      </c>
      <c r="CI31" s="51">
        <v>3</v>
      </c>
      <c r="CJ31" s="51">
        <v>0</v>
      </c>
      <c r="CK31" s="51">
        <v>9</v>
      </c>
      <c r="CL31" s="51">
        <v>185</v>
      </c>
      <c r="CM31" s="51">
        <v>40</v>
      </c>
      <c r="CN31" s="51">
        <v>60</v>
      </c>
      <c r="CP31" s="51">
        <v>29</v>
      </c>
      <c r="CQ31" s="51">
        <v>5</v>
      </c>
      <c r="CR31" s="51">
        <v>16</v>
      </c>
      <c r="CS31" s="51">
        <v>23</v>
      </c>
      <c r="CT31" s="51">
        <v>4</v>
      </c>
      <c r="CU31" s="51">
        <v>0</v>
      </c>
      <c r="CV31" s="51">
        <v>3</v>
      </c>
      <c r="CW31" s="51">
        <v>0</v>
      </c>
      <c r="CX31" s="51">
        <v>20</v>
      </c>
      <c r="CY31" s="51">
        <v>239</v>
      </c>
      <c r="CZ31" s="51">
        <v>52</v>
      </c>
      <c r="DA31" s="51">
        <v>48</v>
      </c>
      <c r="DC31" s="51">
        <v>29</v>
      </c>
      <c r="DD31" s="51">
        <v>7</v>
      </c>
      <c r="DE31" s="51">
        <v>21</v>
      </c>
      <c r="DF31" s="51">
        <v>23</v>
      </c>
      <c r="DG31" s="51">
        <v>3</v>
      </c>
      <c r="DH31" s="51">
        <v>0</v>
      </c>
      <c r="DI31" s="51">
        <v>3</v>
      </c>
      <c r="DJ31" s="51">
        <v>0</v>
      </c>
      <c r="DK31" s="51">
        <v>15</v>
      </c>
      <c r="DL31" s="51">
        <v>424</v>
      </c>
      <c r="DM31" s="51">
        <v>47</v>
      </c>
      <c r="DN31" s="51">
        <v>53</v>
      </c>
      <c r="DP31" s="51">
        <v>61</v>
      </c>
      <c r="DQ31" s="51">
        <v>64</v>
      </c>
      <c r="DR31" s="51">
        <v>0</v>
      </c>
      <c r="DS31" s="51">
        <v>3</v>
      </c>
      <c r="DV31" s="51">
        <v>3</v>
      </c>
      <c r="DW31" s="51">
        <v>5</v>
      </c>
      <c r="DX31" s="51">
        <v>28</v>
      </c>
      <c r="DY31" s="51">
        <v>185</v>
      </c>
      <c r="DZ31" s="51">
        <v>36</v>
      </c>
      <c r="EA31" s="51">
        <v>0</v>
      </c>
      <c r="EC31" s="51">
        <v>44</v>
      </c>
      <c r="ED31" s="51">
        <v>47</v>
      </c>
      <c r="EE31" s="51">
        <v>0</v>
      </c>
      <c r="EF31" s="51">
        <v>3</v>
      </c>
      <c r="EI31" s="51">
        <v>4</v>
      </c>
      <c r="EJ31" s="51">
        <v>11</v>
      </c>
      <c r="EK31" s="51">
        <v>38</v>
      </c>
      <c r="EL31" s="51">
        <v>239</v>
      </c>
      <c r="EM31" s="51">
        <v>53</v>
      </c>
      <c r="EN31" s="51">
        <v>0</v>
      </c>
      <c r="EP31" s="51">
        <v>51</v>
      </c>
      <c r="EQ31" s="51">
        <v>54</v>
      </c>
      <c r="ER31" s="51">
        <v>0</v>
      </c>
      <c r="ES31" s="51">
        <v>3</v>
      </c>
      <c r="EV31" s="51">
        <v>4</v>
      </c>
      <c r="EW31" s="51">
        <v>9</v>
      </c>
      <c r="EX31" s="51">
        <v>33</v>
      </c>
      <c r="EY31" s="51">
        <v>424</v>
      </c>
      <c r="EZ31" s="51">
        <v>46</v>
      </c>
      <c r="FA31" s="51">
        <v>0</v>
      </c>
    </row>
    <row r="32" spans="2:157" x14ac:dyDescent="0.2">
      <c r="B32" s="51" t="s">
        <v>86</v>
      </c>
      <c r="C32" s="51">
        <v>8</v>
      </c>
      <c r="D32" s="51">
        <v>25</v>
      </c>
      <c r="E32" s="51">
        <v>19</v>
      </c>
      <c r="F32" s="51">
        <v>9</v>
      </c>
      <c r="G32" s="51">
        <v>37</v>
      </c>
      <c r="H32" s="51">
        <v>0</v>
      </c>
      <c r="I32" s="51">
        <v>0</v>
      </c>
      <c r="J32" s="51">
        <v>0</v>
      </c>
      <c r="K32" s="51">
        <v>1</v>
      </c>
      <c r="L32" s="51">
        <v>2461</v>
      </c>
      <c r="M32" s="51">
        <v>9</v>
      </c>
      <c r="N32" s="51">
        <v>91</v>
      </c>
      <c r="P32" s="51">
        <v>11</v>
      </c>
      <c r="Q32" s="51">
        <v>24</v>
      </c>
      <c r="R32" s="51">
        <v>21</v>
      </c>
      <c r="S32" s="51">
        <v>12</v>
      </c>
      <c r="T32" s="51">
        <v>29</v>
      </c>
      <c r="U32" s="51">
        <v>0</v>
      </c>
      <c r="V32" s="51">
        <v>0</v>
      </c>
      <c r="W32" s="51">
        <v>0</v>
      </c>
      <c r="X32" s="51">
        <v>3</v>
      </c>
      <c r="Y32" s="51">
        <v>2535</v>
      </c>
      <c r="Z32" s="51">
        <v>15</v>
      </c>
      <c r="AA32" s="51">
        <v>85</v>
      </c>
      <c r="AC32" s="51">
        <v>10</v>
      </c>
      <c r="AD32" s="51">
        <v>25</v>
      </c>
      <c r="AE32" s="51">
        <v>20</v>
      </c>
      <c r="AF32" s="51">
        <v>11</v>
      </c>
      <c r="AG32" s="51">
        <v>33</v>
      </c>
      <c r="AH32" s="51">
        <v>0</v>
      </c>
      <c r="AI32" s="51">
        <v>0</v>
      </c>
      <c r="AJ32" s="51">
        <v>0</v>
      </c>
      <c r="AK32" s="51">
        <v>2</v>
      </c>
      <c r="AL32" s="51">
        <v>4996</v>
      </c>
      <c r="AM32" s="51">
        <v>12</v>
      </c>
      <c r="AN32" s="51">
        <v>88</v>
      </c>
      <c r="AP32" s="51">
        <v>9</v>
      </c>
      <c r="AQ32" s="51">
        <v>26</v>
      </c>
      <c r="AR32" s="51">
        <v>26</v>
      </c>
      <c r="AS32" s="51">
        <v>15</v>
      </c>
      <c r="AT32" s="51">
        <v>22</v>
      </c>
      <c r="AU32" s="51">
        <v>0</v>
      </c>
      <c r="AV32" s="51">
        <v>0</v>
      </c>
      <c r="AW32" s="51">
        <v>0</v>
      </c>
      <c r="AX32" s="51">
        <v>2</v>
      </c>
      <c r="AY32" s="51">
        <v>2461</v>
      </c>
      <c r="AZ32" s="51">
        <v>11</v>
      </c>
      <c r="BA32" s="51">
        <v>89</v>
      </c>
      <c r="BC32" s="51">
        <v>15</v>
      </c>
      <c r="BD32" s="51">
        <v>19</v>
      </c>
      <c r="BE32" s="51">
        <v>27</v>
      </c>
      <c r="BF32" s="51">
        <v>21</v>
      </c>
      <c r="BG32" s="51">
        <v>13</v>
      </c>
      <c r="BH32" s="51">
        <v>0</v>
      </c>
      <c r="BI32" s="51">
        <v>0</v>
      </c>
      <c r="BJ32" s="51">
        <v>0</v>
      </c>
      <c r="BK32" s="51">
        <v>4</v>
      </c>
      <c r="BL32" s="51">
        <v>2535</v>
      </c>
      <c r="BM32" s="51">
        <v>19</v>
      </c>
      <c r="BN32" s="51">
        <v>81</v>
      </c>
      <c r="BP32" s="51">
        <v>12</v>
      </c>
      <c r="BQ32" s="51">
        <v>23</v>
      </c>
      <c r="BR32" s="51">
        <v>27</v>
      </c>
      <c r="BS32" s="51">
        <v>18</v>
      </c>
      <c r="BT32" s="51">
        <v>18</v>
      </c>
      <c r="BU32" s="51">
        <v>0</v>
      </c>
      <c r="BV32" s="51">
        <v>0</v>
      </c>
      <c r="BW32" s="51">
        <v>0</v>
      </c>
      <c r="BX32" s="51">
        <v>3</v>
      </c>
      <c r="BY32" s="51">
        <v>4996</v>
      </c>
      <c r="BZ32" s="51">
        <v>15</v>
      </c>
      <c r="CA32" s="51">
        <v>85</v>
      </c>
      <c r="CC32" s="51">
        <v>6</v>
      </c>
      <c r="CD32" s="51">
        <v>30</v>
      </c>
      <c r="CE32" s="51">
        <v>25</v>
      </c>
      <c r="CF32" s="51">
        <v>13</v>
      </c>
      <c r="CG32" s="51">
        <v>24</v>
      </c>
      <c r="CH32" s="51">
        <v>0</v>
      </c>
      <c r="CI32" s="51">
        <v>0</v>
      </c>
      <c r="CJ32" s="51">
        <v>0</v>
      </c>
      <c r="CK32" s="51">
        <v>1</v>
      </c>
      <c r="CL32" s="51">
        <v>2461</v>
      </c>
      <c r="CM32" s="51">
        <v>7</v>
      </c>
      <c r="CN32" s="51">
        <v>93</v>
      </c>
      <c r="CP32" s="51">
        <v>7</v>
      </c>
      <c r="CQ32" s="51">
        <v>24</v>
      </c>
      <c r="CR32" s="51">
        <v>22</v>
      </c>
      <c r="CS32" s="51">
        <v>14</v>
      </c>
      <c r="CT32" s="51">
        <v>31</v>
      </c>
      <c r="CU32" s="51">
        <v>0</v>
      </c>
      <c r="CV32" s="51">
        <v>0</v>
      </c>
      <c r="CW32" s="51">
        <v>0</v>
      </c>
      <c r="CX32" s="51">
        <v>2</v>
      </c>
      <c r="CY32" s="51">
        <v>2535</v>
      </c>
      <c r="CZ32" s="51">
        <v>9</v>
      </c>
      <c r="DA32" s="51">
        <v>91</v>
      </c>
      <c r="DC32" s="51">
        <v>6</v>
      </c>
      <c r="DD32" s="51">
        <v>27</v>
      </c>
      <c r="DE32" s="51">
        <v>24</v>
      </c>
      <c r="DF32" s="51">
        <v>13</v>
      </c>
      <c r="DG32" s="51">
        <v>28</v>
      </c>
      <c r="DH32" s="51">
        <v>0</v>
      </c>
      <c r="DI32" s="51">
        <v>0</v>
      </c>
      <c r="DJ32" s="51">
        <v>0</v>
      </c>
      <c r="DK32" s="51">
        <v>2</v>
      </c>
      <c r="DL32" s="51">
        <v>4996</v>
      </c>
      <c r="DM32" s="51">
        <v>8</v>
      </c>
      <c r="DN32" s="51">
        <v>92</v>
      </c>
      <c r="DP32" s="51">
        <v>65</v>
      </c>
      <c r="DQ32" s="51">
        <v>92</v>
      </c>
      <c r="DR32" s="51">
        <v>0</v>
      </c>
      <c r="DS32" s="51">
        <v>27</v>
      </c>
      <c r="DV32" s="51">
        <v>0</v>
      </c>
      <c r="DW32" s="51">
        <v>1</v>
      </c>
      <c r="DX32" s="51">
        <v>7</v>
      </c>
      <c r="DY32" s="51">
        <v>2461</v>
      </c>
      <c r="DZ32" s="51">
        <v>8</v>
      </c>
      <c r="EA32" s="51">
        <v>0</v>
      </c>
      <c r="EC32" s="51">
        <v>61</v>
      </c>
      <c r="ED32" s="51">
        <v>90</v>
      </c>
      <c r="EE32" s="51">
        <v>0</v>
      </c>
      <c r="EF32" s="51">
        <v>29</v>
      </c>
      <c r="EI32" s="51">
        <v>0</v>
      </c>
      <c r="EJ32" s="51">
        <v>2</v>
      </c>
      <c r="EK32" s="51">
        <v>8</v>
      </c>
      <c r="EL32" s="51">
        <v>2535</v>
      </c>
      <c r="EM32" s="51">
        <v>10</v>
      </c>
      <c r="EN32" s="51">
        <v>0</v>
      </c>
      <c r="EP32" s="51">
        <v>63</v>
      </c>
      <c r="EQ32" s="51">
        <v>91</v>
      </c>
      <c r="ER32" s="51">
        <v>0</v>
      </c>
      <c r="ES32" s="51">
        <v>28</v>
      </c>
      <c r="EV32" s="51">
        <v>0</v>
      </c>
      <c r="EW32" s="51">
        <v>1</v>
      </c>
      <c r="EX32" s="51">
        <v>7</v>
      </c>
      <c r="EY32" s="51">
        <v>4996</v>
      </c>
      <c r="EZ32" s="51">
        <v>9</v>
      </c>
      <c r="FA32" s="51">
        <v>0</v>
      </c>
    </row>
    <row r="33" spans="1:157" x14ac:dyDescent="0.2">
      <c r="B33" s="51" t="s">
        <v>85</v>
      </c>
      <c r="C33" s="51">
        <v>10</v>
      </c>
      <c r="D33" s="51">
        <v>23</v>
      </c>
      <c r="E33" s="51">
        <v>22</v>
      </c>
      <c r="F33" s="51">
        <v>12</v>
      </c>
      <c r="G33" s="51">
        <v>31</v>
      </c>
      <c r="H33" s="51">
        <v>0</v>
      </c>
      <c r="I33" s="51">
        <v>0</v>
      </c>
      <c r="J33" s="51">
        <v>0</v>
      </c>
      <c r="K33" s="51">
        <v>2</v>
      </c>
      <c r="L33" s="51">
        <v>1275</v>
      </c>
      <c r="M33" s="51">
        <v>12</v>
      </c>
      <c r="N33" s="51">
        <v>88</v>
      </c>
      <c r="P33" s="51">
        <v>17</v>
      </c>
      <c r="Q33" s="51">
        <v>23</v>
      </c>
      <c r="R33" s="51">
        <v>23</v>
      </c>
      <c r="S33" s="51">
        <v>13</v>
      </c>
      <c r="T33" s="51">
        <v>19</v>
      </c>
      <c r="U33" s="51">
        <v>0</v>
      </c>
      <c r="V33" s="51">
        <v>0</v>
      </c>
      <c r="W33" s="51">
        <v>0</v>
      </c>
      <c r="X33" s="51">
        <v>5</v>
      </c>
      <c r="Y33" s="51">
        <v>1361</v>
      </c>
      <c r="Z33" s="51">
        <v>21</v>
      </c>
      <c r="AA33" s="51">
        <v>79</v>
      </c>
      <c r="AC33" s="51">
        <v>14</v>
      </c>
      <c r="AD33" s="51">
        <v>23</v>
      </c>
      <c r="AE33" s="51">
        <v>22</v>
      </c>
      <c r="AF33" s="51">
        <v>13</v>
      </c>
      <c r="AG33" s="51">
        <v>25</v>
      </c>
      <c r="AH33" s="51">
        <v>0</v>
      </c>
      <c r="AI33" s="51">
        <v>0</v>
      </c>
      <c r="AJ33" s="51">
        <v>0</v>
      </c>
      <c r="AK33" s="51">
        <v>3</v>
      </c>
      <c r="AL33" s="51">
        <v>2636</v>
      </c>
      <c r="AM33" s="51">
        <v>17</v>
      </c>
      <c r="AN33" s="51">
        <v>83</v>
      </c>
      <c r="AP33" s="51">
        <v>12</v>
      </c>
      <c r="AQ33" s="51">
        <v>22</v>
      </c>
      <c r="AR33" s="51">
        <v>29</v>
      </c>
      <c r="AS33" s="51">
        <v>18</v>
      </c>
      <c r="AT33" s="51">
        <v>18</v>
      </c>
      <c r="AU33" s="51">
        <v>0</v>
      </c>
      <c r="AV33" s="51">
        <v>0</v>
      </c>
      <c r="AW33" s="51">
        <v>0</v>
      </c>
      <c r="AX33" s="51">
        <v>2</v>
      </c>
      <c r="AY33" s="51">
        <v>1275</v>
      </c>
      <c r="AZ33" s="51">
        <v>14</v>
      </c>
      <c r="BA33" s="51">
        <v>86</v>
      </c>
      <c r="BC33" s="51">
        <v>19</v>
      </c>
      <c r="BD33" s="51">
        <v>16</v>
      </c>
      <c r="BE33" s="51">
        <v>28</v>
      </c>
      <c r="BF33" s="51">
        <v>24</v>
      </c>
      <c r="BG33" s="51">
        <v>6</v>
      </c>
      <c r="BH33" s="51">
        <v>0</v>
      </c>
      <c r="BI33" s="51">
        <v>0</v>
      </c>
      <c r="BJ33" s="51">
        <v>0</v>
      </c>
      <c r="BK33" s="51">
        <v>7</v>
      </c>
      <c r="BL33" s="51">
        <v>1361</v>
      </c>
      <c r="BM33" s="51">
        <v>26</v>
      </c>
      <c r="BN33" s="51">
        <v>74</v>
      </c>
      <c r="BP33" s="51">
        <v>16</v>
      </c>
      <c r="BQ33" s="51">
        <v>19</v>
      </c>
      <c r="BR33" s="51">
        <v>28</v>
      </c>
      <c r="BS33" s="51">
        <v>21</v>
      </c>
      <c r="BT33" s="51">
        <v>12</v>
      </c>
      <c r="BU33" s="51">
        <v>0</v>
      </c>
      <c r="BV33" s="51">
        <v>0</v>
      </c>
      <c r="BW33" s="51">
        <v>0</v>
      </c>
      <c r="BX33" s="51">
        <v>5</v>
      </c>
      <c r="BY33" s="51">
        <v>2636</v>
      </c>
      <c r="BZ33" s="51">
        <v>20</v>
      </c>
      <c r="CA33" s="51">
        <v>80</v>
      </c>
      <c r="CC33" s="51">
        <v>8</v>
      </c>
      <c r="CD33" s="51">
        <v>28</v>
      </c>
      <c r="CE33" s="51">
        <v>26</v>
      </c>
      <c r="CF33" s="51">
        <v>18</v>
      </c>
      <c r="CG33" s="51">
        <v>18</v>
      </c>
      <c r="CH33" s="51">
        <v>0</v>
      </c>
      <c r="CI33" s="51">
        <v>0</v>
      </c>
      <c r="CJ33" s="51">
        <v>0</v>
      </c>
      <c r="CK33" s="51">
        <v>2</v>
      </c>
      <c r="CL33" s="51">
        <v>1275</v>
      </c>
      <c r="CM33" s="51">
        <v>9</v>
      </c>
      <c r="CN33" s="51">
        <v>91</v>
      </c>
      <c r="CP33" s="51">
        <v>11</v>
      </c>
      <c r="CQ33" s="51">
        <v>24</v>
      </c>
      <c r="CR33" s="51">
        <v>25</v>
      </c>
      <c r="CS33" s="51">
        <v>18</v>
      </c>
      <c r="CT33" s="51">
        <v>19</v>
      </c>
      <c r="CU33" s="51">
        <v>0</v>
      </c>
      <c r="CV33" s="51">
        <v>0</v>
      </c>
      <c r="CW33" s="51">
        <v>0</v>
      </c>
      <c r="CX33" s="51">
        <v>3</v>
      </c>
      <c r="CY33" s="51">
        <v>1361</v>
      </c>
      <c r="CZ33" s="51">
        <v>14</v>
      </c>
      <c r="DA33" s="51">
        <v>86</v>
      </c>
      <c r="DC33" s="51">
        <v>9</v>
      </c>
      <c r="DD33" s="51">
        <v>26</v>
      </c>
      <c r="DE33" s="51">
        <v>26</v>
      </c>
      <c r="DF33" s="51">
        <v>18</v>
      </c>
      <c r="DG33" s="51">
        <v>18</v>
      </c>
      <c r="DH33" s="51">
        <v>0</v>
      </c>
      <c r="DI33" s="51">
        <v>0</v>
      </c>
      <c r="DJ33" s="51">
        <v>0</v>
      </c>
      <c r="DK33" s="51">
        <v>3</v>
      </c>
      <c r="DL33" s="51">
        <v>2636</v>
      </c>
      <c r="DM33" s="51">
        <v>12</v>
      </c>
      <c r="DN33" s="51">
        <v>88</v>
      </c>
      <c r="DP33" s="51">
        <v>70</v>
      </c>
      <c r="DQ33" s="51">
        <v>90</v>
      </c>
      <c r="DR33" s="51">
        <v>0</v>
      </c>
      <c r="DS33" s="51">
        <v>21</v>
      </c>
      <c r="DV33" s="51">
        <v>0</v>
      </c>
      <c r="DW33" s="51">
        <v>1</v>
      </c>
      <c r="DX33" s="51">
        <v>9</v>
      </c>
      <c r="DY33" s="51">
        <v>1275</v>
      </c>
      <c r="DZ33" s="51">
        <v>10</v>
      </c>
      <c r="EA33" s="51">
        <v>0</v>
      </c>
      <c r="EC33" s="51">
        <v>65</v>
      </c>
      <c r="ED33" s="51">
        <v>85</v>
      </c>
      <c r="EE33" s="51">
        <v>0</v>
      </c>
      <c r="EF33" s="51">
        <v>20</v>
      </c>
      <c r="EI33" s="51">
        <v>0</v>
      </c>
      <c r="EJ33" s="51">
        <v>3</v>
      </c>
      <c r="EK33" s="51">
        <v>12</v>
      </c>
      <c r="EL33" s="51">
        <v>1361</v>
      </c>
      <c r="EM33" s="51">
        <v>15</v>
      </c>
      <c r="EN33" s="51">
        <v>0</v>
      </c>
      <c r="EP33" s="51">
        <v>67</v>
      </c>
      <c r="EQ33" s="51">
        <v>88</v>
      </c>
      <c r="ER33" s="51">
        <v>0</v>
      </c>
      <c r="ES33" s="51">
        <v>20</v>
      </c>
      <c r="EV33" s="51">
        <v>0</v>
      </c>
      <c r="EW33" s="51">
        <v>2</v>
      </c>
      <c r="EX33" s="51">
        <v>10</v>
      </c>
      <c r="EY33" s="51">
        <v>2636</v>
      </c>
      <c r="EZ33" s="51">
        <v>12</v>
      </c>
      <c r="FA33" s="51">
        <v>0</v>
      </c>
    </row>
    <row r="34" spans="1:157" x14ac:dyDescent="0.2">
      <c r="B34" s="51" t="s">
        <v>84</v>
      </c>
      <c r="C34" s="51">
        <v>11</v>
      </c>
      <c r="D34" s="51">
        <v>27</v>
      </c>
      <c r="E34" s="51">
        <v>23</v>
      </c>
      <c r="F34" s="51">
        <v>12</v>
      </c>
      <c r="G34" s="51">
        <v>26</v>
      </c>
      <c r="H34" s="51">
        <v>0</v>
      </c>
      <c r="I34" s="51">
        <v>0</v>
      </c>
      <c r="J34" s="51">
        <v>0</v>
      </c>
      <c r="K34" s="51">
        <v>1</v>
      </c>
      <c r="L34" s="51">
        <v>3420</v>
      </c>
      <c r="M34" s="51">
        <v>12</v>
      </c>
      <c r="N34" s="51">
        <v>88</v>
      </c>
      <c r="P34" s="51">
        <v>19</v>
      </c>
      <c r="Q34" s="51">
        <v>20</v>
      </c>
      <c r="R34" s="51">
        <v>25</v>
      </c>
      <c r="S34" s="51">
        <v>15</v>
      </c>
      <c r="T34" s="51">
        <v>17</v>
      </c>
      <c r="U34" s="51">
        <v>0</v>
      </c>
      <c r="V34" s="51">
        <v>0</v>
      </c>
      <c r="W34" s="51">
        <v>0</v>
      </c>
      <c r="X34" s="51">
        <v>4</v>
      </c>
      <c r="Y34" s="51">
        <v>3508</v>
      </c>
      <c r="Z34" s="51">
        <v>23</v>
      </c>
      <c r="AA34" s="51">
        <v>77</v>
      </c>
      <c r="AC34" s="51">
        <v>15</v>
      </c>
      <c r="AD34" s="51">
        <v>24</v>
      </c>
      <c r="AE34" s="51">
        <v>24</v>
      </c>
      <c r="AF34" s="51">
        <v>13</v>
      </c>
      <c r="AG34" s="51">
        <v>21</v>
      </c>
      <c r="AH34" s="51">
        <v>0</v>
      </c>
      <c r="AI34" s="51">
        <v>0</v>
      </c>
      <c r="AJ34" s="51">
        <v>0</v>
      </c>
      <c r="AK34" s="51">
        <v>3</v>
      </c>
      <c r="AL34" s="51">
        <v>6928</v>
      </c>
      <c r="AM34" s="51">
        <v>17</v>
      </c>
      <c r="AN34" s="51">
        <v>83</v>
      </c>
      <c r="AP34" s="51">
        <v>12</v>
      </c>
      <c r="AQ34" s="51">
        <v>23</v>
      </c>
      <c r="AR34" s="51">
        <v>30</v>
      </c>
      <c r="AS34" s="51">
        <v>20</v>
      </c>
      <c r="AT34" s="51">
        <v>13</v>
      </c>
      <c r="AU34" s="51">
        <v>0</v>
      </c>
      <c r="AV34" s="51">
        <v>0</v>
      </c>
      <c r="AW34" s="51">
        <v>0</v>
      </c>
      <c r="AX34" s="51">
        <v>2</v>
      </c>
      <c r="AY34" s="51">
        <v>3420</v>
      </c>
      <c r="AZ34" s="51">
        <v>15</v>
      </c>
      <c r="BA34" s="51">
        <v>85</v>
      </c>
      <c r="BC34" s="51">
        <v>22</v>
      </c>
      <c r="BD34" s="51">
        <v>13</v>
      </c>
      <c r="BE34" s="51">
        <v>25</v>
      </c>
      <c r="BF34" s="51">
        <v>27</v>
      </c>
      <c r="BG34" s="51">
        <v>6</v>
      </c>
      <c r="BH34" s="51">
        <v>0</v>
      </c>
      <c r="BI34" s="51">
        <v>0</v>
      </c>
      <c r="BJ34" s="51">
        <v>0</v>
      </c>
      <c r="BK34" s="51">
        <v>7</v>
      </c>
      <c r="BL34" s="51">
        <v>3508</v>
      </c>
      <c r="BM34" s="51">
        <v>29</v>
      </c>
      <c r="BN34" s="51">
        <v>71</v>
      </c>
      <c r="BP34" s="51">
        <v>17</v>
      </c>
      <c r="BQ34" s="51">
        <v>18</v>
      </c>
      <c r="BR34" s="51">
        <v>27</v>
      </c>
      <c r="BS34" s="51">
        <v>23</v>
      </c>
      <c r="BT34" s="51">
        <v>10</v>
      </c>
      <c r="BU34" s="51">
        <v>0</v>
      </c>
      <c r="BV34" s="51">
        <v>0</v>
      </c>
      <c r="BW34" s="51">
        <v>0</v>
      </c>
      <c r="BX34" s="51">
        <v>5</v>
      </c>
      <c r="BY34" s="51">
        <v>6928</v>
      </c>
      <c r="BZ34" s="51">
        <v>22</v>
      </c>
      <c r="CA34" s="51">
        <v>78</v>
      </c>
      <c r="CC34" s="51">
        <v>9</v>
      </c>
      <c r="CD34" s="51">
        <v>28</v>
      </c>
      <c r="CE34" s="51">
        <v>29</v>
      </c>
      <c r="CF34" s="51">
        <v>18</v>
      </c>
      <c r="CG34" s="51">
        <v>14</v>
      </c>
      <c r="CH34" s="51">
        <v>0</v>
      </c>
      <c r="CI34" s="51">
        <v>0</v>
      </c>
      <c r="CJ34" s="51">
        <v>0</v>
      </c>
      <c r="CK34" s="51">
        <v>1</v>
      </c>
      <c r="CL34" s="51">
        <v>3420</v>
      </c>
      <c r="CM34" s="51">
        <v>10</v>
      </c>
      <c r="CN34" s="51">
        <v>90</v>
      </c>
      <c r="CP34" s="51">
        <v>11</v>
      </c>
      <c r="CQ34" s="51">
        <v>24</v>
      </c>
      <c r="CR34" s="51">
        <v>26</v>
      </c>
      <c r="CS34" s="51">
        <v>19</v>
      </c>
      <c r="CT34" s="51">
        <v>16</v>
      </c>
      <c r="CU34" s="51">
        <v>0</v>
      </c>
      <c r="CV34" s="51">
        <v>0</v>
      </c>
      <c r="CW34" s="51">
        <v>0</v>
      </c>
      <c r="CX34" s="51">
        <v>3</v>
      </c>
      <c r="CY34" s="51">
        <v>3508</v>
      </c>
      <c r="CZ34" s="51">
        <v>14</v>
      </c>
      <c r="DA34" s="51">
        <v>86</v>
      </c>
      <c r="DC34" s="51">
        <v>10</v>
      </c>
      <c r="DD34" s="51">
        <v>26</v>
      </c>
      <c r="DE34" s="51">
        <v>28</v>
      </c>
      <c r="DF34" s="51">
        <v>19</v>
      </c>
      <c r="DG34" s="51">
        <v>15</v>
      </c>
      <c r="DH34" s="51">
        <v>0</v>
      </c>
      <c r="DI34" s="51">
        <v>0</v>
      </c>
      <c r="DJ34" s="51">
        <v>0</v>
      </c>
      <c r="DK34" s="51">
        <v>2</v>
      </c>
      <c r="DL34" s="51">
        <v>6928</v>
      </c>
      <c r="DM34" s="51">
        <v>12</v>
      </c>
      <c r="DN34" s="51">
        <v>88</v>
      </c>
      <c r="DP34" s="51">
        <v>73</v>
      </c>
      <c r="DQ34" s="51">
        <v>90</v>
      </c>
      <c r="DR34" s="51">
        <v>0</v>
      </c>
      <c r="DS34" s="51">
        <v>17</v>
      </c>
      <c r="DV34" s="51">
        <v>0</v>
      </c>
      <c r="DW34" s="51">
        <v>1</v>
      </c>
      <c r="DX34" s="51">
        <v>9</v>
      </c>
      <c r="DY34" s="51">
        <v>3420</v>
      </c>
      <c r="DZ34" s="51">
        <v>10</v>
      </c>
      <c r="EA34" s="51">
        <v>0</v>
      </c>
      <c r="EC34" s="51">
        <v>68</v>
      </c>
      <c r="ED34" s="51">
        <v>85</v>
      </c>
      <c r="EE34" s="51">
        <v>0</v>
      </c>
      <c r="EF34" s="51">
        <v>18</v>
      </c>
      <c r="EI34" s="51">
        <v>0</v>
      </c>
      <c r="EJ34" s="51">
        <v>2</v>
      </c>
      <c r="EK34" s="51">
        <v>12</v>
      </c>
      <c r="EL34" s="51">
        <v>3508</v>
      </c>
      <c r="EM34" s="51">
        <v>15</v>
      </c>
      <c r="EN34" s="51">
        <v>0</v>
      </c>
      <c r="EP34" s="51">
        <v>70</v>
      </c>
      <c r="EQ34" s="51">
        <v>88</v>
      </c>
      <c r="ER34" s="51">
        <v>0</v>
      </c>
      <c r="ES34" s="51">
        <v>17</v>
      </c>
      <c r="EV34" s="51">
        <v>0</v>
      </c>
      <c r="EW34" s="51">
        <v>2</v>
      </c>
      <c r="EX34" s="51">
        <v>10</v>
      </c>
      <c r="EY34" s="51">
        <v>6928</v>
      </c>
      <c r="EZ34" s="51">
        <v>12</v>
      </c>
      <c r="FA34" s="51">
        <v>0</v>
      </c>
    </row>
    <row r="35" spans="1:157" x14ac:dyDescent="0.2">
      <c r="B35" s="51" t="s">
        <v>79</v>
      </c>
      <c r="C35" s="51">
        <v>9</v>
      </c>
      <c r="D35" s="51">
        <v>26</v>
      </c>
      <c r="E35" s="51">
        <v>21</v>
      </c>
      <c r="F35" s="51">
        <v>11</v>
      </c>
      <c r="G35" s="51">
        <v>33</v>
      </c>
      <c r="H35" s="51">
        <v>0</v>
      </c>
      <c r="I35" s="51">
        <v>0</v>
      </c>
      <c r="J35" s="51">
        <v>0</v>
      </c>
      <c r="K35" s="51">
        <v>1</v>
      </c>
      <c r="L35" s="51">
        <v>189297</v>
      </c>
      <c r="M35" s="51">
        <v>10</v>
      </c>
      <c r="N35" s="51">
        <v>90</v>
      </c>
      <c r="P35" s="51">
        <v>15</v>
      </c>
      <c r="Q35" s="51">
        <v>22</v>
      </c>
      <c r="R35" s="51">
        <v>23</v>
      </c>
      <c r="S35" s="51">
        <v>14</v>
      </c>
      <c r="T35" s="51">
        <v>23</v>
      </c>
      <c r="U35" s="51">
        <v>0</v>
      </c>
      <c r="V35" s="51">
        <v>0</v>
      </c>
      <c r="W35" s="51">
        <v>0</v>
      </c>
      <c r="X35" s="51">
        <v>3</v>
      </c>
      <c r="Y35" s="51">
        <v>200485</v>
      </c>
      <c r="Z35" s="51">
        <v>18</v>
      </c>
      <c r="AA35" s="51">
        <v>82</v>
      </c>
      <c r="AC35" s="51">
        <v>12</v>
      </c>
      <c r="AD35" s="51">
        <v>24</v>
      </c>
      <c r="AE35" s="51">
        <v>22</v>
      </c>
      <c r="AF35" s="51">
        <v>12</v>
      </c>
      <c r="AG35" s="51">
        <v>28</v>
      </c>
      <c r="AH35" s="51">
        <v>0</v>
      </c>
      <c r="AI35" s="51">
        <v>0</v>
      </c>
      <c r="AJ35" s="51">
        <v>0</v>
      </c>
      <c r="AK35" s="51">
        <v>2</v>
      </c>
      <c r="AL35" s="51">
        <v>389782</v>
      </c>
      <c r="AM35" s="51">
        <v>14</v>
      </c>
      <c r="AN35" s="51">
        <v>86</v>
      </c>
      <c r="AP35" s="51">
        <v>10</v>
      </c>
      <c r="AQ35" s="51">
        <v>24</v>
      </c>
      <c r="AR35" s="51">
        <v>28</v>
      </c>
      <c r="AS35" s="51">
        <v>18</v>
      </c>
      <c r="AT35" s="51">
        <v>18</v>
      </c>
      <c r="AU35" s="51">
        <v>0</v>
      </c>
      <c r="AV35" s="51">
        <v>0</v>
      </c>
      <c r="AW35" s="51">
        <v>0</v>
      </c>
      <c r="AX35" s="51">
        <v>2</v>
      </c>
      <c r="AY35" s="51">
        <v>189297</v>
      </c>
      <c r="AZ35" s="51">
        <v>12</v>
      </c>
      <c r="BA35" s="51">
        <v>88</v>
      </c>
      <c r="BC35" s="51">
        <v>18</v>
      </c>
      <c r="BD35" s="51">
        <v>17</v>
      </c>
      <c r="BE35" s="51">
        <v>27</v>
      </c>
      <c r="BF35" s="51">
        <v>24</v>
      </c>
      <c r="BG35" s="51">
        <v>9</v>
      </c>
      <c r="BH35" s="51">
        <v>0</v>
      </c>
      <c r="BI35" s="51">
        <v>0</v>
      </c>
      <c r="BJ35" s="51">
        <v>0</v>
      </c>
      <c r="BK35" s="51">
        <v>5</v>
      </c>
      <c r="BL35" s="51">
        <v>200485</v>
      </c>
      <c r="BM35" s="51">
        <v>23</v>
      </c>
      <c r="BN35" s="51">
        <v>77</v>
      </c>
      <c r="BP35" s="51">
        <v>14</v>
      </c>
      <c r="BQ35" s="51">
        <v>20</v>
      </c>
      <c r="BR35" s="51">
        <v>28</v>
      </c>
      <c r="BS35" s="51">
        <v>21</v>
      </c>
      <c r="BT35" s="51">
        <v>13</v>
      </c>
      <c r="BU35" s="51">
        <v>0</v>
      </c>
      <c r="BV35" s="51">
        <v>0</v>
      </c>
      <c r="BW35" s="51">
        <v>0</v>
      </c>
      <c r="BX35" s="51">
        <v>4</v>
      </c>
      <c r="BY35" s="51">
        <v>389782</v>
      </c>
      <c r="BZ35" s="51">
        <v>18</v>
      </c>
      <c r="CA35" s="51">
        <v>82</v>
      </c>
      <c r="CC35" s="51">
        <v>6</v>
      </c>
      <c r="CD35" s="51">
        <v>30</v>
      </c>
      <c r="CE35" s="51">
        <v>27</v>
      </c>
      <c r="CF35" s="51">
        <v>15</v>
      </c>
      <c r="CG35" s="51">
        <v>20</v>
      </c>
      <c r="CH35" s="51">
        <v>0</v>
      </c>
      <c r="CI35" s="51">
        <v>0</v>
      </c>
      <c r="CJ35" s="51">
        <v>0</v>
      </c>
      <c r="CK35" s="51">
        <v>1</v>
      </c>
      <c r="CL35" s="51">
        <v>189297</v>
      </c>
      <c r="CM35" s="51">
        <v>8</v>
      </c>
      <c r="CN35" s="51">
        <v>92</v>
      </c>
      <c r="CP35" s="51">
        <v>8</v>
      </c>
      <c r="CQ35" s="51">
        <v>25</v>
      </c>
      <c r="CR35" s="51">
        <v>24</v>
      </c>
      <c r="CS35" s="51">
        <v>15</v>
      </c>
      <c r="CT35" s="51">
        <v>25</v>
      </c>
      <c r="CU35" s="51">
        <v>0</v>
      </c>
      <c r="CV35" s="51">
        <v>0</v>
      </c>
      <c r="CW35" s="51">
        <v>0</v>
      </c>
      <c r="CX35" s="51">
        <v>2</v>
      </c>
      <c r="CY35" s="51">
        <v>200485</v>
      </c>
      <c r="CZ35" s="51">
        <v>11</v>
      </c>
      <c r="DA35" s="51">
        <v>89</v>
      </c>
      <c r="DC35" s="51">
        <v>7</v>
      </c>
      <c r="DD35" s="51">
        <v>28</v>
      </c>
      <c r="DE35" s="51">
        <v>25</v>
      </c>
      <c r="DF35" s="51">
        <v>15</v>
      </c>
      <c r="DG35" s="51">
        <v>23</v>
      </c>
      <c r="DH35" s="51">
        <v>0</v>
      </c>
      <c r="DI35" s="51">
        <v>0</v>
      </c>
      <c r="DJ35" s="51">
        <v>0</v>
      </c>
      <c r="DK35" s="51">
        <v>2</v>
      </c>
      <c r="DL35" s="51">
        <v>389782</v>
      </c>
      <c r="DM35" s="51">
        <v>9</v>
      </c>
      <c r="DN35" s="51">
        <v>91</v>
      </c>
      <c r="DP35" s="51">
        <v>70</v>
      </c>
      <c r="DQ35" s="51">
        <v>92</v>
      </c>
      <c r="DR35" s="51">
        <v>0</v>
      </c>
      <c r="DS35" s="51">
        <v>23</v>
      </c>
      <c r="DV35" s="51">
        <v>0</v>
      </c>
      <c r="DW35" s="51">
        <v>1</v>
      </c>
      <c r="DX35" s="51">
        <v>7</v>
      </c>
      <c r="DY35" s="51">
        <v>189295</v>
      </c>
      <c r="DZ35" s="51">
        <v>8</v>
      </c>
      <c r="EA35" s="51">
        <v>0</v>
      </c>
      <c r="EC35" s="51">
        <v>64</v>
      </c>
      <c r="ED35" s="51">
        <v>89</v>
      </c>
      <c r="EE35" s="51">
        <v>0</v>
      </c>
      <c r="EF35" s="51">
        <v>25</v>
      </c>
      <c r="EI35" s="51">
        <v>0</v>
      </c>
      <c r="EJ35" s="51">
        <v>2</v>
      </c>
      <c r="EK35" s="51">
        <v>9</v>
      </c>
      <c r="EL35" s="51">
        <v>200482</v>
      </c>
      <c r="EM35" s="51">
        <v>11</v>
      </c>
      <c r="EN35" s="51">
        <v>0</v>
      </c>
      <c r="EP35" s="51">
        <v>67</v>
      </c>
      <c r="EQ35" s="51">
        <v>91</v>
      </c>
      <c r="ER35" s="51">
        <v>0</v>
      </c>
      <c r="ES35" s="51">
        <v>24</v>
      </c>
      <c r="EV35" s="51">
        <v>0</v>
      </c>
      <c r="EW35" s="51">
        <v>1</v>
      </c>
      <c r="EX35" s="51">
        <v>8</v>
      </c>
      <c r="EY35" s="51">
        <v>389777</v>
      </c>
      <c r="EZ35" s="51">
        <v>9</v>
      </c>
      <c r="FA35" s="51">
        <v>0</v>
      </c>
    </row>
    <row r="36" spans="1:157" x14ac:dyDescent="0.2">
      <c r="B36" s="51" t="s">
        <v>96</v>
      </c>
      <c r="C36" s="51">
        <v>12</v>
      </c>
      <c r="D36" s="51">
        <v>22</v>
      </c>
      <c r="E36" s="51">
        <v>19</v>
      </c>
      <c r="F36" s="51">
        <v>11</v>
      </c>
      <c r="G36" s="51">
        <v>25</v>
      </c>
      <c r="H36" s="51">
        <v>0</v>
      </c>
      <c r="I36" s="51">
        <v>1</v>
      </c>
      <c r="J36" s="51">
        <v>1</v>
      </c>
      <c r="K36" s="51">
        <v>9</v>
      </c>
      <c r="L36" s="51">
        <v>2999</v>
      </c>
      <c r="M36" s="51">
        <v>24</v>
      </c>
      <c r="N36" s="51">
        <v>76</v>
      </c>
      <c r="P36" s="51">
        <v>18</v>
      </c>
      <c r="Q36" s="51">
        <v>18</v>
      </c>
      <c r="R36" s="51">
        <v>20</v>
      </c>
      <c r="S36" s="51">
        <v>11</v>
      </c>
      <c r="T36" s="51">
        <v>18</v>
      </c>
      <c r="U36" s="51">
        <v>0</v>
      </c>
      <c r="V36" s="51">
        <v>1</v>
      </c>
      <c r="W36" s="51">
        <v>2</v>
      </c>
      <c r="X36" s="51">
        <v>12</v>
      </c>
      <c r="Y36" s="51">
        <v>3026</v>
      </c>
      <c r="Z36" s="51">
        <v>33</v>
      </c>
      <c r="AA36" s="51">
        <v>67</v>
      </c>
      <c r="AC36" s="51">
        <v>15</v>
      </c>
      <c r="AD36" s="51">
        <v>20</v>
      </c>
      <c r="AE36" s="51">
        <v>19</v>
      </c>
      <c r="AF36" s="51">
        <v>11</v>
      </c>
      <c r="AG36" s="51">
        <v>22</v>
      </c>
      <c r="AH36" s="51">
        <v>0</v>
      </c>
      <c r="AI36" s="51">
        <v>1</v>
      </c>
      <c r="AJ36" s="51">
        <v>1</v>
      </c>
      <c r="AK36" s="51">
        <v>11</v>
      </c>
      <c r="AL36" s="51">
        <v>6025</v>
      </c>
      <c r="AM36" s="51">
        <v>28</v>
      </c>
      <c r="AN36" s="51">
        <v>72</v>
      </c>
      <c r="AP36" s="51">
        <v>14</v>
      </c>
      <c r="AQ36" s="51">
        <v>19</v>
      </c>
      <c r="AR36" s="51">
        <v>25</v>
      </c>
      <c r="AS36" s="51">
        <v>18</v>
      </c>
      <c r="AT36" s="51">
        <v>13</v>
      </c>
      <c r="AU36" s="51">
        <v>0</v>
      </c>
      <c r="AV36" s="51">
        <v>1</v>
      </c>
      <c r="AW36" s="51">
        <v>1</v>
      </c>
      <c r="AX36" s="51">
        <v>10</v>
      </c>
      <c r="AY36" s="51">
        <v>2999</v>
      </c>
      <c r="AZ36" s="51">
        <v>26</v>
      </c>
      <c r="BA36" s="51">
        <v>74</v>
      </c>
      <c r="BC36" s="51">
        <v>20</v>
      </c>
      <c r="BD36" s="51">
        <v>12</v>
      </c>
      <c r="BE36" s="51">
        <v>22</v>
      </c>
      <c r="BF36" s="51">
        <v>21</v>
      </c>
      <c r="BG36" s="51">
        <v>7</v>
      </c>
      <c r="BH36" s="51">
        <v>0</v>
      </c>
      <c r="BI36" s="51">
        <v>1</v>
      </c>
      <c r="BJ36" s="51">
        <v>2</v>
      </c>
      <c r="BK36" s="51">
        <v>14</v>
      </c>
      <c r="BL36" s="51">
        <v>3026</v>
      </c>
      <c r="BM36" s="51">
        <v>37</v>
      </c>
      <c r="BN36" s="51">
        <v>63</v>
      </c>
      <c r="BP36" s="51">
        <v>17</v>
      </c>
      <c r="BQ36" s="51">
        <v>15</v>
      </c>
      <c r="BR36" s="51">
        <v>23</v>
      </c>
      <c r="BS36" s="51">
        <v>20</v>
      </c>
      <c r="BT36" s="51">
        <v>10</v>
      </c>
      <c r="BU36" s="51">
        <v>0</v>
      </c>
      <c r="BV36" s="51">
        <v>1</v>
      </c>
      <c r="BW36" s="51">
        <v>1</v>
      </c>
      <c r="BX36" s="51">
        <v>12</v>
      </c>
      <c r="BY36" s="51">
        <v>6025</v>
      </c>
      <c r="BZ36" s="51">
        <v>32</v>
      </c>
      <c r="CA36" s="51">
        <v>68</v>
      </c>
      <c r="CC36" s="51">
        <v>11</v>
      </c>
      <c r="CD36" s="51">
        <v>25</v>
      </c>
      <c r="CE36" s="51">
        <v>25</v>
      </c>
      <c r="CF36" s="51">
        <v>16</v>
      </c>
      <c r="CG36" s="51">
        <v>15</v>
      </c>
      <c r="CH36" s="51">
        <v>0</v>
      </c>
      <c r="CI36" s="51">
        <v>1</v>
      </c>
      <c r="CJ36" s="51">
        <v>2</v>
      </c>
      <c r="CK36" s="51">
        <v>5</v>
      </c>
      <c r="CL36" s="51">
        <v>2999</v>
      </c>
      <c r="CM36" s="51">
        <v>20</v>
      </c>
      <c r="CN36" s="51">
        <v>80</v>
      </c>
      <c r="CP36" s="51">
        <v>13</v>
      </c>
      <c r="CQ36" s="51">
        <v>20</v>
      </c>
      <c r="CR36" s="51">
        <v>22</v>
      </c>
      <c r="CS36" s="51">
        <v>16</v>
      </c>
      <c r="CT36" s="51">
        <v>19</v>
      </c>
      <c r="CU36" s="51">
        <v>0</v>
      </c>
      <c r="CV36" s="51">
        <v>2</v>
      </c>
      <c r="CW36" s="51">
        <v>2</v>
      </c>
      <c r="CX36" s="51">
        <v>6</v>
      </c>
      <c r="CY36" s="51">
        <v>3026</v>
      </c>
      <c r="CZ36" s="51">
        <v>23</v>
      </c>
      <c r="DA36" s="51">
        <v>77</v>
      </c>
      <c r="DC36" s="51">
        <v>12</v>
      </c>
      <c r="DD36" s="51">
        <v>22</v>
      </c>
      <c r="DE36" s="51">
        <v>24</v>
      </c>
      <c r="DF36" s="51">
        <v>16</v>
      </c>
      <c r="DG36" s="51">
        <v>17</v>
      </c>
      <c r="DH36" s="51">
        <v>0</v>
      </c>
      <c r="DI36" s="51">
        <v>1</v>
      </c>
      <c r="DJ36" s="51">
        <v>2</v>
      </c>
      <c r="DK36" s="51">
        <v>6</v>
      </c>
      <c r="DL36" s="51">
        <v>6025</v>
      </c>
      <c r="DM36" s="51">
        <v>22</v>
      </c>
      <c r="DN36" s="51">
        <v>78</v>
      </c>
      <c r="DP36" s="51">
        <v>62</v>
      </c>
      <c r="DQ36" s="51">
        <v>79</v>
      </c>
      <c r="DR36" s="51">
        <v>0</v>
      </c>
      <c r="DS36" s="51">
        <v>16</v>
      </c>
      <c r="DV36" s="51">
        <v>4</v>
      </c>
      <c r="DW36" s="51">
        <v>6</v>
      </c>
      <c r="DX36" s="51">
        <v>12</v>
      </c>
      <c r="DY36" s="51">
        <v>2999</v>
      </c>
      <c r="DZ36" s="51">
        <v>21</v>
      </c>
      <c r="EA36" s="51">
        <v>0</v>
      </c>
      <c r="EC36" s="51">
        <v>56</v>
      </c>
      <c r="ED36" s="51">
        <v>74</v>
      </c>
      <c r="EE36" s="51">
        <v>0</v>
      </c>
      <c r="EF36" s="51">
        <v>18</v>
      </c>
      <c r="EI36" s="51">
        <v>5</v>
      </c>
      <c r="EJ36" s="51">
        <v>7</v>
      </c>
      <c r="EK36" s="51">
        <v>14</v>
      </c>
      <c r="EL36" s="51">
        <v>3026</v>
      </c>
      <c r="EM36" s="51">
        <v>26</v>
      </c>
      <c r="EN36" s="51">
        <v>0</v>
      </c>
      <c r="EP36" s="51">
        <v>59</v>
      </c>
      <c r="EQ36" s="51">
        <v>76</v>
      </c>
      <c r="ER36" s="51">
        <v>0</v>
      </c>
      <c r="ES36" s="51">
        <v>17</v>
      </c>
      <c r="EV36" s="51">
        <v>4</v>
      </c>
      <c r="EW36" s="51">
        <v>6</v>
      </c>
      <c r="EX36" s="51">
        <v>13</v>
      </c>
      <c r="EY36" s="51">
        <v>6025</v>
      </c>
      <c r="EZ36" s="51">
        <v>24</v>
      </c>
      <c r="FA36" s="51">
        <v>0</v>
      </c>
    </row>
    <row r="37" spans="1:157" x14ac:dyDescent="0.2">
      <c r="B37" s="51" t="s">
        <v>22</v>
      </c>
      <c r="C37" s="51">
        <v>10</v>
      </c>
      <c r="D37" s="51">
        <v>25</v>
      </c>
      <c r="E37" s="51">
        <v>22</v>
      </c>
      <c r="F37" s="51">
        <v>11</v>
      </c>
      <c r="G37" s="51">
        <v>30</v>
      </c>
      <c r="H37" s="51">
        <v>0</v>
      </c>
      <c r="I37" s="51">
        <v>0</v>
      </c>
      <c r="J37" s="51">
        <v>0</v>
      </c>
      <c r="K37" s="51">
        <v>2</v>
      </c>
      <c r="L37" s="51">
        <v>259043</v>
      </c>
      <c r="M37" s="51">
        <v>12</v>
      </c>
      <c r="N37" s="51">
        <v>88</v>
      </c>
      <c r="P37" s="51">
        <v>16</v>
      </c>
      <c r="Q37" s="51">
        <v>22</v>
      </c>
      <c r="R37" s="51">
        <v>23</v>
      </c>
      <c r="S37" s="51">
        <v>14</v>
      </c>
      <c r="T37" s="51">
        <v>22</v>
      </c>
      <c r="U37" s="51">
        <v>0</v>
      </c>
      <c r="V37" s="51">
        <v>0</v>
      </c>
      <c r="W37" s="51">
        <v>0</v>
      </c>
      <c r="X37" s="51">
        <v>4</v>
      </c>
      <c r="Y37" s="51">
        <v>272860</v>
      </c>
      <c r="Z37" s="51">
        <v>20</v>
      </c>
      <c r="AA37" s="51">
        <v>80</v>
      </c>
      <c r="AC37" s="51">
        <v>13</v>
      </c>
      <c r="AD37" s="51">
        <v>24</v>
      </c>
      <c r="AE37" s="51">
        <v>22</v>
      </c>
      <c r="AF37" s="51">
        <v>12</v>
      </c>
      <c r="AG37" s="51">
        <v>26</v>
      </c>
      <c r="AH37" s="51">
        <v>0</v>
      </c>
      <c r="AI37" s="51">
        <v>0</v>
      </c>
      <c r="AJ37" s="51">
        <v>0</v>
      </c>
      <c r="AK37" s="51">
        <v>3</v>
      </c>
      <c r="AL37" s="51">
        <v>531903</v>
      </c>
      <c r="AM37" s="51">
        <v>16</v>
      </c>
      <c r="AN37" s="51">
        <v>84</v>
      </c>
      <c r="AP37" s="51">
        <v>11</v>
      </c>
      <c r="AQ37" s="51">
        <v>24</v>
      </c>
      <c r="AR37" s="51">
        <v>28</v>
      </c>
      <c r="AS37" s="51">
        <v>18</v>
      </c>
      <c r="AT37" s="51">
        <v>16</v>
      </c>
      <c r="AU37" s="51">
        <v>0</v>
      </c>
      <c r="AV37" s="51">
        <v>0</v>
      </c>
      <c r="AW37" s="51">
        <v>0</v>
      </c>
      <c r="AX37" s="51">
        <v>3</v>
      </c>
      <c r="AY37" s="51">
        <v>259043</v>
      </c>
      <c r="AZ37" s="51">
        <v>13</v>
      </c>
      <c r="BA37" s="51">
        <v>87</v>
      </c>
      <c r="BC37" s="51">
        <v>19</v>
      </c>
      <c r="BD37" s="51">
        <v>16</v>
      </c>
      <c r="BE37" s="51">
        <v>27</v>
      </c>
      <c r="BF37" s="51">
        <v>24</v>
      </c>
      <c r="BG37" s="51">
        <v>9</v>
      </c>
      <c r="BH37" s="51">
        <v>0</v>
      </c>
      <c r="BI37" s="51">
        <v>0</v>
      </c>
      <c r="BJ37" s="51">
        <v>0</v>
      </c>
      <c r="BK37" s="51">
        <v>6</v>
      </c>
      <c r="BL37" s="51">
        <v>272860</v>
      </c>
      <c r="BM37" s="51">
        <v>25</v>
      </c>
      <c r="BN37" s="51">
        <v>75</v>
      </c>
      <c r="BP37" s="51">
        <v>15</v>
      </c>
      <c r="BQ37" s="51">
        <v>20</v>
      </c>
      <c r="BR37" s="51">
        <v>28</v>
      </c>
      <c r="BS37" s="51">
        <v>21</v>
      </c>
      <c r="BT37" s="51">
        <v>12</v>
      </c>
      <c r="BU37" s="51">
        <v>0</v>
      </c>
      <c r="BV37" s="51">
        <v>0</v>
      </c>
      <c r="BW37" s="51">
        <v>0</v>
      </c>
      <c r="BX37" s="51">
        <v>4</v>
      </c>
      <c r="BY37" s="51">
        <v>531903</v>
      </c>
      <c r="BZ37" s="51">
        <v>19</v>
      </c>
      <c r="CA37" s="51">
        <v>81</v>
      </c>
      <c r="CC37" s="51">
        <v>7</v>
      </c>
      <c r="CD37" s="51">
        <v>29</v>
      </c>
      <c r="CE37" s="51">
        <v>27</v>
      </c>
      <c r="CF37" s="51">
        <v>16</v>
      </c>
      <c r="CG37" s="51">
        <v>19</v>
      </c>
      <c r="CH37" s="51">
        <v>0</v>
      </c>
      <c r="CI37" s="51">
        <v>0</v>
      </c>
      <c r="CJ37" s="51">
        <v>0</v>
      </c>
      <c r="CK37" s="51">
        <v>1</v>
      </c>
      <c r="CL37" s="51">
        <v>259043</v>
      </c>
      <c r="CM37" s="51">
        <v>9</v>
      </c>
      <c r="CN37" s="51">
        <v>91</v>
      </c>
      <c r="CP37" s="51">
        <v>9</v>
      </c>
      <c r="CQ37" s="51">
        <v>25</v>
      </c>
      <c r="CR37" s="51">
        <v>24</v>
      </c>
      <c r="CS37" s="51">
        <v>16</v>
      </c>
      <c r="CT37" s="51">
        <v>23</v>
      </c>
      <c r="CU37" s="51">
        <v>0</v>
      </c>
      <c r="CV37" s="51">
        <v>0</v>
      </c>
      <c r="CW37" s="51">
        <v>0</v>
      </c>
      <c r="CX37" s="51">
        <v>3</v>
      </c>
      <c r="CY37" s="51">
        <v>272860</v>
      </c>
      <c r="CZ37" s="51">
        <v>12</v>
      </c>
      <c r="DA37" s="51">
        <v>88</v>
      </c>
      <c r="DC37" s="51">
        <v>8</v>
      </c>
      <c r="DD37" s="51">
        <v>27</v>
      </c>
      <c r="DE37" s="51">
        <v>26</v>
      </c>
      <c r="DF37" s="51">
        <v>16</v>
      </c>
      <c r="DG37" s="51">
        <v>21</v>
      </c>
      <c r="DH37" s="51">
        <v>0</v>
      </c>
      <c r="DI37" s="51">
        <v>0</v>
      </c>
      <c r="DJ37" s="51">
        <v>0</v>
      </c>
      <c r="DK37" s="51">
        <v>2</v>
      </c>
      <c r="DL37" s="51">
        <v>531903</v>
      </c>
      <c r="DM37" s="51">
        <v>11</v>
      </c>
      <c r="DN37" s="51">
        <v>89</v>
      </c>
      <c r="DP37" s="51">
        <v>70</v>
      </c>
      <c r="DQ37" s="51">
        <v>91</v>
      </c>
      <c r="DR37" s="51">
        <v>0</v>
      </c>
      <c r="DS37" s="51">
        <v>21</v>
      </c>
      <c r="DV37" s="51">
        <v>0</v>
      </c>
      <c r="DW37" s="51">
        <v>1</v>
      </c>
      <c r="DX37" s="51">
        <v>8</v>
      </c>
      <c r="DY37" s="51">
        <v>259041</v>
      </c>
      <c r="DZ37" s="51">
        <v>9</v>
      </c>
      <c r="EA37" s="51">
        <v>0</v>
      </c>
      <c r="EC37" s="51">
        <v>64</v>
      </c>
      <c r="ED37" s="51">
        <v>87</v>
      </c>
      <c r="EE37" s="51">
        <v>0</v>
      </c>
      <c r="EF37" s="51">
        <v>23</v>
      </c>
      <c r="EI37" s="51">
        <v>0</v>
      </c>
      <c r="EJ37" s="51">
        <v>2</v>
      </c>
      <c r="EK37" s="51">
        <v>10</v>
      </c>
      <c r="EL37" s="51">
        <v>272856</v>
      </c>
      <c r="EM37" s="51">
        <v>13</v>
      </c>
      <c r="EN37" s="51">
        <v>0</v>
      </c>
      <c r="EP37" s="51">
        <v>67</v>
      </c>
      <c r="EQ37" s="51">
        <v>89</v>
      </c>
      <c r="ER37" s="51">
        <v>0</v>
      </c>
      <c r="ES37" s="51">
        <v>22</v>
      </c>
      <c r="EV37" s="51">
        <v>0</v>
      </c>
      <c r="EW37" s="51">
        <v>2</v>
      </c>
      <c r="EX37" s="51">
        <v>9</v>
      </c>
      <c r="EY37" s="51">
        <v>531897</v>
      </c>
      <c r="EZ37" s="51">
        <v>11</v>
      </c>
      <c r="FA37" s="51">
        <v>0</v>
      </c>
    </row>
    <row r="38" spans="1:157" x14ac:dyDescent="0.2">
      <c r="A38" s="51" t="s">
        <v>97</v>
      </c>
      <c r="B38" s="51" t="s">
        <v>98</v>
      </c>
      <c r="C38" s="51">
        <v>9</v>
      </c>
      <c r="D38" s="51">
        <v>26</v>
      </c>
      <c r="E38" s="51">
        <v>21</v>
      </c>
      <c r="F38" s="51">
        <v>10</v>
      </c>
      <c r="G38" s="51">
        <v>32</v>
      </c>
      <c r="H38" s="51">
        <v>0</v>
      </c>
      <c r="I38" s="51">
        <v>0</v>
      </c>
      <c r="J38" s="51">
        <v>0</v>
      </c>
      <c r="K38" s="51">
        <v>1</v>
      </c>
      <c r="L38" s="51">
        <v>215801</v>
      </c>
      <c r="M38" s="51">
        <v>10</v>
      </c>
      <c r="N38" s="51">
        <v>90</v>
      </c>
      <c r="P38" s="51">
        <v>15</v>
      </c>
      <c r="Q38" s="51">
        <v>22</v>
      </c>
      <c r="R38" s="51">
        <v>23</v>
      </c>
      <c r="S38" s="51">
        <v>13</v>
      </c>
      <c r="T38" s="51">
        <v>23</v>
      </c>
      <c r="U38" s="51">
        <v>0</v>
      </c>
      <c r="V38" s="51">
        <v>0</v>
      </c>
      <c r="W38" s="51">
        <v>0</v>
      </c>
      <c r="X38" s="51">
        <v>3</v>
      </c>
      <c r="Y38" s="51">
        <v>227989</v>
      </c>
      <c r="Z38" s="51">
        <v>18</v>
      </c>
      <c r="AA38" s="51">
        <v>82</v>
      </c>
      <c r="AC38" s="51">
        <v>12</v>
      </c>
      <c r="AD38" s="51">
        <v>24</v>
      </c>
      <c r="AE38" s="51">
        <v>22</v>
      </c>
      <c r="AF38" s="51">
        <v>12</v>
      </c>
      <c r="AG38" s="51">
        <v>28</v>
      </c>
      <c r="AH38" s="51">
        <v>0</v>
      </c>
      <c r="AI38" s="51">
        <v>0</v>
      </c>
      <c r="AJ38" s="51">
        <v>0</v>
      </c>
      <c r="AK38" s="51">
        <v>2</v>
      </c>
      <c r="AL38" s="51">
        <v>443790</v>
      </c>
      <c r="AM38" s="51">
        <v>15</v>
      </c>
      <c r="AN38" s="51">
        <v>85</v>
      </c>
      <c r="AP38" s="51">
        <v>10</v>
      </c>
      <c r="AQ38" s="51">
        <v>24</v>
      </c>
      <c r="AR38" s="51">
        <v>28</v>
      </c>
      <c r="AS38" s="51">
        <v>18</v>
      </c>
      <c r="AT38" s="51">
        <v>17</v>
      </c>
      <c r="AU38" s="51">
        <v>0</v>
      </c>
      <c r="AV38" s="51">
        <v>0</v>
      </c>
      <c r="AW38" s="51">
        <v>0</v>
      </c>
      <c r="AX38" s="51">
        <v>2</v>
      </c>
      <c r="AY38" s="51">
        <v>215801</v>
      </c>
      <c r="AZ38" s="51">
        <v>12</v>
      </c>
      <c r="BA38" s="51">
        <v>88</v>
      </c>
      <c r="BC38" s="51">
        <v>18</v>
      </c>
      <c r="BD38" s="51">
        <v>17</v>
      </c>
      <c r="BE38" s="51">
        <v>27</v>
      </c>
      <c r="BF38" s="51">
        <v>24</v>
      </c>
      <c r="BG38" s="51">
        <v>9</v>
      </c>
      <c r="BH38" s="51">
        <v>0</v>
      </c>
      <c r="BI38" s="51">
        <v>0</v>
      </c>
      <c r="BJ38" s="51">
        <v>0</v>
      </c>
      <c r="BK38" s="51">
        <v>5</v>
      </c>
      <c r="BL38" s="51">
        <v>227989</v>
      </c>
      <c r="BM38" s="51">
        <v>24</v>
      </c>
      <c r="BN38" s="51">
        <v>76</v>
      </c>
      <c r="BP38" s="51">
        <v>14</v>
      </c>
      <c r="BQ38" s="51">
        <v>20</v>
      </c>
      <c r="BR38" s="51">
        <v>28</v>
      </c>
      <c r="BS38" s="51">
        <v>21</v>
      </c>
      <c r="BT38" s="51">
        <v>13</v>
      </c>
      <c r="BU38" s="51">
        <v>0</v>
      </c>
      <c r="BV38" s="51">
        <v>0</v>
      </c>
      <c r="BW38" s="51">
        <v>0</v>
      </c>
      <c r="BX38" s="51">
        <v>4</v>
      </c>
      <c r="BY38" s="51">
        <v>443790</v>
      </c>
      <c r="BZ38" s="51">
        <v>18</v>
      </c>
      <c r="CA38" s="51">
        <v>82</v>
      </c>
      <c r="CC38" s="51">
        <v>7</v>
      </c>
      <c r="CD38" s="51">
        <v>30</v>
      </c>
      <c r="CE38" s="51">
        <v>27</v>
      </c>
      <c r="CF38" s="51">
        <v>15</v>
      </c>
      <c r="CG38" s="51">
        <v>20</v>
      </c>
      <c r="CH38" s="51">
        <v>0</v>
      </c>
      <c r="CI38" s="51">
        <v>0</v>
      </c>
      <c r="CJ38" s="51">
        <v>0</v>
      </c>
      <c r="CK38" s="51">
        <v>1</v>
      </c>
      <c r="CL38" s="51">
        <v>215801</v>
      </c>
      <c r="CM38" s="51">
        <v>8</v>
      </c>
      <c r="CN38" s="51">
        <v>92</v>
      </c>
      <c r="CP38" s="51">
        <v>9</v>
      </c>
      <c r="CQ38" s="51">
        <v>25</v>
      </c>
      <c r="CR38" s="51">
        <v>24</v>
      </c>
      <c r="CS38" s="51">
        <v>15</v>
      </c>
      <c r="CT38" s="51">
        <v>25</v>
      </c>
      <c r="CU38" s="51">
        <v>0</v>
      </c>
      <c r="CV38" s="51">
        <v>0</v>
      </c>
      <c r="CW38" s="51">
        <v>0</v>
      </c>
      <c r="CX38" s="51">
        <v>2</v>
      </c>
      <c r="CY38" s="51">
        <v>227989</v>
      </c>
      <c r="CZ38" s="51">
        <v>11</v>
      </c>
      <c r="DA38" s="51">
        <v>89</v>
      </c>
      <c r="DC38" s="51">
        <v>8</v>
      </c>
      <c r="DD38" s="51">
        <v>27</v>
      </c>
      <c r="DE38" s="51">
        <v>25</v>
      </c>
      <c r="DF38" s="51">
        <v>15</v>
      </c>
      <c r="DG38" s="51">
        <v>22</v>
      </c>
      <c r="DH38" s="51">
        <v>0</v>
      </c>
      <c r="DI38" s="51">
        <v>0</v>
      </c>
      <c r="DJ38" s="51">
        <v>0</v>
      </c>
      <c r="DK38" s="51">
        <v>2</v>
      </c>
      <c r="DL38" s="51">
        <v>443790</v>
      </c>
      <c r="DM38" s="51">
        <v>10</v>
      </c>
      <c r="DN38" s="51">
        <v>90</v>
      </c>
      <c r="DP38" s="51">
        <v>70</v>
      </c>
      <c r="DQ38" s="51">
        <v>92</v>
      </c>
      <c r="DR38" s="51">
        <v>0</v>
      </c>
      <c r="DS38" s="51">
        <v>22</v>
      </c>
      <c r="DV38" s="51">
        <v>0</v>
      </c>
      <c r="DW38" s="51">
        <v>1</v>
      </c>
      <c r="DX38" s="51">
        <v>7</v>
      </c>
      <c r="DY38" s="51">
        <v>215799</v>
      </c>
      <c r="DZ38" s="51">
        <v>8</v>
      </c>
      <c r="EA38" s="51">
        <v>0</v>
      </c>
      <c r="EC38" s="51">
        <v>64</v>
      </c>
      <c r="ED38" s="51">
        <v>89</v>
      </c>
      <c r="EE38" s="51">
        <v>0</v>
      </c>
      <c r="EF38" s="51">
        <v>24</v>
      </c>
      <c r="EI38" s="51">
        <v>0</v>
      </c>
      <c r="EJ38" s="51">
        <v>2</v>
      </c>
      <c r="EK38" s="51">
        <v>9</v>
      </c>
      <c r="EL38" s="51">
        <v>227986</v>
      </c>
      <c r="EM38" s="51">
        <v>11</v>
      </c>
      <c r="EN38" s="51">
        <v>0</v>
      </c>
      <c r="EP38" s="51">
        <v>67</v>
      </c>
      <c r="EQ38" s="51">
        <v>90</v>
      </c>
      <c r="ER38" s="51">
        <v>0</v>
      </c>
      <c r="ES38" s="51">
        <v>23</v>
      </c>
      <c r="EV38" s="51">
        <v>0</v>
      </c>
      <c r="EW38" s="51">
        <v>1</v>
      </c>
      <c r="EX38" s="51">
        <v>8</v>
      </c>
      <c r="EY38" s="51">
        <v>443785</v>
      </c>
      <c r="EZ38" s="51">
        <v>10</v>
      </c>
      <c r="FA38" s="51">
        <v>0</v>
      </c>
    </row>
    <row r="39" spans="1:157" x14ac:dyDescent="0.2">
      <c r="B39" s="51" t="s">
        <v>99</v>
      </c>
      <c r="C39" s="51">
        <v>13</v>
      </c>
      <c r="D39" s="51">
        <v>24</v>
      </c>
      <c r="E39" s="51">
        <v>25</v>
      </c>
      <c r="F39" s="51">
        <v>14</v>
      </c>
      <c r="G39" s="51">
        <v>20</v>
      </c>
      <c r="H39" s="51">
        <v>0</v>
      </c>
      <c r="I39" s="51">
        <v>0</v>
      </c>
      <c r="J39" s="51">
        <v>0</v>
      </c>
      <c r="K39" s="51">
        <v>3</v>
      </c>
      <c r="L39" s="51">
        <v>41763</v>
      </c>
      <c r="M39" s="51">
        <v>17</v>
      </c>
      <c r="N39" s="51">
        <v>83</v>
      </c>
      <c r="P39" s="51">
        <v>18</v>
      </c>
      <c r="Q39" s="51">
        <v>20</v>
      </c>
      <c r="R39" s="51">
        <v>26</v>
      </c>
      <c r="S39" s="51">
        <v>16</v>
      </c>
      <c r="T39" s="51">
        <v>14</v>
      </c>
      <c r="U39" s="51">
        <v>0</v>
      </c>
      <c r="V39" s="51">
        <v>0</v>
      </c>
      <c r="W39" s="51">
        <v>0</v>
      </c>
      <c r="X39" s="51">
        <v>6</v>
      </c>
      <c r="Y39" s="51">
        <v>43338</v>
      </c>
      <c r="Z39" s="51">
        <v>24</v>
      </c>
      <c r="AA39" s="51">
        <v>76</v>
      </c>
      <c r="AC39" s="51">
        <v>16</v>
      </c>
      <c r="AD39" s="51">
        <v>22</v>
      </c>
      <c r="AE39" s="51">
        <v>25</v>
      </c>
      <c r="AF39" s="51">
        <v>15</v>
      </c>
      <c r="AG39" s="51">
        <v>17</v>
      </c>
      <c r="AH39" s="51">
        <v>0</v>
      </c>
      <c r="AI39" s="51">
        <v>0</v>
      </c>
      <c r="AJ39" s="51">
        <v>0</v>
      </c>
      <c r="AK39" s="51">
        <v>4</v>
      </c>
      <c r="AL39" s="51">
        <v>85101</v>
      </c>
      <c r="AM39" s="51">
        <v>21</v>
      </c>
      <c r="AN39" s="51">
        <v>79</v>
      </c>
      <c r="AP39" s="51">
        <v>15</v>
      </c>
      <c r="AQ39" s="51">
        <v>21</v>
      </c>
      <c r="AR39" s="51">
        <v>28</v>
      </c>
      <c r="AS39" s="51">
        <v>21</v>
      </c>
      <c r="AT39" s="51">
        <v>11</v>
      </c>
      <c r="AU39" s="51">
        <v>0</v>
      </c>
      <c r="AV39" s="51">
        <v>0</v>
      </c>
      <c r="AW39" s="51">
        <v>0</v>
      </c>
      <c r="AX39" s="51">
        <v>4</v>
      </c>
      <c r="AY39" s="51">
        <v>41763</v>
      </c>
      <c r="AZ39" s="51">
        <v>19</v>
      </c>
      <c r="BA39" s="51">
        <v>81</v>
      </c>
      <c r="BC39" s="51">
        <v>22</v>
      </c>
      <c r="BD39" s="51">
        <v>14</v>
      </c>
      <c r="BE39" s="51">
        <v>26</v>
      </c>
      <c r="BF39" s="51">
        <v>25</v>
      </c>
      <c r="BG39" s="51">
        <v>6</v>
      </c>
      <c r="BH39" s="51">
        <v>0</v>
      </c>
      <c r="BI39" s="51">
        <v>0</v>
      </c>
      <c r="BJ39" s="51">
        <v>0</v>
      </c>
      <c r="BK39" s="51">
        <v>7</v>
      </c>
      <c r="BL39" s="51">
        <v>43338</v>
      </c>
      <c r="BM39" s="51">
        <v>29</v>
      </c>
      <c r="BN39" s="51">
        <v>71</v>
      </c>
      <c r="BP39" s="51">
        <v>18</v>
      </c>
      <c r="BQ39" s="51">
        <v>17</v>
      </c>
      <c r="BR39" s="51">
        <v>27</v>
      </c>
      <c r="BS39" s="51">
        <v>23</v>
      </c>
      <c r="BT39" s="51">
        <v>9</v>
      </c>
      <c r="BU39" s="51">
        <v>0</v>
      </c>
      <c r="BV39" s="51">
        <v>0</v>
      </c>
      <c r="BW39" s="51">
        <v>0</v>
      </c>
      <c r="BX39" s="51">
        <v>6</v>
      </c>
      <c r="BY39" s="51">
        <v>85101</v>
      </c>
      <c r="BZ39" s="51">
        <v>24</v>
      </c>
      <c r="CA39" s="51">
        <v>76</v>
      </c>
      <c r="CC39" s="51">
        <v>11</v>
      </c>
      <c r="CD39" s="51">
        <v>25</v>
      </c>
      <c r="CE39" s="51">
        <v>28</v>
      </c>
      <c r="CF39" s="51">
        <v>20</v>
      </c>
      <c r="CG39" s="51">
        <v>13</v>
      </c>
      <c r="CH39" s="51">
        <v>0</v>
      </c>
      <c r="CI39" s="51">
        <v>0</v>
      </c>
      <c r="CJ39" s="51">
        <v>0</v>
      </c>
      <c r="CK39" s="51">
        <v>2</v>
      </c>
      <c r="CL39" s="51">
        <v>41763</v>
      </c>
      <c r="CM39" s="51">
        <v>13</v>
      </c>
      <c r="CN39" s="51">
        <v>87</v>
      </c>
      <c r="CP39" s="51">
        <v>12</v>
      </c>
      <c r="CQ39" s="51">
        <v>22</v>
      </c>
      <c r="CR39" s="51">
        <v>26</v>
      </c>
      <c r="CS39" s="51">
        <v>19</v>
      </c>
      <c r="CT39" s="51">
        <v>17</v>
      </c>
      <c r="CU39" s="51">
        <v>0</v>
      </c>
      <c r="CV39" s="51">
        <v>0</v>
      </c>
      <c r="CW39" s="51">
        <v>0</v>
      </c>
      <c r="CX39" s="51">
        <v>4</v>
      </c>
      <c r="CY39" s="51">
        <v>43338</v>
      </c>
      <c r="CZ39" s="51">
        <v>16</v>
      </c>
      <c r="DA39" s="51">
        <v>84</v>
      </c>
      <c r="DC39" s="51">
        <v>12</v>
      </c>
      <c r="DD39" s="51">
        <v>24</v>
      </c>
      <c r="DE39" s="51">
        <v>27</v>
      </c>
      <c r="DF39" s="51">
        <v>19</v>
      </c>
      <c r="DG39" s="51">
        <v>15</v>
      </c>
      <c r="DH39" s="51">
        <v>0</v>
      </c>
      <c r="DI39" s="51">
        <v>0</v>
      </c>
      <c r="DJ39" s="51">
        <v>0</v>
      </c>
      <c r="DK39" s="51">
        <v>3</v>
      </c>
      <c r="DL39" s="51">
        <v>85101</v>
      </c>
      <c r="DM39" s="51">
        <v>15</v>
      </c>
      <c r="DN39" s="51">
        <v>85</v>
      </c>
      <c r="DP39" s="51">
        <v>70</v>
      </c>
      <c r="DQ39" s="51">
        <v>84</v>
      </c>
      <c r="DR39" s="51">
        <v>0</v>
      </c>
      <c r="DS39" s="51">
        <v>13</v>
      </c>
      <c r="DV39" s="51">
        <v>0</v>
      </c>
      <c r="DW39" s="51">
        <v>2</v>
      </c>
      <c r="DX39" s="51">
        <v>14</v>
      </c>
      <c r="DY39" s="51">
        <v>41763</v>
      </c>
      <c r="DZ39" s="51">
        <v>16</v>
      </c>
      <c r="EA39" s="51">
        <v>0</v>
      </c>
      <c r="EC39" s="51">
        <v>65</v>
      </c>
      <c r="ED39" s="51">
        <v>80</v>
      </c>
      <c r="EE39" s="51">
        <v>0</v>
      </c>
      <c r="EF39" s="51">
        <v>14</v>
      </c>
      <c r="EI39" s="51">
        <v>0</v>
      </c>
      <c r="EJ39" s="51">
        <v>3</v>
      </c>
      <c r="EK39" s="51">
        <v>17</v>
      </c>
      <c r="EL39" s="51">
        <v>43337</v>
      </c>
      <c r="EM39" s="51">
        <v>20</v>
      </c>
      <c r="EN39" s="51">
        <v>0</v>
      </c>
      <c r="EP39" s="51">
        <v>68</v>
      </c>
      <c r="EQ39" s="51">
        <v>82</v>
      </c>
      <c r="ER39" s="51">
        <v>0</v>
      </c>
      <c r="ES39" s="51">
        <v>14</v>
      </c>
      <c r="EV39" s="51">
        <v>0</v>
      </c>
      <c r="EW39" s="51">
        <v>3</v>
      </c>
      <c r="EX39" s="51">
        <v>15</v>
      </c>
      <c r="EY39" s="51">
        <v>85100</v>
      </c>
      <c r="EZ39" s="51">
        <v>18</v>
      </c>
      <c r="FA39" s="51">
        <v>0</v>
      </c>
    </row>
    <row r="40" spans="1:157" x14ac:dyDescent="0.2">
      <c r="B40" s="51" t="s">
        <v>96</v>
      </c>
      <c r="C40" s="51">
        <v>15</v>
      </c>
      <c r="D40" s="51">
        <v>18</v>
      </c>
      <c r="E40" s="51">
        <v>17</v>
      </c>
      <c r="F40" s="51">
        <v>11</v>
      </c>
      <c r="G40" s="51">
        <v>18</v>
      </c>
      <c r="H40" s="51">
        <v>0</v>
      </c>
      <c r="I40" s="51">
        <v>2</v>
      </c>
      <c r="J40" s="51">
        <v>2</v>
      </c>
      <c r="K40" s="51">
        <v>17</v>
      </c>
      <c r="L40" s="51">
        <v>1479</v>
      </c>
      <c r="M40" s="51">
        <v>36</v>
      </c>
      <c r="N40" s="51">
        <v>64</v>
      </c>
      <c r="P40" s="51">
        <v>20</v>
      </c>
      <c r="Q40" s="51">
        <v>13</v>
      </c>
      <c r="R40" s="51">
        <v>18</v>
      </c>
      <c r="S40" s="51">
        <v>11</v>
      </c>
      <c r="T40" s="51">
        <v>12</v>
      </c>
      <c r="U40" s="51">
        <v>0</v>
      </c>
      <c r="V40" s="51">
        <v>3</v>
      </c>
      <c r="W40" s="51">
        <v>3</v>
      </c>
      <c r="X40" s="51">
        <v>20</v>
      </c>
      <c r="Y40" s="51">
        <v>1533</v>
      </c>
      <c r="Z40" s="51">
        <v>45</v>
      </c>
      <c r="AA40" s="51">
        <v>55</v>
      </c>
      <c r="AC40" s="51">
        <v>17</v>
      </c>
      <c r="AD40" s="51">
        <v>16</v>
      </c>
      <c r="AE40" s="51">
        <v>18</v>
      </c>
      <c r="AF40" s="51">
        <v>11</v>
      </c>
      <c r="AG40" s="51">
        <v>15</v>
      </c>
      <c r="AH40" s="51">
        <v>0</v>
      </c>
      <c r="AI40" s="51">
        <v>2</v>
      </c>
      <c r="AJ40" s="51">
        <v>3</v>
      </c>
      <c r="AK40" s="51">
        <v>19</v>
      </c>
      <c r="AL40" s="51">
        <v>3012</v>
      </c>
      <c r="AM40" s="51">
        <v>41</v>
      </c>
      <c r="AN40" s="51">
        <v>59</v>
      </c>
      <c r="AP40" s="51">
        <v>17</v>
      </c>
      <c r="AQ40" s="51">
        <v>14</v>
      </c>
      <c r="AR40" s="51">
        <v>21</v>
      </c>
      <c r="AS40" s="51">
        <v>16</v>
      </c>
      <c r="AT40" s="51">
        <v>8</v>
      </c>
      <c r="AU40" s="51">
        <v>0</v>
      </c>
      <c r="AV40" s="51">
        <v>2</v>
      </c>
      <c r="AW40" s="51">
        <v>2</v>
      </c>
      <c r="AX40" s="51">
        <v>19</v>
      </c>
      <c r="AY40" s="51">
        <v>1479</v>
      </c>
      <c r="AZ40" s="51">
        <v>40</v>
      </c>
      <c r="BA40" s="51">
        <v>60</v>
      </c>
      <c r="BC40" s="51">
        <v>21</v>
      </c>
      <c r="BD40" s="51">
        <v>9</v>
      </c>
      <c r="BE40" s="51">
        <v>17</v>
      </c>
      <c r="BF40" s="51">
        <v>19</v>
      </c>
      <c r="BG40" s="51">
        <v>5</v>
      </c>
      <c r="BH40" s="51">
        <v>0</v>
      </c>
      <c r="BI40" s="51">
        <v>3</v>
      </c>
      <c r="BJ40" s="51">
        <v>3</v>
      </c>
      <c r="BK40" s="51">
        <v>23</v>
      </c>
      <c r="BL40" s="51">
        <v>1533</v>
      </c>
      <c r="BM40" s="51">
        <v>50</v>
      </c>
      <c r="BN40" s="51">
        <v>50</v>
      </c>
      <c r="BP40" s="51">
        <v>19</v>
      </c>
      <c r="BQ40" s="51">
        <v>12</v>
      </c>
      <c r="BR40" s="51">
        <v>19</v>
      </c>
      <c r="BS40" s="51">
        <v>17</v>
      </c>
      <c r="BT40" s="51">
        <v>6</v>
      </c>
      <c r="BU40" s="51">
        <v>0</v>
      </c>
      <c r="BV40" s="51">
        <v>2</v>
      </c>
      <c r="BW40" s="51">
        <v>3</v>
      </c>
      <c r="BX40" s="51">
        <v>21</v>
      </c>
      <c r="BY40" s="51">
        <v>3012</v>
      </c>
      <c r="BZ40" s="51">
        <v>45</v>
      </c>
      <c r="CA40" s="51">
        <v>55</v>
      </c>
      <c r="CC40" s="51">
        <v>14</v>
      </c>
      <c r="CD40" s="51">
        <v>19</v>
      </c>
      <c r="CE40" s="51">
        <v>24</v>
      </c>
      <c r="CF40" s="51">
        <v>17</v>
      </c>
      <c r="CG40" s="51">
        <v>10</v>
      </c>
      <c r="CH40" s="51">
        <v>0</v>
      </c>
      <c r="CI40" s="51">
        <v>2</v>
      </c>
      <c r="CJ40" s="51">
        <v>4</v>
      </c>
      <c r="CK40" s="51">
        <v>10</v>
      </c>
      <c r="CL40" s="51">
        <v>1479</v>
      </c>
      <c r="CM40" s="51">
        <v>30</v>
      </c>
      <c r="CN40" s="51">
        <v>70</v>
      </c>
      <c r="CP40" s="51">
        <v>17</v>
      </c>
      <c r="CQ40" s="51">
        <v>15</v>
      </c>
      <c r="CR40" s="51">
        <v>21</v>
      </c>
      <c r="CS40" s="51">
        <v>17</v>
      </c>
      <c r="CT40" s="51">
        <v>12</v>
      </c>
      <c r="CU40" s="51">
        <v>0</v>
      </c>
      <c r="CV40" s="51">
        <v>3</v>
      </c>
      <c r="CW40" s="51">
        <v>5</v>
      </c>
      <c r="CX40" s="51">
        <v>11</v>
      </c>
      <c r="CY40" s="51">
        <v>1533</v>
      </c>
      <c r="CZ40" s="51">
        <v>35</v>
      </c>
      <c r="DA40" s="51">
        <v>65</v>
      </c>
      <c r="DC40" s="51">
        <v>15</v>
      </c>
      <c r="DD40" s="51">
        <v>17</v>
      </c>
      <c r="DE40" s="51">
        <v>22</v>
      </c>
      <c r="DF40" s="51">
        <v>17</v>
      </c>
      <c r="DG40" s="51">
        <v>11</v>
      </c>
      <c r="DH40" s="51">
        <v>0</v>
      </c>
      <c r="DI40" s="51">
        <v>3</v>
      </c>
      <c r="DJ40" s="51">
        <v>4</v>
      </c>
      <c r="DK40" s="51">
        <v>10</v>
      </c>
      <c r="DL40" s="51">
        <v>3012</v>
      </c>
      <c r="DM40" s="51">
        <v>33</v>
      </c>
      <c r="DN40" s="51">
        <v>67</v>
      </c>
      <c r="DP40" s="51">
        <v>55</v>
      </c>
      <c r="DQ40" s="51">
        <v>65</v>
      </c>
      <c r="DR40" s="51">
        <v>0</v>
      </c>
      <c r="DS40" s="51">
        <v>10</v>
      </c>
      <c r="DV40" s="51">
        <v>8</v>
      </c>
      <c r="DW40" s="51">
        <v>11</v>
      </c>
      <c r="DX40" s="51">
        <v>16</v>
      </c>
      <c r="DY40" s="51">
        <v>1479</v>
      </c>
      <c r="DZ40" s="51">
        <v>35</v>
      </c>
      <c r="EA40" s="51">
        <v>0</v>
      </c>
      <c r="EC40" s="51">
        <v>49</v>
      </c>
      <c r="ED40" s="51">
        <v>60</v>
      </c>
      <c r="EE40" s="51">
        <v>0</v>
      </c>
      <c r="EF40" s="51">
        <v>11</v>
      </c>
      <c r="EI40" s="51">
        <v>10</v>
      </c>
      <c r="EJ40" s="51">
        <v>12</v>
      </c>
      <c r="EK40" s="51">
        <v>19</v>
      </c>
      <c r="EL40" s="51">
        <v>1533</v>
      </c>
      <c r="EM40" s="51">
        <v>40</v>
      </c>
      <c r="EN40" s="51">
        <v>0</v>
      </c>
      <c r="EP40" s="51">
        <v>52</v>
      </c>
      <c r="EQ40" s="51">
        <v>62</v>
      </c>
      <c r="ER40" s="51">
        <v>0</v>
      </c>
      <c r="ES40" s="51">
        <v>10</v>
      </c>
      <c r="EV40" s="51">
        <v>9</v>
      </c>
      <c r="EW40" s="51">
        <v>11</v>
      </c>
      <c r="EX40" s="51">
        <v>18</v>
      </c>
      <c r="EY40" s="51">
        <v>3012</v>
      </c>
      <c r="EZ40" s="51">
        <v>38</v>
      </c>
      <c r="FA40" s="51">
        <v>0</v>
      </c>
    </row>
    <row r="41" spans="1:157" x14ac:dyDescent="0.2">
      <c r="B41" s="51" t="s">
        <v>22</v>
      </c>
      <c r="C41" s="51">
        <v>10</v>
      </c>
      <c r="D41" s="51">
        <v>25</v>
      </c>
      <c r="E41" s="51">
        <v>22</v>
      </c>
      <c r="F41" s="51">
        <v>11</v>
      </c>
      <c r="G41" s="51">
        <v>30</v>
      </c>
      <c r="H41" s="51">
        <v>0</v>
      </c>
      <c r="I41" s="51">
        <v>0</v>
      </c>
      <c r="J41" s="51">
        <v>0</v>
      </c>
      <c r="K41" s="51">
        <v>2</v>
      </c>
      <c r="L41" s="51">
        <v>259043</v>
      </c>
      <c r="M41" s="51">
        <v>12</v>
      </c>
      <c r="N41" s="51">
        <v>88</v>
      </c>
      <c r="P41" s="51">
        <v>16</v>
      </c>
      <c r="Q41" s="51">
        <v>22</v>
      </c>
      <c r="R41" s="51">
        <v>23</v>
      </c>
      <c r="S41" s="51">
        <v>14</v>
      </c>
      <c r="T41" s="51">
        <v>22</v>
      </c>
      <c r="U41" s="51">
        <v>0</v>
      </c>
      <c r="V41" s="51">
        <v>0</v>
      </c>
      <c r="W41" s="51">
        <v>0</v>
      </c>
      <c r="X41" s="51">
        <v>4</v>
      </c>
      <c r="Y41" s="51">
        <v>272860</v>
      </c>
      <c r="Z41" s="51">
        <v>20</v>
      </c>
      <c r="AA41" s="51">
        <v>80</v>
      </c>
      <c r="AC41" s="51">
        <v>13</v>
      </c>
      <c r="AD41" s="51">
        <v>24</v>
      </c>
      <c r="AE41" s="51">
        <v>22</v>
      </c>
      <c r="AF41" s="51">
        <v>12</v>
      </c>
      <c r="AG41" s="51">
        <v>26</v>
      </c>
      <c r="AH41" s="51">
        <v>0</v>
      </c>
      <c r="AI41" s="51">
        <v>0</v>
      </c>
      <c r="AJ41" s="51">
        <v>0</v>
      </c>
      <c r="AK41" s="51">
        <v>3</v>
      </c>
      <c r="AL41" s="51">
        <v>531903</v>
      </c>
      <c r="AM41" s="51">
        <v>16</v>
      </c>
      <c r="AN41" s="51">
        <v>84</v>
      </c>
      <c r="AP41" s="51">
        <v>11</v>
      </c>
      <c r="AQ41" s="51">
        <v>24</v>
      </c>
      <c r="AR41" s="51">
        <v>28</v>
      </c>
      <c r="AS41" s="51">
        <v>18</v>
      </c>
      <c r="AT41" s="51">
        <v>16</v>
      </c>
      <c r="AU41" s="51">
        <v>0</v>
      </c>
      <c r="AV41" s="51">
        <v>0</v>
      </c>
      <c r="AW41" s="51">
        <v>0</v>
      </c>
      <c r="AX41" s="51">
        <v>3</v>
      </c>
      <c r="AY41" s="51">
        <v>259043</v>
      </c>
      <c r="AZ41" s="51">
        <v>13</v>
      </c>
      <c r="BA41" s="51">
        <v>87</v>
      </c>
      <c r="BC41" s="51">
        <v>19</v>
      </c>
      <c r="BD41" s="51">
        <v>16</v>
      </c>
      <c r="BE41" s="51">
        <v>27</v>
      </c>
      <c r="BF41" s="51">
        <v>24</v>
      </c>
      <c r="BG41" s="51">
        <v>9</v>
      </c>
      <c r="BH41" s="51">
        <v>0</v>
      </c>
      <c r="BI41" s="51">
        <v>0</v>
      </c>
      <c r="BJ41" s="51">
        <v>0</v>
      </c>
      <c r="BK41" s="51">
        <v>6</v>
      </c>
      <c r="BL41" s="51">
        <v>272860</v>
      </c>
      <c r="BM41" s="51">
        <v>25</v>
      </c>
      <c r="BN41" s="51">
        <v>75</v>
      </c>
      <c r="BP41" s="51">
        <v>15</v>
      </c>
      <c r="BQ41" s="51">
        <v>20</v>
      </c>
      <c r="BR41" s="51">
        <v>28</v>
      </c>
      <c r="BS41" s="51">
        <v>21</v>
      </c>
      <c r="BT41" s="51">
        <v>12</v>
      </c>
      <c r="BU41" s="51">
        <v>0</v>
      </c>
      <c r="BV41" s="51">
        <v>0</v>
      </c>
      <c r="BW41" s="51">
        <v>0</v>
      </c>
      <c r="BX41" s="51">
        <v>4</v>
      </c>
      <c r="BY41" s="51">
        <v>531903</v>
      </c>
      <c r="BZ41" s="51">
        <v>19</v>
      </c>
      <c r="CA41" s="51">
        <v>81</v>
      </c>
      <c r="CC41" s="51">
        <v>7</v>
      </c>
      <c r="CD41" s="51">
        <v>29</v>
      </c>
      <c r="CE41" s="51">
        <v>27</v>
      </c>
      <c r="CF41" s="51">
        <v>16</v>
      </c>
      <c r="CG41" s="51">
        <v>19</v>
      </c>
      <c r="CH41" s="51">
        <v>0</v>
      </c>
      <c r="CI41" s="51">
        <v>0</v>
      </c>
      <c r="CJ41" s="51">
        <v>0</v>
      </c>
      <c r="CK41" s="51">
        <v>1</v>
      </c>
      <c r="CL41" s="51">
        <v>259043</v>
      </c>
      <c r="CM41" s="51">
        <v>9</v>
      </c>
      <c r="CN41" s="51">
        <v>91</v>
      </c>
      <c r="CP41" s="51">
        <v>9</v>
      </c>
      <c r="CQ41" s="51">
        <v>25</v>
      </c>
      <c r="CR41" s="51">
        <v>24</v>
      </c>
      <c r="CS41" s="51">
        <v>16</v>
      </c>
      <c r="CT41" s="51">
        <v>23</v>
      </c>
      <c r="CU41" s="51">
        <v>0</v>
      </c>
      <c r="CV41" s="51">
        <v>0</v>
      </c>
      <c r="CW41" s="51">
        <v>0</v>
      </c>
      <c r="CX41" s="51">
        <v>3</v>
      </c>
      <c r="CY41" s="51">
        <v>272860</v>
      </c>
      <c r="CZ41" s="51">
        <v>12</v>
      </c>
      <c r="DA41" s="51">
        <v>88</v>
      </c>
      <c r="DC41" s="51">
        <v>8</v>
      </c>
      <c r="DD41" s="51">
        <v>27</v>
      </c>
      <c r="DE41" s="51">
        <v>26</v>
      </c>
      <c r="DF41" s="51">
        <v>16</v>
      </c>
      <c r="DG41" s="51">
        <v>21</v>
      </c>
      <c r="DH41" s="51">
        <v>0</v>
      </c>
      <c r="DI41" s="51">
        <v>0</v>
      </c>
      <c r="DJ41" s="51">
        <v>0</v>
      </c>
      <c r="DK41" s="51">
        <v>2</v>
      </c>
      <c r="DL41" s="51">
        <v>531903</v>
      </c>
      <c r="DM41" s="51">
        <v>11</v>
      </c>
      <c r="DN41" s="51">
        <v>89</v>
      </c>
      <c r="DP41" s="51">
        <v>70</v>
      </c>
      <c r="DQ41" s="51">
        <v>91</v>
      </c>
      <c r="DR41" s="51">
        <v>0</v>
      </c>
      <c r="DS41" s="51">
        <v>21</v>
      </c>
      <c r="DV41" s="51">
        <v>0</v>
      </c>
      <c r="DW41" s="51">
        <v>1</v>
      </c>
      <c r="DX41" s="51">
        <v>8</v>
      </c>
      <c r="DY41" s="51">
        <v>259041</v>
      </c>
      <c r="DZ41" s="51">
        <v>9</v>
      </c>
      <c r="EA41" s="51">
        <v>0</v>
      </c>
      <c r="EC41" s="51">
        <v>64</v>
      </c>
      <c r="ED41" s="51">
        <v>87</v>
      </c>
      <c r="EE41" s="51">
        <v>0</v>
      </c>
      <c r="EF41" s="51">
        <v>23</v>
      </c>
      <c r="EI41" s="51">
        <v>0</v>
      </c>
      <c r="EJ41" s="51">
        <v>2</v>
      </c>
      <c r="EK41" s="51">
        <v>10</v>
      </c>
      <c r="EL41" s="51">
        <v>272856</v>
      </c>
      <c r="EM41" s="51">
        <v>13</v>
      </c>
      <c r="EN41" s="51">
        <v>0</v>
      </c>
      <c r="EP41" s="51">
        <v>67</v>
      </c>
      <c r="EQ41" s="51">
        <v>89</v>
      </c>
      <c r="ER41" s="51">
        <v>0</v>
      </c>
      <c r="ES41" s="51">
        <v>22</v>
      </c>
      <c r="EV41" s="51">
        <v>0</v>
      </c>
      <c r="EW41" s="51">
        <v>2</v>
      </c>
      <c r="EX41" s="51">
        <v>9</v>
      </c>
      <c r="EY41" s="51">
        <v>531897</v>
      </c>
      <c r="EZ41" s="51">
        <v>11</v>
      </c>
      <c r="FA41" s="51">
        <v>0</v>
      </c>
    </row>
    <row r="42" spans="1:157" x14ac:dyDescent="0.2">
      <c r="A42" s="51" t="s">
        <v>100</v>
      </c>
      <c r="B42" s="51" t="s">
        <v>23</v>
      </c>
      <c r="C42" s="51">
        <v>19</v>
      </c>
      <c r="D42" s="51">
        <v>21</v>
      </c>
      <c r="E42" s="51">
        <v>25</v>
      </c>
      <c r="F42" s="51">
        <v>17</v>
      </c>
      <c r="G42" s="51">
        <v>14</v>
      </c>
      <c r="H42" s="51">
        <v>0</v>
      </c>
      <c r="I42" s="51">
        <v>0</v>
      </c>
      <c r="J42" s="51">
        <v>0</v>
      </c>
      <c r="K42" s="51">
        <v>4</v>
      </c>
      <c r="L42" s="51">
        <v>45180</v>
      </c>
      <c r="M42" s="51">
        <v>23</v>
      </c>
      <c r="N42" s="51">
        <v>77</v>
      </c>
      <c r="P42" s="51">
        <v>27</v>
      </c>
      <c r="Q42" s="51">
        <v>16</v>
      </c>
      <c r="R42" s="51">
        <v>23</v>
      </c>
      <c r="S42" s="51">
        <v>18</v>
      </c>
      <c r="T42" s="51">
        <v>8</v>
      </c>
      <c r="U42" s="51">
        <v>0</v>
      </c>
      <c r="V42" s="51">
        <v>0</v>
      </c>
      <c r="W42" s="51">
        <v>0</v>
      </c>
      <c r="X42" s="51">
        <v>8</v>
      </c>
      <c r="Y42" s="51">
        <v>47457</v>
      </c>
      <c r="Z42" s="51">
        <v>35</v>
      </c>
      <c r="AA42" s="51">
        <v>65</v>
      </c>
      <c r="AC42" s="51">
        <v>23</v>
      </c>
      <c r="AD42" s="51">
        <v>18</v>
      </c>
      <c r="AE42" s="51">
        <v>24</v>
      </c>
      <c r="AF42" s="51">
        <v>17</v>
      </c>
      <c r="AG42" s="51">
        <v>11</v>
      </c>
      <c r="AH42" s="51">
        <v>0</v>
      </c>
      <c r="AI42" s="51">
        <v>0</v>
      </c>
      <c r="AJ42" s="51">
        <v>0</v>
      </c>
      <c r="AK42" s="51">
        <v>6</v>
      </c>
      <c r="AL42" s="51">
        <v>92637</v>
      </c>
      <c r="AM42" s="51">
        <v>29</v>
      </c>
      <c r="AN42" s="51">
        <v>71</v>
      </c>
      <c r="AP42" s="51">
        <v>21</v>
      </c>
      <c r="AQ42" s="51">
        <v>15</v>
      </c>
      <c r="AR42" s="51">
        <v>27</v>
      </c>
      <c r="AS42" s="51">
        <v>26</v>
      </c>
      <c r="AT42" s="51">
        <v>6</v>
      </c>
      <c r="AU42" s="51">
        <v>0</v>
      </c>
      <c r="AV42" s="51">
        <v>0</v>
      </c>
      <c r="AW42" s="51">
        <v>0</v>
      </c>
      <c r="AX42" s="51">
        <v>5</v>
      </c>
      <c r="AY42" s="51">
        <v>45180</v>
      </c>
      <c r="AZ42" s="51">
        <v>26</v>
      </c>
      <c r="BA42" s="51">
        <v>74</v>
      </c>
      <c r="BC42" s="51">
        <v>31</v>
      </c>
      <c r="BD42" s="51">
        <v>8</v>
      </c>
      <c r="BE42" s="51">
        <v>21</v>
      </c>
      <c r="BF42" s="51">
        <v>26</v>
      </c>
      <c r="BG42" s="51">
        <v>2</v>
      </c>
      <c r="BH42" s="51">
        <v>0</v>
      </c>
      <c r="BI42" s="51">
        <v>0</v>
      </c>
      <c r="BJ42" s="51">
        <v>0</v>
      </c>
      <c r="BK42" s="51">
        <v>11</v>
      </c>
      <c r="BL42" s="51">
        <v>47457</v>
      </c>
      <c r="BM42" s="51">
        <v>42</v>
      </c>
      <c r="BN42" s="51">
        <v>58</v>
      </c>
      <c r="BP42" s="51">
        <v>26</v>
      </c>
      <c r="BQ42" s="51">
        <v>12</v>
      </c>
      <c r="BR42" s="51">
        <v>24</v>
      </c>
      <c r="BS42" s="51">
        <v>26</v>
      </c>
      <c r="BT42" s="51">
        <v>4</v>
      </c>
      <c r="BU42" s="51">
        <v>0</v>
      </c>
      <c r="BV42" s="51">
        <v>0</v>
      </c>
      <c r="BW42" s="51">
        <v>0</v>
      </c>
      <c r="BX42" s="51">
        <v>8</v>
      </c>
      <c r="BY42" s="51">
        <v>92637</v>
      </c>
      <c r="BZ42" s="51">
        <v>35</v>
      </c>
      <c r="CA42" s="51">
        <v>65</v>
      </c>
      <c r="CC42" s="51">
        <v>15</v>
      </c>
      <c r="CD42" s="51">
        <v>21</v>
      </c>
      <c r="CE42" s="51">
        <v>29</v>
      </c>
      <c r="CF42" s="51">
        <v>24</v>
      </c>
      <c r="CG42" s="51">
        <v>8</v>
      </c>
      <c r="CH42" s="51">
        <v>0</v>
      </c>
      <c r="CI42" s="51">
        <v>0</v>
      </c>
      <c r="CJ42" s="51">
        <v>0</v>
      </c>
      <c r="CK42" s="51">
        <v>3</v>
      </c>
      <c r="CL42" s="51">
        <v>45180</v>
      </c>
      <c r="CM42" s="51">
        <v>18</v>
      </c>
      <c r="CN42" s="51">
        <v>82</v>
      </c>
      <c r="CP42" s="51">
        <v>18</v>
      </c>
      <c r="CQ42" s="51">
        <v>19</v>
      </c>
      <c r="CR42" s="51">
        <v>26</v>
      </c>
      <c r="CS42" s="51">
        <v>22</v>
      </c>
      <c r="CT42" s="51">
        <v>10</v>
      </c>
      <c r="CU42" s="51">
        <v>0</v>
      </c>
      <c r="CV42" s="51">
        <v>0</v>
      </c>
      <c r="CW42" s="51">
        <v>0</v>
      </c>
      <c r="CX42" s="51">
        <v>5</v>
      </c>
      <c r="CY42" s="51">
        <v>47457</v>
      </c>
      <c r="CZ42" s="51">
        <v>23</v>
      </c>
      <c r="DA42" s="51">
        <v>77</v>
      </c>
      <c r="DC42" s="51">
        <v>16</v>
      </c>
      <c r="DD42" s="51">
        <v>20</v>
      </c>
      <c r="DE42" s="51">
        <v>28</v>
      </c>
      <c r="DF42" s="51">
        <v>23</v>
      </c>
      <c r="DG42" s="51">
        <v>9</v>
      </c>
      <c r="DH42" s="51">
        <v>0</v>
      </c>
      <c r="DI42" s="51">
        <v>0</v>
      </c>
      <c r="DJ42" s="51">
        <v>0</v>
      </c>
      <c r="DK42" s="51">
        <v>4</v>
      </c>
      <c r="DL42" s="51">
        <v>92637</v>
      </c>
      <c r="DM42" s="51">
        <v>20</v>
      </c>
      <c r="DN42" s="51">
        <v>80</v>
      </c>
      <c r="DP42" s="51">
        <v>72</v>
      </c>
      <c r="DQ42" s="51">
        <v>81</v>
      </c>
      <c r="DR42" s="51">
        <v>0</v>
      </c>
      <c r="DS42" s="51">
        <v>9</v>
      </c>
      <c r="DV42" s="51">
        <v>0</v>
      </c>
      <c r="DW42" s="51">
        <v>2</v>
      </c>
      <c r="DX42" s="51">
        <v>17</v>
      </c>
      <c r="DY42" s="51">
        <v>45179</v>
      </c>
      <c r="DZ42" s="51">
        <v>19</v>
      </c>
      <c r="EA42" s="51">
        <v>0</v>
      </c>
      <c r="EC42" s="51">
        <v>66</v>
      </c>
      <c r="ED42" s="51">
        <v>75</v>
      </c>
      <c r="EE42" s="51">
        <v>0</v>
      </c>
      <c r="EF42" s="51">
        <v>9</v>
      </c>
      <c r="EI42" s="51">
        <v>0</v>
      </c>
      <c r="EJ42" s="51">
        <v>4</v>
      </c>
      <c r="EK42" s="51">
        <v>20</v>
      </c>
      <c r="EL42" s="51">
        <v>47457</v>
      </c>
      <c r="EM42" s="51">
        <v>25</v>
      </c>
      <c r="EN42" s="51">
        <v>0</v>
      </c>
      <c r="EP42" s="51">
        <v>69</v>
      </c>
      <c r="EQ42" s="51">
        <v>78</v>
      </c>
      <c r="ER42" s="51">
        <v>0</v>
      </c>
      <c r="ES42" s="51">
        <v>9</v>
      </c>
      <c r="EV42" s="51">
        <v>0</v>
      </c>
      <c r="EW42" s="51">
        <v>3</v>
      </c>
      <c r="EX42" s="51">
        <v>18</v>
      </c>
      <c r="EY42" s="51">
        <v>92636</v>
      </c>
      <c r="EZ42" s="51">
        <v>22</v>
      </c>
      <c r="FA42" s="51">
        <v>0</v>
      </c>
    </row>
    <row r="43" spans="1:157" x14ac:dyDescent="0.2">
      <c r="B43" s="51" t="s">
        <v>123</v>
      </c>
      <c r="C43" s="51">
        <v>8</v>
      </c>
      <c r="D43" s="51">
        <v>26</v>
      </c>
      <c r="E43" s="51">
        <v>21</v>
      </c>
      <c r="F43" s="51">
        <v>10</v>
      </c>
      <c r="G43" s="51">
        <v>34</v>
      </c>
      <c r="H43" s="51">
        <v>0</v>
      </c>
      <c r="I43" s="51">
        <v>0</v>
      </c>
      <c r="J43" s="51">
        <v>0</v>
      </c>
      <c r="K43" s="51">
        <v>1</v>
      </c>
      <c r="L43" s="51">
        <v>212697</v>
      </c>
      <c r="M43" s="51">
        <v>9</v>
      </c>
      <c r="N43" s="51">
        <v>91</v>
      </c>
      <c r="P43" s="51">
        <v>13</v>
      </c>
      <c r="Q43" s="51">
        <v>23</v>
      </c>
      <c r="R43" s="51">
        <v>23</v>
      </c>
      <c r="S43" s="51">
        <v>13</v>
      </c>
      <c r="T43" s="51">
        <v>24</v>
      </c>
      <c r="U43" s="51">
        <v>0</v>
      </c>
      <c r="V43" s="51">
        <v>0</v>
      </c>
      <c r="W43" s="51">
        <v>0</v>
      </c>
      <c r="X43" s="51">
        <v>3</v>
      </c>
      <c r="Y43" s="51">
        <v>224223</v>
      </c>
      <c r="Z43" s="51">
        <v>16</v>
      </c>
      <c r="AA43" s="51">
        <v>84</v>
      </c>
      <c r="AC43" s="51">
        <v>10</v>
      </c>
      <c r="AD43" s="51">
        <v>25</v>
      </c>
      <c r="AE43" s="51">
        <v>22</v>
      </c>
      <c r="AF43" s="51">
        <v>12</v>
      </c>
      <c r="AG43" s="51">
        <v>29</v>
      </c>
      <c r="AH43" s="51">
        <v>0</v>
      </c>
      <c r="AI43" s="51">
        <v>0</v>
      </c>
      <c r="AJ43" s="51">
        <v>0</v>
      </c>
      <c r="AK43" s="51">
        <v>2</v>
      </c>
      <c r="AL43" s="51">
        <v>436920</v>
      </c>
      <c r="AM43" s="51">
        <v>13</v>
      </c>
      <c r="AN43" s="51">
        <v>87</v>
      </c>
      <c r="AP43" s="51">
        <v>9</v>
      </c>
      <c r="AQ43" s="51">
        <v>25</v>
      </c>
      <c r="AR43" s="51">
        <v>29</v>
      </c>
      <c r="AS43" s="51">
        <v>17</v>
      </c>
      <c r="AT43" s="51">
        <v>19</v>
      </c>
      <c r="AU43" s="51">
        <v>0</v>
      </c>
      <c r="AV43" s="51">
        <v>0</v>
      </c>
      <c r="AW43" s="51">
        <v>0</v>
      </c>
      <c r="AX43" s="51">
        <v>2</v>
      </c>
      <c r="AY43" s="51">
        <v>212697</v>
      </c>
      <c r="AZ43" s="51">
        <v>10</v>
      </c>
      <c r="BA43" s="51">
        <v>90</v>
      </c>
      <c r="BC43" s="51">
        <v>16</v>
      </c>
      <c r="BD43" s="51">
        <v>18</v>
      </c>
      <c r="BE43" s="51">
        <v>28</v>
      </c>
      <c r="BF43" s="51">
        <v>23</v>
      </c>
      <c r="BG43" s="51">
        <v>10</v>
      </c>
      <c r="BH43" s="51">
        <v>0</v>
      </c>
      <c r="BI43" s="51">
        <v>0</v>
      </c>
      <c r="BJ43" s="51">
        <v>0</v>
      </c>
      <c r="BK43" s="51">
        <v>4</v>
      </c>
      <c r="BL43" s="51">
        <v>224223</v>
      </c>
      <c r="BM43" s="51">
        <v>21</v>
      </c>
      <c r="BN43" s="51">
        <v>79</v>
      </c>
      <c r="BP43" s="51">
        <v>13</v>
      </c>
      <c r="BQ43" s="51">
        <v>22</v>
      </c>
      <c r="BR43" s="51">
        <v>28</v>
      </c>
      <c r="BS43" s="51">
        <v>20</v>
      </c>
      <c r="BT43" s="51">
        <v>14</v>
      </c>
      <c r="BU43" s="51">
        <v>0</v>
      </c>
      <c r="BV43" s="51">
        <v>0</v>
      </c>
      <c r="BW43" s="51">
        <v>0</v>
      </c>
      <c r="BX43" s="51">
        <v>3</v>
      </c>
      <c r="BY43" s="51">
        <v>436920</v>
      </c>
      <c r="BZ43" s="51">
        <v>16</v>
      </c>
      <c r="CA43" s="51">
        <v>84</v>
      </c>
      <c r="CC43" s="51">
        <v>6</v>
      </c>
      <c r="CD43" s="51">
        <v>31</v>
      </c>
      <c r="CE43" s="51">
        <v>27</v>
      </c>
      <c r="CF43" s="51">
        <v>14</v>
      </c>
      <c r="CG43" s="51">
        <v>21</v>
      </c>
      <c r="CH43" s="51">
        <v>0</v>
      </c>
      <c r="CI43" s="51">
        <v>0</v>
      </c>
      <c r="CJ43" s="51">
        <v>0</v>
      </c>
      <c r="CK43" s="51">
        <v>1</v>
      </c>
      <c r="CL43" s="51">
        <v>212697</v>
      </c>
      <c r="CM43" s="51">
        <v>7</v>
      </c>
      <c r="CN43" s="51">
        <v>93</v>
      </c>
      <c r="CP43" s="51">
        <v>8</v>
      </c>
      <c r="CQ43" s="51">
        <v>26</v>
      </c>
      <c r="CR43" s="51">
        <v>24</v>
      </c>
      <c r="CS43" s="51">
        <v>14</v>
      </c>
      <c r="CT43" s="51">
        <v>26</v>
      </c>
      <c r="CU43" s="51">
        <v>0</v>
      </c>
      <c r="CV43" s="51">
        <v>0</v>
      </c>
      <c r="CW43" s="51">
        <v>0</v>
      </c>
      <c r="CX43" s="51">
        <v>2</v>
      </c>
      <c r="CY43" s="51">
        <v>224223</v>
      </c>
      <c r="CZ43" s="51">
        <v>10</v>
      </c>
      <c r="DA43" s="51">
        <v>90</v>
      </c>
      <c r="DC43" s="51">
        <v>7</v>
      </c>
      <c r="DD43" s="51">
        <v>28</v>
      </c>
      <c r="DE43" s="51">
        <v>25</v>
      </c>
      <c r="DF43" s="51">
        <v>14</v>
      </c>
      <c r="DG43" s="51">
        <v>24</v>
      </c>
      <c r="DH43" s="51">
        <v>0</v>
      </c>
      <c r="DI43" s="51">
        <v>0</v>
      </c>
      <c r="DJ43" s="51">
        <v>0</v>
      </c>
      <c r="DK43" s="51">
        <v>2</v>
      </c>
      <c r="DL43" s="51">
        <v>436920</v>
      </c>
      <c r="DM43" s="51">
        <v>8</v>
      </c>
      <c r="DN43" s="51">
        <v>92</v>
      </c>
      <c r="DP43" s="51">
        <v>69</v>
      </c>
      <c r="DQ43" s="51">
        <v>93</v>
      </c>
      <c r="DR43" s="51">
        <v>0</v>
      </c>
      <c r="DS43" s="51">
        <v>24</v>
      </c>
      <c r="DV43" s="51">
        <v>0</v>
      </c>
      <c r="DW43" s="51">
        <v>1</v>
      </c>
      <c r="DX43" s="51">
        <v>6</v>
      </c>
      <c r="DY43" s="51">
        <v>212696</v>
      </c>
      <c r="DZ43" s="51">
        <v>7</v>
      </c>
      <c r="EA43" s="51">
        <v>0</v>
      </c>
      <c r="EC43" s="51">
        <v>64</v>
      </c>
      <c r="ED43" s="51">
        <v>90</v>
      </c>
      <c r="EE43" s="51">
        <v>0</v>
      </c>
      <c r="EF43" s="51">
        <v>26</v>
      </c>
      <c r="EI43" s="51">
        <v>0</v>
      </c>
      <c r="EJ43" s="51">
        <v>2</v>
      </c>
      <c r="EK43" s="51">
        <v>8</v>
      </c>
      <c r="EL43" s="51">
        <v>224219</v>
      </c>
      <c r="EM43" s="51">
        <v>10</v>
      </c>
      <c r="EN43" s="51">
        <v>0</v>
      </c>
      <c r="EP43" s="51">
        <v>67</v>
      </c>
      <c r="EQ43" s="51">
        <v>91</v>
      </c>
      <c r="ER43" s="51">
        <v>0</v>
      </c>
      <c r="ES43" s="51">
        <v>25</v>
      </c>
      <c r="EV43" s="51">
        <v>0</v>
      </c>
      <c r="EW43" s="51">
        <v>1</v>
      </c>
      <c r="EX43" s="51">
        <v>7</v>
      </c>
      <c r="EY43" s="51">
        <v>436915</v>
      </c>
      <c r="EZ43" s="51">
        <v>9</v>
      </c>
      <c r="FA43" s="51">
        <v>0</v>
      </c>
    </row>
    <row r="44" spans="1:157" x14ac:dyDescent="0.2">
      <c r="B44" s="51" t="s">
        <v>124</v>
      </c>
      <c r="C44" s="51">
        <v>18</v>
      </c>
      <c r="D44" s="51">
        <v>14</v>
      </c>
      <c r="E44" s="51">
        <v>15</v>
      </c>
      <c r="F44" s="51">
        <v>12</v>
      </c>
      <c r="G44" s="51">
        <v>13</v>
      </c>
      <c r="H44" s="51">
        <v>0</v>
      </c>
      <c r="I44" s="51">
        <v>3</v>
      </c>
      <c r="J44" s="51">
        <v>3</v>
      </c>
      <c r="K44" s="51">
        <v>22</v>
      </c>
      <c r="L44" s="51">
        <v>1166</v>
      </c>
      <c r="M44" s="51">
        <v>47</v>
      </c>
      <c r="N44" s="51">
        <v>53</v>
      </c>
      <c r="P44" s="51">
        <v>24</v>
      </c>
      <c r="Q44" s="51">
        <v>10</v>
      </c>
      <c r="R44" s="51">
        <v>15</v>
      </c>
      <c r="S44" s="51">
        <v>9</v>
      </c>
      <c r="T44" s="51">
        <v>8</v>
      </c>
      <c r="U44" s="51">
        <v>0</v>
      </c>
      <c r="V44" s="51">
        <v>4</v>
      </c>
      <c r="W44" s="51">
        <v>4</v>
      </c>
      <c r="X44" s="51">
        <v>26</v>
      </c>
      <c r="Y44" s="51">
        <v>1180</v>
      </c>
      <c r="Z44" s="51">
        <v>58</v>
      </c>
      <c r="AA44" s="51">
        <v>42</v>
      </c>
      <c r="AC44" s="51">
        <v>21</v>
      </c>
      <c r="AD44" s="51">
        <v>12</v>
      </c>
      <c r="AE44" s="51">
        <v>15</v>
      </c>
      <c r="AF44" s="51">
        <v>10</v>
      </c>
      <c r="AG44" s="51">
        <v>11</v>
      </c>
      <c r="AH44" s="51">
        <v>0</v>
      </c>
      <c r="AI44" s="51">
        <v>3</v>
      </c>
      <c r="AJ44" s="51">
        <v>4</v>
      </c>
      <c r="AK44" s="51">
        <v>24</v>
      </c>
      <c r="AL44" s="51">
        <v>2346</v>
      </c>
      <c r="AM44" s="51">
        <v>52</v>
      </c>
      <c r="AN44" s="51">
        <v>48</v>
      </c>
      <c r="AP44" s="51">
        <v>20</v>
      </c>
      <c r="AQ44" s="51">
        <v>10</v>
      </c>
      <c r="AR44" s="51">
        <v>17</v>
      </c>
      <c r="AS44" s="51">
        <v>17</v>
      </c>
      <c r="AT44" s="51">
        <v>5</v>
      </c>
      <c r="AU44" s="51">
        <v>0</v>
      </c>
      <c r="AV44" s="51">
        <v>3</v>
      </c>
      <c r="AW44" s="51">
        <v>3</v>
      </c>
      <c r="AX44" s="51">
        <v>25</v>
      </c>
      <c r="AY44" s="51">
        <v>1166</v>
      </c>
      <c r="AZ44" s="51">
        <v>51</v>
      </c>
      <c r="BA44" s="51">
        <v>49</v>
      </c>
      <c r="BC44" s="51">
        <v>25</v>
      </c>
      <c r="BD44" s="51">
        <v>6</v>
      </c>
      <c r="BE44" s="51">
        <v>13</v>
      </c>
      <c r="BF44" s="51">
        <v>15</v>
      </c>
      <c r="BG44" s="51">
        <v>3</v>
      </c>
      <c r="BH44" s="51">
        <v>0</v>
      </c>
      <c r="BI44" s="51">
        <v>4</v>
      </c>
      <c r="BJ44" s="51">
        <v>4</v>
      </c>
      <c r="BK44" s="51">
        <v>30</v>
      </c>
      <c r="BL44" s="51">
        <v>1180</v>
      </c>
      <c r="BM44" s="51">
        <v>63</v>
      </c>
      <c r="BN44" s="51">
        <v>37</v>
      </c>
      <c r="BP44" s="51">
        <v>23</v>
      </c>
      <c r="BQ44" s="51">
        <v>8</v>
      </c>
      <c r="BR44" s="51">
        <v>15</v>
      </c>
      <c r="BS44" s="51">
        <v>16</v>
      </c>
      <c r="BT44" s="51">
        <v>4</v>
      </c>
      <c r="BU44" s="51">
        <v>0</v>
      </c>
      <c r="BV44" s="51">
        <v>3</v>
      </c>
      <c r="BW44" s="51">
        <v>4</v>
      </c>
      <c r="BX44" s="51">
        <v>27</v>
      </c>
      <c r="BY44" s="51">
        <v>2346</v>
      </c>
      <c r="BZ44" s="51">
        <v>57</v>
      </c>
      <c r="CA44" s="51">
        <v>43</v>
      </c>
      <c r="CC44" s="51">
        <v>18</v>
      </c>
      <c r="CD44" s="51">
        <v>16</v>
      </c>
      <c r="CE44" s="51">
        <v>20</v>
      </c>
      <c r="CF44" s="51">
        <v>17</v>
      </c>
      <c r="CG44" s="51">
        <v>7</v>
      </c>
      <c r="CH44" s="51">
        <v>0</v>
      </c>
      <c r="CI44" s="51">
        <v>3</v>
      </c>
      <c r="CJ44" s="51">
        <v>5</v>
      </c>
      <c r="CK44" s="51">
        <v>12</v>
      </c>
      <c r="CL44" s="51">
        <v>1166</v>
      </c>
      <c r="CM44" s="51">
        <v>39</v>
      </c>
      <c r="CN44" s="51">
        <v>61</v>
      </c>
      <c r="CP44" s="51">
        <v>21</v>
      </c>
      <c r="CQ44" s="51">
        <v>13</v>
      </c>
      <c r="CR44" s="51">
        <v>17</v>
      </c>
      <c r="CS44" s="51">
        <v>17</v>
      </c>
      <c r="CT44" s="51">
        <v>8</v>
      </c>
      <c r="CU44" s="51">
        <v>0</v>
      </c>
      <c r="CV44" s="51">
        <v>4</v>
      </c>
      <c r="CW44" s="51">
        <v>6</v>
      </c>
      <c r="CX44" s="51">
        <v>13</v>
      </c>
      <c r="CY44" s="51">
        <v>1180</v>
      </c>
      <c r="CZ44" s="51">
        <v>44</v>
      </c>
      <c r="DA44" s="51">
        <v>56</v>
      </c>
      <c r="DC44" s="51">
        <v>20</v>
      </c>
      <c r="DD44" s="51">
        <v>14</v>
      </c>
      <c r="DE44" s="51">
        <v>19</v>
      </c>
      <c r="DF44" s="51">
        <v>17</v>
      </c>
      <c r="DG44" s="51">
        <v>8</v>
      </c>
      <c r="DH44" s="51">
        <v>0</v>
      </c>
      <c r="DI44" s="51">
        <v>4</v>
      </c>
      <c r="DJ44" s="51">
        <v>6</v>
      </c>
      <c r="DK44" s="51">
        <v>12</v>
      </c>
      <c r="DL44" s="51">
        <v>2346</v>
      </c>
      <c r="DM44" s="51">
        <v>42</v>
      </c>
      <c r="DN44" s="51">
        <v>58</v>
      </c>
      <c r="DP44" s="51">
        <v>48</v>
      </c>
      <c r="DQ44" s="51">
        <v>55</v>
      </c>
      <c r="DR44" s="51">
        <v>0</v>
      </c>
      <c r="DS44" s="51">
        <v>7</v>
      </c>
      <c r="DV44" s="51">
        <v>11</v>
      </c>
      <c r="DW44" s="51">
        <v>14</v>
      </c>
      <c r="DX44" s="51">
        <v>21</v>
      </c>
      <c r="DY44" s="51">
        <v>1166</v>
      </c>
      <c r="DZ44" s="51">
        <v>45</v>
      </c>
      <c r="EA44" s="51">
        <v>0</v>
      </c>
      <c r="EC44" s="51">
        <v>42</v>
      </c>
      <c r="ED44" s="51">
        <v>49</v>
      </c>
      <c r="EE44" s="51">
        <v>0</v>
      </c>
      <c r="EF44" s="51">
        <v>7</v>
      </c>
      <c r="EI44" s="51">
        <v>13</v>
      </c>
      <c r="EJ44" s="51">
        <v>15</v>
      </c>
      <c r="EK44" s="51">
        <v>23</v>
      </c>
      <c r="EL44" s="51">
        <v>1180</v>
      </c>
      <c r="EM44" s="51">
        <v>51</v>
      </c>
      <c r="EN44" s="51">
        <v>0</v>
      </c>
      <c r="EP44" s="51">
        <v>45</v>
      </c>
      <c r="EQ44" s="51">
        <v>52</v>
      </c>
      <c r="ER44" s="51">
        <v>0</v>
      </c>
      <c r="ES44" s="51">
        <v>7</v>
      </c>
      <c r="EV44" s="51">
        <v>12</v>
      </c>
      <c r="EW44" s="51">
        <v>14</v>
      </c>
      <c r="EX44" s="51">
        <v>22</v>
      </c>
      <c r="EY44" s="51">
        <v>2346</v>
      </c>
      <c r="EZ44" s="51">
        <v>48</v>
      </c>
      <c r="FA44" s="51">
        <v>0</v>
      </c>
    </row>
    <row r="45" spans="1:157" x14ac:dyDescent="0.2">
      <c r="B45" s="51" t="s">
        <v>22</v>
      </c>
      <c r="C45" s="51">
        <v>10</v>
      </c>
      <c r="D45" s="51">
        <v>25</v>
      </c>
      <c r="E45" s="51">
        <v>22</v>
      </c>
      <c r="F45" s="51">
        <v>11</v>
      </c>
      <c r="G45" s="51">
        <v>30</v>
      </c>
      <c r="H45" s="51">
        <v>0</v>
      </c>
      <c r="I45" s="51">
        <v>0</v>
      </c>
      <c r="J45" s="51">
        <v>0</v>
      </c>
      <c r="K45" s="51">
        <v>2</v>
      </c>
      <c r="L45" s="51">
        <v>259043</v>
      </c>
      <c r="M45" s="51">
        <v>12</v>
      </c>
      <c r="N45" s="51">
        <v>88</v>
      </c>
      <c r="P45" s="51">
        <v>16</v>
      </c>
      <c r="Q45" s="51">
        <v>22</v>
      </c>
      <c r="R45" s="51">
        <v>23</v>
      </c>
      <c r="S45" s="51">
        <v>14</v>
      </c>
      <c r="T45" s="51">
        <v>22</v>
      </c>
      <c r="U45" s="51">
        <v>0</v>
      </c>
      <c r="V45" s="51">
        <v>0</v>
      </c>
      <c r="W45" s="51">
        <v>0</v>
      </c>
      <c r="X45" s="51">
        <v>4</v>
      </c>
      <c r="Y45" s="51">
        <v>272860</v>
      </c>
      <c r="Z45" s="51">
        <v>20</v>
      </c>
      <c r="AA45" s="51">
        <v>80</v>
      </c>
      <c r="AC45" s="51">
        <v>13</v>
      </c>
      <c r="AD45" s="51">
        <v>24</v>
      </c>
      <c r="AE45" s="51">
        <v>22</v>
      </c>
      <c r="AF45" s="51">
        <v>12</v>
      </c>
      <c r="AG45" s="51">
        <v>26</v>
      </c>
      <c r="AH45" s="51">
        <v>0</v>
      </c>
      <c r="AI45" s="51">
        <v>0</v>
      </c>
      <c r="AJ45" s="51">
        <v>0</v>
      </c>
      <c r="AK45" s="51">
        <v>3</v>
      </c>
      <c r="AL45" s="51">
        <v>531903</v>
      </c>
      <c r="AM45" s="51">
        <v>16</v>
      </c>
      <c r="AN45" s="51">
        <v>84</v>
      </c>
      <c r="AP45" s="51">
        <v>11</v>
      </c>
      <c r="AQ45" s="51">
        <v>24</v>
      </c>
      <c r="AR45" s="51">
        <v>28</v>
      </c>
      <c r="AS45" s="51">
        <v>18</v>
      </c>
      <c r="AT45" s="51">
        <v>16</v>
      </c>
      <c r="AU45" s="51">
        <v>0</v>
      </c>
      <c r="AV45" s="51">
        <v>0</v>
      </c>
      <c r="AW45" s="51">
        <v>0</v>
      </c>
      <c r="AX45" s="51">
        <v>3</v>
      </c>
      <c r="AY45" s="51">
        <v>259043</v>
      </c>
      <c r="AZ45" s="51">
        <v>13</v>
      </c>
      <c r="BA45" s="51">
        <v>87</v>
      </c>
      <c r="BC45" s="51">
        <v>19</v>
      </c>
      <c r="BD45" s="51">
        <v>16</v>
      </c>
      <c r="BE45" s="51">
        <v>27</v>
      </c>
      <c r="BF45" s="51">
        <v>24</v>
      </c>
      <c r="BG45" s="51">
        <v>9</v>
      </c>
      <c r="BH45" s="51">
        <v>0</v>
      </c>
      <c r="BI45" s="51">
        <v>0</v>
      </c>
      <c r="BJ45" s="51">
        <v>0</v>
      </c>
      <c r="BK45" s="51">
        <v>6</v>
      </c>
      <c r="BL45" s="51">
        <v>272860</v>
      </c>
      <c r="BM45" s="51">
        <v>25</v>
      </c>
      <c r="BN45" s="51">
        <v>75</v>
      </c>
      <c r="BP45" s="51">
        <v>15</v>
      </c>
      <c r="BQ45" s="51">
        <v>20</v>
      </c>
      <c r="BR45" s="51">
        <v>28</v>
      </c>
      <c r="BS45" s="51">
        <v>21</v>
      </c>
      <c r="BT45" s="51">
        <v>12</v>
      </c>
      <c r="BU45" s="51">
        <v>0</v>
      </c>
      <c r="BV45" s="51">
        <v>0</v>
      </c>
      <c r="BW45" s="51">
        <v>0</v>
      </c>
      <c r="BX45" s="51">
        <v>4</v>
      </c>
      <c r="BY45" s="51">
        <v>531903</v>
      </c>
      <c r="BZ45" s="51">
        <v>19</v>
      </c>
      <c r="CA45" s="51">
        <v>81</v>
      </c>
      <c r="CC45" s="51">
        <v>7</v>
      </c>
      <c r="CD45" s="51">
        <v>29</v>
      </c>
      <c r="CE45" s="51">
        <v>27</v>
      </c>
      <c r="CF45" s="51">
        <v>16</v>
      </c>
      <c r="CG45" s="51">
        <v>19</v>
      </c>
      <c r="CH45" s="51">
        <v>0</v>
      </c>
      <c r="CI45" s="51">
        <v>0</v>
      </c>
      <c r="CJ45" s="51">
        <v>0</v>
      </c>
      <c r="CK45" s="51">
        <v>1</v>
      </c>
      <c r="CL45" s="51">
        <v>259043</v>
      </c>
      <c r="CM45" s="51">
        <v>9</v>
      </c>
      <c r="CN45" s="51">
        <v>91</v>
      </c>
      <c r="CP45" s="51">
        <v>9</v>
      </c>
      <c r="CQ45" s="51">
        <v>25</v>
      </c>
      <c r="CR45" s="51">
        <v>24</v>
      </c>
      <c r="CS45" s="51">
        <v>16</v>
      </c>
      <c r="CT45" s="51">
        <v>23</v>
      </c>
      <c r="CU45" s="51">
        <v>0</v>
      </c>
      <c r="CV45" s="51">
        <v>0</v>
      </c>
      <c r="CW45" s="51">
        <v>0</v>
      </c>
      <c r="CX45" s="51">
        <v>3</v>
      </c>
      <c r="CY45" s="51">
        <v>272860</v>
      </c>
      <c r="CZ45" s="51">
        <v>12</v>
      </c>
      <c r="DA45" s="51">
        <v>88</v>
      </c>
      <c r="DC45" s="51">
        <v>8</v>
      </c>
      <c r="DD45" s="51">
        <v>27</v>
      </c>
      <c r="DE45" s="51">
        <v>26</v>
      </c>
      <c r="DF45" s="51">
        <v>16</v>
      </c>
      <c r="DG45" s="51">
        <v>21</v>
      </c>
      <c r="DH45" s="51">
        <v>0</v>
      </c>
      <c r="DI45" s="51">
        <v>0</v>
      </c>
      <c r="DJ45" s="51">
        <v>0</v>
      </c>
      <c r="DK45" s="51">
        <v>2</v>
      </c>
      <c r="DL45" s="51">
        <v>531903</v>
      </c>
      <c r="DM45" s="51">
        <v>11</v>
      </c>
      <c r="DN45" s="51">
        <v>89</v>
      </c>
      <c r="DP45" s="51">
        <v>70</v>
      </c>
      <c r="DQ45" s="51">
        <v>91</v>
      </c>
      <c r="DR45" s="51">
        <v>0</v>
      </c>
      <c r="DS45" s="51">
        <v>21</v>
      </c>
      <c r="DV45" s="51">
        <v>0</v>
      </c>
      <c r="DW45" s="51">
        <v>1</v>
      </c>
      <c r="DX45" s="51">
        <v>8</v>
      </c>
      <c r="DY45" s="51">
        <v>259041</v>
      </c>
      <c r="DZ45" s="51">
        <v>9</v>
      </c>
      <c r="EA45" s="51">
        <v>0</v>
      </c>
      <c r="EC45" s="51">
        <v>64</v>
      </c>
      <c r="ED45" s="51">
        <v>87</v>
      </c>
      <c r="EE45" s="51">
        <v>0</v>
      </c>
      <c r="EF45" s="51">
        <v>23</v>
      </c>
      <c r="EI45" s="51">
        <v>0</v>
      </c>
      <c r="EJ45" s="51">
        <v>2</v>
      </c>
      <c r="EK45" s="51">
        <v>10</v>
      </c>
      <c r="EL45" s="51">
        <v>272856</v>
      </c>
      <c r="EM45" s="51">
        <v>13</v>
      </c>
      <c r="EN45" s="51">
        <v>0</v>
      </c>
      <c r="EP45" s="51">
        <v>67</v>
      </c>
      <c r="EQ45" s="51">
        <v>89</v>
      </c>
      <c r="ER45" s="51">
        <v>0</v>
      </c>
      <c r="ES45" s="51">
        <v>22</v>
      </c>
      <c r="EV45" s="51">
        <v>0</v>
      </c>
      <c r="EW45" s="51">
        <v>2</v>
      </c>
      <c r="EX45" s="51">
        <v>9</v>
      </c>
      <c r="EY45" s="51">
        <v>531897</v>
      </c>
      <c r="EZ45" s="51">
        <v>11</v>
      </c>
      <c r="FA45" s="51">
        <v>0</v>
      </c>
    </row>
    <row r="46" spans="1:157" x14ac:dyDescent="0.2">
      <c r="A46" s="51" t="s">
        <v>102</v>
      </c>
      <c r="B46" s="51" t="s">
        <v>25</v>
      </c>
      <c r="C46" s="51">
        <v>4</v>
      </c>
      <c r="D46" s="51">
        <v>29</v>
      </c>
      <c r="E46" s="51">
        <v>22</v>
      </c>
      <c r="F46" s="51">
        <v>9</v>
      </c>
      <c r="G46" s="51">
        <v>35</v>
      </c>
      <c r="H46" s="51">
        <v>0</v>
      </c>
      <c r="I46" s="51">
        <v>0</v>
      </c>
      <c r="J46" s="51">
        <v>0</v>
      </c>
      <c r="K46" s="51">
        <v>0</v>
      </c>
      <c r="L46" s="51">
        <v>218254</v>
      </c>
      <c r="M46" s="51">
        <v>5</v>
      </c>
      <c r="N46" s="51">
        <v>95</v>
      </c>
      <c r="P46" s="51">
        <v>6</v>
      </c>
      <c r="Q46" s="51">
        <v>27</v>
      </c>
      <c r="R46" s="51">
        <v>25</v>
      </c>
      <c r="S46" s="51">
        <v>11</v>
      </c>
      <c r="T46" s="51">
        <v>29</v>
      </c>
      <c r="U46" s="51">
        <v>0</v>
      </c>
      <c r="V46" s="51">
        <v>0</v>
      </c>
      <c r="W46" s="51">
        <v>0</v>
      </c>
      <c r="X46" s="51">
        <v>1</v>
      </c>
      <c r="Y46" s="51">
        <v>193705</v>
      </c>
      <c r="Z46" s="51">
        <v>7</v>
      </c>
      <c r="AA46" s="51">
        <v>93</v>
      </c>
      <c r="AC46" s="51">
        <v>5</v>
      </c>
      <c r="AD46" s="51">
        <v>28</v>
      </c>
      <c r="AE46" s="51">
        <v>24</v>
      </c>
      <c r="AF46" s="51">
        <v>10</v>
      </c>
      <c r="AG46" s="51">
        <v>32</v>
      </c>
      <c r="AH46" s="51">
        <v>0</v>
      </c>
      <c r="AI46" s="51">
        <v>0</v>
      </c>
      <c r="AJ46" s="51">
        <v>0</v>
      </c>
      <c r="AK46" s="51">
        <v>0</v>
      </c>
      <c r="AL46" s="51">
        <v>411959</v>
      </c>
      <c r="AM46" s="51">
        <v>6</v>
      </c>
      <c r="AN46" s="51">
        <v>94</v>
      </c>
      <c r="AP46" s="51">
        <v>6</v>
      </c>
      <c r="AQ46" s="51">
        <v>27</v>
      </c>
      <c r="AR46" s="51">
        <v>31</v>
      </c>
      <c r="AS46" s="51">
        <v>17</v>
      </c>
      <c r="AT46" s="51">
        <v>19</v>
      </c>
      <c r="AU46" s="51">
        <v>0</v>
      </c>
      <c r="AV46" s="51">
        <v>0</v>
      </c>
      <c r="AW46" s="51">
        <v>0</v>
      </c>
      <c r="AX46" s="51">
        <v>0</v>
      </c>
      <c r="AY46" s="51">
        <v>218254</v>
      </c>
      <c r="AZ46" s="51">
        <v>6</v>
      </c>
      <c r="BA46" s="51">
        <v>94</v>
      </c>
      <c r="BC46" s="51">
        <v>10</v>
      </c>
      <c r="BD46" s="51">
        <v>21</v>
      </c>
      <c r="BE46" s="51">
        <v>33</v>
      </c>
      <c r="BF46" s="51">
        <v>23</v>
      </c>
      <c r="BG46" s="51">
        <v>12</v>
      </c>
      <c r="BH46" s="51">
        <v>0</v>
      </c>
      <c r="BI46" s="51">
        <v>0</v>
      </c>
      <c r="BJ46" s="51">
        <v>0</v>
      </c>
      <c r="BK46" s="51">
        <v>1</v>
      </c>
      <c r="BL46" s="51">
        <v>193705</v>
      </c>
      <c r="BM46" s="51">
        <v>11</v>
      </c>
      <c r="BN46" s="51">
        <v>89</v>
      </c>
      <c r="BP46" s="51">
        <v>8</v>
      </c>
      <c r="BQ46" s="51">
        <v>24</v>
      </c>
      <c r="BR46" s="51">
        <v>32</v>
      </c>
      <c r="BS46" s="51">
        <v>20</v>
      </c>
      <c r="BT46" s="51">
        <v>16</v>
      </c>
      <c r="BU46" s="51">
        <v>0</v>
      </c>
      <c r="BV46" s="51">
        <v>0</v>
      </c>
      <c r="BW46" s="51">
        <v>0</v>
      </c>
      <c r="BX46" s="51">
        <v>1</v>
      </c>
      <c r="BY46" s="51">
        <v>411959</v>
      </c>
      <c r="BZ46" s="51">
        <v>8</v>
      </c>
      <c r="CA46" s="51">
        <v>92</v>
      </c>
      <c r="CC46" s="51">
        <v>3</v>
      </c>
      <c r="CD46" s="51">
        <v>33</v>
      </c>
      <c r="CE46" s="51">
        <v>29</v>
      </c>
      <c r="CF46" s="51">
        <v>13</v>
      </c>
      <c r="CG46" s="51">
        <v>22</v>
      </c>
      <c r="CH46" s="51">
        <v>0</v>
      </c>
      <c r="CI46" s="51">
        <v>0</v>
      </c>
      <c r="CJ46" s="51">
        <v>0</v>
      </c>
      <c r="CK46" s="51">
        <v>0</v>
      </c>
      <c r="CL46" s="51">
        <v>218254</v>
      </c>
      <c r="CM46" s="51">
        <v>3</v>
      </c>
      <c r="CN46" s="51">
        <v>97</v>
      </c>
      <c r="CP46" s="51">
        <v>3</v>
      </c>
      <c r="CQ46" s="51">
        <v>30</v>
      </c>
      <c r="CR46" s="51">
        <v>25</v>
      </c>
      <c r="CS46" s="51">
        <v>11</v>
      </c>
      <c r="CT46" s="51">
        <v>31</v>
      </c>
      <c r="CU46" s="51">
        <v>0</v>
      </c>
      <c r="CV46" s="51">
        <v>0</v>
      </c>
      <c r="CW46" s="51">
        <v>0</v>
      </c>
      <c r="CX46" s="51">
        <v>0</v>
      </c>
      <c r="CY46" s="51">
        <v>193705</v>
      </c>
      <c r="CZ46" s="51">
        <v>3</v>
      </c>
      <c r="DA46" s="51">
        <v>97</v>
      </c>
      <c r="DC46" s="51">
        <v>3</v>
      </c>
      <c r="DD46" s="51">
        <v>32</v>
      </c>
      <c r="DE46" s="51">
        <v>27</v>
      </c>
      <c r="DF46" s="51">
        <v>12</v>
      </c>
      <c r="DG46" s="51">
        <v>26</v>
      </c>
      <c r="DH46" s="51">
        <v>0</v>
      </c>
      <c r="DI46" s="51">
        <v>0</v>
      </c>
      <c r="DJ46" s="51">
        <v>0</v>
      </c>
      <c r="DK46" s="51">
        <v>0</v>
      </c>
      <c r="DL46" s="51">
        <v>411959</v>
      </c>
      <c r="DM46" s="51">
        <v>3</v>
      </c>
      <c r="DN46" s="51">
        <v>97</v>
      </c>
      <c r="DP46" s="51">
        <v>72</v>
      </c>
      <c r="DQ46" s="51">
        <v>96</v>
      </c>
      <c r="DR46" s="51">
        <v>0</v>
      </c>
      <c r="DS46" s="51">
        <v>24</v>
      </c>
      <c r="DV46" s="51">
        <v>0</v>
      </c>
      <c r="DW46" s="51">
        <v>0</v>
      </c>
      <c r="DX46" s="51">
        <v>4</v>
      </c>
      <c r="DY46" s="51">
        <v>218253</v>
      </c>
      <c r="DZ46" s="51">
        <v>4</v>
      </c>
      <c r="EA46" s="51">
        <v>0</v>
      </c>
      <c r="EC46" s="51">
        <v>66</v>
      </c>
      <c r="ED46" s="51">
        <v>96</v>
      </c>
      <c r="EE46" s="51">
        <v>0</v>
      </c>
      <c r="EF46" s="51">
        <v>30</v>
      </c>
      <c r="EI46" s="51">
        <v>0</v>
      </c>
      <c r="EJ46" s="51">
        <v>0</v>
      </c>
      <c r="EK46" s="51">
        <v>4</v>
      </c>
      <c r="EL46" s="51">
        <v>193703</v>
      </c>
      <c r="EM46" s="51">
        <v>4</v>
      </c>
      <c r="EN46" s="51">
        <v>0</v>
      </c>
      <c r="EP46" s="51">
        <v>69</v>
      </c>
      <c r="EQ46" s="51">
        <v>96</v>
      </c>
      <c r="ER46" s="51">
        <v>0</v>
      </c>
      <c r="ES46" s="51">
        <v>27</v>
      </c>
      <c r="EV46" s="51">
        <v>0</v>
      </c>
      <c r="EW46" s="51">
        <v>0</v>
      </c>
      <c r="EX46" s="51">
        <v>4</v>
      </c>
      <c r="EY46" s="51">
        <v>411956</v>
      </c>
      <c r="EZ46" s="51">
        <v>4</v>
      </c>
      <c r="FA46" s="51">
        <v>0</v>
      </c>
    </row>
    <row r="47" spans="1:157" x14ac:dyDescent="0.2">
      <c r="B47" s="51" t="s">
        <v>103</v>
      </c>
      <c r="C47" s="51">
        <v>37</v>
      </c>
      <c r="D47" s="51">
        <v>8</v>
      </c>
      <c r="E47" s="51">
        <v>21</v>
      </c>
      <c r="F47" s="51">
        <v>26</v>
      </c>
      <c r="G47" s="51">
        <v>3</v>
      </c>
      <c r="H47" s="51">
        <v>0</v>
      </c>
      <c r="I47" s="51">
        <v>0</v>
      </c>
      <c r="J47" s="51">
        <v>0</v>
      </c>
      <c r="K47" s="51">
        <v>3</v>
      </c>
      <c r="L47" s="51">
        <v>26763</v>
      </c>
      <c r="M47" s="51">
        <v>41</v>
      </c>
      <c r="N47" s="51">
        <v>59</v>
      </c>
      <c r="P47" s="51">
        <v>38</v>
      </c>
      <c r="Q47" s="51">
        <v>9</v>
      </c>
      <c r="R47" s="51">
        <v>21</v>
      </c>
      <c r="S47" s="51">
        <v>24</v>
      </c>
      <c r="T47" s="51">
        <v>4</v>
      </c>
      <c r="U47" s="51">
        <v>0</v>
      </c>
      <c r="V47" s="51">
        <v>0</v>
      </c>
      <c r="W47" s="51">
        <v>0</v>
      </c>
      <c r="X47" s="51">
        <v>4</v>
      </c>
      <c r="Y47" s="51">
        <v>45732</v>
      </c>
      <c r="Z47" s="51">
        <v>42</v>
      </c>
      <c r="AA47" s="51">
        <v>58</v>
      </c>
      <c r="AC47" s="51">
        <v>38</v>
      </c>
      <c r="AD47" s="51">
        <v>9</v>
      </c>
      <c r="AE47" s="51">
        <v>21</v>
      </c>
      <c r="AF47" s="51">
        <v>25</v>
      </c>
      <c r="AG47" s="51">
        <v>4</v>
      </c>
      <c r="AH47" s="51">
        <v>0</v>
      </c>
      <c r="AI47" s="51">
        <v>0</v>
      </c>
      <c r="AJ47" s="51">
        <v>0</v>
      </c>
      <c r="AK47" s="51">
        <v>4</v>
      </c>
      <c r="AL47" s="51">
        <v>72495</v>
      </c>
      <c r="AM47" s="51">
        <v>42</v>
      </c>
      <c r="AN47" s="51">
        <v>58</v>
      </c>
      <c r="AP47" s="51">
        <v>40</v>
      </c>
      <c r="AQ47" s="51">
        <v>4</v>
      </c>
      <c r="AR47" s="51">
        <v>15</v>
      </c>
      <c r="AS47" s="51">
        <v>34</v>
      </c>
      <c r="AT47" s="51">
        <v>1</v>
      </c>
      <c r="AU47" s="51">
        <v>0</v>
      </c>
      <c r="AV47" s="51">
        <v>0</v>
      </c>
      <c r="AW47" s="51">
        <v>0</v>
      </c>
      <c r="AX47" s="51">
        <v>6</v>
      </c>
      <c r="AY47" s="51">
        <v>26763</v>
      </c>
      <c r="AZ47" s="51">
        <v>46</v>
      </c>
      <c r="BA47" s="51">
        <v>54</v>
      </c>
      <c r="BC47" s="51">
        <v>44</v>
      </c>
      <c r="BD47" s="51">
        <v>3</v>
      </c>
      <c r="BE47" s="51">
        <v>13</v>
      </c>
      <c r="BF47" s="51">
        <v>31</v>
      </c>
      <c r="BG47" s="51">
        <v>1</v>
      </c>
      <c r="BH47" s="51">
        <v>0</v>
      </c>
      <c r="BI47" s="51">
        <v>0</v>
      </c>
      <c r="BJ47" s="51">
        <v>0</v>
      </c>
      <c r="BK47" s="51">
        <v>8</v>
      </c>
      <c r="BL47" s="51">
        <v>45732</v>
      </c>
      <c r="BM47" s="51">
        <v>52</v>
      </c>
      <c r="BN47" s="51">
        <v>48</v>
      </c>
      <c r="BP47" s="51">
        <v>43</v>
      </c>
      <c r="BQ47" s="51">
        <v>3</v>
      </c>
      <c r="BR47" s="51">
        <v>14</v>
      </c>
      <c r="BS47" s="51">
        <v>32</v>
      </c>
      <c r="BT47" s="51">
        <v>1</v>
      </c>
      <c r="BU47" s="51">
        <v>0</v>
      </c>
      <c r="BV47" s="51">
        <v>0</v>
      </c>
      <c r="BW47" s="51">
        <v>0</v>
      </c>
      <c r="BX47" s="51">
        <v>7</v>
      </c>
      <c r="BY47" s="51">
        <v>72495</v>
      </c>
      <c r="BZ47" s="51">
        <v>50</v>
      </c>
      <c r="CA47" s="51">
        <v>50</v>
      </c>
      <c r="CC47" s="51">
        <v>29</v>
      </c>
      <c r="CD47" s="51">
        <v>7</v>
      </c>
      <c r="CE47" s="51">
        <v>23</v>
      </c>
      <c r="CF47" s="51">
        <v>37</v>
      </c>
      <c r="CG47" s="51">
        <v>2</v>
      </c>
      <c r="CH47" s="51">
        <v>0</v>
      </c>
      <c r="CI47" s="51">
        <v>0</v>
      </c>
      <c r="CJ47" s="51">
        <v>0</v>
      </c>
      <c r="CK47" s="51">
        <v>2</v>
      </c>
      <c r="CL47" s="51">
        <v>26763</v>
      </c>
      <c r="CM47" s="51">
        <v>32</v>
      </c>
      <c r="CN47" s="51">
        <v>68</v>
      </c>
      <c r="CP47" s="51">
        <v>22</v>
      </c>
      <c r="CQ47" s="51">
        <v>13</v>
      </c>
      <c r="CR47" s="51">
        <v>26</v>
      </c>
      <c r="CS47" s="51">
        <v>32</v>
      </c>
      <c r="CT47" s="51">
        <v>5</v>
      </c>
      <c r="CU47" s="51">
        <v>0</v>
      </c>
      <c r="CV47" s="51">
        <v>0</v>
      </c>
      <c r="CW47" s="51">
        <v>0</v>
      </c>
      <c r="CX47" s="51">
        <v>2</v>
      </c>
      <c r="CY47" s="51">
        <v>45732</v>
      </c>
      <c r="CZ47" s="51">
        <v>24</v>
      </c>
      <c r="DA47" s="51">
        <v>76</v>
      </c>
      <c r="DC47" s="51">
        <v>25</v>
      </c>
      <c r="DD47" s="51">
        <v>11</v>
      </c>
      <c r="DE47" s="51">
        <v>25</v>
      </c>
      <c r="DF47" s="51">
        <v>34</v>
      </c>
      <c r="DG47" s="51">
        <v>4</v>
      </c>
      <c r="DH47" s="51">
        <v>0</v>
      </c>
      <c r="DI47" s="51">
        <v>0</v>
      </c>
      <c r="DJ47" s="51">
        <v>0</v>
      </c>
      <c r="DK47" s="51">
        <v>2</v>
      </c>
      <c r="DL47" s="51">
        <v>72495</v>
      </c>
      <c r="DM47" s="51">
        <v>27</v>
      </c>
      <c r="DN47" s="51">
        <v>73</v>
      </c>
      <c r="DP47" s="51">
        <v>67</v>
      </c>
      <c r="DQ47" s="51">
        <v>70</v>
      </c>
      <c r="DR47" s="51">
        <v>0</v>
      </c>
      <c r="DS47" s="51">
        <v>2</v>
      </c>
      <c r="DV47" s="51">
        <v>0</v>
      </c>
      <c r="DW47" s="51">
        <v>1</v>
      </c>
      <c r="DX47" s="51">
        <v>29</v>
      </c>
      <c r="DY47" s="51">
        <v>26763</v>
      </c>
      <c r="DZ47" s="51">
        <v>30</v>
      </c>
      <c r="EA47" s="51">
        <v>0</v>
      </c>
      <c r="EC47" s="51">
        <v>70</v>
      </c>
      <c r="ED47" s="51">
        <v>76</v>
      </c>
      <c r="EE47" s="51">
        <v>0</v>
      </c>
      <c r="EF47" s="51">
        <v>6</v>
      </c>
      <c r="EI47" s="51">
        <v>0</v>
      </c>
      <c r="EJ47" s="51">
        <v>1</v>
      </c>
      <c r="EK47" s="51">
        <v>23</v>
      </c>
      <c r="EL47" s="51">
        <v>45731</v>
      </c>
      <c r="EM47" s="51">
        <v>24</v>
      </c>
      <c r="EN47" s="51">
        <v>0</v>
      </c>
      <c r="EP47" s="51">
        <v>69</v>
      </c>
      <c r="EQ47" s="51">
        <v>73</v>
      </c>
      <c r="ER47" s="51">
        <v>0</v>
      </c>
      <c r="ES47" s="51">
        <v>5</v>
      </c>
      <c r="EV47" s="51">
        <v>0</v>
      </c>
      <c r="EW47" s="51">
        <v>1</v>
      </c>
      <c r="EX47" s="51">
        <v>25</v>
      </c>
      <c r="EY47" s="51">
        <v>72494</v>
      </c>
      <c r="EZ47" s="51">
        <v>27</v>
      </c>
      <c r="FA47" s="51">
        <v>0</v>
      </c>
    </row>
    <row r="48" spans="1:157" x14ac:dyDescent="0.2">
      <c r="B48" s="51" t="s">
        <v>104</v>
      </c>
      <c r="C48" s="51">
        <v>42</v>
      </c>
      <c r="D48" s="51">
        <v>8</v>
      </c>
      <c r="E48" s="51">
        <v>15</v>
      </c>
      <c r="F48" s="51">
        <v>17</v>
      </c>
      <c r="G48" s="51">
        <v>5</v>
      </c>
      <c r="H48" s="51">
        <v>0</v>
      </c>
      <c r="I48" s="51">
        <v>0</v>
      </c>
      <c r="J48" s="51">
        <v>0</v>
      </c>
      <c r="K48" s="51">
        <v>13</v>
      </c>
      <c r="L48" s="51">
        <v>10100</v>
      </c>
      <c r="M48" s="51">
        <v>55</v>
      </c>
      <c r="N48" s="51">
        <v>45</v>
      </c>
      <c r="P48" s="51">
        <v>41</v>
      </c>
      <c r="Q48" s="51">
        <v>8</v>
      </c>
      <c r="R48" s="51">
        <v>15</v>
      </c>
      <c r="S48" s="51">
        <v>16</v>
      </c>
      <c r="T48" s="51">
        <v>5</v>
      </c>
      <c r="U48" s="51">
        <v>0</v>
      </c>
      <c r="V48" s="51">
        <v>0</v>
      </c>
      <c r="W48" s="51">
        <v>0</v>
      </c>
      <c r="X48" s="51">
        <v>15</v>
      </c>
      <c r="Y48" s="51">
        <v>25107</v>
      </c>
      <c r="Z48" s="51">
        <v>56</v>
      </c>
      <c r="AA48" s="51">
        <v>44</v>
      </c>
      <c r="AC48" s="51">
        <v>41</v>
      </c>
      <c r="AD48" s="51">
        <v>8</v>
      </c>
      <c r="AE48" s="51">
        <v>15</v>
      </c>
      <c r="AF48" s="51">
        <v>17</v>
      </c>
      <c r="AG48" s="51">
        <v>5</v>
      </c>
      <c r="AH48" s="51">
        <v>0</v>
      </c>
      <c r="AI48" s="51">
        <v>0</v>
      </c>
      <c r="AJ48" s="51">
        <v>0</v>
      </c>
      <c r="AK48" s="51">
        <v>14</v>
      </c>
      <c r="AL48" s="51">
        <v>35207</v>
      </c>
      <c r="AM48" s="51">
        <v>56</v>
      </c>
      <c r="AN48" s="51">
        <v>44</v>
      </c>
      <c r="AP48" s="51">
        <v>41</v>
      </c>
      <c r="AQ48" s="51">
        <v>4</v>
      </c>
      <c r="AR48" s="51">
        <v>12</v>
      </c>
      <c r="AS48" s="51">
        <v>21</v>
      </c>
      <c r="AT48" s="51">
        <v>2</v>
      </c>
      <c r="AU48" s="51">
        <v>0</v>
      </c>
      <c r="AV48" s="51">
        <v>0</v>
      </c>
      <c r="AW48" s="51">
        <v>0</v>
      </c>
      <c r="AX48" s="51">
        <v>19</v>
      </c>
      <c r="AY48" s="51">
        <v>10100</v>
      </c>
      <c r="AZ48" s="51">
        <v>61</v>
      </c>
      <c r="BA48" s="51">
        <v>39</v>
      </c>
      <c r="BC48" s="51">
        <v>43</v>
      </c>
      <c r="BD48" s="51">
        <v>3</v>
      </c>
      <c r="BE48" s="51">
        <v>10</v>
      </c>
      <c r="BF48" s="51">
        <v>20</v>
      </c>
      <c r="BG48" s="51">
        <v>1</v>
      </c>
      <c r="BH48" s="51">
        <v>0</v>
      </c>
      <c r="BI48" s="51">
        <v>0</v>
      </c>
      <c r="BJ48" s="51">
        <v>0</v>
      </c>
      <c r="BK48" s="51">
        <v>22</v>
      </c>
      <c r="BL48" s="51">
        <v>25107</v>
      </c>
      <c r="BM48" s="51">
        <v>65</v>
      </c>
      <c r="BN48" s="51">
        <v>35</v>
      </c>
      <c r="BP48" s="51">
        <v>42</v>
      </c>
      <c r="BQ48" s="51">
        <v>4</v>
      </c>
      <c r="BR48" s="51">
        <v>11</v>
      </c>
      <c r="BS48" s="51">
        <v>20</v>
      </c>
      <c r="BT48" s="51">
        <v>1</v>
      </c>
      <c r="BU48" s="51">
        <v>0</v>
      </c>
      <c r="BV48" s="51">
        <v>0</v>
      </c>
      <c r="BW48" s="51">
        <v>0</v>
      </c>
      <c r="BX48" s="51">
        <v>21</v>
      </c>
      <c r="BY48" s="51">
        <v>35207</v>
      </c>
      <c r="BZ48" s="51">
        <v>64</v>
      </c>
      <c r="CA48" s="51">
        <v>36</v>
      </c>
      <c r="CC48" s="51">
        <v>37</v>
      </c>
      <c r="CD48" s="51">
        <v>7</v>
      </c>
      <c r="CE48" s="51">
        <v>16</v>
      </c>
      <c r="CF48" s="51">
        <v>25</v>
      </c>
      <c r="CG48" s="51">
        <v>3</v>
      </c>
      <c r="CH48" s="51">
        <v>0</v>
      </c>
      <c r="CI48" s="51">
        <v>0</v>
      </c>
      <c r="CJ48" s="51">
        <v>0</v>
      </c>
      <c r="CK48" s="51">
        <v>11</v>
      </c>
      <c r="CL48" s="51">
        <v>10100</v>
      </c>
      <c r="CM48" s="51">
        <v>49</v>
      </c>
      <c r="CN48" s="51">
        <v>51</v>
      </c>
      <c r="CP48" s="51">
        <v>32</v>
      </c>
      <c r="CQ48" s="51">
        <v>10</v>
      </c>
      <c r="CR48" s="51">
        <v>19</v>
      </c>
      <c r="CS48" s="51">
        <v>25</v>
      </c>
      <c r="CT48" s="51">
        <v>6</v>
      </c>
      <c r="CU48" s="51">
        <v>0</v>
      </c>
      <c r="CV48" s="51">
        <v>0</v>
      </c>
      <c r="CW48" s="51">
        <v>0</v>
      </c>
      <c r="CX48" s="51">
        <v>9</v>
      </c>
      <c r="CY48" s="51">
        <v>25107</v>
      </c>
      <c r="CZ48" s="51">
        <v>41</v>
      </c>
      <c r="DA48" s="51">
        <v>59</v>
      </c>
      <c r="DC48" s="51">
        <v>33</v>
      </c>
      <c r="DD48" s="51">
        <v>9</v>
      </c>
      <c r="DE48" s="51">
        <v>18</v>
      </c>
      <c r="DF48" s="51">
        <v>25</v>
      </c>
      <c r="DG48" s="51">
        <v>5</v>
      </c>
      <c r="DH48" s="51">
        <v>0</v>
      </c>
      <c r="DI48" s="51">
        <v>0</v>
      </c>
      <c r="DJ48" s="51">
        <v>0</v>
      </c>
      <c r="DK48" s="51">
        <v>10</v>
      </c>
      <c r="DL48" s="51">
        <v>35207</v>
      </c>
      <c r="DM48" s="51">
        <v>43</v>
      </c>
      <c r="DN48" s="51">
        <v>57</v>
      </c>
      <c r="DP48" s="51">
        <v>50</v>
      </c>
      <c r="DQ48" s="51">
        <v>53</v>
      </c>
      <c r="DR48" s="51">
        <v>0</v>
      </c>
      <c r="DS48" s="51">
        <v>3</v>
      </c>
      <c r="DV48" s="51">
        <v>0</v>
      </c>
      <c r="DW48" s="51">
        <v>7</v>
      </c>
      <c r="DX48" s="51">
        <v>39</v>
      </c>
      <c r="DY48" s="51">
        <v>10100</v>
      </c>
      <c r="DZ48" s="51">
        <v>47</v>
      </c>
      <c r="EA48" s="51">
        <v>0</v>
      </c>
      <c r="EC48" s="51">
        <v>55</v>
      </c>
      <c r="ED48" s="51">
        <v>60</v>
      </c>
      <c r="EE48" s="51">
        <v>0</v>
      </c>
      <c r="EF48" s="51">
        <v>6</v>
      </c>
      <c r="EI48" s="51">
        <v>0</v>
      </c>
      <c r="EJ48" s="51">
        <v>6</v>
      </c>
      <c r="EK48" s="51">
        <v>34</v>
      </c>
      <c r="EL48" s="51">
        <v>25106</v>
      </c>
      <c r="EM48" s="51">
        <v>40</v>
      </c>
      <c r="EN48" s="51">
        <v>0</v>
      </c>
      <c r="EP48" s="51">
        <v>53</v>
      </c>
      <c r="EQ48" s="51">
        <v>58</v>
      </c>
      <c r="ER48" s="51">
        <v>0</v>
      </c>
      <c r="ES48" s="51">
        <v>5</v>
      </c>
      <c r="EV48" s="51">
        <v>0</v>
      </c>
      <c r="EW48" s="51">
        <v>6</v>
      </c>
      <c r="EX48" s="51">
        <v>35</v>
      </c>
      <c r="EY48" s="51">
        <v>35206</v>
      </c>
      <c r="EZ48" s="51">
        <v>42</v>
      </c>
      <c r="FA48" s="51">
        <v>0</v>
      </c>
    </row>
    <row r="49" spans="1:157" x14ac:dyDescent="0.2">
      <c r="B49" s="51" t="s">
        <v>30</v>
      </c>
      <c r="C49" s="51">
        <v>21</v>
      </c>
      <c r="D49" s="51">
        <v>4</v>
      </c>
      <c r="E49" s="51">
        <v>8</v>
      </c>
      <c r="F49" s="51">
        <v>7</v>
      </c>
      <c r="G49" s="51">
        <v>3</v>
      </c>
      <c r="H49" s="51">
        <v>0</v>
      </c>
      <c r="I49" s="51">
        <v>0</v>
      </c>
      <c r="J49" s="51">
        <v>1</v>
      </c>
      <c r="K49" s="51">
        <v>56</v>
      </c>
      <c r="L49" s="51">
        <v>2760</v>
      </c>
      <c r="M49" s="51">
        <v>78</v>
      </c>
      <c r="N49" s="51">
        <v>22</v>
      </c>
      <c r="P49" s="51">
        <v>25</v>
      </c>
      <c r="Q49" s="51">
        <v>4</v>
      </c>
      <c r="R49" s="51">
        <v>9</v>
      </c>
      <c r="S49" s="51">
        <v>9</v>
      </c>
      <c r="T49" s="51">
        <v>2</v>
      </c>
      <c r="U49" s="51">
        <v>0</v>
      </c>
      <c r="V49" s="51">
        <v>0</v>
      </c>
      <c r="W49" s="51">
        <v>1</v>
      </c>
      <c r="X49" s="51">
        <v>50</v>
      </c>
      <c r="Y49" s="51">
        <v>7136</v>
      </c>
      <c r="Z49" s="51">
        <v>76</v>
      </c>
      <c r="AA49" s="51">
        <v>24</v>
      </c>
      <c r="AC49" s="51">
        <v>24</v>
      </c>
      <c r="AD49" s="51">
        <v>4</v>
      </c>
      <c r="AE49" s="51">
        <v>8</v>
      </c>
      <c r="AF49" s="51">
        <v>8</v>
      </c>
      <c r="AG49" s="51">
        <v>3</v>
      </c>
      <c r="AH49" s="51">
        <v>0</v>
      </c>
      <c r="AI49" s="51">
        <v>0</v>
      </c>
      <c r="AJ49" s="51">
        <v>1</v>
      </c>
      <c r="AK49" s="51">
        <v>52</v>
      </c>
      <c r="AL49" s="51">
        <v>9896</v>
      </c>
      <c r="AM49" s="51">
        <v>77</v>
      </c>
      <c r="AN49" s="51">
        <v>23</v>
      </c>
      <c r="AP49" s="51">
        <v>20</v>
      </c>
      <c r="AQ49" s="51">
        <v>2</v>
      </c>
      <c r="AR49" s="51">
        <v>5</v>
      </c>
      <c r="AS49" s="51">
        <v>9</v>
      </c>
      <c r="AT49" s="51">
        <v>1</v>
      </c>
      <c r="AU49" s="51">
        <v>0</v>
      </c>
      <c r="AV49" s="51">
        <v>0</v>
      </c>
      <c r="AW49" s="51">
        <v>1</v>
      </c>
      <c r="AX49" s="51">
        <v>62</v>
      </c>
      <c r="AY49" s="51">
        <v>2760</v>
      </c>
      <c r="AZ49" s="51">
        <v>83</v>
      </c>
      <c r="BA49" s="51">
        <v>17</v>
      </c>
      <c r="BC49" s="51">
        <v>24</v>
      </c>
      <c r="BD49" s="51">
        <v>2</v>
      </c>
      <c r="BE49" s="51">
        <v>5</v>
      </c>
      <c r="BF49" s="51">
        <v>10</v>
      </c>
      <c r="BG49" s="51">
        <v>1</v>
      </c>
      <c r="BH49" s="51">
        <v>0</v>
      </c>
      <c r="BI49" s="51">
        <v>0</v>
      </c>
      <c r="BJ49" s="51">
        <v>1</v>
      </c>
      <c r="BK49" s="51">
        <v>57</v>
      </c>
      <c r="BL49" s="51">
        <v>7136</v>
      </c>
      <c r="BM49" s="51">
        <v>83</v>
      </c>
      <c r="BN49" s="51">
        <v>17</v>
      </c>
      <c r="BP49" s="51">
        <v>23</v>
      </c>
      <c r="BQ49" s="51">
        <v>2</v>
      </c>
      <c r="BR49" s="51">
        <v>5</v>
      </c>
      <c r="BS49" s="51">
        <v>10</v>
      </c>
      <c r="BT49" s="51">
        <v>1</v>
      </c>
      <c r="BU49" s="51">
        <v>0</v>
      </c>
      <c r="BV49" s="51">
        <v>0</v>
      </c>
      <c r="BW49" s="51">
        <v>1</v>
      </c>
      <c r="BX49" s="51">
        <v>59</v>
      </c>
      <c r="BY49" s="51">
        <v>9896</v>
      </c>
      <c r="BZ49" s="51">
        <v>83</v>
      </c>
      <c r="CA49" s="51">
        <v>17</v>
      </c>
      <c r="CC49" s="51">
        <v>23</v>
      </c>
      <c r="CD49" s="51">
        <v>3</v>
      </c>
      <c r="CE49" s="51">
        <v>7</v>
      </c>
      <c r="CF49" s="51">
        <v>9</v>
      </c>
      <c r="CG49" s="51">
        <v>2</v>
      </c>
      <c r="CH49" s="51">
        <v>0</v>
      </c>
      <c r="CI49" s="51">
        <v>0</v>
      </c>
      <c r="CJ49" s="51">
        <v>1</v>
      </c>
      <c r="CK49" s="51">
        <v>55</v>
      </c>
      <c r="CL49" s="51">
        <v>2760</v>
      </c>
      <c r="CM49" s="51">
        <v>79</v>
      </c>
      <c r="CN49" s="51">
        <v>21</v>
      </c>
      <c r="CP49" s="51">
        <v>24</v>
      </c>
      <c r="CQ49" s="51">
        <v>5</v>
      </c>
      <c r="CR49" s="51">
        <v>9</v>
      </c>
      <c r="CS49" s="51">
        <v>12</v>
      </c>
      <c r="CT49" s="51">
        <v>3</v>
      </c>
      <c r="CU49" s="51">
        <v>0</v>
      </c>
      <c r="CV49" s="51">
        <v>0</v>
      </c>
      <c r="CW49" s="51">
        <v>1</v>
      </c>
      <c r="CX49" s="51">
        <v>46</v>
      </c>
      <c r="CY49" s="51">
        <v>7136</v>
      </c>
      <c r="CZ49" s="51">
        <v>71</v>
      </c>
      <c r="DA49" s="51">
        <v>29</v>
      </c>
      <c r="DC49" s="51">
        <v>23</v>
      </c>
      <c r="DD49" s="51">
        <v>5</v>
      </c>
      <c r="DE49" s="51">
        <v>8</v>
      </c>
      <c r="DF49" s="51">
        <v>11</v>
      </c>
      <c r="DG49" s="51">
        <v>2</v>
      </c>
      <c r="DH49" s="51">
        <v>0</v>
      </c>
      <c r="DI49" s="51">
        <v>0</v>
      </c>
      <c r="DJ49" s="51">
        <v>1</v>
      </c>
      <c r="DK49" s="51">
        <v>49</v>
      </c>
      <c r="DL49" s="51">
        <v>9896</v>
      </c>
      <c r="DM49" s="51">
        <v>74</v>
      </c>
      <c r="DN49" s="51">
        <v>26</v>
      </c>
      <c r="DP49" s="51">
        <v>19</v>
      </c>
      <c r="DQ49" s="51">
        <v>21</v>
      </c>
      <c r="DR49" s="51">
        <v>0</v>
      </c>
      <c r="DS49" s="51">
        <v>2</v>
      </c>
      <c r="DV49" s="51">
        <v>1</v>
      </c>
      <c r="DW49" s="51">
        <v>54</v>
      </c>
      <c r="DX49" s="51">
        <v>24</v>
      </c>
      <c r="DY49" s="51">
        <v>2759</v>
      </c>
      <c r="DZ49" s="51">
        <v>79</v>
      </c>
      <c r="EA49" s="51">
        <v>0</v>
      </c>
      <c r="EC49" s="51">
        <v>25</v>
      </c>
      <c r="ED49" s="51">
        <v>27</v>
      </c>
      <c r="EE49" s="51">
        <v>0</v>
      </c>
      <c r="EF49" s="51">
        <v>3</v>
      </c>
      <c r="EI49" s="51">
        <v>1</v>
      </c>
      <c r="EJ49" s="51">
        <v>46</v>
      </c>
      <c r="EK49" s="51">
        <v>25</v>
      </c>
      <c r="EL49" s="51">
        <v>7136</v>
      </c>
      <c r="EM49" s="51">
        <v>73</v>
      </c>
      <c r="EN49" s="51">
        <v>0</v>
      </c>
      <c r="EP49" s="51">
        <v>23</v>
      </c>
      <c r="EQ49" s="51">
        <v>25</v>
      </c>
      <c r="ER49" s="51">
        <v>0</v>
      </c>
      <c r="ES49" s="51">
        <v>2</v>
      </c>
      <c r="EV49" s="51">
        <v>1</v>
      </c>
      <c r="EW49" s="51">
        <v>48</v>
      </c>
      <c r="EX49" s="51">
        <v>25</v>
      </c>
      <c r="EY49" s="51">
        <v>9895</v>
      </c>
      <c r="EZ49" s="51">
        <v>75</v>
      </c>
      <c r="FA49" s="51">
        <v>0</v>
      </c>
    </row>
    <row r="50" spans="1:157" x14ac:dyDescent="0.2">
      <c r="B50" s="51" t="s">
        <v>27</v>
      </c>
      <c r="C50" s="51">
        <v>39</v>
      </c>
      <c r="D50" s="51">
        <v>8</v>
      </c>
      <c r="E50" s="51">
        <v>20</v>
      </c>
      <c r="F50" s="51">
        <v>24</v>
      </c>
      <c r="G50" s="51">
        <v>3</v>
      </c>
      <c r="H50" s="51">
        <v>0</v>
      </c>
      <c r="I50" s="51">
        <v>0</v>
      </c>
      <c r="J50" s="51">
        <v>0</v>
      </c>
      <c r="K50" s="51">
        <v>6</v>
      </c>
      <c r="L50" s="51">
        <v>36863</v>
      </c>
      <c r="M50" s="51">
        <v>45</v>
      </c>
      <c r="N50" s="51">
        <v>55</v>
      </c>
      <c r="P50" s="51">
        <v>39</v>
      </c>
      <c r="Q50" s="51">
        <v>8</v>
      </c>
      <c r="R50" s="51">
        <v>19</v>
      </c>
      <c r="S50" s="51">
        <v>21</v>
      </c>
      <c r="T50" s="51">
        <v>4</v>
      </c>
      <c r="U50" s="51">
        <v>0</v>
      </c>
      <c r="V50" s="51">
        <v>0</v>
      </c>
      <c r="W50" s="51">
        <v>0</v>
      </c>
      <c r="X50" s="51">
        <v>8</v>
      </c>
      <c r="Y50" s="51">
        <v>70839</v>
      </c>
      <c r="Z50" s="51">
        <v>47</v>
      </c>
      <c r="AA50" s="51">
        <v>53</v>
      </c>
      <c r="AC50" s="51">
        <v>39</v>
      </c>
      <c r="AD50" s="51">
        <v>8</v>
      </c>
      <c r="AE50" s="51">
        <v>19</v>
      </c>
      <c r="AF50" s="51">
        <v>22</v>
      </c>
      <c r="AG50" s="51">
        <v>4</v>
      </c>
      <c r="AH50" s="51">
        <v>0</v>
      </c>
      <c r="AI50" s="51">
        <v>0</v>
      </c>
      <c r="AJ50" s="51">
        <v>0</v>
      </c>
      <c r="AK50" s="51">
        <v>7</v>
      </c>
      <c r="AL50" s="51">
        <v>107702</v>
      </c>
      <c r="AM50" s="51">
        <v>46</v>
      </c>
      <c r="AN50" s="51">
        <v>54</v>
      </c>
      <c r="AP50" s="51">
        <v>40</v>
      </c>
      <c r="AQ50" s="51">
        <v>4</v>
      </c>
      <c r="AR50" s="51">
        <v>14</v>
      </c>
      <c r="AS50" s="51">
        <v>30</v>
      </c>
      <c r="AT50" s="51">
        <v>1</v>
      </c>
      <c r="AU50" s="51">
        <v>0</v>
      </c>
      <c r="AV50" s="51">
        <v>0</v>
      </c>
      <c r="AW50" s="51">
        <v>0</v>
      </c>
      <c r="AX50" s="51">
        <v>9</v>
      </c>
      <c r="AY50" s="51">
        <v>36863</v>
      </c>
      <c r="AZ50" s="51">
        <v>50</v>
      </c>
      <c r="BA50" s="51">
        <v>50</v>
      </c>
      <c r="BC50" s="51">
        <v>44</v>
      </c>
      <c r="BD50" s="51">
        <v>3</v>
      </c>
      <c r="BE50" s="51">
        <v>12</v>
      </c>
      <c r="BF50" s="51">
        <v>27</v>
      </c>
      <c r="BG50" s="51">
        <v>1</v>
      </c>
      <c r="BH50" s="51">
        <v>0</v>
      </c>
      <c r="BI50" s="51">
        <v>0</v>
      </c>
      <c r="BJ50" s="51">
        <v>0</v>
      </c>
      <c r="BK50" s="51">
        <v>13</v>
      </c>
      <c r="BL50" s="51">
        <v>70839</v>
      </c>
      <c r="BM50" s="51">
        <v>57</v>
      </c>
      <c r="BN50" s="51">
        <v>43</v>
      </c>
      <c r="BP50" s="51">
        <v>43</v>
      </c>
      <c r="BQ50" s="51">
        <v>3</v>
      </c>
      <c r="BR50" s="51">
        <v>13</v>
      </c>
      <c r="BS50" s="51">
        <v>28</v>
      </c>
      <c r="BT50" s="51">
        <v>1</v>
      </c>
      <c r="BU50" s="51">
        <v>0</v>
      </c>
      <c r="BV50" s="51">
        <v>0</v>
      </c>
      <c r="BW50" s="51">
        <v>0</v>
      </c>
      <c r="BX50" s="51">
        <v>12</v>
      </c>
      <c r="BY50" s="51">
        <v>107702</v>
      </c>
      <c r="BZ50" s="51">
        <v>54</v>
      </c>
      <c r="CA50" s="51">
        <v>46</v>
      </c>
      <c r="CC50" s="51">
        <v>31</v>
      </c>
      <c r="CD50" s="51">
        <v>7</v>
      </c>
      <c r="CE50" s="51">
        <v>21</v>
      </c>
      <c r="CF50" s="51">
        <v>34</v>
      </c>
      <c r="CG50" s="51">
        <v>2</v>
      </c>
      <c r="CH50" s="51">
        <v>0</v>
      </c>
      <c r="CI50" s="51">
        <v>0</v>
      </c>
      <c r="CJ50" s="51">
        <v>0</v>
      </c>
      <c r="CK50" s="51">
        <v>5</v>
      </c>
      <c r="CL50" s="51">
        <v>36863</v>
      </c>
      <c r="CM50" s="51">
        <v>36</v>
      </c>
      <c r="CN50" s="51">
        <v>64</v>
      </c>
      <c r="CP50" s="51">
        <v>25</v>
      </c>
      <c r="CQ50" s="51">
        <v>12</v>
      </c>
      <c r="CR50" s="51">
        <v>24</v>
      </c>
      <c r="CS50" s="51">
        <v>29</v>
      </c>
      <c r="CT50" s="51">
        <v>5</v>
      </c>
      <c r="CU50" s="51">
        <v>0</v>
      </c>
      <c r="CV50" s="51">
        <v>0</v>
      </c>
      <c r="CW50" s="51">
        <v>0</v>
      </c>
      <c r="CX50" s="51">
        <v>4</v>
      </c>
      <c r="CY50" s="51">
        <v>70839</v>
      </c>
      <c r="CZ50" s="51">
        <v>30</v>
      </c>
      <c r="DA50" s="51">
        <v>70</v>
      </c>
      <c r="DC50" s="51">
        <v>27</v>
      </c>
      <c r="DD50" s="51">
        <v>10</v>
      </c>
      <c r="DE50" s="51">
        <v>23</v>
      </c>
      <c r="DF50" s="51">
        <v>31</v>
      </c>
      <c r="DG50" s="51">
        <v>4</v>
      </c>
      <c r="DH50" s="51">
        <v>0</v>
      </c>
      <c r="DI50" s="51">
        <v>0</v>
      </c>
      <c r="DJ50" s="51">
        <v>0</v>
      </c>
      <c r="DK50" s="51">
        <v>5</v>
      </c>
      <c r="DL50" s="51">
        <v>107702</v>
      </c>
      <c r="DM50" s="51">
        <v>32</v>
      </c>
      <c r="DN50" s="51">
        <v>68</v>
      </c>
      <c r="DP50" s="51">
        <v>63</v>
      </c>
      <c r="DQ50" s="51">
        <v>65</v>
      </c>
      <c r="DR50" s="51">
        <v>0</v>
      </c>
      <c r="DS50" s="51">
        <v>3</v>
      </c>
      <c r="DV50" s="51">
        <v>0</v>
      </c>
      <c r="DW50" s="51">
        <v>3</v>
      </c>
      <c r="DX50" s="51">
        <v>32</v>
      </c>
      <c r="DY50" s="51">
        <v>36863</v>
      </c>
      <c r="DZ50" s="51">
        <v>35</v>
      </c>
      <c r="EA50" s="51">
        <v>0</v>
      </c>
      <c r="EC50" s="51">
        <v>64</v>
      </c>
      <c r="ED50" s="51">
        <v>70</v>
      </c>
      <c r="EE50" s="51">
        <v>0</v>
      </c>
      <c r="EF50" s="51">
        <v>6</v>
      </c>
      <c r="EI50" s="51">
        <v>0</v>
      </c>
      <c r="EJ50" s="51">
        <v>3</v>
      </c>
      <c r="EK50" s="51">
        <v>27</v>
      </c>
      <c r="EL50" s="51">
        <v>70837</v>
      </c>
      <c r="EM50" s="51">
        <v>30</v>
      </c>
      <c r="EN50" s="51">
        <v>0</v>
      </c>
      <c r="EP50" s="51">
        <v>64</v>
      </c>
      <c r="EQ50" s="51">
        <v>68</v>
      </c>
      <c r="ER50" s="51">
        <v>0</v>
      </c>
      <c r="ES50" s="51">
        <v>5</v>
      </c>
      <c r="EV50" s="51">
        <v>0</v>
      </c>
      <c r="EW50" s="51">
        <v>3</v>
      </c>
      <c r="EX50" s="51">
        <v>29</v>
      </c>
      <c r="EY50" s="51">
        <v>107700</v>
      </c>
      <c r="EZ50" s="51">
        <v>32</v>
      </c>
      <c r="FA50" s="51">
        <v>0</v>
      </c>
    </row>
    <row r="51" spans="1:157" x14ac:dyDescent="0.2">
      <c r="B51" s="51" t="s">
        <v>26</v>
      </c>
      <c r="C51" s="51">
        <v>37</v>
      </c>
      <c r="D51" s="51">
        <v>8</v>
      </c>
      <c r="E51" s="51">
        <v>19</v>
      </c>
      <c r="F51" s="51">
        <v>23</v>
      </c>
      <c r="G51" s="51">
        <v>3</v>
      </c>
      <c r="H51" s="51">
        <v>0</v>
      </c>
      <c r="I51" s="51">
        <v>0</v>
      </c>
      <c r="J51" s="51">
        <v>0</v>
      </c>
      <c r="K51" s="51">
        <v>10</v>
      </c>
      <c r="L51" s="51">
        <v>39623</v>
      </c>
      <c r="M51" s="51">
        <v>47</v>
      </c>
      <c r="N51" s="51">
        <v>53</v>
      </c>
      <c r="P51" s="51">
        <v>38</v>
      </c>
      <c r="Q51" s="51">
        <v>8</v>
      </c>
      <c r="R51" s="51">
        <v>18</v>
      </c>
      <c r="S51" s="51">
        <v>20</v>
      </c>
      <c r="T51" s="51">
        <v>4</v>
      </c>
      <c r="U51" s="51">
        <v>0</v>
      </c>
      <c r="V51" s="51">
        <v>0</v>
      </c>
      <c r="W51" s="51">
        <v>0</v>
      </c>
      <c r="X51" s="51">
        <v>12</v>
      </c>
      <c r="Y51" s="51">
        <v>77975</v>
      </c>
      <c r="Z51" s="51">
        <v>50</v>
      </c>
      <c r="AA51" s="51">
        <v>50</v>
      </c>
      <c r="AC51" s="51">
        <v>38</v>
      </c>
      <c r="AD51" s="51">
        <v>8</v>
      </c>
      <c r="AE51" s="51">
        <v>18</v>
      </c>
      <c r="AF51" s="51">
        <v>21</v>
      </c>
      <c r="AG51" s="51">
        <v>4</v>
      </c>
      <c r="AH51" s="51">
        <v>0</v>
      </c>
      <c r="AI51" s="51">
        <v>0</v>
      </c>
      <c r="AJ51" s="51">
        <v>0</v>
      </c>
      <c r="AK51" s="51">
        <v>11</v>
      </c>
      <c r="AL51" s="51">
        <v>117598</v>
      </c>
      <c r="AM51" s="51">
        <v>49</v>
      </c>
      <c r="AN51" s="51">
        <v>51</v>
      </c>
      <c r="AP51" s="51">
        <v>39</v>
      </c>
      <c r="AQ51" s="51">
        <v>4</v>
      </c>
      <c r="AR51" s="51">
        <v>14</v>
      </c>
      <c r="AS51" s="51">
        <v>29</v>
      </c>
      <c r="AT51" s="51">
        <v>1</v>
      </c>
      <c r="AU51" s="51">
        <v>0</v>
      </c>
      <c r="AV51" s="51">
        <v>0</v>
      </c>
      <c r="AW51" s="51">
        <v>0</v>
      </c>
      <c r="AX51" s="51">
        <v>13</v>
      </c>
      <c r="AY51" s="51">
        <v>39623</v>
      </c>
      <c r="AZ51" s="51">
        <v>52</v>
      </c>
      <c r="BA51" s="51">
        <v>48</v>
      </c>
      <c r="BC51" s="51">
        <v>42</v>
      </c>
      <c r="BD51" s="51">
        <v>3</v>
      </c>
      <c r="BE51" s="51">
        <v>11</v>
      </c>
      <c r="BF51" s="51">
        <v>25</v>
      </c>
      <c r="BG51" s="51">
        <v>1</v>
      </c>
      <c r="BH51" s="51">
        <v>0</v>
      </c>
      <c r="BI51" s="51">
        <v>0</v>
      </c>
      <c r="BJ51" s="51">
        <v>0</v>
      </c>
      <c r="BK51" s="51">
        <v>17</v>
      </c>
      <c r="BL51" s="51">
        <v>77975</v>
      </c>
      <c r="BM51" s="51">
        <v>59</v>
      </c>
      <c r="BN51" s="51">
        <v>41</v>
      </c>
      <c r="BP51" s="51">
        <v>41</v>
      </c>
      <c r="BQ51" s="51">
        <v>3</v>
      </c>
      <c r="BR51" s="51">
        <v>12</v>
      </c>
      <c r="BS51" s="51">
        <v>27</v>
      </c>
      <c r="BT51" s="51">
        <v>1</v>
      </c>
      <c r="BU51" s="51">
        <v>0</v>
      </c>
      <c r="BV51" s="51">
        <v>0</v>
      </c>
      <c r="BW51" s="51">
        <v>0</v>
      </c>
      <c r="BX51" s="51">
        <v>16</v>
      </c>
      <c r="BY51" s="51">
        <v>117598</v>
      </c>
      <c r="BZ51" s="51">
        <v>57</v>
      </c>
      <c r="CA51" s="51">
        <v>43</v>
      </c>
      <c r="CC51" s="51">
        <v>31</v>
      </c>
      <c r="CD51" s="51">
        <v>7</v>
      </c>
      <c r="CE51" s="51">
        <v>20</v>
      </c>
      <c r="CF51" s="51">
        <v>32</v>
      </c>
      <c r="CG51" s="51">
        <v>2</v>
      </c>
      <c r="CH51" s="51">
        <v>0</v>
      </c>
      <c r="CI51" s="51">
        <v>0</v>
      </c>
      <c r="CJ51" s="51">
        <v>0</v>
      </c>
      <c r="CK51" s="51">
        <v>8</v>
      </c>
      <c r="CL51" s="51">
        <v>39623</v>
      </c>
      <c r="CM51" s="51">
        <v>39</v>
      </c>
      <c r="CN51" s="51">
        <v>61</v>
      </c>
      <c r="CP51" s="51">
        <v>25</v>
      </c>
      <c r="CQ51" s="51">
        <v>11</v>
      </c>
      <c r="CR51" s="51">
        <v>22</v>
      </c>
      <c r="CS51" s="51">
        <v>28</v>
      </c>
      <c r="CT51" s="51">
        <v>5</v>
      </c>
      <c r="CU51" s="51">
        <v>0</v>
      </c>
      <c r="CV51" s="51">
        <v>0</v>
      </c>
      <c r="CW51" s="51">
        <v>0</v>
      </c>
      <c r="CX51" s="51">
        <v>8</v>
      </c>
      <c r="CY51" s="51">
        <v>77975</v>
      </c>
      <c r="CZ51" s="51">
        <v>34</v>
      </c>
      <c r="DA51" s="51">
        <v>66</v>
      </c>
      <c r="DC51" s="51">
        <v>27</v>
      </c>
      <c r="DD51" s="51">
        <v>10</v>
      </c>
      <c r="DE51" s="51">
        <v>21</v>
      </c>
      <c r="DF51" s="51">
        <v>29</v>
      </c>
      <c r="DG51" s="51">
        <v>4</v>
      </c>
      <c r="DH51" s="51">
        <v>0</v>
      </c>
      <c r="DI51" s="51">
        <v>0</v>
      </c>
      <c r="DJ51" s="51">
        <v>0</v>
      </c>
      <c r="DK51" s="51">
        <v>8</v>
      </c>
      <c r="DL51" s="51">
        <v>117598</v>
      </c>
      <c r="DM51" s="51">
        <v>36</v>
      </c>
      <c r="DN51" s="51">
        <v>64</v>
      </c>
      <c r="DP51" s="51">
        <v>60</v>
      </c>
      <c r="DQ51" s="51">
        <v>62</v>
      </c>
      <c r="DR51" s="51">
        <v>0</v>
      </c>
      <c r="DS51" s="51">
        <v>2</v>
      </c>
      <c r="DV51" s="51">
        <v>0</v>
      </c>
      <c r="DW51" s="51">
        <v>7</v>
      </c>
      <c r="DX51" s="51">
        <v>31</v>
      </c>
      <c r="DY51" s="51">
        <v>39622</v>
      </c>
      <c r="DZ51" s="51">
        <v>38</v>
      </c>
      <c r="EA51" s="51">
        <v>0</v>
      </c>
      <c r="EC51" s="51">
        <v>61</v>
      </c>
      <c r="ED51" s="51">
        <v>66</v>
      </c>
      <c r="EE51" s="51">
        <v>0</v>
      </c>
      <c r="EF51" s="51">
        <v>6</v>
      </c>
      <c r="EI51" s="51">
        <v>0</v>
      </c>
      <c r="EJ51" s="51">
        <v>7</v>
      </c>
      <c r="EK51" s="51">
        <v>27</v>
      </c>
      <c r="EL51" s="51">
        <v>77973</v>
      </c>
      <c r="EM51" s="51">
        <v>34</v>
      </c>
      <c r="EN51" s="51">
        <v>0</v>
      </c>
      <c r="EP51" s="51">
        <v>60</v>
      </c>
      <c r="EQ51" s="51">
        <v>65</v>
      </c>
      <c r="ER51" s="51">
        <v>0</v>
      </c>
      <c r="ES51" s="51">
        <v>4</v>
      </c>
      <c r="EV51" s="51">
        <v>0</v>
      </c>
      <c r="EW51" s="51">
        <v>7</v>
      </c>
      <c r="EX51" s="51">
        <v>28</v>
      </c>
      <c r="EY51" s="51">
        <v>117595</v>
      </c>
      <c r="EZ51" s="51">
        <v>35</v>
      </c>
      <c r="FA51" s="51">
        <v>0</v>
      </c>
    </row>
    <row r="52" spans="1:157" x14ac:dyDescent="0.2">
      <c r="B52" s="29" t="s">
        <v>498</v>
      </c>
      <c r="C52" s="51">
        <v>18</v>
      </c>
      <c r="D52" s="51">
        <v>14</v>
      </c>
      <c r="E52" s="51">
        <v>15</v>
      </c>
      <c r="F52" s="51">
        <v>12</v>
      </c>
      <c r="G52" s="51">
        <v>13</v>
      </c>
      <c r="H52" s="51">
        <v>0</v>
      </c>
      <c r="I52" s="51">
        <v>3</v>
      </c>
      <c r="J52" s="51">
        <v>3</v>
      </c>
      <c r="K52" s="51">
        <v>22</v>
      </c>
      <c r="L52" s="51">
        <v>1166</v>
      </c>
      <c r="M52" s="51">
        <v>47</v>
      </c>
      <c r="N52" s="51">
        <v>53</v>
      </c>
      <c r="P52" s="51">
        <v>24</v>
      </c>
      <c r="Q52" s="51">
        <v>10</v>
      </c>
      <c r="R52" s="51">
        <v>15</v>
      </c>
      <c r="S52" s="51">
        <v>9</v>
      </c>
      <c r="T52" s="51">
        <v>8</v>
      </c>
      <c r="U52" s="51">
        <v>0</v>
      </c>
      <c r="V52" s="51">
        <v>4</v>
      </c>
      <c r="W52" s="51">
        <v>4</v>
      </c>
      <c r="X52" s="51">
        <v>26</v>
      </c>
      <c r="Y52" s="51">
        <v>1180</v>
      </c>
      <c r="Z52" s="51">
        <v>58</v>
      </c>
      <c r="AA52" s="51">
        <v>42</v>
      </c>
      <c r="AC52" s="51">
        <v>21</v>
      </c>
      <c r="AD52" s="51">
        <v>12</v>
      </c>
      <c r="AE52" s="51">
        <v>15</v>
      </c>
      <c r="AF52" s="51">
        <v>10</v>
      </c>
      <c r="AG52" s="51">
        <v>11</v>
      </c>
      <c r="AH52" s="51">
        <v>0</v>
      </c>
      <c r="AI52" s="51">
        <v>3</v>
      </c>
      <c r="AJ52" s="51">
        <v>4</v>
      </c>
      <c r="AK52" s="51">
        <v>24</v>
      </c>
      <c r="AL52" s="51">
        <v>2346</v>
      </c>
      <c r="AM52" s="51">
        <v>52</v>
      </c>
      <c r="AN52" s="51">
        <v>48</v>
      </c>
      <c r="AP52" s="51">
        <v>20</v>
      </c>
      <c r="AQ52" s="51">
        <v>10</v>
      </c>
      <c r="AR52" s="51">
        <v>17</v>
      </c>
      <c r="AS52" s="51">
        <v>17</v>
      </c>
      <c r="AT52" s="51">
        <v>5</v>
      </c>
      <c r="AU52" s="51">
        <v>0</v>
      </c>
      <c r="AV52" s="51">
        <v>3</v>
      </c>
      <c r="AW52" s="51">
        <v>3</v>
      </c>
      <c r="AX52" s="51">
        <v>25</v>
      </c>
      <c r="AY52" s="51">
        <v>1166</v>
      </c>
      <c r="AZ52" s="51">
        <v>51</v>
      </c>
      <c r="BA52" s="51">
        <v>49</v>
      </c>
      <c r="BC52" s="51">
        <v>25</v>
      </c>
      <c r="BD52" s="51">
        <v>6</v>
      </c>
      <c r="BE52" s="51">
        <v>13</v>
      </c>
      <c r="BF52" s="51">
        <v>15</v>
      </c>
      <c r="BG52" s="51">
        <v>3</v>
      </c>
      <c r="BH52" s="51">
        <v>0</v>
      </c>
      <c r="BI52" s="51">
        <v>4</v>
      </c>
      <c r="BJ52" s="51">
        <v>4</v>
      </c>
      <c r="BK52" s="51">
        <v>30</v>
      </c>
      <c r="BL52" s="51">
        <v>1180</v>
      </c>
      <c r="BM52" s="51">
        <v>63</v>
      </c>
      <c r="BN52" s="51">
        <v>37</v>
      </c>
      <c r="BP52" s="51">
        <v>23</v>
      </c>
      <c r="BQ52" s="51">
        <v>8</v>
      </c>
      <c r="BR52" s="51">
        <v>15</v>
      </c>
      <c r="BS52" s="51">
        <v>16</v>
      </c>
      <c r="BT52" s="51">
        <v>4</v>
      </c>
      <c r="BU52" s="51">
        <v>0</v>
      </c>
      <c r="BV52" s="51">
        <v>3</v>
      </c>
      <c r="BW52" s="51">
        <v>4</v>
      </c>
      <c r="BX52" s="51">
        <v>27</v>
      </c>
      <c r="BY52" s="51">
        <v>2346</v>
      </c>
      <c r="BZ52" s="51">
        <v>57</v>
      </c>
      <c r="CA52" s="51">
        <v>43</v>
      </c>
      <c r="CC52" s="51">
        <v>18</v>
      </c>
      <c r="CD52" s="51">
        <v>16</v>
      </c>
      <c r="CE52" s="51">
        <v>20</v>
      </c>
      <c r="CF52" s="51">
        <v>17</v>
      </c>
      <c r="CG52" s="51">
        <v>7</v>
      </c>
      <c r="CH52" s="51">
        <v>0</v>
      </c>
      <c r="CI52" s="51">
        <v>3</v>
      </c>
      <c r="CJ52" s="51">
        <v>5</v>
      </c>
      <c r="CK52" s="51">
        <v>12</v>
      </c>
      <c r="CL52" s="51">
        <v>1166</v>
      </c>
      <c r="CM52" s="51">
        <v>39</v>
      </c>
      <c r="CN52" s="51">
        <v>61</v>
      </c>
      <c r="CP52" s="51">
        <v>21</v>
      </c>
      <c r="CQ52" s="51">
        <v>13</v>
      </c>
      <c r="CR52" s="51">
        <v>17</v>
      </c>
      <c r="CS52" s="51">
        <v>17</v>
      </c>
      <c r="CT52" s="51">
        <v>8</v>
      </c>
      <c r="CU52" s="51">
        <v>0</v>
      </c>
      <c r="CV52" s="51">
        <v>4</v>
      </c>
      <c r="CW52" s="51">
        <v>6</v>
      </c>
      <c r="CX52" s="51">
        <v>13</v>
      </c>
      <c r="CY52" s="51">
        <v>1180</v>
      </c>
      <c r="CZ52" s="51">
        <v>44</v>
      </c>
      <c r="DA52" s="51">
        <v>56</v>
      </c>
      <c r="DC52" s="51">
        <v>20</v>
      </c>
      <c r="DD52" s="51">
        <v>14</v>
      </c>
      <c r="DE52" s="51">
        <v>19</v>
      </c>
      <c r="DF52" s="51">
        <v>17</v>
      </c>
      <c r="DG52" s="51">
        <v>8</v>
      </c>
      <c r="DH52" s="51">
        <v>0</v>
      </c>
      <c r="DI52" s="51">
        <v>4</v>
      </c>
      <c r="DJ52" s="51">
        <v>6</v>
      </c>
      <c r="DK52" s="51">
        <v>12</v>
      </c>
      <c r="DL52" s="51">
        <v>2346</v>
      </c>
      <c r="DM52" s="51">
        <v>42</v>
      </c>
      <c r="DN52" s="51">
        <v>58</v>
      </c>
      <c r="DP52" s="51">
        <v>48</v>
      </c>
      <c r="DQ52" s="51">
        <v>55</v>
      </c>
      <c r="DR52" s="51">
        <v>0</v>
      </c>
      <c r="DS52" s="51">
        <v>7</v>
      </c>
      <c r="DV52" s="51">
        <v>11</v>
      </c>
      <c r="DW52" s="51">
        <v>14</v>
      </c>
      <c r="DX52" s="51">
        <v>21</v>
      </c>
      <c r="DY52" s="51">
        <v>1166</v>
      </c>
      <c r="DZ52" s="51">
        <v>45</v>
      </c>
      <c r="EA52" s="51">
        <v>0</v>
      </c>
      <c r="EC52" s="51">
        <v>42</v>
      </c>
      <c r="ED52" s="51">
        <v>49</v>
      </c>
      <c r="EE52" s="51">
        <v>0</v>
      </c>
      <c r="EF52" s="51">
        <v>7</v>
      </c>
      <c r="EI52" s="51">
        <v>13</v>
      </c>
      <c r="EJ52" s="51">
        <v>15</v>
      </c>
      <c r="EK52" s="51">
        <v>23</v>
      </c>
      <c r="EL52" s="51">
        <v>1180</v>
      </c>
      <c r="EM52" s="51">
        <v>51</v>
      </c>
      <c r="EN52" s="51">
        <v>0</v>
      </c>
      <c r="EP52" s="51">
        <v>45</v>
      </c>
      <c r="EQ52" s="51">
        <v>52</v>
      </c>
      <c r="ER52" s="51">
        <v>0</v>
      </c>
      <c r="ES52" s="51">
        <v>7</v>
      </c>
      <c r="EV52" s="51">
        <v>12</v>
      </c>
      <c r="EW52" s="51">
        <v>14</v>
      </c>
      <c r="EX52" s="51">
        <v>22</v>
      </c>
      <c r="EY52" s="51">
        <v>2346</v>
      </c>
      <c r="EZ52" s="51">
        <v>48</v>
      </c>
      <c r="FA52" s="51">
        <v>0</v>
      </c>
    </row>
    <row r="53" spans="1:157" x14ac:dyDescent="0.2">
      <c r="B53" s="51" t="s">
        <v>22</v>
      </c>
      <c r="C53" s="51">
        <v>10</v>
      </c>
      <c r="D53" s="51">
        <v>25</v>
      </c>
      <c r="E53" s="51">
        <v>22</v>
      </c>
      <c r="F53" s="51">
        <v>11</v>
      </c>
      <c r="G53" s="51">
        <v>30</v>
      </c>
      <c r="H53" s="51">
        <v>0</v>
      </c>
      <c r="I53" s="51">
        <v>0</v>
      </c>
      <c r="J53" s="51">
        <v>0</v>
      </c>
      <c r="K53" s="51">
        <v>2</v>
      </c>
      <c r="L53" s="51">
        <v>259043</v>
      </c>
      <c r="M53" s="51">
        <v>12</v>
      </c>
      <c r="N53" s="51">
        <v>88</v>
      </c>
      <c r="P53" s="51">
        <v>16</v>
      </c>
      <c r="Q53" s="51">
        <v>22</v>
      </c>
      <c r="R53" s="51">
        <v>23</v>
      </c>
      <c r="S53" s="51">
        <v>14</v>
      </c>
      <c r="T53" s="51">
        <v>22</v>
      </c>
      <c r="U53" s="51">
        <v>0</v>
      </c>
      <c r="V53" s="51">
        <v>0</v>
      </c>
      <c r="W53" s="51">
        <v>0</v>
      </c>
      <c r="X53" s="51">
        <v>4</v>
      </c>
      <c r="Y53" s="51">
        <v>272860</v>
      </c>
      <c r="Z53" s="51">
        <v>20</v>
      </c>
      <c r="AA53" s="51">
        <v>80</v>
      </c>
      <c r="AC53" s="51">
        <v>13</v>
      </c>
      <c r="AD53" s="51">
        <v>24</v>
      </c>
      <c r="AE53" s="51">
        <v>22</v>
      </c>
      <c r="AF53" s="51">
        <v>12</v>
      </c>
      <c r="AG53" s="51">
        <v>26</v>
      </c>
      <c r="AH53" s="51">
        <v>0</v>
      </c>
      <c r="AI53" s="51">
        <v>0</v>
      </c>
      <c r="AJ53" s="51">
        <v>0</v>
      </c>
      <c r="AK53" s="51">
        <v>3</v>
      </c>
      <c r="AL53" s="51">
        <v>531903</v>
      </c>
      <c r="AM53" s="51">
        <v>16</v>
      </c>
      <c r="AN53" s="51">
        <v>84</v>
      </c>
      <c r="AP53" s="51">
        <v>11</v>
      </c>
      <c r="AQ53" s="51">
        <v>24</v>
      </c>
      <c r="AR53" s="51">
        <v>28</v>
      </c>
      <c r="AS53" s="51">
        <v>18</v>
      </c>
      <c r="AT53" s="51">
        <v>16</v>
      </c>
      <c r="AU53" s="51">
        <v>0</v>
      </c>
      <c r="AV53" s="51">
        <v>0</v>
      </c>
      <c r="AW53" s="51">
        <v>0</v>
      </c>
      <c r="AX53" s="51">
        <v>3</v>
      </c>
      <c r="AY53" s="51">
        <v>259043</v>
      </c>
      <c r="AZ53" s="51">
        <v>13</v>
      </c>
      <c r="BA53" s="51">
        <v>87</v>
      </c>
      <c r="BC53" s="51">
        <v>19</v>
      </c>
      <c r="BD53" s="51">
        <v>16</v>
      </c>
      <c r="BE53" s="51">
        <v>27</v>
      </c>
      <c r="BF53" s="51">
        <v>24</v>
      </c>
      <c r="BG53" s="51">
        <v>9</v>
      </c>
      <c r="BH53" s="51">
        <v>0</v>
      </c>
      <c r="BI53" s="51">
        <v>0</v>
      </c>
      <c r="BJ53" s="51">
        <v>0</v>
      </c>
      <c r="BK53" s="51">
        <v>6</v>
      </c>
      <c r="BL53" s="51">
        <v>272860</v>
      </c>
      <c r="BM53" s="51">
        <v>25</v>
      </c>
      <c r="BN53" s="51">
        <v>75</v>
      </c>
      <c r="BP53" s="51">
        <v>15</v>
      </c>
      <c r="BQ53" s="51">
        <v>20</v>
      </c>
      <c r="BR53" s="51">
        <v>28</v>
      </c>
      <c r="BS53" s="51">
        <v>21</v>
      </c>
      <c r="BT53" s="51">
        <v>12</v>
      </c>
      <c r="BU53" s="51">
        <v>0</v>
      </c>
      <c r="BV53" s="51">
        <v>0</v>
      </c>
      <c r="BW53" s="51">
        <v>0</v>
      </c>
      <c r="BX53" s="51">
        <v>4</v>
      </c>
      <c r="BY53" s="51">
        <v>531903</v>
      </c>
      <c r="BZ53" s="51">
        <v>19</v>
      </c>
      <c r="CA53" s="51">
        <v>81</v>
      </c>
      <c r="CC53" s="51">
        <v>7</v>
      </c>
      <c r="CD53" s="51">
        <v>29</v>
      </c>
      <c r="CE53" s="51">
        <v>27</v>
      </c>
      <c r="CF53" s="51">
        <v>16</v>
      </c>
      <c r="CG53" s="51">
        <v>19</v>
      </c>
      <c r="CH53" s="51">
        <v>0</v>
      </c>
      <c r="CI53" s="51">
        <v>0</v>
      </c>
      <c r="CJ53" s="51">
        <v>0</v>
      </c>
      <c r="CK53" s="51">
        <v>1</v>
      </c>
      <c r="CL53" s="51">
        <v>259043</v>
      </c>
      <c r="CM53" s="51">
        <v>9</v>
      </c>
      <c r="CN53" s="51">
        <v>91</v>
      </c>
      <c r="CP53" s="51">
        <v>9</v>
      </c>
      <c r="CQ53" s="51">
        <v>25</v>
      </c>
      <c r="CR53" s="51">
        <v>24</v>
      </c>
      <c r="CS53" s="51">
        <v>16</v>
      </c>
      <c r="CT53" s="51">
        <v>23</v>
      </c>
      <c r="CU53" s="51">
        <v>0</v>
      </c>
      <c r="CV53" s="51">
        <v>0</v>
      </c>
      <c r="CW53" s="51">
        <v>0</v>
      </c>
      <c r="CX53" s="51">
        <v>3</v>
      </c>
      <c r="CY53" s="51">
        <v>272860</v>
      </c>
      <c r="CZ53" s="51">
        <v>12</v>
      </c>
      <c r="DA53" s="51">
        <v>88</v>
      </c>
      <c r="DC53" s="51">
        <v>8</v>
      </c>
      <c r="DD53" s="51">
        <v>27</v>
      </c>
      <c r="DE53" s="51">
        <v>26</v>
      </c>
      <c r="DF53" s="51">
        <v>16</v>
      </c>
      <c r="DG53" s="51">
        <v>21</v>
      </c>
      <c r="DH53" s="51">
        <v>0</v>
      </c>
      <c r="DI53" s="51">
        <v>0</v>
      </c>
      <c r="DJ53" s="51">
        <v>0</v>
      </c>
      <c r="DK53" s="51">
        <v>2</v>
      </c>
      <c r="DL53" s="51">
        <v>531903</v>
      </c>
      <c r="DM53" s="51">
        <v>11</v>
      </c>
      <c r="DN53" s="51">
        <v>89</v>
      </c>
      <c r="DP53" s="51">
        <v>70</v>
      </c>
      <c r="DQ53" s="51">
        <v>91</v>
      </c>
      <c r="DR53" s="51">
        <v>0</v>
      </c>
      <c r="DS53" s="51">
        <v>21</v>
      </c>
      <c r="DV53" s="51">
        <v>0</v>
      </c>
      <c r="DW53" s="51">
        <v>1</v>
      </c>
      <c r="DX53" s="51">
        <v>8</v>
      </c>
      <c r="DY53" s="51">
        <v>259041</v>
      </c>
      <c r="DZ53" s="51">
        <v>9</v>
      </c>
      <c r="EA53" s="51">
        <v>0</v>
      </c>
      <c r="EC53" s="51">
        <v>64</v>
      </c>
      <c r="ED53" s="51">
        <v>87</v>
      </c>
      <c r="EE53" s="51">
        <v>0</v>
      </c>
      <c r="EF53" s="51">
        <v>23</v>
      </c>
      <c r="EI53" s="51">
        <v>0</v>
      </c>
      <c r="EJ53" s="51">
        <v>2</v>
      </c>
      <c r="EK53" s="51">
        <v>10</v>
      </c>
      <c r="EL53" s="51">
        <v>272856</v>
      </c>
      <c r="EM53" s="51">
        <v>13</v>
      </c>
      <c r="EN53" s="51">
        <v>0</v>
      </c>
      <c r="EP53" s="51">
        <v>67</v>
      </c>
      <c r="EQ53" s="51">
        <v>89</v>
      </c>
      <c r="ER53" s="51">
        <v>0</v>
      </c>
      <c r="ES53" s="51">
        <v>22</v>
      </c>
      <c r="EV53" s="51">
        <v>0</v>
      </c>
      <c r="EW53" s="51">
        <v>2</v>
      </c>
      <c r="EX53" s="51">
        <v>9</v>
      </c>
      <c r="EY53" s="51">
        <v>531897</v>
      </c>
      <c r="EZ53" s="51">
        <v>11</v>
      </c>
      <c r="FA53" s="51">
        <v>0</v>
      </c>
    </row>
    <row r="54" spans="1:157" x14ac:dyDescent="0.2">
      <c r="A54" s="51" t="s">
        <v>105</v>
      </c>
      <c r="B54" s="51" t="s">
        <v>106</v>
      </c>
      <c r="C54" s="51">
        <v>8</v>
      </c>
      <c r="D54" s="51">
        <v>26</v>
      </c>
      <c r="E54" s="51">
        <v>22</v>
      </c>
      <c r="F54" s="51">
        <v>11</v>
      </c>
      <c r="G54" s="51">
        <v>32</v>
      </c>
      <c r="H54" s="51">
        <v>0</v>
      </c>
      <c r="I54" s="51">
        <v>0</v>
      </c>
      <c r="J54" s="51">
        <v>0</v>
      </c>
      <c r="K54" s="51">
        <v>1</v>
      </c>
      <c r="L54" s="51">
        <v>246183</v>
      </c>
      <c r="M54" s="51">
        <v>9</v>
      </c>
      <c r="N54" s="51">
        <v>91</v>
      </c>
      <c r="P54" s="51">
        <v>13</v>
      </c>
      <c r="Q54" s="51">
        <v>24</v>
      </c>
      <c r="R54" s="51">
        <v>24</v>
      </c>
      <c r="S54" s="51">
        <v>14</v>
      </c>
      <c r="T54" s="51">
        <v>24</v>
      </c>
      <c r="U54" s="51">
        <v>0</v>
      </c>
      <c r="V54" s="51">
        <v>0</v>
      </c>
      <c r="W54" s="51">
        <v>0</v>
      </c>
      <c r="X54" s="51">
        <v>1</v>
      </c>
      <c r="Y54" s="51">
        <v>240617</v>
      </c>
      <c r="Z54" s="51">
        <v>14</v>
      </c>
      <c r="AA54" s="51">
        <v>86</v>
      </c>
      <c r="AC54" s="51">
        <v>10</v>
      </c>
      <c r="AD54" s="51">
        <v>25</v>
      </c>
      <c r="AE54" s="51">
        <v>23</v>
      </c>
      <c r="AF54" s="51">
        <v>12</v>
      </c>
      <c r="AG54" s="51">
        <v>28</v>
      </c>
      <c r="AH54" s="51">
        <v>0</v>
      </c>
      <c r="AI54" s="51">
        <v>0</v>
      </c>
      <c r="AJ54" s="51">
        <v>0</v>
      </c>
      <c r="AK54" s="51">
        <v>1</v>
      </c>
      <c r="AL54" s="51">
        <v>486800</v>
      </c>
      <c r="AM54" s="51">
        <v>11</v>
      </c>
      <c r="AN54" s="51">
        <v>89</v>
      </c>
      <c r="AP54" s="51">
        <v>9</v>
      </c>
      <c r="AQ54" s="51">
        <v>25</v>
      </c>
      <c r="AR54" s="51">
        <v>29</v>
      </c>
      <c r="AS54" s="51">
        <v>18</v>
      </c>
      <c r="AT54" s="51">
        <v>17</v>
      </c>
      <c r="AU54" s="51">
        <v>0</v>
      </c>
      <c r="AV54" s="51">
        <v>0</v>
      </c>
      <c r="AW54" s="51">
        <v>0</v>
      </c>
      <c r="AX54" s="51">
        <v>1</v>
      </c>
      <c r="AY54" s="51">
        <v>246183</v>
      </c>
      <c r="AZ54" s="51">
        <v>11</v>
      </c>
      <c r="BA54" s="51">
        <v>89</v>
      </c>
      <c r="BC54" s="51">
        <v>16</v>
      </c>
      <c r="BD54" s="51">
        <v>18</v>
      </c>
      <c r="BE54" s="51">
        <v>29</v>
      </c>
      <c r="BF54" s="51">
        <v>25</v>
      </c>
      <c r="BG54" s="51">
        <v>9</v>
      </c>
      <c r="BH54" s="51">
        <v>0</v>
      </c>
      <c r="BI54" s="51">
        <v>0</v>
      </c>
      <c r="BJ54" s="51">
        <v>0</v>
      </c>
      <c r="BK54" s="51">
        <v>2</v>
      </c>
      <c r="BL54" s="51">
        <v>240617</v>
      </c>
      <c r="BM54" s="51">
        <v>19</v>
      </c>
      <c r="BN54" s="51">
        <v>81</v>
      </c>
      <c r="BP54" s="51">
        <v>13</v>
      </c>
      <c r="BQ54" s="51">
        <v>21</v>
      </c>
      <c r="BR54" s="51">
        <v>29</v>
      </c>
      <c r="BS54" s="51">
        <v>22</v>
      </c>
      <c r="BT54" s="51">
        <v>13</v>
      </c>
      <c r="BU54" s="51">
        <v>0</v>
      </c>
      <c r="BV54" s="51">
        <v>0</v>
      </c>
      <c r="BW54" s="51">
        <v>0</v>
      </c>
      <c r="BX54" s="51">
        <v>2</v>
      </c>
      <c r="BY54" s="51">
        <v>486800</v>
      </c>
      <c r="BZ54" s="51">
        <v>15</v>
      </c>
      <c r="CA54" s="51">
        <v>85</v>
      </c>
      <c r="CC54" s="51">
        <v>6</v>
      </c>
      <c r="CD54" s="51">
        <v>30</v>
      </c>
      <c r="CE54" s="51">
        <v>28</v>
      </c>
      <c r="CF54" s="51">
        <v>16</v>
      </c>
      <c r="CG54" s="51">
        <v>20</v>
      </c>
      <c r="CH54" s="51">
        <v>0</v>
      </c>
      <c r="CI54" s="51">
        <v>0</v>
      </c>
      <c r="CJ54" s="51">
        <v>0</v>
      </c>
      <c r="CK54" s="51">
        <v>0</v>
      </c>
      <c r="CL54" s="51">
        <v>246183</v>
      </c>
      <c r="CM54" s="51">
        <v>7</v>
      </c>
      <c r="CN54" s="51">
        <v>93</v>
      </c>
      <c r="CP54" s="51">
        <v>7</v>
      </c>
      <c r="CQ54" s="51">
        <v>27</v>
      </c>
      <c r="CR54" s="51">
        <v>25</v>
      </c>
      <c r="CS54" s="51">
        <v>15</v>
      </c>
      <c r="CT54" s="51">
        <v>26</v>
      </c>
      <c r="CU54" s="51">
        <v>0</v>
      </c>
      <c r="CV54" s="51">
        <v>0</v>
      </c>
      <c r="CW54" s="51">
        <v>0</v>
      </c>
      <c r="CX54" s="51">
        <v>1</v>
      </c>
      <c r="CY54" s="51">
        <v>240617</v>
      </c>
      <c r="CZ54" s="51">
        <v>7</v>
      </c>
      <c r="DA54" s="51">
        <v>93</v>
      </c>
      <c r="DC54" s="51">
        <v>6</v>
      </c>
      <c r="DD54" s="51">
        <v>29</v>
      </c>
      <c r="DE54" s="51">
        <v>27</v>
      </c>
      <c r="DF54" s="51">
        <v>15</v>
      </c>
      <c r="DG54" s="51">
        <v>23</v>
      </c>
      <c r="DH54" s="51">
        <v>0</v>
      </c>
      <c r="DI54" s="51">
        <v>0</v>
      </c>
      <c r="DJ54" s="51">
        <v>0</v>
      </c>
      <c r="DK54" s="51">
        <v>1</v>
      </c>
      <c r="DL54" s="51">
        <v>486800</v>
      </c>
      <c r="DM54" s="51">
        <v>7</v>
      </c>
      <c r="DN54" s="51">
        <v>93</v>
      </c>
      <c r="DP54" s="51">
        <v>71</v>
      </c>
      <c r="DQ54" s="51">
        <v>93</v>
      </c>
      <c r="DR54" s="51">
        <v>0</v>
      </c>
      <c r="DS54" s="51">
        <v>22</v>
      </c>
      <c r="DV54" s="51">
        <v>0</v>
      </c>
      <c r="DW54" s="51">
        <v>0</v>
      </c>
      <c r="DX54" s="51">
        <v>7</v>
      </c>
      <c r="DY54" s="51">
        <v>246182</v>
      </c>
      <c r="DZ54" s="51">
        <v>7</v>
      </c>
      <c r="EA54" s="51">
        <v>0</v>
      </c>
      <c r="EC54" s="51">
        <v>67</v>
      </c>
      <c r="ED54" s="51">
        <v>92</v>
      </c>
      <c r="EE54" s="51">
        <v>0</v>
      </c>
      <c r="EF54" s="51">
        <v>25</v>
      </c>
      <c r="EI54" s="51">
        <v>0</v>
      </c>
      <c r="EJ54" s="51">
        <v>0</v>
      </c>
      <c r="EK54" s="51">
        <v>8</v>
      </c>
      <c r="EL54" s="51">
        <v>240614</v>
      </c>
      <c r="EM54" s="51">
        <v>8</v>
      </c>
      <c r="EN54" s="51">
        <v>0</v>
      </c>
      <c r="EP54" s="51">
        <v>69</v>
      </c>
      <c r="EQ54" s="51">
        <v>92</v>
      </c>
      <c r="ER54" s="51">
        <v>0</v>
      </c>
      <c r="ES54" s="51">
        <v>23</v>
      </c>
      <c r="EV54" s="51">
        <v>0</v>
      </c>
      <c r="EW54" s="51">
        <v>0</v>
      </c>
      <c r="EX54" s="51">
        <v>7</v>
      </c>
      <c r="EY54" s="51">
        <v>486796</v>
      </c>
      <c r="EZ54" s="51">
        <v>8</v>
      </c>
      <c r="FA54" s="51">
        <v>0</v>
      </c>
    </row>
    <row r="55" spans="1:157" x14ac:dyDescent="0.2">
      <c r="B55" s="51" t="s">
        <v>107</v>
      </c>
      <c r="C55" s="51">
        <v>49</v>
      </c>
      <c r="D55" s="51">
        <v>5</v>
      </c>
      <c r="E55" s="51">
        <v>11</v>
      </c>
      <c r="F55" s="51">
        <v>20</v>
      </c>
      <c r="G55" s="51">
        <v>1</v>
      </c>
      <c r="H55" s="51">
        <v>0</v>
      </c>
      <c r="I55" s="51">
        <v>0</v>
      </c>
      <c r="J55" s="51">
        <v>0</v>
      </c>
      <c r="K55" s="51">
        <v>14</v>
      </c>
      <c r="L55" s="51">
        <v>872</v>
      </c>
      <c r="M55" s="51">
        <v>63</v>
      </c>
      <c r="N55" s="51">
        <v>37</v>
      </c>
      <c r="P55" s="51">
        <v>47</v>
      </c>
      <c r="Q55" s="51">
        <v>5</v>
      </c>
      <c r="R55" s="51">
        <v>11</v>
      </c>
      <c r="S55" s="51">
        <v>16</v>
      </c>
      <c r="T55" s="51">
        <v>2</v>
      </c>
      <c r="U55" s="51">
        <v>0</v>
      </c>
      <c r="V55" s="51">
        <v>0</v>
      </c>
      <c r="W55" s="51">
        <v>0</v>
      </c>
      <c r="X55" s="51">
        <v>19</v>
      </c>
      <c r="Y55" s="51">
        <v>1902</v>
      </c>
      <c r="Z55" s="51">
        <v>66</v>
      </c>
      <c r="AA55" s="51">
        <v>34</v>
      </c>
      <c r="AC55" s="51">
        <v>48</v>
      </c>
      <c r="AD55" s="51">
        <v>5</v>
      </c>
      <c r="AE55" s="51">
        <v>11</v>
      </c>
      <c r="AF55" s="51">
        <v>17</v>
      </c>
      <c r="AG55" s="51">
        <v>1</v>
      </c>
      <c r="AH55" s="51">
        <v>0</v>
      </c>
      <c r="AI55" s="51">
        <v>0</v>
      </c>
      <c r="AJ55" s="51">
        <v>0</v>
      </c>
      <c r="AK55" s="51">
        <v>17</v>
      </c>
      <c r="AL55" s="51">
        <v>2774</v>
      </c>
      <c r="AM55" s="51">
        <v>65</v>
      </c>
      <c r="AN55" s="51">
        <v>35</v>
      </c>
      <c r="AP55" s="51">
        <v>48</v>
      </c>
      <c r="AQ55" s="51">
        <v>1</v>
      </c>
      <c r="AR55" s="51">
        <v>8</v>
      </c>
      <c r="AS55" s="51">
        <v>22</v>
      </c>
      <c r="AT55" s="51">
        <v>0</v>
      </c>
      <c r="AU55" s="51">
        <v>0</v>
      </c>
      <c r="AV55" s="51">
        <v>0</v>
      </c>
      <c r="AW55" s="51">
        <v>0</v>
      </c>
      <c r="AX55" s="51">
        <v>20</v>
      </c>
      <c r="AY55" s="51">
        <v>872</v>
      </c>
      <c r="AZ55" s="51">
        <v>69</v>
      </c>
      <c r="BA55" s="51">
        <v>31</v>
      </c>
      <c r="BC55" s="51">
        <v>49</v>
      </c>
      <c r="BD55" s="51">
        <v>1</v>
      </c>
      <c r="BE55" s="51">
        <v>6</v>
      </c>
      <c r="BF55" s="51">
        <v>17</v>
      </c>
      <c r="BG55" s="51">
        <v>0</v>
      </c>
      <c r="BH55" s="51">
        <v>0</v>
      </c>
      <c r="BI55" s="51">
        <v>0</v>
      </c>
      <c r="BJ55" s="51">
        <v>0</v>
      </c>
      <c r="BK55" s="51">
        <v>26</v>
      </c>
      <c r="BL55" s="51">
        <v>1902</v>
      </c>
      <c r="BM55" s="51">
        <v>75</v>
      </c>
      <c r="BN55" s="51">
        <v>25</v>
      </c>
      <c r="BP55" s="51">
        <v>49</v>
      </c>
      <c r="BQ55" s="51">
        <v>1</v>
      </c>
      <c r="BR55" s="51">
        <v>7</v>
      </c>
      <c r="BS55" s="51">
        <v>19</v>
      </c>
      <c r="BT55" s="51">
        <v>0</v>
      </c>
      <c r="BU55" s="51">
        <v>0</v>
      </c>
      <c r="BV55" s="51">
        <v>0</v>
      </c>
      <c r="BW55" s="51">
        <v>0</v>
      </c>
      <c r="BX55" s="51">
        <v>24</v>
      </c>
      <c r="BY55" s="51">
        <v>2774</v>
      </c>
      <c r="BZ55" s="51">
        <v>73</v>
      </c>
      <c r="CA55" s="51">
        <v>27</v>
      </c>
      <c r="CC55" s="51">
        <v>43</v>
      </c>
      <c r="CD55" s="51">
        <v>4</v>
      </c>
      <c r="CE55" s="51">
        <v>12</v>
      </c>
      <c r="CF55" s="51">
        <v>28</v>
      </c>
      <c r="CG55" s="51">
        <v>1</v>
      </c>
      <c r="CH55" s="51">
        <v>0</v>
      </c>
      <c r="CI55" s="51">
        <v>0</v>
      </c>
      <c r="CJ55" s="51">
        <v>0</v>
      </c>
      <c r="CK55" s="51">
        <v>13</v>
      </c>
      <c r="CL55" s="51">
        <v>872</v>
      </c>
      <c r="CM55" s="51">
        <v>57</v>
      </c>
      <c r="CN55" s="51">
        <v>43</v>
      </c>
      <c r="CP55" s="51">
        <v>35</v>
      </c>
      <c r="CQ55" s="51">
        <v>7</v>
      </c>
      <c r="CR55" s="51">
        <v>17</v>
      </c>
      <c r="CS55" s="51">
        <v>27</v>
      </c>
      <c r="CT55" s="51">
        <v>2</v>
      </c>
      <c r="CU55" s="51">
        <v>0</v>
      </c>
      <c r="CV55" s="51">
        <v>0</v>
      </c>
      <c r="CW55" s="51">
        <v>0</v>
      </c>
      <c r="CX55" s="51">
        <v>12</v>
      </c>
      <c r="CY55" s="51">
        <v>1902</v>
      </c>
      <c r="CZ55" s="51">
        <v>47</v>
      </c>
      <c r="DA55" s="51">
        <v>53</v>
      </c>
      <c r="DC55" s="51">
        <v>37</v>
      </c>
      <c r="DD55" s="51">
        <v>6</v>
      </c>
      <c r="DE55" s="51">
        <v>15</v>
      </c>
      <c r="DF55" s="51">
        <v>27</v>
      </c>
      <c r="DG55" s="51">
        <v>2</v>
      </c>
      <c r="DH55" s="51">
        <v>0</v>
      </c>
      <c r="DI55" s="51">
        <v>0</v>
      </c>
      <c r="DJ55" s="51">
        <v>0</v>
      </c>
      <c r="DK55" s="51">
        <v>12</v>
      </c>
      <c r="DL55" s="51">
        <v>2774</v>
      </c>
      <c r="DM55" s="51">
        <v>50</v>
      </c>
      <c r="DN55" s="51">
        <v>50</v>
      </c>
      <c r="DP55" s="51">
        <v>48</v>
      </c>
      <c r="DQ55" s="51">
        <v>49</v>
      </c>
      <c r="DR55" s="51">
        <v>0</v>
      </c>
      <c r="DS55" s="51">
        <v>1</v>
      </c>
      <c r="DV55" s="51">
        <v>1</v>
      </c>
      <c r="DW55" s="51">
        <v>9</v>
      </c>
      <c r="DX55" s="51">
        <v>41</v>
      </c>
      <c r="DY55" s="51">
        <v>872</v>
      </c>
      <c r="DZ55" s="51">
        <v>51</v>
      </c>
      <c r="EA55" s="51">
        <v>0</v>
      </c>
      <c r="EC55" s="51">
        <v>55</v>
      </c>
      <c r="ED55" s="51">
        <v>58</v>
      </c>
      <c r="EE55" s="51">
        <v>0</v>
      </c>
      <c r="EF55" s="51">
        <v>3</v>
      </c>
      <c r="EI55" s="51">
        <v>0</v>
      </c>
      <c r="EJ55" s="51">
        <v>8</v>
      </c>
      <c r="EK55" s="51">
        <v>34</v>
      </c>
      <c r="EL55" s="51">
        <v>1902</v>
      </c>
      <c r="EM55" s="51">
        <v>42</v>
      </c>
      <c r="EN55" s="51">
        <v>0</v>
      </c>
      <c r="EP55" s="51">
        <v>53</v>
      </c>
      <c r="EQ55" s="51">
        <v>55</v>
      </c>
      <c r="ER55" s="51">
        <v>0</v>
      </c>
      <c r="ES55" s="51">
        <v>3</v>
      </c>
      <c r="EV55" s="51">
        <v>0</v>
      </c>
      <c r="EW55" s="51">
        <v>8</v>
      </c>
      <c r="EX55" s="51">
        <v>36</v>
      </c>
      <c r="EY55" s="51">
        <v>2774</v>
      </c>
      <c r="EZ55" s="51">
        <v>45</v>
      </c>
      <c r="FA55" s="51">
        <v>0</v>
      </c>
    </row>
    <row r="56" spans="1:157" x14ac:dyDescent="0.2">
      <c r="B56" s="51" t="s">
        <v>108</v>
      </c>
      <c r="C56" s="51">
        <v>51</v>
      </c>
      <c r="D56" s="51">
        <v>2</v>
      </c>
      <c r="E56" s="51">
        <v>8</v>
      </c>
      <c r="F56" s="51">
        <v>16</v>
      </c>
      <c r="G56" s="51">
        <v>1</v>
      </c>
      <c r="H56" s="51">
        <v>0</v>
      </c>
      <c r="I56" s="51">
        <v>0</v>
      </c>
      <c r="J56" s="51">
        <v>0</v>
      </c>
      <c r="K56" s="51">
        <v>22</v>
      </c>
      <c r="L56" s="51">
        <v>3253</v>
      </c>
      <c r="M56" s="51">
        <v>73</v>
      </c>
      <c r="N56" s="51">
        <v>27</v>
      </c>
      <c r="P56" s="51">
        <v>51</v>
      </c>
      <c r="Q56" s="51">
        <v>2</v>
      </c>
      <c r="R56" s="51">
        <v>8</v>
      </c>
      <c r="S56" s="51">
        <v>14</v>
      </c>
      <c r="T56" s="51">
        <v>1</v>
      </c>
      <c r="U56" s="51">
        <v>0</v>
      </c>
      <c r="V56" s="51">
        <v>0</v>
      </c>
      <c r="W56" s="51">
        <v>0</v>
      </c>
      <c r="X56" s="51">
        <v>24</v>
      </c>
      <c r="Y56" s="51">
        <v>6712</v>
      </c>
      <c r="Z56" s="51">
        <v>76</v>
      </c>
      <c r="AA56" s="51">
        <v>24</v>
      </c>
      <c r="AC56" s="51">
        <v>51</v>
      </c>
      <c r="AD56" s="51">
        <v>2</v>
      </c>
      <c r="AE56" s="51">
        <v>8</v>
      </c>
      <c r="AF56" s="51">
        <v>14</v>
      </c>
      <c r="AG56" s="51">
        <v>1</v>
      </c>
      <c r="AH56" s="51">
        <v>0</v>
      </c>
      <c r="AI56" s="51">
        <v>0</v>
      </c>
      <c r="AJ56" s="51">
        <v>0</v>
      </c>
      <c r="AK56" s="51">
        <v>23</v>
      </c>
      <c r="AL56" s="51">
        <v>9965</v>
      </c>
      <c r="AM56" s="51">
        <v>75</v>
      </c>
      <c r="AN56" s="51">
        <v>25</v>
      </c>
      <c r="AP56" s="51">
        <v>47</v>
      </c>
      <c r="AQ56" s="51">
        <v>1</v>
      </c>
      <c r="AR56" s="51">
        <v>4</v>
      </c>
      <c r="AS56" s="51">
        <v>18</v>
      </c>
      <c r="AT56" s="51">
        <v>0</v>
      </c>
      <c r="AU56" s="51">
        <v>0</v>
      </c>
      <c r="AV56" s="51">
        <v>0</v>
      </c>
      <c r="AW56" s="51">
        <v>0</v>
      </c>
      <c r="AX56" s="51">
        <v>30</v>
      </c>
      <c r="AY56" s="51">
        <v>3253</v>
      </c>
      <c r="AZ56" s="51">
        <v>77</v>
      </c>
      <c r="BA56" s="51">
        <v>23</v>
      </c>
      <c r="BC56" s="51">
        <v>48</v>
      </c>
      <c r="BD56" s="51">
        <v>1</v>
      </c>
      <c r="BE56" s="51">
        <v>3</v>
      </c>
      <c r="BF56" s="51">
        <v>13</v>
      </c>
      <c r="BG56" s="51">
        <v>0</v>
      </c>
      <c r="BH56" s="51">
        <v>0</v>
      </c>
      <c r="BI56" s="51">
        <v>0</v>
      </c>
      <c r="BJ56" s="51">
        <v>0</v>
      </c>
      <c r="BK56" s="51">
        <v>34</v>
      </c>
      <c r="BL56" s="51">
        <v>6712</v>
      </c>
      <c r="BM56" s="51">
        <v>82</v>
      </c>
      <c r="BN56" s="51">
        <v>18</v>
      </c>
      <c r="BP56" s="51">
        <v>48</v>
      </c>
      <c r="BQ56" s="51">
        <v>1</v>
      </c>
      <c r="BR56" s="51">
        <v>4</v>
      </c>
      <c r="BS56" s="51">
        <v>15</v>
      </c>
      <c r="BT56" s="51">
        <v>0</v>
      </c>
      <c r="BU56" s="51">
        <v>0</v>
      </c>
      <c r="BV56" s="51">
        <v>0</v>
      </c>
      <c r="BW56" s="51">
        <v>0</v>
      </c>
      <c r="BX56" s="51">
        <v>32</v>
      </c>
      <c r="BY56" s="51">
        <v>9965</v>
      </c>
      <c r="BZ56" s="51">
        <v>81</v>
      </c>
      <c r="CA56" s="51">
        <v>19</v>
      </c>
      <c r="CC56" s="51">
        <v>46</v>
      </c>
      <c r="CD56" s="51">
        <v>2</v>
      </c>
      <c r="CE56" s="51">
        <v>9</v>
      </c>
      <c r="CF56" s="51">
        <v>24</v>
      </c>
      <c r="CG56" s="51">
        <v>0</v>
      </c>
      <c r="CH56" s="51">
        <v>0</v>
      </c>
      <c r="CI56" s="51">
        <v>0</v>
      </c>
      <c r="CJ56" s="51">
        <v>0</v>
      </c>
      <c r="CK56" s="51">
        <v>19</v>
      </c>
      <c r="CL56" s="51">
        <v>3253</v>
      </c>
      <c r="CM56" s="51">
        <v>64</v>
      </c>
      <c r="CN56" s="51">
        <v>36</v>
      </c>
      <c r="CP56" s="51">
        <v>42</v>
      </c>
      <c r="CQ56" s="51">
        <v>4</v>
      </c>
      <c r="CR56" s="51">
        <v>12</v>
      </c>
      <c r="CS56" s="51">
        <v>24</v>
      </c>
      <c r="CT56" s="51">
        <v>1</v>
      </c>
      <c r="CU56" s="51">
        <v>0</v>
      </c>
      <c r="CV56" s="51">
        <v>0</v>
      </c>
      <c r="CW56" s="51">
        <v>0</v>
      </c>
      <c r="CX56" s="51">
        <v>17</v>
      </c>
      <c r="CY56" s="51">
        <v>6712</v>
      </c>
      <c r="CZ56" s="51">
        <v>59</v>
      </c>
      <c r="DA56" s="51">
        <v>41</v>
      </c>
      <c r="DC56" s="51">
        <v>43</v>
      </c>
      <c r="DD56" s="51">
        <v>3</v>
      </c>
      <c r="DE56" s="51">
        <v>11</v>
      </c>
      <c r="DF56" s="51">
        <v>24</v>
      </c>
      <c r="DG56" s="51">
        <v>1</v>
      </c>
      <c r="DH56" s="51">
        <v>0</v>
      </c>
      <c r="DI56" s="51">
        <v>0</v>
      </c>
      <c r="DJ56" s="51">
        <v>0</v>
      </c>
      <c r="DK56" s="51">
        <v>17</v>
      </c>
      <c r="DL56" s="51">
        <v>9965</v>
      </c>
      <c r="DM56" s="51">
        <v>61</v>
      </c>
      <c r="DN56" s="51">
        <v>39</v>
      </c>
      <c r="DP56" s="51">
        <v>38</v>
      </c>
      <c r="DQ56" s="51">
        <v>39</v>
      </c>
      <c r="DR56" s="51">
        <v>0</v>
      </c>
      <c r="DS56" s="51">
        <v>1</v>
      </c>
      <c r="DV56" s="51">
        <v>0</v>
      </c>
      <c r="DW56" s="51">
        <v>14</v>
      </c>
      <c r="DX56" s="51">
        <v>47</v>
      </c>
      <c r="DY56" s="51">
        <v>3253</v>
      </c>
      <c r="DZ56" s="51">
        <v>61</v>
      </c>
      <c r="EA56" s="51">
        <v>0</v>
      </c>
      <c r="EC56" s="51">
        <v>43</v>
      </c>
      <c r="ED56" s="51">
        <v>45</v>
      </c>
      <c r="EE56" s="51">
        <v>0</v>
      </c>
      <c r="EF56" s="51">
        <v>1</v>
      </c>
      <c r="EI56" s="51">
        <v>0</v>
      </c>
      <c r="EJ56" s="51">
        <v>12</v>
      </c>
      <c r="EK56" s="51">
        <v>43</v>
      </c>
      <c r="EL56" s="51">
        <v>6712</v>
      </c>
      <c r="EM56" s="51">
        <v>55</v>
      </c>
      <c r="EN56" s="51">
        <v>0</v>
      </c>
      <c r="EP56" s="51">
        <v>42</v>
      </c>
      <c r="EQ56" s="51">
        <v>43</v>
      </c>
      <c r="ER56" s="51">
        <v>0</v>
      </c>
      <c r="ES56" s="51">
        <v>1</v>
      </c>
      <c r="EV56" s="51">
        <v>0</v>
      </c>
      <c r="EW56" s="51">
        <v>13</v>
      </c>
      <c r="EX56" s="51">
        <v>44</v>
      </c>
      <c r="EY56" s="51">
        <v>9965</v>
      </c>
      <c r="EZ56" s="51">
        <v>57</v>
      </c>
      <c r="FA56" s="51">
        <v>0</v>
      </c>
    </row>
    <row r="57" spans="1:157" x14ac:dyDescent="0.2">
      <c r="B57" s="51" t="s">
        <v>109</v>
      </c>
      <c r="C57" s="51">
        <v>12</v>
      </c>
      <c r="D57" s="51">
        <v>0</v>
      </c>
      <c r="E57" s="51">
        <v>2</v>
      </c>
      <c r="F57" s="51">
        <v>2</v>
      </c>
      <c r="G57" s="51">
        <v>0</v>
      </c>
      <c r="H57" s="51">
        <v>0</v>
      </c>
      <c r="I57" s="51">
        <v>0</v>
      </c>
      <c r="J57" s="51">
        <v>1</v>
      </c>
      <c r="K57" s="51">
        <v>83</v>
      </c>
      <c r="L57" s="51">
        <v>528</v>
      </c>
      <c r="M57" s="51">
        <v>96</v>
      </c>
      <c r="N57" s="51">
        <v>4</v>
      </c>
      <c r="P57" s="51">
        <v>10</v>
      </c>
      <c r="Q57" s="51">
        <v>1</v>
      </c>
      <c r="R57" s="51">
        <v>2</v>
      </c>
      <c r="S57" s="51">
        <v>2</v>
      </c>
      <c r="T57" s="51">
        <v>0</v>
      </c>
      <c r="U57" s="51">
        <v>0</v>
      </c>
      <c r="V57" s="51">
        <v>0</v>
      </c>
      <c r="W57" s="51">
        <v>1</v>
      </c>
      <c r="X57" s="51">
        <v>84</v>
      </c>
      <c r="Y57" s="51">
        <v>997</v>
      </c>
      <c r="Z57" s="51">
        <v>95</v>
      </c>
      <c r="AA57" s="51">
        <v>5</v>
      </c>
      <c r="AC57" s="51">
        <v>11</v>
      </c>
      <c r="AD57" s="51">
        <v>1</v>
      </c>
      <c r="AE57" s="51">
        <v>2</v>
      </c>
      <c r="AF57" s="51">
        <v>2</v>
      </c>
      <c r="AG57" s="51">
        <v>0</v>
      </c>
      <c r="AH57" s="51">
        <v>0</v>
      </c>
      <c r="AI57" s="51">
        <v>0</v>
      </c>
      <c r="AJ57" s="51">
        <v>1</v>
      </c>
      <c r="AK57" s="51">
        <v>84</v>
      </c>
      <c r="AL57" s="51">
        <v>1525</v>
      </c>
      <c r="AM57" s="51">
        <v>95</v>
      </c>
      <c r="AN57" s="51">
        <v>5</v>
      </c>
      <c r="AP57" s="51">
        <v>10</v>
      </c>
      <c r="AQ57" s="51">
        <v>0</v>
      </c>
      <c r="AR57" s="51">
        <v>1</v>
      </c>
      <c r="AS57" s="51">
        <v>2</v>
      </c>
      <c r="AT57" s="51">
        <v>0</v>
      </c>
      <c r="AU57" s="51">
        <v>0</v>
      </c>
      <c r="AV57" s="51">
        <v>0</v>
      </c>
      <c r="AW57" s="51">
        <v>1</v>
      </c>
      <c r="AX57" s="51">
        <v>87</v>
      </c>
      <c r="AY57" s="51">
        <v>528</v>
      </c>
      <c r="AZ57" s="51">
        <v>98</v>
      </c>
      <c r="BA57" s="51">
        <v>2</v>
      </c>
      <c r="BC57" s="51">
        <v>8</v>
      </c>
      <c r="BD57" s="51">
        <v>0</v>
      </c>
      <c r="BE57" s="51">
        <v>1</v>
      </c>
      <c r="BF57" s="51">
        <v>2</v>
      </c>
      <c r="BG57" s="51">
        <v>0</v>
      </c>
      <c r="BH57" s="51">
        <v>0</v>
      </c>
      <c r="BI57" s="51">
        <v>0</v>
      </c>
      <c r="BJ57" s="51">
        <v>1</v>
      </c>
      <c r="BK57" s="51">
        <v>88</v>
      </c>
      <c r="BL57" s="51">
        <v>997</v>
      </c>
      <c r="BM57" s="51">
        <v>96</v>
      </c>
      <c r="BN57" s="51">
        <v>4</v>
      </c>
      <c r="BP57" s="51">
        <v>8</v>
      </c>
      <c r="BQ57" s="51">
        <v>0</v>
      </c>
      <c r="BR57" s="51">
        <v>1</v>
      </c>
      <c r="BS57" s="51">
        <v>2</v>
      </c>
      <c r="BT57" s="51">
        <v>0</v>
      </c>
      <c r="BU57" s="51">
        <v>0</v>
      </c>
      <c r="BV57" s="51">
        <v>0</v>
      </c>
      <c r="BW57" s="51">
        <v>1</v>
      </c>
      <c r="BX57" s="51">
        <v>88</v>
      </c>
      <c r="BY57" s="51">
        <v>1525</v>
      </c>
      <c r="BZ57" s="51">
        <v>97</v>
      </c>
      <c r="CA57" s="51">
        <v>3</v>
      </c>
      <c r="CC57" s="51">
        <v>11</v>
      </c>
      <c r="CD57" s="51">
        <v>0</v>
      </c>
      <c r="CE57" s="51">
        <v>2</v>
      </c>
      <c r="CF57" s="51">
        <v>3</v>
      </c>
      <c r="CG57" s="51">
        <v>0</v>
      </c>
      <c r="CH57" s="51">
        <v>0</v>
      </c>
      <c r="CI57" s="51">
        <v>0</v>
      </c>
      <c r="CJ57" s="51">
        <v>1</v>
      </c>
      <c r="CK57" s="51">
        <v>83</v>
      </c>
      <c r="CL57" s="51">
        <v>528</v>
      </c>
      <c r="CM57" s="51">
        <v>95</v>
      </c>
      <c r="CN57" s="51">
        <v>5</v>
      </c>
      <c r="CP57" s="51">
        <v>12</v>
      </c>
      <c r="CQ57" s="51">
        <v>1</v>
      </c>
      <c r="CR57" s="51">
        <v>3</v>
      </c>
      <c r="CS57" s="51">
        <v>3</v>
      </c>
      <c r="CT57" s="51">
        <v>0</v>
      </c>
      <c r="CU57" s="51">
        <v>0</v>
      </c>
      <c r="CV57" s="51">
        <v>0</v>
      </c>
      <c r="CW57" s="51">
        <v>1</v>
      </c>
      <c r="CX57" s="51">
        <v>81</v>
      </c>
      <c r="CY57" s="51">
        <v>997</v>
      </c>
      <c r="CZ57" s="51">
        <v>94</v>
      </c>
      <c r="DA57" s="51">
        <v>6</v>
      </c>
      <c r="DC57" s="51">
        <v>11</v>
      </c>
      <c r="DD57" s="51">
        <v>1</v>
      </c>
      <c r="DE57" s="51">
        <v>2</v>
      </c>
      <c r="DF57" s="51">
        <v>3</v>
      </c>
      <c r="DG57" s="51">
        <v>0</v>
      </c>
      <c r="DH57" s="51">
        <v>0</v>
      </c>
      <c r="DI57" s="51">
        <v>0</v>
      </c>
      <c r="DJ57" s="51">
        <v>1</v>
      </c>
      <c r="DK57" s="51">
        <v>82</v>
      </c>
      <c r="DL57" s="51">
        <v>1525</v>
      </c>
      <c r="DM57" s="51">
        <v>94</v>
      </c>
      <c r="DN57" s="51">
        <v>6</v>
      </c>
      <c r="DP57" s="51">
        <v>5</v>
      </c>
      <c r="DQ57" s="51">
        <v>5</v>
      </c>
      <c r="DR57" s="51">
        <v>0</v>
      </c>
      <c r="DS57" s="51">
        <v>0</v>
      </c>
      <c r="DV57" s="51">
        <v>1</v>
      </c>
      <c r="DW57" s="51">
        <v>82</v>
      </c>
      <c r="DX57" s="51">
        <v>12</v>
      </c>
      <c r="DY57" s="51">
        <v>527</v>
      </c>
      <c r="DZ57" s="51">
        <v>95</v>
      </c>
      <c r="EA57" s="51">
        <v>0</v>
      </c>
      <c r="EC57" s="51">
        <v>7</v>
      </c>
      <c r="ED57" s="51">
        <v>7</v>
      </c>
      <c r="EE57" s="51">
        <v>0</v>
      </c>
      <c r="EF57" s="51">
        <v>1</v>
      </c>
      <c r="EI57" s="51">
        <v>1</v>
      </c>
      <c r="EJ57" s="51">
        <v>80</v>
      </c>
      <c r="EK57" s="51">
        <v>12</v>
      </c>
      <c r="EL57" s="51">
        <v>997</v>
      </c>
      <c r="EM57" s="51">
        <v>93</v>
      </c>
      <c r="EN57" s="51">
        <v>0</v>
      </c>
      <c r="EP57" s="51">
        <v>6</v>
      </c>
      <c r="EQ57" s="51">
        <v>6</v>
      </c>
      <c r="ER57" s="51">
        <v>0</v>
      </c>
      <c r="ES57" s="51">
        <v>0</v>
      </c>
      <c r="EV57" s="51">
        <v>1</v>
      </c>
      <c r="EW57" s="51">
        <v>81</v>
      </c>
      <c r="EX57" s="51">
        <v>12</v>
      </c>
      <c r="EY57" s="51">
        <v>1524</v>
      </c>
      <c r="EZ57" s="51">
        <v>94</v>
      </c>
      <c r="FA57" s="51">
        <v>0</v>
      </c>
    </row>
    <row r="58" spans="1:157" x14ac:dyDescent="0.2">
      <c r="B58" s="51" t="s">
        <v>110</v>
      </c>
      <c r="C58" s="51">
        <v>7</v>
      </c>
      <c r="D58" s="51">
        <v>0</v>
      </c>
      <c r="E58" s="51">
        <v>1</v>
      </c>
      <c r="F58" s="51">
        <v>2</v>
      </c>
      <c r="G58" s="51">
        <v>0</v>
      </c>
      <c r="H58" s="51">
        <v>0</v>
      </c>
      <c r="I58" s="51">
        <v>1</v>
      </c>
      <c r="J58" s="51">
        <v>0</v>
      </c>
      <c r="K58" s="51">
        <v>90</v>
      </c>
      <c r="L58" s="51">
        <v>270</v>
      </c>
      <c r="M58" s="51">
        <v>97</v>
      </c>
      <c r="N58" s="51">
        <v>3</v>
      </c>
      <c r="P58" s="51">
        <v>6</v>
      </c>
      <c r="Q58" s="51">
        <v>1</v>
      </c>
      <c r="R58" s="51">
        <v>2</v>
      </c>
      <c r="S58" s="51">
        <v>1</v>
      </c>
      <c r="T58" s="51">
        <v>1</v>
      </c>
      <c r="U58" s="51">
        <v>0</v>
      </c>
      <c r="V58" s="51">
        <v>1</v>
      </c>
      <c r="W58" s="51">
        <v>2</v>
      </c>
      <c r="X58" s="51">
        <v>87</v>
      </c>
      <c r="Y58" s="51">
        <v>342</v>
      </c>
      <c r="Z58" s="51">
        <v>95</v>
      </c>
      <c r="AA58" s="51">
        <v>5</v>
      </c>
      <c r="AC58" s="51">
        <v>6</v>
      </c>
      <c r="AD58" s="51">
        <v>1</v>
      </c>
      <c r="AE58" s="51">
        <v>1</v>
      </c>
      <c r="AF58" s="51">
        <v>1</v>
      </c>
      <c r="AG58" s="51">
        <v>0</v>
      </c>
      <c r="AH58" s="51">
        <v>0</v>
      </c>
      <c r="AI58" s="51">
        <v>1</v>
      </c>
      <c r="AJ58" s="51">
        <v>1</v>
      </c>
      <c r="AK58" s="51">
        <v>88</v>
      </c>
      <c r="AL58" s="51">
        <v>612</v>
      </c>
      <c r="AM58" s="51">
        <v>96</v>
      </c>
      <c r="AN58" s="51">
        <v>4</v>
      </c>
      <c r="AP58" s="51">
        <v>4</v>
      </c>
      <c r="AQ58" s="51">
        <v>0</v>
      </c>
      <c r="AR58" s="51">
        <v>0</v>
      </c>
      <c r="AS58" s="51">
        <v>1</v>
      </c>
      <c r="AT58" s="51">
        <v>0</v>
      </c>
      <c r="AU58" s="51">
        <v>0</v>
      </c>
      <c r="AV58" s="51">
        <v>1</v>
      </c>
      <c r="AW58" s="51">
        <v>0</v>
      </c>
      <c r="AX58" s="51">
        <v>94</v>
      </c>
      <c r="AY58" s="51">
        <v>270</v>
      </c>
      <c r="AZ58" s="51">
        <v>99</v>
      </c>
      <c r="BA58" s="51">
        <v>1</v>
      </c>
      <c r="BC58" s="51">
        <v>5</v>
      </c>
      <c r="BD58" s="51">
        <v>0</v>
      </c>
      <c r="BE58" s="51">
        <v>2</v>
      </c>
      <c r="BF58" s="51">
        <v>1</v>
      </c>
      <c r="BG58" s="51">
        <v>0</v>
      </c>
      <c r="BH58" s="51">
        <v>0</v>
      </c>
      <c r="BI58" s="51">
        <v>1</v>
      </c>
      <c r="BJ58" s="51">
        <v>2</v>
      </c>
      <c r="BK58" s="51">
        <v>89</v>
      </c>
      <c r="BL58" s="51">
        <v>342</v>
      </c>
      <c r="BM58" s="51">
        <v>97</v>
      </c>
      <c r="BN58" s="51">
        <v>3</v>
      </c>
      <c r="BP58" s="51">
        <v>5</v>
      </c>
      <c r="BQ58" s="51">
        <v>0</v>
      </c>
      <c r="BR58" s="51">
        <v>1</v>
      </c>
      <c r="BS58" s="51">
        <v>1</v>
      </c>
      <c r="BT58" s="51">
        <v>0</v>
      </c>
      <c r="BU58" s="51">
        <v>0</v>
      </c>
      <c r="BV58" s="51">
        <v>1</v>
      </c>
      <c r="BW58" s="51">
        <v>1</v>
      </c>
      <c r="BX58" s="51">
        <v>91</v>
      </c>
      <c r="BY58" s="51">
        <v>612</v>
      </c>
      <c r="BZ58" s="51">
        <v>98</v>
      </c>
      <c r="CA58" s="51">
        <v>2</v>
      </c>
      <c r="CC58" s="51">
        <v>7</v>
      </c>
      <c r="CD58" s="51">
        <v>0</v>
      </c>
      <c r="CE58" s="51">
        <v>0</v>
      </c>
      <c r="CF58" s="51">
        <v>2</v>
      </c>
      <c r="CG58" s="51">
        <v>0</v>
      </c>
      <c r="CH58" s="51">
        <v>0</v>
      </c>
      <c r="CI58" s="51">
        <v>1</v>
      </c>
      <c r="CJ58" s="51">
        <v>0</v>
      </c>
      <c r="CK58" s="51">
        <v>91</v>
      </c>
      <c r="CL58" s="51">
        <v>270</v>
      </c>
      <c r="CM58" s="51">
        <v>98</v>
      </c>
      <c r="CN58" s="51">
        <v>2</v>
      </c>
      <c r="CP58" s="51">
        <v>6</v>
      </c>
      <c r="CQ58" s="51">
        <v>1</v>
      </c>
      <c r="CR58" s="51">
        <v>2</v>
      </c>
      <c r="CS58" s="51">
        <v>2</v>
      </c>
      <c r="CT58" s="51">
        <v>0</v>
      </c>
      <c r="CU58" s="51">
        <v>0</v>
      </c>
      <c r="CV58" s="51">
        <v>1</v>
      </c>
      <c r="CW58" s="51">
        <v>1</v>
      </c>
      <c r="CX58" s="51">
        <v>86</v>
      </c>
      <c r="CY58" s="51">
        <v>342</v>
      </c>
      <c r="CZ58" s="51">
        <v>95</v>
      </c>
      <c r="DA58" s="51">
        <v>5</v>
      </c>
      <c r="DC58" s="51">
        <v>6</v>
      </c>
      <c r="DD58" s="51">
        <v>0</v>
      </c>
      <c r="DE58" s="51">
        <v>1</v>
      </c>
      <c r="DF58" s="51">
        <v>2</v>
      </c>
      <c r="DG58" s="51">
        <v>0</v>
      </c>
      <c r="DH58" s="51">
        <v>0</v>
      </c>
      <c r="DI58" s="51">
        <v>1</v>
      </c>
      <c r="DJ58" s="51">
        <v>1</v>
      </c>
      <c r="DK58" s="51">
        <v>88</v>
      </c>
      <c r="DL58" s="51">
        <v>612</v>
      </c>
      <c r="DM58" s="51">
        <v>96</v>
      </c>
      <c r="DN58" s="51">
        <v>4</v>
      </c>
      <c r="DP58" s="51">
        <v>2</v>
      </c>
      <c r="DQ58" s="51">
        <v>2</v>
      </c>
      <c r="DR58" s="51">
        <v>0</v>
      </c>
      <c r="DS58" s="51">
        <v>0</v>
      </c>
      <c r="DV58" s="51">
        <v>1</v>
      </c>
      <c r="DW58" s="51">
        <v>87</v>
      </c>
      <c r="DX58" s="51">
        <v>10</v>
      </c>
      <c r="DY58" s="51">
        <v>270</v>
      </c>
      <c r="DZ58" s="51">
        <v>98</v>
      </c>
      <c r="EA58" s="51">
        <v>0</v>
      </c>
      <c r="EC58" s="51">
        <v>4</v>
      </c>
      <c r="ED58" s="51">
        <v>4</v>
      </c>
      <c r="EE58" s="51">
        <v>0</v>
      </c>
      <c r="EF58" s="51">
        <v>0</v>
      </c>
      <c r="EI58" s="51">
        <v>2</v>
      </c>
      <c r="EJ58" s="51">
        <v>86</v>
      </c>
      <c r="EK58" s="51">
        <v>8</v>
      </c>
      <c r="EL58" s="51">
        <v>342</v>
      </c>
      <c r="EM58" s="51">
        <v>96</v>
      </c>
      <c r="EN58" s="51">
        <v>0</v>
      </c>
      <c r="EP58" s="51">
        <v>3</v>
      </c>
      <c r="EQ58" s="51">
        <v>3</v>
      </c>
      <c r="ER58" s="51">
        <v>0</v>
      </c>
      <c r="ES58" s="51">
        <v>0</v>
      </c>
      <c r="EV58" s="51">
        <v>1</v>
      </c>
      <c r="EW58" s="51">
        <v>86</v>
      </c>
      <c r="EX58" s="51">
        <v>9</v>
      </c>
      <c r="EY58" s="51">
        <v>612</v>
      </c>
      <c r="EZ58" s="51">
        <v>97</v>
      </c>
      <c r="FA58" s="51">
        <v>0</v>
      </c>
    </row>
    <row r="59" spans="1:157" x14ac:dyDescent="0.2">
      <c r="B59" s="51" t="s">
        <v>111</v>
      </c>
      <c r="C59" s="51">
        <v>34</v>
      </c>
      <c r="D59" s="51">
        <v>13</v>
      </c>
      <c r="E59" s="51">
        <v>18</v>
      </c>
      <c r="F59" s="51">
        <v>16</v>
      </c>
      <c r="G59" s="51">
        <v>9</v>
      </c>
      <c r="H59" s="51">
        <v>0</v>
      </c>
      <c r="I59" s="51">
        <v>0</v>
      </c>
      <c r="J59" s="51">
        <v>0</v>
      </c>
      <c r="K59" s="51">
        <v>9</v>
      </c>
      <c r="L59" s="51">
        <v>1523</v>
      </c>
      <c r="M59" s="51">
        <v>43</v>
      </c>
      <c r="N59" s="51">
        <v>57</v>
      </c>
      <c r="P59" s="51">
        <v>34</v>
      </c>
      <c r="Q59" s="51">
        <v>12</v>
      </c>
      <c r="R59" s="51">
        <v>17</v>
      </c>
      <c r="S59" s="51">
        <v>16</v>
      </c>
      <c r="T59" s="51">
        <v>7</v>
      </c>
      <c r="U59" s="51">
        <v>0</v>
      </c>
      <c r="V59" s="51">
        <v>0</v>
      </c>
      <c r="W59" s="51">
        <v>0</v>
      </c>
      <c r="X59" s="51">
        <v>13</v>
      </c>
      <c r="Y59" s="51">
        <v>6645</v>
      </c>
      <c r="Z59" s="51">
        <v>48</v>
      </c>
      <c r="AA59" s="51">
        <v>52</v>
      </c>
      <c r="AC59" s="51">
        <v>34</v>
      </c>
      <c r="AD59" s="51">
        <v>12</v>
      </c>
      <c r="AE59" s="51">
        <v>17</v>
      </c>
      <c r="AF59" s="51">
        <v>16</v>
      </c>
      <c r="AG59" s="51">
        <v>8</v>
      </c>
      <c r="AH59" s="51">
        <v>0</v>
      </c>
      <c r="AI59" s="51">
        <v>0</v>
      </c>
      <c r="AJ59" s="51">
        <v>0</v>
      </c>
      <c r="AK59" s="51">
        <v>12</v>
      </c>
      <c r="AL59" s="51">
        <v>8168</v>
      </c>
      <c r="AM59" s="51">
        <v>47</v>
      </c>
      <c r="AN59" s="51">
        <v>53</v>
      </c>
      <c r="AP59" s="51">
        <v>37</v>
      </c>
      <c r="AQ59" s="51">
        <v>7</v>
      </c>
      <c r="AR59" s="51">
        <v>17</v>
      </c>
      <c r="AS59" s="51">
        <v>23</v>
      </c>
      <c r="AT59" s="51">
        <v>3</v>
      </c>
      <c r="AU59" s="51">
        <v>0</v>
      </c>
      <c r="AV59" s="51">
        <v>0</v>
      </c>
      <c r="AW59" s="51">
        <v>0</v>
      </c>
      <c r="AX59" s="51">
        <v>14</v>
      </c>
      <c r="AY59" s="51">
        <v>1523</v>
      </c>
      <c r="AZ59" s="51">
        <v>50</v>
      </c>
      <c r="BA59" s="51">
        <v>50</v>
      </c>
      <c r="BC59" s="51">
        <v>39</v>
      </c>
      <c r="BD59" s="51">
        <v>4</v>
      </c>
      <c r="BE59" s="51">
        <v>13</v>
      </c>
      <c r="BF59" s="51">
        <v>22</v>
      </c>
      <c r="BG59" s="51">
        <v>1</v>
      </c>
      <c r="BH59" s="51">
        <v>0</v>
      </c>
      <c r="BI59" s="51">
        <v>0</v>
      </c>
      <c r="BJ59" s="51">
        <v>0</v>
      </c>
      <c r="BK59" s="51">
        <v>19</v>
      </c>
      <c r="BL59" s="51">
        <v>6645</v>
      </c>
      <c r="BM59" s="51">
        <v>59</v>
      </c>
      <c r="BN59" s="51">
        <v>41</v>
      </c>
      <c r="BP59" s="51">
        <v>39</v>
      </c>
      <c r="BQ59" s="51">
        <v>5</v>
      </c>
      <c r="BR59" s="51">
        <v>13</v>
      </c>
      <c r="BS59" s="51">
        <v>22</v>
      </c>
      <c r="BT59" s="51">
        <v>2</v>
      </c>
      <c r="BU59" s="51">
        <v>0</v>
      </c>
      <c r="BV59" s="51">
        <v>0</v>
      </c>
      <c r="BW59" s="51">
        <v>0</v>
      </c>
      <c r="BX59" s="51">
        <v>18</v>
      </c>
      <c r="BY59" s="51">
        <v>8168</v>
      </c>
      <c r="BZ59" s="51">
        <v>58</v>
      </c>
      <c r="CA59" s="51">
        <v>42</v>
      </c>
      <c r="CC59" s="51">
        <v>31</v>
      </c>
      <c r="CD59" s="51">
        <v>11</v>
      </c>
      <c r="CE59" s="51">
        <v>21</v>
      </c>
      <c r="CF59" s="51">
        <v>25</v>
      </c>
      <c r="CG59" s="51">
        <v>5</v>
      </c>
      <c r="CH59" s="51">
        <v>0</v>
      </c>
      <c r="CI59" s="51">
        <v>0</v>
      </c>
      <c r="CJ59" s="51">
        <v>0</v>
      </c>
      <c r="CK59" s="51">
        <v>8</v>
      </c>
      <c r="CL59" s="51">
        <v>1523</v>
      </c>
      <c r="CM59" s="51">
        <v>39</v>
      </c>
      <c r="CN59" s="51">
        <v>61</v>
      </c>
      <c r="CP59" s="51">
        <v>26</v>
      </c>
      <c r="CQ59" s="51">
        <v>14</v>
      </c>
      <c r="CR59" s="51">
        <v>21</v>
      </c>
      <c r="CS59" s="51">
        <v>24</v>
      </c>
      <c r="CT59" s="51">
        <v>7</v>
      </c>
      <c r="CU59" s="51">
        <v>0</v>
      </c>
      <c r="CV59" s="51">
        <v>0</v>
      </c>
      <c r="CW59" s="51">
        <v>0</v>
      </c>
      <c r="CX59" s="51">
        <v>8</v>
      </c>
      <c r="CY59" s="51">
        <v>6645</v>
      </c>
      <c r="CZ59" s="51">
        <v>34</v>
      </c>
      <c r="DA59" s="51">
        <v>66</v>
      </c>
      <c r="DC59" s="51">
        <v>27</v>
      </c>
      <c r="DD59" s="51">
        <v>13</v>
      </c>
      <c r="DE59" s="51">
        <v>21</v>
      </c>
      <c r="DF59" s="51">
        <v>24</v>
      </c>
      <c r="DG59" s="51">
        <v>7</v>
      </c>
      <c r="DH59" s="51">
        <v>0</v>
      </c>
      <c r="DI59" s="51">
        <v>0</v>
      </c>
      <c r="DJ59" s="51">
        <v>0</v>
      </c>
      <c r="DK59" s="51">
        <v>8</v>
      </c>
      <c r="DL59" s="51">
        <v>8168</v>
      </c>
      <c r="DM59" s="51">
        <v>35</v>
      </c>
      <c r="DN59" s="51">
        <v>65</v>
      </c>
      <c r="DP59" s="51">
        <v>58</v>
      </c>
      <c r="DQ59" s="51">
        <v>63</v>
      </c>
      <c r="DR59" s="51">
        <v>0</v>
      </c>
      <c r="DS59" s="51">
        <v>5</v>
      </c>
      <c r="DV59" s="51">
        <v>0</v>
      </c>
      <c r="DW59" s="51">
        <v>5</v>
      </c>
      <c r="DX59" s="51">
        <v>31</v>
      </c>
      <c r="DY59" s="51">
        <v>1523</v>
      </c>
      <c r="DZ59" s="51">
        <v>37</v>
      </c>
      <c r="EA59" s="51">
        <v>0</v>
      </c>
      <c r="EC59" s="51">
        <v>59</v>
      </c>
      <c r="ED59" s="51">
        <v>67</v>
      </c>
      <c r="EE59" s="51">
        <v>0</v>
      </c>
      <c r="EF59" s="51">
        <v>9</v>
      </c>
      <c r="EI59" s="51">
        <v>1</v>
      </c>
      <c r="EJ59" s="51">
        <v>6</v>
      </c>
      <c r="EK59" s="51">
        <v>26</v>
      </c>
      <c r="EL59" s="51">
        <v>6644</v>
      </c>
      <c r="EM59" s="51">
        <v>33</v>
      </c>
      <c r="EN59" s="51">
        <v>0</v>
      </c>
      <c r="EP59" s="51">
        <v>59</v>
      </c>
      <c r="EQ59" s="51">
        <v>67</v>
      </c>
      <c r="ER59" s="51">
        <v>0</v>
      </c>
      <c r="ES59" s="51">
        <v>8</v>
      </c>
      <c r="EV59" s="51">
        <v>1</v>
      </c>
      <c r="EW59" s="51">
        <v>6</v>
      </c>
      <c r="EX59" s="51">
        <v>27</v>
      </c>
      <c r="EY59" s="51">
        <v>8167</v>
      </c>
      <c r="EZ59" s="51">
        <v>33</v>
      </c>
      <c r="FA59" s="51">
        <v>0</v>
      </c>
    </row>
    <row r="60" spans="1:157" x14ac:dyDescent="0.2">
      <c r="B60" s="51" t="s">
        <v>112</v>
      </c>
      <c r="C60" s="51">
        <v>38</v>
      </c>
      <c r="D60" s="51">
        <v>8</v>
      </c>
      <c r="E60" s="51">
        <v>16</v>
      </c>
      <c r="F60" s="51">
        <v>17</v>
      </c>
      <c r="G60" s="51">
        <v>4</v>
      </c>
      <c r="H60" s="51">
        <v>0</v>
      </c>
      <c r="I60" s="51">
        <v>0</v>
      </c>
      <c r="J60" s="51">
        <v>0</v>
      </c>
      <c r="K60" s="51">
        <v>17</v>
      </c>
      <c r="L60" s="51">
        <v>3794</v>
      </c>
      <c r="M60" s="51">
        <v>55</v>
      </c>
      <c r="N60" s="51">
        <v>45</v>
      </c>
      <c r="P60" s="51">
        <v>39</v>
      </c>
      <c r="Q60" s="51">
        <v>7</v>
      </c>
      <c r="R60" s="51">
        <v>15</v>
      </c>
      <c r="S60" s="51">
        <v>17</v>
      </c>
      <c r="T60" s="51">
        <v>3</v>
      </c>
      <c r="U60" s="51">
        <v>0</v>
      </c>
      <c r="V60" s="51">
        <v>0</v>
      </c>
      <c r="W60" s="51">
        <v>0</v>
      </c>
      <c r="X60" s="51">
        <v>17</v>
      </c>
      <c r="Y60" s="51">
        <v>9656</v>
      </c>
      <c r="Z60" s="51">
        <v>57</v>
      </c>
      <c r="AA60" s="51">
        <v>43</v>
      </c>
      <c r="AC60" s="51">
        <v>39</v>
      </c>
      <c r="AD60" s="51">
        <v>7</v>
      </c>
      <c r="AE60" s="51">
        <v>15</v>
      </c>
      <c r="AF60" s="51">
        <v>17</v>
      </c>
      <c r="AG60" s="51">
        <v>4</v>
      </c>
      <c r="AH60" s="51">
        <v>0</v>
      </c>
      <c r="AI60" s="51">
        <v>0</v>
      </c>
      <c r="AJ60" s="51">
        <v>0</v>
      </c>
      <c r="AK60" s="51">
        <v>17</v>
      </c>
      <c r="AL60" s="51">
        <v>13450</v>
      </c>
      <c r="AM60" s="51">
        <v>57</v>
      </c>
      <c r="AN60" s="51">
        <v>43</v>
      </c>
      <c r="AP60" s="51">
        <v>38</v>
      </c>
      <c r="AQ60" s="51">
        <v>5</v>
      </c>
      <c r="AR60" s="51">
        <v>12</v>
      </c>
      <c r="AS60" s="51">
        <v>21</v>
      </c>
      <c r="AT60" s="51">
        <v>2</v>
      </c>
      <c r="AU60" s="51">
        <v>0</v>
      </c>
      <c r="AV60" s="51">
        <v>0</v>
      </c>
      <c r="AW60" s="51">
        <v>0</v>
      </c>
      <c r="AX60" s="51">
        <v>23</v>
      </c>
      <c r="AY60" s="51">
        <v>3794</v>
      </c>
      <c r="AZ60" s="51">
        <v>61</v>
      </c>
      <c r="BA60" s="51">
        <v>39</v>
      </c>
      <c r="BC60" s="51">
        <v>40</v>
      </c>
      <c r="BD60" s="51">
        <v>3</v>
      </c>
      <c r="BE60" s="51">
        <v>11</v>
      </c>
      <c r="BF60" s="51">
        <v>20</v>
      </c>
      <c r="BG60" s="51">
        <v>1</v>
      </c>
      <c r="BH60" s="51">
        <v>0</v>
      </c>
      <c r="BI60" s="51">
        <v>0</v>
      </c>
      <c r="BJ60" s="51">
        <v>0</v>
      </c>
      <c r="BK60" s="51">
        <v>25</v>
      </c>
      <c r="BL60" s="51">
        <v>9656</v>
      </c>
      <c r="BM60" s="51">
        <v>65</v>
      </c>
      <c r="BN60" s="51">
        <v>35</v>
      </c>
      <c r="BP60" s="51">
        <v>39</v>
      </c>
      <c r="BQ60" s="51">
        <v>3</v>
      </c>
      <c r="BR60" s="51">
        <v>11</v>
      </c>
      <c r="BS60" s="51">
        <v>20</v>
      </c>
      <c r="BT60" s="51">
        <v>1</v>
      </c>
      <c r="BU60" s="51">
        <v>0</v>
      </c>
      <c r="BV60" s="51">
        <v>0</v>
      </c>
      <c r="BW60" s="51">
        <v>0</v>
      </c>
      <c r="BX60" s="51">
        <v>24</v>
      </c>
      <c r="BY60" s="51">
        <v>13450</v>
      </c>
      <c r="BZ60" s="51">
        <v>64</v>
      </c>
      <c r="CA60" s="51">
        <v>36</v>
      </c>
      <c r="CC60" s="51">
        <v>35</v>
      </c>
      <c r="CD60" s="51">
        <v>8</v>
      </c>
      <c r="CE60" s="51">
        <v>16</v>
      </c>
      <c r="CF60" s="51">
        <v>23</v>
      </c>
      <c r="CG60" s="51">
        <v>3</v>
      </c>
      <c r="CH60" s="51">
        <v>0</v>
      </c>
      <c r="CI60" s="51">
        <v>0</v>
      </c>
      <c r="CJ60" s="51">
        <v>0</v>
      </c>
      <c r="CK60" s="51">
        <v>15</v>
      </c>
      <c r="CL60" s="51">
        <v>3794</v>
      </c>
      <c r="CM60" s="51">
        <v>51</v>
      </c>
      <c r="CN60" s="51">
        <v>49</v>
      </c>
      <c r="CP60" s="51">
        <v>30</v>
      </c>
      <c r="CQ60" s="51">
        <v>10</v>
      </c>
      <c r="CR60" s="51">
        <v>18</v>
      </c>
      <c r="CS60" s="51">
        <v>23</v>
      </c>
      <c r="CT60" s="51">
        <v>5</v>
      </c>
      <c r="CU60" s="51">
        <v>0</v>
      </c>
      <c r="CV60" s="51">
        <v>0</v>
      </c>
      <c r="CW60" s="51">
        <v>0</v>
      </c>
      <c r="CX60" s="51">
        <v>12</v>
      </c>
      <c r="CY60" s="51">
        <v>9656</v>
      </c>
      <c r="CZ60" s="51">
        <v>43</v>
      </c>
      <c r="DA60" s="51">
        <v>57</v>
      </c>
      <c r="DC60" s="51">
        <v>32</v>
      </c>
      <c r="DD60" s="51">
        <v>9</v>
      </c>
      <c r="DE60" s="51">
        <v>18</v>
      </c>
      <c r="DF60" s="51">
        <v>23</v>
      </c>
      <c r="DG60" s="51">
        <v>5</v>
      </c>
      <c r="DH60" s="51">
        <v>0</v>
      </c>
      <c r="DI60" s="51">
        <v>0</v>
      </c>
      <c r="DJ60" s="51">
        <v>0</v>
      </c>
      <c r="DK60" s="51">
        <v>13</v>
      </c>
      <c r="DL60" s="51">
        <v>13450</v>
      </c>
      <c r="DM60" s="51">
        <v>45</v>
      </c>
      <c r="DN60" s="51">
        <v>55</v>
      </c>
      <c r="DP60" s="51">
        <v>47</v>
      </c>
      <c r="DQ60" s="51">
        <v>49</v>
      </c>
      <c r="DR60" s="51">
        <v>0</v>
      </c>
      <c r="DS60" s="51">
        <v>2</v>
      </c>
      <c r="DV60" s="51">
        <v>0</v>
      </c>
      <c r="DW60" s="51">
        <v>12</v>
      </c>
      <c r="DX60" s="51">
        <v>39</v>
      </c>
      <c r="DY60" s="51">
        <v>3794</v>
      </c>
      <c r="DZ60" s="51">
        <v>51</v>
      </c>
      <c r="EA60" s="51">
        <v>0</v>
      </c>
      <c r="EC60" s="51">
        <v>51</v>
      </c>
      <c r="ED60" s="51">
        <v>55</v>
      </c>
      <c r="EE60" s="51">
        <v>0</v>
      </c>
      <c r="EF60" s="51">
        <v>4</v>
      </c>
      <c r="EI60" s="51">
        <v>0</v>
      </c>
      <c r="EJ60" s="51">
        <v>9</v>
      </c>
      <c r="EK60" s="51">
        <v>35</v>
      </c>
      <c r="EL60" s="51">
        <v>9656</v>
      </c>
      <c r="EM60" s="51">
        <v>45</v>
      </c>
      <c r="EN60" s="51">
        <v>0</v>
      </c>
      <c r="EP60" s="51">
        <v>50</v>
      </c>
      <c r="EQ60" s="51">
        <v>53</v>
      </c>
      <c r="ER60" s="51">
        <v>0</v>
      </c>
      <c r="ES60" s="51">
        <v>4</v>
      </c>
      <c r="EV60" s="51">
        <v>0</v>
      </c>
      <c r="EW60" s="51">
        <v>10</v>
      </c>
      <c r="EX60" s="51">
        <v>36</v>
      </c>
      <c r="EY60" s="51">
        <v>13450</v>
      </c>
      <c r="EZ60" s="51">
        <v>47</v>
      </c>
      <c r="FA60" s="51">
        <v>0</v>
      </c>
    </row>
    <row r="61" spans="1:157" x14ac:dyDescent="0.2">
      <c r="B61" s="51" t="s">
        <v>113</v>
      </c>
      <c r="C61" s="51">
        <v>24</v>
      </c>
      <c r="D61" s="51">
        <v>16</v>
      </c>
      <c r="E61" s="51">
        <v>22</v>
      </c>
      <c r="F61" s="51">
        <v>15</v>
      </c>
      <c r="G61" s="51">
        <v>12</v>
      </c>
      <c r="H61" s="51">
        <v>0</v>
      </c>
      <c r="I61" s="51">
        <v>0</v>
      </c>
      <c r="J61" s="51">
        <v>0</v>
      </c>
      <c r="K61" s="51">
        <v>10</v>
      </c>
      <c r="L61" s="51">
        <v>421</v>
      </c>
      <c r="M61" s="51">
        <v>34</v>
      </c>
      <c r="N61" s="51">
        <v>66</v>
      </c>
      <c r="P61" s="51">
        <v>30</v>
      </c>
      <c r="Q61" s="51">
        <v>13</v>
      </c>
      <c r="R61" s="51">
        <v>19</v>
      </c>
      <c r="S61" s="51">
        <v>17</v>
      </c>
      <c r="T61" s="51">
        <v>7</v>
      </c>
      <c r="U61" s="51">
        <v>0</v>
      </c>
      <c r="V61" s="51">
        <v>0</v>
      </c>
      <c r="W61" s="51">
        <v>1</v>
      </c>
      <c r="X61" s="51">
        <v>13</v>
      </c>
      <c r="Y61" s="51">
        <v>524</v>
      </c>
      <c r="Z61" s="51">
        <v>44</v>
      </c>
      <c r="AA61" s="51">
        <v>56</v>
      </c>
      <c r="AC61" s="51">
        <v>28</v>
      </c>
      <c r="AD61" s="51">
        <v>14</v>
      </c>
      <c r="AE61" s="51">
        <v>20</v>
      </c>
      <c r="AF61" s="51">
        <v>16</v>
      </c>
      <c r="AG61" s="51">
        <v>10</v>
      </c>
      <c r="AH61" s="51">
        <v>0</v>
      </c>
      <c r="AI61" s="51">
        <v>0</v>
      </c>
      <c r="AJ61" s="51">
        <v>0</v>
      </c>
      <c r="AK61" s="51">
        <v>12</v>
      </c>
      <c r="AL61" s="51">
        <v>945</v>
      </c>
      <c r="AM61" s="51">
        <v>39</v>
      </c>
      <c r="AN61" s="51">
        <v>61</v>
      </c>
      <c r="AP61" s="51">
        <v>29</v>
      </c>
      <c r="AQ61" s="51">
        <v>9</v>
      </c>
      <c r="AR61" s="51">
        <v>22</v>
      </c>
      <c r="AS61" s="51">
        <v>22</v>
      </c>
      <c r="AT61" s="51">
        <v>8</v>
      </c>
      <c r="AU61" s="51">
        <v>0</v>
      </c>
      <c r="AV61" s="51">
        <v>0</v>
      </c>
      <c r="AW61" s="51">
        <v>1</v>
      </c>
      <c r="AX61" s="51">
        <v>11</v>
      </c>
      <c r="AY61" s="51">
        <v>421</v>
      </c>
      <c r="AZ61" s="51">
        <v>40</v>
      </c>
      <c r="BA61" s="51">
        <v>60</v>
      </c>
      <c r="BC61" s="51">
        <v>32</v>
      </c>
      <c r="BD61" s="51">
        <v>8</v>
      </c>
      <c r="BE61" s="51">
        <v>15</v>
      </c>
      <c r="BF61" s="51">
        <v>23</v>
      </c>
      <c r="BG61" s="51">
        <v>2</v>
      </c>
      <c r="BH61" s="51">
        <v>0</v>
      </c>
      <c r="BI61" s="51">
        <v>0</v>
      </c>
      <c r="BJ61" s="51">
        <v>1</v>
      </c>
      <c r="BK61" s="51">
        <v>20</v>
      </c>
      <c r="BL61" s="51">
        <v>524</v>
      </c>
      <c r="BM61" s="51">
        <v>52</v>
      </c>
      <c r="BN61" s="51">
        <v>48</v>
      </c>
      <c r="BP61" s="51">
        <v>30</v>
      </c>
      <c r="BQ61" s="51">
        <v>9</v>
      </c>
      <c r="BR61" s="51">
        <v>18</v>
      </c>
      <c r="BS61" s="51">
        <v>22</v>
      </c>
      <c r="BT61" s="51">
        <v>4</v>
      </c>
      <c r="BU61" s="51">
        <v>0</v>
      </c>
      <c r="BV61" s="51">
        <v>0</v>
      </c>
      <c r="BW61" s="51">
        <v>1</v>
      </c>
      <c r="BX61" s="51">
        <v>16</v>
      </c>
      <c r="BY61" s="51">
        <v>945</v>
      </c>
      <c r="BZ61" s="51">
        <v>47</v>
      </c>
      <c r="CA61" s="51">
        <v>53</v>
      </c>
      <c r="CC61" s="51">
        <v>23</v>
      </c>
      <c r="CD61" s="51">
        <v>15</v>
      </c>
      <c r="CE61" s="51">
        <v>24</v>
      </c>
      <c r="CF61" s="51">
        <v>24</v>
      </c>
      <c r="CG61" s="51">
        <v>9</v>
      </c>
      <c r="CH61" s="51">
        <v>0</v>
      </c>
      <c r="CI61" s="51">
        <v>0</v>
      </c>
      <c r="CJ61" s="51">
        <v>0</v>
      </c>
      <c r="CK61" s="51">
        <v>5</v>
      </c>
      <c r="CL61" s="51">
        <v>421</v>
      </c>
      <c r="CM61" s="51">
        <v>29</v>
      </c>
      <c r="CN61" s="51">
        <v>71</v>
      </c>
      <c r="CP61" s="51">
        <v>23</v>
      </c>
      <c r="CQ61" s="51">
        <v>14</v>
      </c>
      <c r="CR61" s="51">
        <v>21</v>
      </c>
      <c r="CS61" s="51">
        <v>24</v>
      </c>
      <c r="CT61" s="51">
        <v>8</v>
      </c>
      <c r="CU61" s="51">
        <v>0</v>
      </c>
      <c r="CV61" s="51">
        <v>0</v>
      </c>
      <c r="CW61" s="51">
        <v>1</v>
      </c>
      <c r="CX61" s="51">
        <v>8</v>
      </c>
      <c r="CY61" s="51">
        <v>524</v>
      </c>
      <c r="CZ61" s="51">
        <v>32</v>
      </c>
      <c r="DA61" s="51">
        <v>68</v>
      </c>
      <c r="DC61" s="51">
        <v>23</v>
      </c>
      <c r="DD61" s="51">
        <v>15</v>
      </c>
      <c r="DE61" s="51">
        <v>22</v>
      </c>
      <c r="DF61" s="51">
        <v>24</v>
      </c>
      <c r="DG61" s="51">
        <v>8</v>
      </c>
      <c r="DH61" s="51">
        <v>0</v>
      </c>
      <c r="DI61" s="51">
        <v>0</v>
      </c>
      <c r="DJ61" s="51">
        <v>0</v>
      </c>
      <c r="DK61" s="51">
        <v>7</v>
      </c>
      <c r="DL61" s="51">
        <v>945</v>
      </c>
      <c r="DM61" s="51">
        <v>31</v>
      </c>
      <c r="DN61" s="51">
        <v>69</v>
      </c>
      <c r="DP61" s="51">
        <v>61</v>
      </c>
      <c r="DQ61" s="51">
        <v>68</v>
      </c>
      <c r="DR61" s="51">
        <v>0</v>
      </c>
      <c r="DS61" s="51">
        <v>7</v>
      </c>
      <c r="DV61" s="51">
        <v>0</v>
      </c>
      <c r="DW61" s="51">
        <v>6</v>
      </c>
      <c r="DX61" s="51">
        <v>25</v>
      </c>
      <c r="DY61" s="51">
        <v>421</v>
      </c>
      <c r="DZ61" s="51">
        <v>32</v>
      </c>
      <c r="EA61" s="51">
        <v>0</v>
      </c>
      <c r="EC61" s="51">
        <v>57</v>
      </c>
      <c r="ED61" s="51">
        <v>64</v>
      </c>
      <c r="EE61" s="51">
        <v>0</v>
      </c>
      <c r="EF61" s="51">
        <v>7</v>
      </c>
      <c r="EI61" s="51">
        <v>1</v>
      </c>
      <c r="EJ61" s="51">
        <v>10</v>
      </c>
      <c r="EK61" s="51">
        <v>26</v>
      </c>
      <c r="EL61" s="51">
        <v>524</v>
      </c>
      <c r="EM61" s="51">
        <v>36</v>
      </c>
      <c r="EN61" s="51">
        <v>0</v>
      </c>
      <c r="EP61" s="51">
        <v>59</v>
      </c>
      <c r="EQ61" s="51">
        <v>66</v>
      </c>
      <c r="ER61" s="51">
        <v>0</v>
      </c>
      <c r="ES61" s="51">
        <v>7</v>
      </c>
      <c r="EV61" s="51">
        <v>0</v>
      </c>
      <c r="EW61" s="51">
        <v>8</v>
      </c>
      <c r="EX61" s="51">
        <v>26</v>
      </c>
      <c r="EY61" s="51">
        <v>945</v>
      </c>
      <c r="EZ61" s="51">
        <v>34</v>
      </c>
      <c r="FA61" s="51">
        <v>0</v>
      </c>
    </row>
    <row r="62" spans="1:157" x14ac:dyDescent="0.2">
      <c r="B62" s="51" t="s">
        <v>114</v>
      </c>
      <c r="C62" s="51">
        <v>22</v>
      </c>
      <c r="D62" s="51">
        <v>19</v>
      </c>
      <c r="E62" s="51">
        <v>18</v>
      </c>
      <c r="F62" s="51">
        <v>12</v>
      </c>
      <c r="G62" s="51">
        <v>14</v>
      </c>
      <c r="H62" s="51">
        <v>0</v>
      </c>
      <c r="I62" s="51">
        <v>0</v>
      </c>
      <c r="J62" s="51">
        <v>1</v>
      </c>
      <c r="K62" s="51">
        <v>14</v>
      </c>
      <c r="L62" s="51">
        <v>241</v>
      </c>
      <c r="M62" s="51">
        <v>37</v>
      </c>
      <c r="N62" s="51">
        <v>63</v>
      </c>
      <c r="P62" s="51">
        <v>26</v>
      </c>
      <c r="Q62" s="51">
        <v>13</v>
      </c>
      <c r="R62" s="51">
        <v>18</v>
      </c>
      <c r="S62" s="51">
        <v>18</v>
      </c>
      <c r="T62" s="51">
        <v>14</v>
      </c>
      <c r="U62" s="51">
        <v>0</v>
      </c>
      <c r="V62" s="51">
        <v>0</v>
      </c>
      <c r="W62" s="51">
        <v>1</v>
      </c>
      <c r="X62" s="51">
        <v>10</v>
      </c>
      <c r="Y62" s="51">
        <v>343</v>
      </c>
      <c r="Z62" s="51">
        <v>37</v>
      </c>
      <c r="AA62" s="51">
        <v>63</v>
      </c>
      <c r="AC62" s="51">
        <v>24</v>
      </c>
      <c r="AD62" s="51">
        <v>15</v>
      </c>
      <c r="AE62" s="51">
        <v>18</v>
      </c>
      <c r="AF62" s="51">
        <v>16</v>
      </c>
      <c r="AG62" s="51">
        <v>14</v>
      </c>
      <c r="AH62" s="51">
        <v>0</v>
      </c>
      <c r="AI62" s="51">
        <v>0</v>
      </c>
      <c r="AJ62" s="51">
        <v>1</v>
      </c>
      <c r="AK62" s="51">
        <v>12</v>
      </c>
      <c r="AL62" s="51">
        <v>584</v>
      </c>
      <c r="AM62" s="51">
        <v>37</v>
      </c>
      <c r="AN62" s="51">
        <v>63</v>
      </c>
      <c r="AP62" s="51">
        <v>22</v>
      </c>
      <c r="AQ62" s="51">
        <v>14</v>
      </c>
      <c r="AR62" s="51">
        <v>21</v>
      </c>
      <c r="AS62" s="51">
        <v>20</v>
      </c>
      <c r="AT62" s="51">
        <v>6</v>
      </c>
      <c r="AU62" s="51">
        <v>0</v>
      </c>
      <c r="AV62" s="51">
        <v>0</v>
      </c>
      <c r="AW62" s="51">
        <v>0</v>
      </c>
      <c r="AX62" s="51">
        <v>17</v>
      </c>
      <c r="AY62" s="51">
        <v>241</v>
      </c>
      <c r="AZ62" s="51">
        <v>40</v>
      </c>
      <c r="BA62" s="51">
        <v>60</v>
      </c>
      <c r="BC62" s="51">
        <v>29</v>
      </c>
      <c r="BD62" s="51">
        <v>8</v>
      </c>
      <c r="BE62" s="51">
        <v>20</v>
      </c>
      <c r="BF62" s="51">
        <v>26</v>
      </c>
      <c r="BG62" s="51">
        <v>3</v>
      </c>
      <c r="BH62" s="51">
        <v>0</v>
      </c>
      <c r="BI62" s="51">
        <v>0</v>
      </c>
      <c r="BJ62" s="51">
        <v>1</v>
      </c>
      <c r="BK62" s="51">
        <v>14</v>
      </c>
      <c r="BL62" s="51">
        <v>343</v>
      </c>
      <c r="BM62" s="51">
        <v>43</v>
      </c>
      <c r="BN62" s="51">
        <v>57</v>
      </c>
      <c r="BP62" s="51">
        <v>26</v>
      </c>
      <c r="BQ62" s="51">
        <v>10</v>
      </c>
      <c r="BR62" s="51">
        <v>20</v>
      </c>
      <c r="BS62" s="51">
        <v>23</v>
      </c>
      <c r="BT62" s="51">
        <v>4</v>
      </c>
      <c r="BU62" s="51">
        <v>0</v>
      </c>
      <c r="BV62" s="51">
        <v>0</v>
      </c>
      <c r="BW62" s="51">
        <v>1</v>
      </c>
      <c r="BX62" s="51">
        <v>15</v>
      </c>
      <c r="BY62" s="51">
        <v>584</v>
      </c>
      <c r="BZ62" s="51">
        <v>42</v>
      </c>
      <c r="CA62" s="51">
        <v>58</v>
      </c>
      <c r="CC62" s="51">
        <v>23</v>
      </c>
      <c r="CD62" s="51">
        <v>16</v>
      </c>
      <c r="CE62" s="51">
        <v>25</v>
      </c>
      <c r="CF62" s="51">
        <v>12</v>
      </c>
      <c r="CG62" s="51">
        <v>10</v>
      </c>
      <c r="CH62" s="51">
        <v>0</v>
      </c>
      <c r="CI62" s="51">
        <v>0</v>
      </c>
      <c r="CJ62" s="51">
        <v>1</v>
      </c>
      <c r="CK62" s="51">
        <v>12</v>
      </c>
      <c r="CL62" s="51">
        <v>241</v>
      </c>
      <c r="CM62" s="51">
        <v>37</v>
      </c>
      <c r="CN62" s="51">
        <v>63</v>
      </c>
      <c r="CP62" s="51">
        <v>20</v>
      </c>
      <c r="CQ62" s="51">
        <v>17</v>
      </c>
      <c r="CR62" s="51">
        <v>19</v>
      </c>
      <c r="CS62" s="51">
        <v>23</v>
      </c>
      <c r="CT62" s="51">
        <v>13</v>
      </c>
      <c r="CU62" s="51">
        <v>0</v>
      </c>
      <c r="CV62" s="51">
        <v>0</v>
      </c>
      <c r="CW62" s="51">
        <v>1</v>
      </c>
      <c r="CX62" s="51">
        <v>7</v>
      </c>
      <c r="CY62" s="51">
        <v>343</v>
      </c>
      <c r="CZ62" s="51">
        <v>28</v>
      </c>
      <c r="DA62" s="51">
        <v>72</v>
      </c>
      <c r="DC62" s="51">
        <v>22</v>
      </c>
      <c r="DD62" s="51">
        <v>17</v>
      </c>
      <c r="DE62" s="51">
        <v>22</v>
      </c>
      <c r="DF62" s="51">
        <v>19</v>
      </c>
      <c r="DG62" s="51">
        <v>11</v>
      </c>
      <c r="DH62" s="51">
        <v>0</v>
      </c>
      <c r="DI62" s="51">
        <v>0</v>
      </c>
      <c r="DJ62" s="51">
        <v>1</v>
      </c>
      <c r="DK62" s="51">
        <v>9</v>
      </c>
      <c r="DL62" s="51">
        <v>584</v>
      </c>
      <c r="DM62" s="51">
        <v>32</v>
      </c>
      <c r="DN62" s="51">
        <v>68</v>
      </c>
      <c r="DP62" s="51">
        <v>57</v>
      </c>
      <c r="DQ62" s="51">
        <v>67</v>
      </c>
      <c r="DR62" s="51">
        <v>0</v>
      </c>
      <c r="DS62" s="51">
        <v>10</v>
      </c>
      <c r="DV62" s="51">
        <v>1</v>
      </c>
      <c r="DW62" s="51">
        <v>13</v>
      </c>
      <c r="DX62" s="51">
        <v>19</v>
      </c>
      <c r="DY62" s="51">
        <v>241</v>
      </c>
      <c r="DZ62" s="51">
        <v>33</v>
      </c>
      <c r="EA62" s="51">
        <v>0</v>
      </c>
      <c r="EC62" s="51">
        <v>63</v>
      </c>
      <c r="ED62" s="51">
        <v>72</v>
      </c>
      <c r="EE62" s="51">
        <v>0</v>
      </c>
      <c r="EF62" s="51">
        <v>9</v>
      </c>
      <c r="EI62" s="51">
        <v>1</v>
      </c>
      <c r="EJ62" s="51">
        <v>6</v>
      </c>
      <c r="EK62" s="51">
        <v>22</v>
      </c>
      <c r="EL62" s="51">
        <v>343</v>
      </c>
      <c r="EM62" s="51">
        <v>28</v>
      </c>
      <c r="EN62" s="51">
        <v>0</v>
      </c>
      <c r="EP62" s="51">
        <v>60</v>
      </c>
      <c r="EQ62" s="51">
        <v>70</v>
      </c>
      <c r="ER62" s="51">
        <v>0</v>
      </c>
      <c r="ES62" s="51">
        <v>10</v>
      </c>
      <c r="EV62" s="51">
        <v>1</v>
      </c>
      <c r="EW62" s="51">
        <v>9</v>
      </c>
      <c r="EX62" s="51">
        <v>21</v>
      </c>
      <c r="EY62" s="51">
        <v>584</v>
      </c>
      <c r="EZ62" s="51">
        <v>30</v>
      </c>
      <c r="FA62" s="51">
        <v>0</v>
      </c>
    </row>
    <row r="63" spans="1:157" x14ac:dyDescent="0.2">
      <c r="B63" s="51" t="s">
        <v>115</v>
      </c>
      <c r="C63" s="51">
        <v>14</v>
      </c>
      <c r="D63" s="51">
        <v>10</v>
      </c>
      <c r="E63" s="51">
        <v>14</v>
      </c>
      <c r="F63" s="51">
        <v>3</v>
      </c>
      <c r="G63" s="51">
        <v>7</v>
      </c>
      <c r="H63" s="51">
        <v>0</v>
      </c>
      <c r="I63" s="51">
        <v>3</v>
      </c>
      <c r="J63" s="51">
        <v>0</v>
      </c>
      <c r="K63" s="51">
        <v>48</v>
      </c>
      <c r="L63" s="51">
        <v>29</v>
      </c>
      <c r="M63" s="51">
        <v>66</v>
      </c>
      <c r="N63" s="51">
        <v>34</v>
      </c>
      <c r="P63" s="51">
        <v>28</v>
      </c>
      <c r="Q63" s="51">
        <v>11</v>
      </c>
      <c r="R63" s="51">
        <v>10</v>
      </c>
      <c r="S63" s="51">
        <v>11</v>
      </c>
      <c r="T63" s="51">
        <v>11</v>
      </c>
      <c r="U63" s="51">
        <v>0</v>
      </c>
      <c r="V63" s="51">
        <v>0</v>
      </c>
      <c r="W63" s="51">
        <v>0</v>
      </c>
      <c r="X63" s="51">
        <v>29</v>
      </c>
      <c r="Y63" s="51">
        <v>72</v>
      </c>
      <c r="Z63" s="51">
        <v>57</v>
      </c>
      <c r="AA63" s="51">
        <v>43</v>
      </c>
      <c r="AC63" s="51">
        <v>24</v>
      </c>
      <c r="AD63" s="51">
        <v>11</v>
      </c>
      <c r="AE63" s="51">
        <v>11</v>
      </c>
      <c r="AF63" s="51">
        <v>9</v>
      </c>
      <c r="AG63" s="51">
        <v>10</v>
      </c>
      <c r="AH63" s="51">
        <v>0</v>
      </c>
      <c r="AI63" s="51">
        <v>1</v>
      </c>
      <c r="AJ63" s="51">
        <v>0</v>
      </c>
      <c r="AK63" s="51">
        <v>35</v>
      </c>
      <c r="AL63" s="51">
        <v>101</v>
      </c>
      <c r="AM63" s="51">
        <v>59</v>
      </c>
      <c r="AN63" s="51">
        <v>41</v>
      </c>
      <c r="AP63" s="51">
        <v>17</v>
      </c>
      <c r="AQ63" s="51">
        <v>10</v>
      </c>
      <c r="AR63" s="51">
        <v>14</v>
      </c>
      <c r="AS63" s="51">
        <v>7</v>
      </c>
      <c r="AT63" s="51">
        <v>0</v>
      </c>
      <c r="AU63" s="51">
        <v>0</v>
      </c>
      <c r="AV63" s="51">
        <v>3</v>
      </c>
      <c r="AW63" s="51">
        <v>0</v>
      </c>
      <c r="AX63" s="51">
        <v>48</v>
      </c>
      <c r="AY63" s="51">
        <v>29</v>
      </c>
      <c r="AZ63" s="51">
        <v>69</v>
      </c>
      <c r="BA63" s="51">
        <v>31</v>
      </c>
      <c r="BC63" s="51">
        <v>32</v>
      </c>
      <c r="BD63" s="51">
        <v>7</v>
      </c>
      <c r="BE63" s="51">
        <v>13</v>
      </c>
      <c r="BF63" s="51">
        <v>14</v>
      </c>
      <c r="BG63" s="51">
        <v>1</v>
      </c>
      <c r="BH63" s="51">
        <v>0</v>
      </c>
      <c r="BI63" s="51">
        <v>0</v>
      </c>
      <c r="BJ63" s="51">
        <v>0</v>
      </c>
      <c r="BK63" s="51">
        <v>33</v>
      </c>
      <c r="BL63" s="51">
        <v>72</v>
      </c>
      <c r="BM63" s="51">
        <v>65</v>
      </c>
      <c r="BN63" s="51">
        <v>35</v>
      </c>
      <c r="BP63" s="51">
        <v>28</v>
      </c>
      <c r="BQ63" s="51">
        <v>8</v>
      </c>
      <c r="BR63" s="51">
        <v>13</v>
      </c>
      <c r="BS63" s="51">
        <v>12</v>
      </c>
      <c r="BT63" s="51">
        <v>1</v>
      </c>
      <c r="BU63" s="51">
        <v>0</v>
      </c>
      <c r="BV63" s="51">
        <v>1</v>
      </c>
      <c r="BW63" s="51">
        <v>0</v>
      </c>
      <c r="BX63" s="51">
        <v>38</v>
      </c>
      <c r="BY63" s="51">
        <v>101</v>
      </c>
      <c r="BZ63" s="51">
        <v>66</v>
      </c>
      <c r="CA63" s="51">
        <v>34</v>
      </c>
      <c r="CC63" s="51">
        <v>14</v>
      </c>
      <c r="CD63" s="51">
        <v>10</v>
      </c>
      <c r="CE63" s="51">
        <v>14</v>
      </c>
      <c r="CF63" s="51">
        <v>10</v>
      </c>
      <c r="CG63" s="51">
        <v>0</v>
      </c>
      <c r="CH63" s="51">
        <v>0</v>
      </c>
      <c r="CI63" s="51">
        <v>3</v>
      </c>
      <c r="CJ63" s="51">
        <v>0</v>
      </c>
      <c r="CK63" s="51">
        <v>48</v>
      </c>
      <c r="CL63" s="51">
        <v>29</v>
      </c>
      <c r="CM63" s="51">
        <v>66</v>
      </c>
      <c r="CN63" s="51">
        <v>34</v>
      </c>
      <c r="CP63" s="51">
        <v>22</v>
      </c>
      <c r="CQ63" s="51">
        <v>10</v>
      </c>
      <c r="CR63" s="51">
        <v>15</v>
      </c>
      <c r="CS63" s="51">
        <v>17</v>
      </c>
      <c r="CT63" s="51">
        <v>7</v>
      </c>
      <c r="CU63" s="51">
        <v>0</v>
      </c>
      <c r="CV63" s="51">
        <v>0</v>
      </c>
      <c r="CW63" s="51">
        <v>0</v>
      </c>
      <c r="CX63" s="51">
        <v>29</v>
      </c>
      <c r="CY63" s="51">
        <v>72</v>
      </c>
      <c r="CZ63" s="51">
        <v>51</v>
      </c>
      <c r="DA63" s="51">
        <v>49</v>
      </c>
      <c r="DC63" s="51">
        <v>20</v>
      </c>
      <c r="DD63" s="51">
        <v>10</v>
      </c>
      <c r="DE63" s="51">
        <v>15</v>
      </c>
      <c r="DF63" s="51">
        <v>15</v>
      </c>
      <c r="DG63" s="51">
        <v>5</v>
      </c>
      <c r="DH63" s="51">
        <v>0</v>
      </c>
      <c r="DI63" s="51">
        <v>1</v>
      </c>
      <c r="DJ63" s="51">
        <v>0</v>
      </c>
      <c r="DK63" s="51">
        <v>35</v>
      </c>
      <c r="DL63" s="51">
        <v>101</v>
      </c>
      <c r="DM63" s="51">
        <v>55</v>
      </c>
      <c r="DN63" s="51">
        <v>45</v>
      </c>
      <c r="DP63" s="51">
        <v>34</v>
      </c>
      <c r="DQ63" s="51">
        <v>38</v>
      </c>
      <c r="DR63" s="51">
        <v>0</v>
      </c>
      <c r="DS63" s="51">
        <v>3</v>
      </c>
      <c r="DV63" s="51">
        <v>3</v>
      </c>
      <c r="DW63" s="51">
        <v>45</v>
      </c>
      <c r="DX63" s="51">
        <v>14</v>
      </c>
      <c r="DY63" s="51">
        <v>29</v>
      </c>
      <c r="DZ63" s="51">
        <v>62</v>
      </c>
      <c r="EA63" s="51">
        <v>0</v>
      </c>
      <c r="EC63" s="51">
        <v>46</v>
      </c>
      <c r="ED63" s="51">
        <v>56</v>
      </c>
      <c r="EE63" s="51">
        <v>0</v>
      </c>
      <c r="EF63" s="51">
        <v>10</v>
      </c>
      <c r="EI63" s="51">
        <v>0</v>
      </c>
      <c r="EJ63" s="51">
        <v>22</v>
      </c>
      <c r="EK63" s="51">
        <v>22</v>
      </c>
      <c r="EL63" s="51">
        <v>72</v>
      </c>
      <c r="EM63" s="51">
        <v>44</v>
      </c>
      <c r="EN63" s="51">
        <v>0</v>
      </c>
      <c r="EP63" s="51">
        <v>43</v>
      </c>
      <c r="EQ63" s="51">
        <v>50</v>
      </c>
      <c r="ER63" s="51">
        <v>0</v>
      </c>
      <c r="ES63" s="51">
        <v>8</v>
      </c>
      <c r="EV63" s="51">
        <v>1</v>
      </c>
      <c r="EW63" s="51">
        <v>29</v>
      </c>
      <c r="EX63" s="51">
        <v>20</v>
      </c>
      <c r="EY63" s="51">
        <v>101</v>
      </c>
      <c r="EZ63" s="51">
        <v>50</v>
      </c>
      <c r="FA63" s="51">
        <v>0</v>
      </c>
    </row>
    <row r="64" spans="1:157" x14ac:dyDescent="0.2">
      <c r="B64" s="51" t="s">
        <v>116</v>
      </c>
      <c r="C64" s="51">
        <v>24</v>
      </c>
      <c r="D64" s="51">
        <v>11</v>
      </c>
      <c r="E64" s="51">
        <v>19</v>
      </c>
      <c r="F64" s="51">
        <v>13</v>
      </c>
      <c r="G64" s="51">
        <v>11</v>
      </c>
      <c r="H64" s="51">
        <v>0</v>
      </c>
      <c r="I64" s="51">
        <v>0</v>
      </c>
      <c r="J64" s="51">
        <v>0</v>
      </c>
      <c r="K64" s="51">
        <v>21</v>
      </c>
      <c r="L64" s="51">
        <v>831</v>
      </c>
      <c r="M64" s="51">
        <v>46</v>
      </c>
      <c r="N64" s="51">
        <v>54</v>
      </c>
      <c r="P64" s="51">
        <v>28</v>
      </c>
      <c r="Q64" s="51">
        <v>12</v>
      </c>
      <c r="R64" s="51">
        <v>17</v>
      </c>
      <c r="S64" s="51">
        <v>14</v>
      </c>
      <c r="T64" s="51">
        <v>9</v>
      </c>
      <c r="U64" s="51">
        <v>0</v>
      </c>
      <c r="V64" s="51">
        <v>0</v>
      </c>
      <c r="W64" s="51">
        <v>1</v>
      </c>
      <c r="X64" s="51">
        <v>20</v>
      </c>
      <c r="Y64" s="51">
        <v>1117</v>
      </c>
      <c r="Z64" s="51">
        <v>48</v>
      </c>
      <c r="AA64" s="51">
        <v>52</v>
      </c>
      <c r="AC64" s="51">
        <v>26</v>
      </c>
      <c r="AD64" s="51">
        <v>12</v>
      </c>
      <c r="AE64" s="51">
        <v>18</v>
      </c>
      <c r="AF64" s="51">
        <v>14</v>
      </c>
      <c r="AG64" s="51">
        <v>10</v>
      </c>
      <c r="AH64" s="51">
        <v>0</v>
      </c>
      <c r="AI64" s="51">
        <v>0</v>
      </c>
      <c r="AJ64" s="51">
        <v>0</v>
      </c>
      <c r="AK64" s="51">
        <v>20</v>
      </c>
      <c r="AL64" s="51">
        <v>1948</v>
      </c>
      <c r="AM64" s="51">
        <v>47</v>
      </c>
      <c r="AN64" s="51">
        <v>53</v>
      </c>
      <c r="AP64" s="51">
        <v>26</v>
      </c>
      <c r="AQ64" s="51">
        <v>6</v>
      </c>
      <c r="AR64" s="51">
        <v>16</v>
      </c>
      <c r="AS64" s="51">
        <v>20</v>
      </c>
      <c r="AT64" s="51">
        <v>5</v>
      </c>
      <c r="AU64" s="51">
        <v>0</v>
      </c>
      <c r="AV64" s="51">
        <v>0</v>
      </c>
      <c r="AW64" s="51">
        <v>0</v>
      </c>
      <c r="AX64" s="51">
        <v>27</v>
      </c>
      <c r="AY64" s="51">
        <v>831</v>
      </c>
      <c r="AZ64" s="51">
        <v>53</v>
      </c>
      <c r="BA64" s="51">
        <v>47</v>
      </c>
      <c r="BC64" s="51">
        <v>31</v>
      </c>
      <c r="BD64" s="51">
        <v>5</v>
      </c>
      <c r="BE64" s="51">
        <v>14</v>
      </c>
      <c r="BF64" s="51">
        <v>19</v>
      </c>
      <c r="BG64" s="51">
        <v>3</v>
      </c>
      <c r="BH64" s="51">
        <v>0</v>
      </c>
      <c r="BI64" s="51">
        <v>0</v>
      </c>
      <c r="BJ64" s="51">
        <v>1</v>
      </c>
      <c r="BK64" s="51">
        <v>26</v>
      </c>
      <c r="BL64" s="51">
        <v>1117</v>
      </c>
      <c r="BM64" s="51">
        <v>59</v>
      </c>
      <c r="BN64" s="51">
        <v>41</v>
      </c>
      <c r="BP64" s="51">
        <v>29</v>
      </c>
      <c r="BQ64" s="51">
        <v>6</v>
      </c>
      <c r="BR64" s="51">
        <v>15</v>
      </c>
      <c r="BS64" s="51">
        <v>20</v>
      </c>
      <c r="BT64" s="51">
        <v>4</v>
      </c>
      <c r="BU64" s="51">
        <v>0</v>
      </c>
      <c r="BV64" s="51">
        <v>0</v>
      </c>
      <c r="BW64" s="51">
        <v>1</v>
      </c>
      <c r="BX64" s="51">
        <v>27</v>
      </c>
      <c r="BY64" s="51">
        <v>1948</v>
      </c>
      <c r="BZ64" s="51">
        <v>56</v>
      </c>
      <c r="CA64" s="51">
        <v>44</v>
      </c>
      <c r="CC64" s="51">
        <v>28</v>
      </c>
      <c r="CD64" s="51">
        <v>10</v>
      </c>
      <c r="CE64" s="51">
        <v>16</v>
      </c>
      <c r="CF64" s="51">
        <v>19</v>
      </c>
      <c r="CG64" s="51">
        <v>6</v>
      </c>
      <c r="CH64" s="51">
        <v>0</v>
      </c>
      <c r="CI64" s="51">
        <v>0</v>
      </c>
      <c r="CJ64" s="51">
        <v>0</v>
      </c>
      <c r="CK64" s="51">
        <v>20</v>
      </c>
      <c r="CL64" s="51">
        <v>831</v>
      </c>
      <c r="CM64" s="51">
        <v>49</v>
      </c>
      <c r="CN64" s="51">
        <v>51</v>
      </c>
      <c r="CP64" s="51">
        <v>24</v>
      </c>
      <c r="CQ64" s="51">
        <v>12</v>
      </c>
      <c r="CR64" s="51">
        <v>16</v>
      </c>
      <c r="CS64" s="51">
        <v>21</v>
      </c>
      <c r="CT64" s="51">
        <v>8</v>
      </c>
      <c r="CU64" s="51">
        <v>0</v>
      </c>
      <c r="CV64" s="51">
        <v>0</v>
      </c>
      <c r="CW64" s="51">
        <v>1</v>
      </c>
      <c r="CX64" s="51">
        <v>18</v>
      </c>
      <c r="CY64" s="51">
        <v>1117</v>
      </c>
      <c r="CZ64" s="51">
        <v>43</v>
      </c>
      <c r="DA64" s="51">
        <v>57</v>
      </c>
      <c r="DC64" s="51">
        <v>26</v>
      </c>
      <c r="DD64" s="51">
        <v>11</v>
      </c>
      <c r="DE64" s="51">
        <v>16</v>
      </c>
      <c r="DF64" s="51">
        <v>20</v>
      </c>
      <c r="DG64" s="51">
        <v>7</v>
      </c>
      <c r="DH64" s="51">
        <v>0</v>
      </c>
      <c r="DI64" s="51">
        <v>0</v>
      </c>
      <c r="DJ64" s="51">
        <v>1</v>
      </c>
      <c r="DK64" s="51">
        <v>19</v>
      </c>
      <c r="DL64" s="51">
        <v>1948</v>
      </c>
      <c r="DM64" s="51">
        <v>46</v>
      </c>
      <c r="DN64" s="51">
        <v>54</v>
      </c>
      <c r="DP64" s="51">
        <v>48</v>
      </c>
      <c r="DQ64" s="51">
        <v>55</v>
      </c>
      <c r="DR64" s="51">
        <v>0</v>
      </c>
      <c r="DS64" s="51">
        <v>7</v>
      </c>
      <c r="DV64" s="51">
        <v>1</v>
      </c>
      <c r="DW64" s="51">
        <v>16</v>
      </c>
      <c r="DX64" s="51">
        <v>28</v>
      </c>
      <c r="DY64" s="51">
        <v>831</v>
      </c>
      <c r="DZ64" s="51">
        <v>45</v>
      </c>
      <c r="EA64" s="51">
        <v>0</v>
      </c>
      <c r="EC64" s="51">
        <v>50</v>
      </c>
      <c r="ED64" s="51">
        <v>59</v>
      </c>
      <c r="EE64" s="51">
        <v>0</v>
      </c>
      <c r="EF64" s="51">
        <v>9</v>
      </c>
      <c r="EI64" s="51">
        <v>1</v>
      </c>
      <c r="EJ64" s="51">
        <v>14</v>
      </c>
      <c r="EK64" s="51">
        <v>26</v>
      </c>
      <c r="EL64" s="51">
        <v>1117</v>
      </c>
      <c r="EM64" s="51">
        <v>41</v>
      </c>
      <c r="EN64" s="51">
        <v>0</v>
      </c>
      <c r="EP64" s="51">
        <v>49</v>
      </c>
      <c r="EQ64" s="51">
        <v>57</v>
      </c>
      <c r="ER64" s="51">
        <v>0</v>
      </c>
      <c r="ES64" s="51">
        <v>8</v>
      </c>
      <c r="EV64" s="51">
        <v>1</v>
      </c>
      <c r="EW64" s="51">
        <v>15</v>
      </c>
      <c r="EX64" s="51">
        <v>27</v>
      </c>
      <c r="EY64" s="51">
        <v>1948</v>
      </c>
      <c r="EZ64" s="51">
        <v>43</v>
      </c>
      <c r="FA64" s="51">
        <v>0</v>
      </c>
    </row>
    <row r="65" spans="1:157" x14ac:dyDescent="0.2">
      <c r="B65" s="51" t="s">
        <v>117</v>
      </c>
      <c r="C65" s="51">
        <v>21</v>
      </c>
      <c r="D65" s="51">
        <v>8</v>
      </c>
      <c r="E65" s="51">
        <v>12</v>
      </c>
      <c r="F65" s="51">
        <v>6</v>
      </c>
      <c r="G65" s="51">
        <v>6</v>
      </c>
      <c r="H65" s="51">
        <v>0</v>
      </c>
      <c r="I65" s="51">
        <v>0</v>
      </c>
      <c r="J65" s="51">
        <v>2</v>
      </c>
      <c r="K65" s="51">
        <v>45</v>
      </c>
      <c r="L65" s="51">
        <v>505</v>
      </c>
      <c r="M65" s="51">
        <v>67</v>
      </c>
      <c r="N65" s="51">
        <v>33</v>
      </c>
      <c r="P65" s="51">
        <v>23</v>
      </c>
      <c r="Q65" s="51">
        <v>8</v>
      </c>
      <c r="R65" s="51">
        <v>14</v>
      </c>
      <c r="S65" s="51">
        <v>10</v>
      </c>
      <c r="T65" s="51">
        <v>7</v>
      </c>
      <c r="U65" s="51">
        <v>0</v>
      </c>
      <c r="V65" s="51">
        <v>0</v>
      </c>
      <c r="W65" s="51">
        <v>1</v>
      </c>
      <c r="X65" s="51">
        <v>38</v>
      </c>
      <c r="Y65" s="51">
        <v>2922</v>
      </c>
      <c r="Z65" s="51">
        <v>61</v>
      </c>
      <c r="AA65" s="51">
        <v>39</v>
      </c>
      <c r="AC65" s="51">
        <v>22</v>
      </c>
      <c r="AD65" s="51">
        <v>8</v>
      </c>
      <c r="AE65" s="51">
        <v>13</v>
      </c>
      <c r="AF65" s="51">
        <v>10</v>
      </c>
      <c r="AG65" s="51">
        <v>7</v>
      </c>
      <c r="AH65" s="51">
        <v>0</v>
      </c>
      <c r="AI65" s="51">
        <v>0</v>
      </c>
      <c r="AJ65" s="51">
        <v>1</v>
      </c>
      <c r="AK65" s="51">
        <v>39</v>
      </c>
      <c r="AL65" s="51">
        <v>3427</v>
      </c>
      <c r="AM65" s="51">
        <v>62</v>
      </c>
      <c r="AN65" s="51">
        <v>38</v>
      </c>
      <c r="AP65" s="51">
        <v>20</v>
      </c>
      <c r="AQ65" s="51">
        <v>5</v>
      </c>
      <c r="AR65" s="51">
        <v>9</v>
      </c>
      <c r="AS65" s="51">
        <v>11</v>
      </c>
      <c r="AT65" s="51">
        <v>2</v>
      </c>
      <c r="AU65" s="51">
        <v>0</v>
      </c>
      <c r="AV65" s="51">
        <v>0</v>
      </c>
      <c r="AW65" s="51">
        <v>2</v>
      </c>
      <c r="AX65" s="51">
        <v>51</v>
      </c>
      <c r="AY65" s="51">
        <v>505</v>
      </c>
      <c r="AZ65" s="51">
        <v>73</v>
      </c>
      <c r="BA65" s="51">
        <v>27</v>
      </c>
      <c r="BC65" s="51">
        <v>25</v>
      </c>
      <c r="BD65" s="51">
        <v>5</v>
      </c>
      <c r="BE65" s="51">
        <v>9</v>
      </c>
      <c r="BF65" s="51">
        <v>14</v>
      </c>
      <c r="BG65" s="51">
        <v>2</v>
      </c>
      <c r="BH65" s="51">
        <v>0</v>
      </c>
      <c r="BI65" s="51">
        <v>0</v>
      </c>
      <c r="BJ65" s="51">
        <v>1</v>
      </c>
      <c r="BK65" s="51">
        <v>44</v>
      </c>
      <c r="BL65" s="51">
        <v>2922</v>
      </c>
      <c r="BM65" s="51">
        <v>71</v>
      </c>
      <c r="BN65" s="51">
        <v>29</v>
      </c>
      <c r="BP65" s="51">
        <v>25</v>
      </c>
      <c r="BQ65" s="51">
        <v>5</v>
      </c>
      <c r="BR65" s="51">
        <v>9</v>
      </c>
      <c r="BS65" s="51">
        <v>13</v>
      </c>
      <c r="BT65" s="51">
        <v>2</v>
      </c>
      <c r="BU65" s="51">
        <v>0</v>
      </c>
      <c r="BV65" s="51">
        <v>0</v>
      </c>
      <c r="BW65" s="51">
        <v>1</v>
      </c>
      <c r="BX65" s="51">
        <v>45</v>
      </c>
      <c r="BY65" s="51">
        <v>3427</v>
      </c>
      <c r="BZ65" s="51">
        <v>71</v>
      </c>
      <c r="CA65" s="51">
        <v>29</v>
      </c>
      <c r="CC65" s="51">
        <v>22</v>
      </c>
      <c r="CD65" s="51">
        <v>8</v>
      </c>
      <c r="CE65" s="51">
        <v>10</v>
      </c>
      <c r="CF65" s="51">
        <v>11</v>
      </c>
      <c r="CG65" s="51">
        <v>3</v>
      </c>
      <c r="CH65" s="51">
        <v>0</v>
      </c>
      <c r="CI65" s="51">
        <v>0</v>
      </c>
      <c r="CJ65" s="51">
        <v>1</v>
      </c>
      <c r="CK65" s="51">
        <v>45</v>
      </c>
      <c r="CL65" s="51">
        <v>505</v>
      </c>
      <c r="CM65" s="51">
        <v>68</v>
      </c>
      <c r="CN65" s="51">
        <v>32</v>
      </c>
      <c r="CP65" s="51">
        <v>21</v>
      </c>
      <c r="CQ65" s="51">
        <v>8</v>
      </c>
      <c r="CR65" s="51">
        <v>13</v>
      </c>
      <c r="CS65" s="51">
        <v>13</v>
      </c>
      <c r="CT65" s="51">
        <v>7</v>
      </c>
      <c r="CU65" s="51">
        <v>0</v>
      </c>
      <c r="CV65" s="51">
        <v>0</v>
      </c>
      <c r="CW65" s="51">
        <v>1</v>
      </c>
      <c r="CX65" s="51">
        <v>36</v>
      </c>
      <c r="CY65" s="51">
        <v>2922</v>
      </c>
      <c r="CZ65" s="51">
        <v>58</v>
      </c>
      <c r="DA65" s="51">
        <v>42</v>
      </c>
      <c r="DC65" s="51">
        <v>21</v>
      </c>
      <c r="DD65" s="51">
        <v>8</v>
      </c>
      <c r="DE65" s="51">
        <v>13</v>
      </c>
      <c r="DF65" s="51">
        <v>13</v>
      </c>
      <c r="DG65" s="51">
        <v>7</v>
      </c>
      <c r="DH65" s="51">
        <v>0</v>
      </c>
      <c r="DI65" s="51">
        <v>0</v>
      </c>
      <c r="DJ65" s="51">
        <v>1</v>
      </c>
      <c r="DK65" s="51">
        <v>37</v>
      </c>
      <c r="DL65" s="51">
        <v>3427</v>
      </c>
      <c r="DM65" s="51">
        <v>59</v>
      </c>
      <c r="DN65" s="51">
        <v>41</v>
      </c>
      <c r="DP65" s="51">
        <v>30</v>
      </c>
      <c r="DQ65" s="51">
        <v>33</v>
      </c>
      <c r="DR65" s="51">
        <v>0</v>
      </c>
      <c r="DS65" s="51">
        <v>3</v>
      </c>
      <c r="DV65" s="51">
        <v>1</v>
      </c>
      <c r="DW65" s="51">
        <v>45</v>
      </c>
      <c r="DX65" s="51">
        <v>21</v>
      </c>
      <c r="DY65" s="51">
        <v>505</v>
      </c>
      <c r="DZ65" s="51">
        <v>67</v>
      </c>
      <c r="EA65" s="51">
        <v>0</v>
      </c>
      <c r="EC65" s="51">
        <v>33</v>
      </c>
      <c r="ED65" s="51">
        <v>40</v>
      </c>
      <c r="EE65" s="51">
        <v>0</v>
      </c>
      <c r="EF65" s="51">
        <v>7</v>
      </c>
      <c r="EI65" s="51">
        <v>1</v>
      </c>
      <c r="EJ65" s="51">
        <v>37</v>
      </c>
      <c r="EK65" s="51">
        <v>22</v>
      </c>
      <c r="EL65" s="51">
        <v>2922</v>
      </c>
      <c r="EM65" s="51">
        <v>60</v>
      </c>
      <c r="EN65" s="51">
        <v>0</v>
      </c>
      <c r="EP65" s="51">
        <v>33</v>
      </c>
      <c r="EQ65" s="51">
        <v>39</v>
      </c>
      <c r="ER65" s="51">
        <v>0</v>
      </c>
      <c r="ES65" s="51">
        <v>6</v>
      </c>
      <c r="EV65" s="51">
        <v>1</v>
      </c>
      <c r="EW65" s="51">
        <v>38</v>
      </c>
      <c r="EX65" s="51">
        <v>22</v>
      </c>
      <c r="EY65" s="51">
        <v>3427</v>
      </c>
      <c r="EZ65" s="51">
        <v>61</v>
      </c>
      <c r="FA65" s="51">
        <v>0</v>
      </c>
    </row>
    <row r="66" spans="1:157" x14ac:dyDescent="0.2">
      <c r="B66" s="51" t="s">
        <v>118</v>
      </c>
      <c r="C66" s="51">
        <v>33</v>
      </c>
      <c r="D66" s="51">
        <v>10</v>
      </c>
      <c r="E66" s="51">
        <v>15</v>
      </c>
      <c r="F66" s="51">
        <v>16</v>
      </c>
      <c r="G66" s="51">
        <v>8</v>
      </c>
      <c r="H66" s="51">
        <v>0</v>
      </c>
      <c r="I66" s="51">
        <v>0</v>
      </c>
      <c r="J66" s="51">
        <v>0</v>
      </c>
      <c r="K66" s="51">
        <v>17</v>
      </c>
      <c r="L66" s="51">
        <v>593</v>
      </c>
      <c r="M66" s="51">
        <v>51</v>
      </c>
      <c r="N66" s="51">
        <v>49</v>
      </c>
      <c r="P66" s="51">
        <v>37</v>
      </c>
      <c r="Q66" s="51">
        <v>10</v>
      </c>
      <c r="R66" s="51">
        <v>14</v>
      </c>
      <c r="S66" s="51">
        <v>15</v>
      </c>
      <c r="T66" s="51">
        <v>8</v>
      </c>
      <c r="U66" s="51">
        <v>0</v>
      </c>
      <c r="V66" s="51">
        <v>0</v>
      </c>
      <c r="W66" s="51">
        <v>0</v>
      </c>
      <c r="X66" s="51">
        <v>16</v>
      </c>
      <c r="Y66" s="51">
        <v>1011</v>
      </c>
      <c r="Z66" s="51">
        <v>54</v>
      </c>
      <c r="AA66" s="51">
        <v>46</v>
      </c>
      <c r="AC66" s="51">
        <v>36</v>
      </c>
      <c r="AD66" s="51">
        <v>10</v>
      </c>
      <c r="AE66" s="51">
        <v>14</v>
      </c>
      <c r="AF66" s="51">
        <v>15</v>
      </c>
      <c r="AG66" s="51">
        <v>8</v>
      </c>
      <c r="AH66" s="51">
        <v>0</v>
      </c>
      <c r="AI66" s="51">
        <v>0</v>
      </c>
      <c r="AJ66" s="51">
        <v>0</v>
      </c>
      <c r="AK66" s="51">
        <v>16</v>
      </c>
      <c r="AL66" s="51">
        <v>1604</v>
      </c>
      <c r="AM66" s="51">
        <v>53</v>
      </c>
      <c r="AN66" s="51">
        <v>47</v>
      </c>
      <c r="AP66" s="51">
        <v>34</v>
      </c>
      <c r="AQ66" s="51">
        <v>7</v>
      </c>
      <c r="AR66" s="51">
        <v>11</v>
      </c>
      <c r="AS66" s="51">
        <v>21</v>
      </c>
      <c r="AT66" s="51">
        <v>3</v>
      </c>
      <c r="AU66" s="51">
        <v>0</v>
      </c>
      <c r="AV66" s="51">
        <v>0</v>
      </c>
      <c r="AW66" s="51">
        <v>0</v>
      </c>
      <c r="AX66" s="51">
        <v>24</v>
      </c>
      <c r="AY66" s="51">
        <v>593</v>
      </c>
      <c r="AZ66" s="51">
        <v>58</v>
      </c>
      <c r="BA66" s="51">
        <v>42</v>
      </c>
      <c r="BC66" s="51">
        <v>38</v>
      </c>
      <c r="BD66" s="51">
        <v>5</v>
      </c>
      <c r="BE66" s="51">
        <v>10</v>
      </c>
      <c r="BF66" s="51">
        <v>20</v>
      </c>
      <c r="BG66" s="51">
        <v>3</v>
      </c>
      <c r="BH66" s="51">
        <v>0</v>
      </c>
      <c r="BI66" s="51">
        <v>0</v>
      </c>
      <c r="BJ66" s="51">
        <v>0</v>
      </c>
      <c r="BK66" s="51">
        <v>24</v>
      </c>
      <c r="BL66" s="51">
        <v>1011</v>
      </c>
      <c r="BM66" s="51">
        <v>62</v>
      </c>
      <c r="BN66" s="51">
        <v>38</v>
      </c>
      <c r="BP66" s="51">
        <v>36</v>
      </c>
      <c r="BQ66" s="51">
        <v>6</v>
      </c>
      <c r="BR66" s="51">
        <v>11</v>
      </c>
      <c r="BS66" s="51">
        <v>21</v>
      </c>
      <c r="BT66" s="51">
        <v>3</v>
      </c>
      <c r="BU66" s="51">
        <v>0</v>
      </c>
      <c r="BV66" s="51">
        <v>0</v>
      </c>
      <c r="BW66" s="51">
        <v>0</v>
      </c>
      <c r="BX66" s="51">
        <v>24</v>
      </c>
      <c r="BY66" s="51">
        <v>1604</v>
      </c>
      <c r="BZ66" s="51">
        <v>60</v>
      </c>
      <c r="CA66" s="51">
        <v>40</v>
      </c>
      <c r="CC66" s="51">
        <v>29</v>
      </c>
      <c r="CD66" s="51">
        <v>9</v>
      </c>
      <c r="CE66" s="51">
        <v>17</v>
      </c>
      <c r="CF66" s="51">
        <v>23</v>
      </c>
      <c r="CG66" s="51">
        <v>4</v>
      </c>
      <c r="CH66" s="51">
        <v>0</v>
      </c>
      <c r="CI66" s="51">
        <v>0</v>
      </c>
      <c r="CJ66" s="51">
        <v>1</v>
      </c>
      <c r="CK66" s="51">
        <v>18</v>
      </c>
      <c r="CL66" s="51">
        <v>593</v>
      </c>
      <c r="CM66" s="51">
        <v>48</v>
      </c>
      <c r="CN66" s="51">
        <v>52</v>
      </c>
      <c r="CP66" s="51">
        <v>27</v>
      </c>
      <c r="CQ66" s="51">
        <v>10</v>
      </c>
      <c r="CR66" s="51">
        <v>18</v>
      </c>
      <c r="CS66" s="51">
        <v>25</v>
      </c>
      <c r="CT66" s="51">
        <v>8</v>
      </c>
      <c r="CU66" s="51">
        <v>0</v>
      </c>
      <c r="CV66" s="51">
        <v>0</v>
      </c>
      <c r="CW66" s="51">
        <v>0</v>
      </c>
      <c r="CX66" s="51">
        <v>12</v>
      </c>
      <c r="CY66" s="51">
        <v>1011</v>
      </c>
      <c r="CZ66" s="51">
        <v>39</v>
      </c>
      <c r="DA66" s="51">
        <v>61</v>
      </c>
      <c r="DC66" s="51">
        <v>28</v>
      </c>
      <c r="DD66" s="51">
        <v>10</v>
      </c>
      <c r="DE66" s="51">
        <v>18</v>
      </c>
      <c r="DF66" s="51">
        <v>24</v>
      </c>
      <c r="DG66" s="51">
        <v>6</v>
      </c>
      <c r="DH66" s="51">
        <v>0</v>
      </c>
      <c r="DI66" s="51">
        <v>0</v>
      </c>
      <c r="DJ66" s="51">
        <v>0</v>
      </c>
      <c r="DK66" s="51">
        <v>14</v>
      </c>
      <c r="DL66" s="51">
        <v>1604</v>
      </c>
      <c r="DM66" s="51">
        <v>42</v>
      </c>
      <c r="DN66" s="51">
        <v>58</v>
      </c>
      <c r="DP66" s="51">
        <v>48</v>
      </c>
      <c r="DQ66" s="51">
        <v>52</v>
      </c>
      <c r="DR66" s="51">
        <v>0</v>
      </c>
      <c r="DS66" s="51">
        <v>4</v>
      </c>
      <c r="DV66" s="51">
        <v>1</v>
      </c>
      <c r="DW66" s="51">
        <v>14</v>
      </c>
      <c r="DX66" s="51">
        <v>34</v>
      </c>
      <c r="DY66" s="51">
        <v>593</v>
      </c>
      <c r="DZ66" s="51">
        <v>48</v>
      </c>
      <c r="EA66" s="51">
        <v>0</v>
      </c>
      <c r="EC66" s="51">
        <v>54</v>
      </c>
      <c r="ED66" s="51">
        <v>63</v>
      </c>
      <c r="EE66" s="51">
        <v>0</v>
      </c>
      <c r="EF66" s="51">
        <v>9</v>
      </c>
      <c r="EI66" s="51">
        <v>0</v>
      </c>
      <c r="EJ66" s="51">
        <v>9</v>
      </c>
      <c r="EK66" s="51">
        <v>28</v>
      </c>
      <c r="EL66" s="51">
        <v>1011</v>
      </c>
      <c r="EM66" s="51">
        <v>37</v>
      </c>
      <c r="EN66" s="51">
        <v>0</v>
      </c>
      <c r="EP66" s="51">
        <v>52</v>
      </c>
      <c r="EQ66" s="51">
        <v>59</v>
      </c>
      <c r="ER66" s="51">
        <v>0</v>
      </c>
      <c r="ES66" s="51">
        <v>7</v>
      </c>
      <c r="EV66" s="51">
        <v>0</v>
      </c>
      <c r="EW66" s="51">
        <v>11</v>
      </c>
      <c r="EX66" s="51">
        <v>30</v>
      </c>
      <c r="EY66" s="51">
        <v>1604</v>
      </c>
      <c r="EZ66" s="51">
        <v>41</v>
      </c>
      <c r="FA66" s="51">
        <v>0</v>
      </c>
    </row>
    <row r="67" spans="1:157" x14ac:dyDescent="0.2">
      <c r="B67" s="29" t="s">
        <v>498</v>
      </c>
      <c r="C67" s="51" t="s">
        <v>119</v>
      </c>
      <c r="D67" s="51" t="s">
        <v>119</v>
      </c>
      <c r="E67" s="51" t="s">
        <v>119</v>
      </c>
      <c r="F67" s="51" t="s">
        <v>119</v>
      </c>
      <c r="G67" s="51" t="s">
        <v>119</v>
      </c>
      <c r="H67" s="51" t="s">
        <v>119</v>
      </c>
      <c r="I67" s="51" t="s">
        <v>119</v>
      </c>
      <c r="J67" s="51" t="s">
        <v>119</v>
      </c>
      <c r="K67" s="51" t="s">
        <v>119</v>
      </c>
      <c r="L67" s="51">
        <v>0</v>
      </c>
      <c r="M67" s="51" t="s">
        <v>119</v>
      </c>
      <c r="N67" s="51" t="s">
        <v>119</v>
      </c>
      <c r="P67" s="51" t="s">
        <v>119</v>
      </c>
      <c r="Q67" s="51" t="s">
        <v>119</v>
      </c>
      <c r="R67" s="51" t="s">
        <v>119</v>
      </c>
      <c r="S67" s="51" t="s">
        <v>119</v>
      </c>
      <c r="T67" s="51" t="s">
        <v>119</v>
      </c>
      <c r="U67" s="51" t="s">
        <v>119</v>
      </c>
      <c r="V67" s="51" t="s">
        <v>119</v>
      </c>
      <c r="W67" s="51" t="s">
        <v>119</v>
      </c>
      <c r="X67" s="51" t="s">
        <v>119</v>
      </c>
      <c r="Y67" s="51">
        <v>0</v>
      </c>
      <c r="Z67" s="51" t="s">
        <v>119</v>
      </c>
      <c r="AA67" s="51" t="s">
        <v>119</v>
      </c>
      <c r="AC67" s="51" t="s">
        <v>119</v>
      </c>
      <c r="AD67" s="51" t="s">
        <v>119</v>
      </c>
      <c r="AE67" s="51" t="s">
        <v>119</v>
      </c>
      <c r="AF67" s="51" t="s">
        <v>119</v>
      </c>
      <c r="AG67" s="51" t="s">
        <v>119</v>
      </c>
      <c r="AH67" s="51" t="s">
        <v>119</v>
      </c>
      <c r="AI67" s="51" t="s">
        <v>119</v>
      </c>
      <c r="AJ67" s="51" t="s">
        <v>119</v>
      </c>
      <c r="AK67" s="51" t="s">
        <v>119</v>
      </c>
      <c r="AL67" s="51">
        <v>0</v>
      </c>
      <c r="AM67" s="51" t="s">
        <v>119</v>
      </c>
      <c r="AN67" s="51" t="s">
        <v>119</v>
      </c>
      <c r="AP67" s="51" t="s">
        <v>119</v>
      </c>
      <c r="AQ67" s="51" t="s">
        <v>119</v>
      </c>
      <c r="AR67" s="51" t="s">
        <v>119</v>
      </c>
      <c r="AS67" s="51" t="s">
        <v>119</v>
      </c>
      <c r="AT67" s="51" t="s">
        <v>119</v>
      </c>
      <c r="AU67" s="51" t="s">
        <v>119</v>
      </c>
      <c r="AV67" s="51" t="s">
        <v>119</v>
      </c>
      <c r="AW67" s="51" t="s">
        <v>119</v>
      </c>
      <c r="AX67" s="51" t="s">
        <v>119</v>
      </c>
      <c r="AY67" s="51">
        <v>0</v>
      </c>
      <c r="AZ67" s="51" t="s">
        <v>119</v>
      </c>
      <c r="BA67" s="51" t="s">
        <v>119</v>
      </c>
      <c r="BC67" s="51" t="s">
        <v>119</v>
      </c>
      <c r="BD67" s="51" t="s">
        <v>119</v>
      </c>
      <c r="BE67" s="51" t="s">
        <v>119</v>
      </c>
      <c r="BF67" s="51" t="s">
        <v>119</v>
      </c>
      <c r="BG67" s="51" t="s">
        <v>119</v>
      </c>
      <c r="BH67" s="51" t="s">
        <v>119</v>
      </c>
      <c r="BI67" s="51" t="s">
        <v>119</v>
      </c>
      <c r="BJ67" s="51" t="s">
        <v>119</v>
      </c>
      <c r="BK67" s="51" t="s">
        <v>119</v>
      </c>
      <c r="BL67" s="51">
        <v>0</v>
      </c>
      <c r="BM67" s="51" t="s">
        <v>119</v>
      </c>
      <c r="BN67" s="51" t="s">
        <v>119</v>
      </c>
      <c r="BP67" s="51" t="s">
        <v>119</v>
      </c>
      <c r="BQ67" s="51" t="s">
        <v>119</v>
      </c>
      <c r="BR67" s="51" t="s">
        <v>119</v>
      </c>
      <c r="BS67" s="51" t="s">
        <v>119</v>
      </c>
      <c r="BT67" s="51" t="s">
        <v>119</v>
      </c>
      <c r="BU67" s="51" t="s">
        <v>119</v>
      </c>
      <c r="BV67" s="51" t="s">
        <v>119</v>
      </c>
      <c r="BW67" s="51" t="s">
        <v>119</v>
      </c>
      <c r="BX67" s="51" t="s">
        <v>119</v>
      </c>
      <c r="BY67" s="51">
        <v>0</v>
      </c>
      <c r="BZ67" s="51" t="s">
        <v>119</v>
      </c>
      <c r="CA67" s="51" t="s">
        <v>119</v>
      </c>
      <c r="CC67" s="51" t="s">
        <v>119</v>
      </c>
      <c r="CD67" s="51" t="s">
        <v>119</v>
      </c>
      <c r="CE67" s="51" t="s">
        <v>119</v>
      </c>
      <c r="CF67" s="51" t="s">
        <v>119</v>
      </c>
      <c r="CG67" s="51" t="s">
        <v>119</v>
      </c>
      <c r="CH67" s="51" t="s">
        <v>119</v>
      </c>
      <c r="CI67" s="51" t="s">
        <v>119</v>
      </c>
      <c r="CJ67" s="51" t="s">
        <v>119</v>
      </c>
      <c r="CK67" s="51" t="s">
        <v>119</v>
      </c>
      <c r="CL67" s="51">
        <v>0</v>
      </c>
      <c r="CM67" s="51" t="s">
        <v>119</v>
      </c>
      <c r="CN67" s="51" t="s">
        <v>119</v>
      </c>
      <c r="CP67" s="51" t="s">
        <v>119</v>
      </c>
      <c r="CQ67" s="51" t="s">
        <v>119</v>
      </c>
      <c r="CR67" s="51" t="s">
        <v>119</v>
      </c>
      <c r="CS67" s="51" t="s">
        <v>119</v>
      </c>
      <c r="CT67" s="51" t="s">
        <v>119</v>
      </c>
      <c r="CU67" s="51" t="s">
        <v>119</v>
      </c>
      <c r="CV67" s="51" t="s">
        <v>119</v>
      </c>
      <c r="CW67" s="51" t="s">
        <v>119</v>
      </c>
      <c r="CX67" s="51" t="s">
        <v>119</v>
      </c>
      <c r="CY67" s="51">
        <v>0</v>
      </c>
      <c r="CZ67" s="51" t="s">
        <v>119</v>
      </c>
      <c r="DA67" s="51" t="s">
        <v>119</v>
      </c>
      <c r="DC67" s="51" t="s">
        <v>119</v>
      </c>
      <c r="DD67" s="51" t="s">
        <v>119</v>
      </c>
      <c r="DE67" s="51" t="s">
        <v>119</v>
      </c>
      <c r="DF67" s="51" t="s">
        <v>119</v>
      </c>
      <c r="DG67" s="51" t="s">
        <v>119</v>
      </c>
      <c r="DH67" s="51" t="s">
        <v>119</v>
      </c>
      <c r="DI67" s="51" t="s">
        <v>119</v>
      </c>
      <c r="DJ67" s="51" t="s">
        <v>119</v>
      </c>
      <c r="DK67" s="51" t="s">
        <v>119</v>
      </c>
      <c r="DL67" s="51">
        <v>0</v>
      </c>
      <c r="DM67" s="51" t="s">
        <v>119</v>
      </c>
      <c r="DN67" s="51" t="s">
        <v>119</v>
      </c>
      <c r="DP67" s="51" t="s">
        <v>119</v>
      </c>
      <c r="DQ67" s="51" t="s">
        <v>119</v>
      </c>
      <c r="DR67" s="51" t="s">
        <v>119</v>
      </c>
      <c r="DS67" s="51" t="s">
        <v>119</v>
      </c>
      <c r="DV67" s="51" t="s">
        <v>119</v>
      </c>
      <c r="DW67" s="51" t="s">
        <v>119</v>
      </c>
      <c r="DX67" s="51" t="s">
        <v>119</v>
      </c>
      <c r="DY67" s="51">
        <v>0</v>
      </c>
      <c r="DZ67" s="51" t="s">
        <v>119</v>
      </c>
      <c r="EA67" s="51">
        <v>0</v>
      </c>
      <c r="EC67" s="51" t="s">
        <v>119</v>
      </c>
      <c r="ED67" s="51" t="s">
        <v>119</v>
      </c>
      <c r="EE67" s="51" t="s">
        <v>119</v>
      </c>
      <c r="EF67" s="51" t="s">
        <v>119</v>
      </c>
      <c r="EI67" s="51" t="s">
        <v>119</v>
      </c>
      <c r="EJ67" s="51" t="s">
        <v>119</v>
      </c>
      <c r="EK67" s="51" t="s">
        <v>119</v>
      </c>
      <c r="EL67" s="51">
        <v>0</v>
      </c>
      <c r="EM67" s="51" t="s">
        <v>119</v>
      </c>
      <c r="EN67" s="51">
        <v>0</v>
      </c>
      <c r="EP67" s="51" t="s">
        <v>119</v>
      </c>
      <c r="EQ67" s="51" t="s">
        <v>119</v>
      </c>
      <c r="ER67" s="51" t="s">
        <v>119</v>
      </c>
      <c r="ES67" s="51" t="s">
        <v>119</v>
      </c>
      <c r="EV67" s="51" t="s">
        <v>119</v>
      </c>
      <c r="EW67" s="51" t="s">
        <v>119</v>
      </c>
      <c r="EX67" s="51" t="s">
        <v>119</v>
      </c>
      <c r="EY67" s="51">
        <v>0</v>
      </c>
      <c r="EZ67" s="51" t="s">
        <v>119</v>
      </c>
      <c r="FA67" s="51">
        <v>0</v>
      </c>
    </row>
    <row r="68" spans="1:157" x14ac:dyDescent="0.2">
      <c r="B68" s="45" t="s">
        <v>500</v>
      </c>
      <c r="C68" s="51">
        <v>37</v>
      </c>
      <c r="D68" s="51">
        <v>7</v>
      </c>
      <c r="E68" s="51">
        <v>13</v>
      </c>
      <c r="F68" s="51">
        <v>15</v>
      </c>
      <c r="G68" s="51">
        <v>4</v>
      </c>
      <c r="H68" s="51">
        <v>0</v>
      </c>
      <c r="I68" s="51">
        <v>0</v>
      </c>
      <c r="J68" s="51">
        <v>0</v>
      </c>
      <c r="K68" s="51">
        <v>23</v>
      </c>
      <c r="L68" s="51">
        <v>12860</v>
      </c>
      <c r="M68" s="51">
        <v>60</v>
      </c>
      <c r="N68" s="51">
        <v>40</v>
      </c>
      <c r="P68" s="51">
        <v>38</v>
      </c>
      <c r="Q68" s="51">
        <v>7</v>
      </c>
      <c r="R68" s="51">
        <v>13</v>
      </c>
      <c r="S68" s="51">
        <v>15</v>
      </c>
      <c r="T68" s="51">
        <v>4</v>
      </c>
      <c r="U68" s="51">
        <v>0</v>
      </c>
      <c r="V68" s="51">
        <v>0</v>
      </c>
      <c r="W68" s="51">
        <v>0</v>
      </c>
      <c r="X68" s="51">
        <v>23</v>
      </c>
      <c r="Y68" s="51">
        <v>32243</v>
      </c>
      <c r="Z68" s="51">
        <v>61</v>
      </c>
      <c r="AA68" s="51">
        <v>39</v>
      </c>
      <c r="AC68" s="51">
        <v>38</v>
      </c>
      <c r="AD68" s="51">
        <v>7</v>
      </c>
      <c r="AE68" s="51">
        <v>13</v>
      </c>
      <c r="AF68" s="51">
        <v>15</v>
      </c>
      <c r="AG68" s="51">
        <v>4</v>
      </c>
      <c r="AH68" s="51">
        <v>0</v>
      </c>
      <c r="AI68" s="51">
        <v>0</v>
      </c>
      <c r="AJ68" s="51">
        <v>0</v>
      </c>
      <c r="AK68" s="51">
        <v>23</v>
      </c>
      <c r="AL68" s="51">
        <v>45103</v>
      </c>
      <c r="AM68" s="51">
        <v>61</v>
      </c>
      <c r="AN68" s="51">
        <v>39</v>
      </c>
      <c r="AP68" s="51">
        <v>37</v>
      </c>
      <c r="AQ68" s="51">
        <v>4</v>
      </c>
      <c r="AR68" s="51">
        <v>10</v>
      </c>
      <c r="AS68" s="51">
        <v>19</v>
      </c>
      <c r="AT68" s="51">
        <v>2</v>
      </c>
      <c r="AU68" s="51">
        <v>0</v>
      </c>
      <c r="AV68" s="51">
        <v>0</v>
      </c>
      <c r="AW68" s="51">
        <v>0</v>
      </c>
      <c r="AX68" s="51">
        <v>28</v>
      </c>
      <c r="AY68" s="51">
        <v>12860</v>
      </c>
      <c r="AZ68" s="51">
        <v>65</v>
      </c>
      <c r="BA68" s="51">
        <v>35</v>
      </c>
      <c r="BC68" s="51">
        <v>39</v>
      </c>
      <c r="BD68" s="51">
        <v>3</v>
      </c>
      <c r="BE68" s="51">
        <v>9</v>
      </c>
      <c r="BF68" s="51">
        <v>18</v>
      </c>
      <c r="BG68" s="51">
        <v>1</v>
      </c>
      <c r="BH68" s="51">
        <v>0</v>
      </c>
      <c r="BI68" s="51">
        <v>0</v>
      </c>
      <c r="BJ68" s="51">
        <v>0</v>
      </c>
      <c r="BK68" s="51">
        <v>30</v>
      </c>
      <c r="BL68" s="51">
        <v>32243</v>
      </c>
      <c r="BM68" s="51">
        <v>69</v>
      </c>
      <c r="BN68" s="51">
        <v>31</v>
      </c>
      <c r="BP68" s="51">
        <v>38</v>
      </c>
      <c r="BQ68" s="51">
        <v>3</v>
      </c>
      <c r="BR68" s="51">
        <v>9</v>
      </c>
      <c r="BS68" s="51">
        <v>18</v>
      </c>
      <c r="BT68" s="51">
        <v>1</v>
      </c>
      <c r="BU68" s="51">
        <v>0</v>
      </c>
      <c r="BV68" s="51">
        <v>0</v>
      </c>
      <c r="BW68" s="51">
        <v>0</v>
      </c>
      <c r="BX68" s="51">
        <v>29</v>
      </c>
      <c r="BY68" s="51">
        <v>45103</v>
      </c>
      <c r="BZ68" s="51">
        <v>68</v>
      </c>
      <c r="CA68" s="51">
        <v>32</v>
      </c>
      <c r="CC68" s="51">
        <v>34</v>
      </c>
      <c r="CD68" s="51">
        <v>7</v>
      </c>
      <c r="CE68" s="51">
        <v>14</v>
      </c>
      <c r="CF68" s="51">
        <v>22</v>
      </c>
      <c r="CG68" s="51">
        <v>3</v>
      </c>
      <c r="CH68" s="51">
        <v>0</v>
      </c>
      <c r="CI68" s="51">
        <v>0</v>
      </c>
      <c r="CJ68" s="51">
        <v>0</v>
      </c>
      <c r="CK68" s="51">
        <v>21</v>
      </c>
      <c r="CL68" s="51">
        <v>12860</v>
      </c>
      <c r="CM68" s="51">
        <v>55</v>
      </c>
      <c r="CN68" s="51">
        <v>45</v>
      </c>
      <c r="CP68" s="51">
        <v>30</v>
      </c>
      <c r="CQ68" s="51">
        <v>9</v>
      </c>
      <c r="CR68" s="51">
        <v>16</v>
      </c>
      <c r="CS68" s="51">
        <v>22</v>
      </c>
      <c r="CT68" s="51">
        <v>5</v>
      </c>
      <c r="CU68" s="51">
        <v>0</v>
      </c>
      <c r="CV68" s="51">
        <v>0</v>
      </c>
      <c r="CW68" s="51">
        <v>0</v>
      </c>
      <c r="CX68" s="51">
        <v>17</v>
      </c>
      <c r="CY68" s="51">
        <v>32243</v>
      </c>
      <c r="CZ68" s="51">
        <v>48</v>
      </c>
      <c r="DA68" s="51">
        <v>52</v>
      </c>
      <c r="DC68" s="51">
        <v>31</v>
      </c>
      <c r="DD68" s="51">
        <v>8</v>
      </c>
      <c r="DE68" s="51">
        <v>16</v>
      </c>
      <c r="DF68" s="51">
        <v>22</v>
      </c>
      <c r="DG68" s="51">
        <v>4</v>
      </c>
      <c r="DH68" s="51">
        <v>0</v>
      </c>
      <c r="DI68" s="51">
        <v>0</v>
      </c>
      <c r="DJ68" s="51">
        <v>0</v>
      </c>
      <c r="DK68" s="51">
        <v>18</v>
      </c>
      <c r="DL68" s="51">
        <v>45103</v>
      </c>
      <c r="DM68" s="51">
        <v>50</v>
      </c>
      <c r="DN68" s="51">
        <v>50</v>
      </c>
      <c r="DP68" s="51">
        <v>43</v>
      </c>
      <c r="DQ68" s="51">
        <v>46</v>
      </c>
      <c r="DR68" s="51">
        <v>0</v>
      </c>
      <c r="DS68" s="51">
        <v>3</v>
      </c>
      <c r="DV68" s="51">
        <v>0</v>
      </c>
      <c r="DW68" s="51">
        <v>17</v>
      </c>
      <c r="DX68" s="51">
        <v>36</v>
      </c>
      <c r="DY68" s="51">
        <v>12859</v>
      </c>
      <c r="DZ68" s="51">
        <v>54</v>
      </c>
      <c r="EA68" s="51">
        <v>0</v>
      </c>
      <c r="EC68" s="51">
        <v>48</v>
      </c>
      <c r="ED68" s="51">
        <v>53</v>
      </c>
      <c r="EE68" s="51">
        <v>0</v>
      </c>
      <c r="EF68" s="51">
        <v>5</v>
      </c>
      <c r="EI68" s="51">
        <v>1</v>
      </c>
      <c r="EJ68" s="51">
        <v>15</v>
      </c>
      <c r="EK68" s="51">
        <v>32</v>
      </c>
      <c r="EL68" s="51">
        <v>32242</v>
      </c>
      <c r="EM68" s="51">
        <v>47</v>
      </c>
      <c r="EN68" s="51">
        <v>0</v>
      </c>
      <c r="EP68" s="51">
        <v>47</v>
      </c>
      <c r="EQ68" s="51">
        <v>51</v>
      </c>
      <c r="ER68" s="51">
        <v>0</v>
      </c>
      <c r="ES68" s="51">
        <v>4</v>
      </c>
      <c r="EV68" s="51">
        <v>1</v>
      </c>
      <c r="EW68" s="51">
        <v>16</v>
      </c>
      <c r="EX68" s="51">
        <v>33</v>
      </c>
      <c r="EY68" s="51">
        <v>45101</v>
      </c>
      <c r="EZ68" s="51">
        <v>49</v>
      </c>
      <c r="FA68" s="51">
        <v>0</v>
      </c>
    </row>
    <row r="69" spans="1:157" x14ac:dyDescent="0.2">
      <c r="B69" s="51" t="s">
        <v>22</v>
      </c>
      <c r="C69" s="51">
        <v>10</v>
      </c>
      <c r="D69" s="51">
        <v>25</v>
      </c>
      <c r="E69" s="51">
        <v>22</v>
      </c>
      <c r="F69" s="51">
        <v>11</v>
      </c>
      <c r="G69" s="51">
        <v>30</v>
      </c>
      <c r="H69" s="51">
        <v>0</v>
      </c>
      <c r="I69" s="51">
        <v>0</v>
      </c>
      <c r="J69" s="51">
        <v>0</v>
      </c>
      <c r="K69" s="51">
        <v>2</v>
      </c>
      <c r="L69" s="51">
        <v>259043</v>
      </c>
      <c r="M69" s="51">
        <v>12</v>
      </c>
      <c r="N69" s="51">
        <v>88</v>
      </c>
      <c r="P69" s="51">
        <v>16</v>
      </c>
      <c r="Q69" s="51">
        <v>22</v>
      </c>
      <c r="R69" s="51">
        <v>23</v>
      </c>
      <c r="S69" s="51">
        <v>14</v>
      </c>
      <c r="T69" s="51">
        <v>22</v>
      </c>
      <c r="U69" s="51">
        <v>0</v>
      </c>
      <c r="V69" s="51">
        <v>0</v>
      </c>
      <c r="W69" s="51">
        <v>0</v>
      </c>
      <c r="X69" s="51">
        <v>4</v>
      </c>
      <c r="Y69" s="51">
        <v>272860</v>
      </c>
      <c r="Z69" s="51">
        <v>20</v>
      </c>
      <c r="AA69" s="51">
        <v>80</v>
      </c>
      <c r="AC69" s="51">
        <v>13</v>
      </c>
      <c r="AD69" s="51">
        <v>24</v>
      </c>
      <c r="AE69" s="51">
        <v>22</v>
      </c>
      <c r="AF69" s="51">
        <v>12</v>
      </c>
      <c r="AG69" s="51">
        <v>26</v>
      </c>
      <c r="AH69" s="51">
        <v>0</v>
      </c>
      <c r="AI69" s="51">
        <v>0</v>
      </c>
      <c r="AJ69" s="51">
        <v>0</v>
      </c>
      <c r="AK69" s="51">
        <v>3</v>
      </c>
      <c r="AL69" s="51">
        <v>531903</v>
      </c>
      <c r="AM69" s="51">
        <v>16</v>
      </c>
      <c r="AN69" s="51">
        <v>84</v>
      </c>
      <c r="AP69" s="51">
        <v>11</v>
      </c>
      <c r="AQ69" s="51">
        <v>24</v>
      </c>
      <c r="AR69" s="51">
        <v>28</v>
      </c>
      <c r="AS69" s="51">
        <v>18</v>
      </c>
      <c r="AT69" s="51">
        <v>16</v>
      </c>
      <c r="AU69" s="51">
        <v>0</v>
      </c>
      <c r="AV69" s="51">
        <v>0</v>
      </c>
      <c r="AW69" s="51">
        <v>0</v>
      </c>
      <c r="AX69" s="51">
        <v>3</v>
      </c>
      <c r="AY69" s="51">
        <v>259043</v>
      </c>
      <c r="AZ69" s="51">
        <v>13</v>
      </c>
      <c r="BA69" s="51">
        <v>87</v>
      </c>
      <c r="BC69" s="51">
        <v>19</v>
      </c>
      <c r="BD69" s="51">
        <v>16</v>
      </c>
      <c r="BE69" s="51">
        <v>27</v>
      </c>
      <c r="BF69" s="51">
        <v>24</v>
      </c>
      <c r="BG69" s="51">
        <v>9</v>
      </c>
      <c r="BH69" s="51">
        <v>0</v>
      </c>
      <c r="BI69" s="51">
        <v>0</v>
      </c>
      <c r="BJ69" s="51">
        <v>0</v>
      </c>
      <c r="BK69" s="51">
        <v>6</v>
      </c>
      <c r="BL69" s="51">
        <v>272860</v>
      </c>
      <c r="BM69" s="51">
        <v>25</v>
      </c>
      <c r="BN69" s="51">
        <v>75</v>
      </c>
      <c r="BP69" s="51">
        <v>15</v>
      </c>
      <c r="BQ69" s="51">
        <v>20</v>
      </c>
      <c r="BR69" s="51">
        <v>28</v>
      </c>
      <c r="BS69" s="51">
        <v>21</v>
      </c>
      <c r="BT69" s="51">
        <v>12</v>
      </c>
      <c r="BU69" s="51">
        <v>0</v>
      </c>
      <c r="BV69" s="51">
        <v>0</v>
      </c>
      <c r="BW69" s="51">
        <v>0</v>
      </c>
      <c r="BX69" s="51">
        <v>4</v>
      </c>
      <c r="BY69" s="51">
        <v>531903</v>
      </c>
      <c r="BZ69" s="51">
        <v>19</v>
      </c>
      <c r="CA69" s="51">
        <v>81</v>
      </c>
      <c r="CC69" s="51">
        <v>7</v>
      </c>
      <c r="CD69" s="51">
        <v>29</v>
      </c>
      <c r="CE69" s="51">
        <v>27</v>
      </c>
      <c r="CF69" s="51">
        <v>16</v>
      </c>
      <c r="CG69" s="51">
        <v>19</v>
      </c>
      <c r="CH69" s="51">
        <v>0</v>
      </c>
      <c r="CI69" s="51">
        <v>0</v>
      </c>
      <c r="CJ69" s="51">
        <v>0</v>
      </c>
      <c r="CK69" s="51">
        <v>1</v>
      </c>
      <c r="CL69" s="51">
        <v>259043</v>
      </c>
      <c r="CM69" s="51">
        <v>9</v>
      </c>
      <c r="CN69" s="51">
        <v>91</v>
      </c>
      <c r="CP69" s="51">
        <v>9</v>
      </c>
      <c r="CQ69" s="51">
        <v>25</v>
      </c>
      <c r="CR69" s="51">
        <v>24</v>
      </c>
      <c r="CS69" s="51">
        <v>16</v>
      </c>
      <c r="CT69" s="51">
        <v>23</v>
      </c>
      <c r="CU69" s="51">
        <v>0</v>
      </c>
      <c r="CV69" s="51">
        <v>0</v>
      </c>
      <c r="CW69" s="51">
        <v>0</v>
      </c>
      <c r="CX69" s="51">
        <v>3</v>
      </c>
      <c r="CY69" s="51">
        <v>272860</v>
      </c>
      <c r="CZ69" s="51">
        <v>12</v>
      </c>
      <c r="DA69" s="51">
        <v>88</v>
      </c>
      <c r="DC69" s="51">
        <v>8</v>
      </c>
      <c r="DD69" s="51">
        <v>27</v>
      </c>
      <c r="DE69" s="51">
        <v>26</v>
      </c>
      <c r="DF69" s="51">
        <v>16</v>
      </c>
      <c r="DG69" s="51">
        <v>21</v>
      </c>
      <c r="DH69" s="51">
        <v>0</v>
      </c>
      <c r="DI69" s="51">
        <v>0</v>
      </c>
      <c r="DJ69" s="51">
        <v>0</v>
      </c>
      <c r="DK69" s="51">
        <v>2</v>
      </c>
      <c r="DL69" s="51">
        <v>531903</v>
      </c>
      <c r="DM69" s="51">
        <v>11</v>
      </c>
      <c r="DN69" s="51">
        <v>89</v>
      </c>
      <c r="DP69" s="51">
        <v>70</v>
      </c>
      <c r="DQ69" s="51">
        <v>91</v>
      </c>
      <c r="DR69" s="51">
        <v>0</v>
      </c>
      <c r="DS69" s="51">
        <v>21</v>
      </c>
      <c r="DV69" s="51">
        <v>0</v>
      </c>
      <c r="DW69" s="51">
        <v>1</v>
      </c>
      <c r="DX69" s="51">
        <v>8</v>
      </c>
      <c r="DY69" s="51">
        <v>259041</v>
      </c>
      <c r="DZ69" s="51">
        <v>9</v>
      </c>
      <c r="EA69" s="51">
        <v>0</v>
      </c>
      <c r="EC69" s="51">
        <v>64</v>
      </c>
      <c r="ED69" s="51">
        <v>87</v>
      </c>
      <c r="EE69" s="51">
        <v>0</v>
      </c>
      <c r="EF69" s="51">
        <v>23</v>
      </c>
      <c r="EI69" s="51">
        <v>0</v>
      </c>
      <c r="EJ69" s="51">
        <v>2</v>
      </c>
      <c r="EK69" s="51">
        <v>10</v>
      </c>
      <c r="EL69" s="51">
        <v>272856</v>
      </c>
      <c r="EM69" s="51">
        <v>13</v>
      </c>
      <c r="EN69" s="51">
        <v>0</v>
      </c>
      <c r="EP69" s="51">
        <v>67</v>
      </c>
      <c r="EQ69" s="51">
        <v>89</v>
      </c>
      <c r="ER69" s="51">
        <v>0</v>
      </c>
      <c r="ES69" s="51">
        <v>22</v>
      </c>
      <c r="EV69" s="51">
        <v>0</v>
      </c>
      <c r="EW69" s="51">
        <v>2</v>
      </c>
      <c r="EX69" s="51">
        <v>9</v>
      </c>
      <c r="EY69" s="51">
        <v>531897</v>
      </c>
      <c r="EZ69" s="51">
        <v>11</v>
      </c>
      <c r="FA69" s="51">
        <v>0</v>
      </c>
    </row>
    <row r="70" spans="1:157" x14ac:dyDescent="0.2">
      <c r="A70" s="51" t="s">
        <v>125</v>
      </c>
    </row>
    <row r="71" spans="1:157" x14ac:dyDescent="0.2">
      <c r="B71" s="33" t="s">
        <v>101</v>
      </c>
      <c r="C71" s="51">
        <v>8</v>
      </c>
      <c r="D71" s="51">
        <v>26</v>
      </c>
      <c r="E71" s="51">
        <v>21</v>
      </c>
      <c r="F71" s="51">
        <v>10</v>
      </c>
      <c r="G71" s="51">
        <v>34</v>
      </c>
      <c r="H71" s="51">
        <v>0</v>
      </c>
      <c r="I71" s="51">
        <v>0</v>
      </c>
      <c r="J71" s="51">
        <v>0</v>
      </c>
      <c r="K71" s="51">
        <v>1</v>
      </c>
      <c r="L71" s="51">
        <v>213863</v>
      </c>
      <c r="M71" s="51">
        <v>9</v>
      </c>
      <c r="N71" s="51">
        <v>91</v>
      </c>
      <c r="P71" s="51">
        <v>13</v>
      </c>
      <c r="Q71" s="51">
        <v>23</v>
      </c>
      <c r="R71" s="51">
        <v>23</v>
      </c>
      <c r="S71" s="51">
        <v>13</v>
      </c>
      <c r="T71" s="51">
        <v>24</v>
      </c>
      <c r="U71" s="51">
        <v>0</v>
      </c>
      <c r="V71" s="51">
        <v>0</v>
      </c>
      <c r="W71" s="51">
        <v>0</v>
      </c>
      <c r="X71" s="51">
        <v>3</v>
      </c>
      <c r="Y71" s="51">
        <v>225403</v>
      </c>
      <c r="Z71" s="51">
        <v>16</v>
      </c>
      <c r="AA71" s="51">
        <v>84</v>
      </c>
      <c r="AC71" s="51">
        <v>10</v>
      </c>
      <c r="AD71" s="51">
        <v>25</v>
      </c>
      <c r="AE71" s="51">
        <v>22</v>
      </c>
      <c r="AF71" s="51">
        <v>12</v>
      </c>
      <c r="AG71" s="51">
        <v>29</v>
      </c>
      <c r="AH71" s="51">
        <v>0</v>
      </c>
      <c r="AI71" s="51">
        <v>0</v>
      </c>
      <c r="AJ71" s="51">
        <v>0</v>
      </c>
      <c r="AK71" s="51">
        <v>2</v>
      </c>
      <c r="AL71" s="51">
        <v>439266</v>
      </c>
      <c r="AM71" s="51">
        <v>13</v>
      </c>
      <c r="AN71" s="51">
        <v>87</v>
      </c>
      <c r="AP71" s="51">
        <v>9</v>
      </c>
      <c r="AQ71" s="51">
        <v>25</v>
      </c>
      <c r="AR71" s="51">
        <v>29</v>
      </c>
      <c r="AS71" s="51">
        <v>17</v>
      </c>
      <c r="AT71" s="51">
        <v>19</v>
      </c>
      <c r="AU71" s="51">
        <v>0</v>
      </c>
      <c r="AV71" s="51">
        <v>0</v>
      </c>
      <c r="AW71" s="51">
        <v>0</v>
      </c>
      <c r="AX71" s="51">
        <v>2</v>
      </c>
      <c r="AY71" s="51">
        <v>213863</v>
      </c>
      <c r="AZ71" s="51">
        <v>11</v>
      </c>
      <c r="BA71" s="51">
        <v>89</v>
      </c>
      <c r="BC71" s="51">
        <v>17</v>
      </c>
      <c r="BD71" s="51">
        <v>18</v>
      </c>
      <c r="BE71" s="51">
        <v>28</v>
      </c>
      <c r="BF71" s="51">
        <v>23</v>
      </c>
      <c r="BG71" s="51">
        <v>10</v>
      </c>
      <c r="BH71" s="51">
        <v>0</v>
      </c>
      <c r="BI71" s="51">
        <v>0</v>
      </c>
      <c r="BJ71" s="51">
        <v>0</v>
      </c>
      <c r="BK71" s="51">
        <v>4</v>
      </c>
      <c r="BL71" s="51">
        <v>225403</v>
      </c>
      <c r="BM71" s="51">
        <v>21</v>
      </c>
      <c r="BN71" s="51">
        <v>79</v>
      </c>
      <c r="BP71" s="51">
        <v>13</v>
      </c>
      <c r="BQ71" s="51">
        <v>21</v>
      </c>
      <c r="BR71" s="51">
        <v>28</v>
      </c>
      <c r="BS71" s="51">
        <v>20</v>
      </c>
      <c r="BT71" s="51">
        <v>14</v>
      </c>
      <c r="BU71" s="51">
        <v>0</v>
      </c>
      <c r="BV71" s="51">
        <v>0</v>
      </c>
      <c r="BW71" s="51">
        <v>0</v>
      </c>
      <c r="BX71" s="51">
        <v>3</v>
      </c>
      <c r="BY71" s="51">
        <v>439266</v>
      </c>
      <c r="BZ71" s="51">
        <v>16</v>
      </c>
      <c r="CA71" s="51">
        <v>84</v>
      </c>
      <c r="CC71" s="51">
        <v>6</v>
      </c>
      <c r="CD71" s="51">
        <v>31</v>
      </c>
      <c r="CE71" s="51">
        <v>27</v>
      </c>
      <c r="CF71" s="51">
        <v>14</v>
      </c>
      <c r="CG71" s="51">
        <v>21</v>
      </c>
      <c r="CH71" s="51">
        <v>0</v>
      </c>
      <c r="CI71" s="51">
        <v>0</v>
      </c>
      <c r="CJ71" s="51">
        <v>0</v>
      </c>
      <c r="CK71" s="51">
        <v>1</v>
      </c>
      <c r="CL71" s="51">
        <v>213863</v>
      </c>
      <c r="CM71" s="51">
        <v>7</v>
      </c>
      <c r="CN71" s="51">
        <v>93</v>
      </c>
      <c r="CP71" s="51">
        <v>8</v>
      </c>
      <c r="CQ71" s="51">
        <v>26</v>
      </c>
      <c r="CR71" s="51">
        <v>24</v>
      </c>
      <c r="CS71" s="51">
        <v>14</v>
      </c>
      <c r="CT71" s="51">
        <v>26</v>
      </c>
      <c r="CU71" s="51">
        <v>0</v>
      </c>
      <c r="CV71" s="51">
        <v>0</v>
      </c>
      <c r="CW71" s="51">
        <v>0</v>
      </c>
      <c r="CX71" s="51">
        <v>2</v>
      </c>
      <c r="CY71" s="51">
        <v>225403</v>
      </c>
      <c r="CZ71" s="51">
        <v>10</v>
      </c>
      <c r="DA71" s="51">
        <v>90</v>
      </c>
      <c r="DC71" s="51">
        <v>7</v>
      </c>
      <c r="DD71" s="51">
        <v>28</v>
      </c>
      <c r="DE71" s="51">
        <v>25</v>
      </c>
      <c r="DF71" s="51">
        <v>14</v>
      </c>
      <c r="DG71" s="51">
        <v>24</v>
      </c>
      <c r="DH71" s="51">
        <v>0</v>
      </c>
      <c r="DI71" s="51">
        <v>0</v>
      </c>
      <c r="DJ71" s="51">
        <v>0</v>
      </c>
      <c r="DK71" s="51">
        <v>2</v>
      </c>
      <c r="DL71" s="51">
        <v>439266</v>
      </c>
      <c r="DM71" s="51">
        <v>8</v>
      </c>
      <c r="DN71" s="51">
        <v>92</v>
      </c>
      <c r="DP71" s="51">
        <v>69</v>
      </c>
      <c r="DQ71" s="51">
        <v>93</v>
      </c>
      <c r="DR71" s="51">
        <v>0</v>
      </c>
      <c r="DS71" s="51">
        <v>23</v>
      </c>
      <c r="DV71" s="51">
        <v>0</v>
      </c>
      <c r="DW71" s="51">
        <v>1</v>
      </c>
      <c r="DX71" s="51">
        <v>6</v>
      </c>
      <c r="DY71" s="51">
        <v>213862</v>
      </c>
      <c r="DZ71" s="51">
        <v>7</v>
      </c>
      <c r="EA71" s="51">
        <v>0</v>
      </c>
      <c r="EC71" s="51">
        <v>64</v>
      </c>
      <c r="ED71" s="51">
        <v>90</v>
      </c>
      <c r="EE71" s="51">
        <v>0</v>
      </c>
      <c r="EF71" s="51">
        <v>26</v>
      </c>
      <c r="EI71" s="51">
        <v>0</v>
      </c>
      <c r="EJ71" s="51">
        <v>2</v>
      </c>
      <c r="EK71" s="51">
        <v>8</v>
      </c>
      <c r="EL71" s="51">
        <v>225399</v>
      </c>
      <c r="EM71" s="51">
        <v>10</v>
      </c>
      <c r="EN71" s="51">
        <v>0</v>
      </c>
      <c r="EP71" s="51">
        <v>67</v>
      </c>
      <c r="EQ71" s="51">
        <v>91</v>
      </c>
      <c r="ER71" s="51">
        <v>0</v>
      </c>
      <c r="ES71" s="51">
        <v>25</v>
      </c>
      <c r="EV71" s="51">
        <v>0</v>
      </c>
      <c r="EW71" s="51">
        <v>1</v>
      </c>
      <c r="EX71" s="51">
        <v>7</v>
      </c>
      <c r="EY71" s="51">
        <v>439261</v>
      </c>
      <c r="EZ71" s="51">
        <v>9</v>
      </c>
      <c r="FA71" s="51">
        <v>0</v>
      </c>
    </row>
    <row r="86" spans="2:2" x14ac:dyDescent="0.2">
      <c r="B86" s="51" t="s">
        <v>135</v>
      </c>
    </row>
  </sheetData>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Y27"/>
  <sheetViews>
    <sheetView showGridLines="0" zoomScaleNormal="100" workbookViewId="0">
      <pane ySplit="9" topLeftCell="A10" activePane="bottomLeft" state="frozen"/>
      <selection pane="bottomLeft" activeCell="Q4" sqref="Q4:T4"/>
    </sheetView>
  </sheetViews>
  <sheetFormatPr defaultRowHeight="11.25" x14ac:dyDescent="0.2"/>
  <cols>
    <col min="1" max="1" width="2.7109375" style="6" customWidth="1"/>
    <col min="2" max="2" width="19.140625" style="6" customWidth="1"/>
    <col min="3" max="3" width="8.42578125" style="6" customWidth="1"/>
    <col min="4" max="4" width="8.7109375" style="6" customWidth="1"/>
    <col min="5" max="5" width="7.7109375" style="6" customWidth="1"/>
    <col min="6" max="6" width="7.85546875" style="6" customWidth="1"/>
    <col min="7" max="7" width="8.28515625" style="6" customWidth="1"/>
    <col min="8" max="8" width="9" style="6" customWidth="1"/>
    <col min="9" max="9" width="8.28515625" style="6" customWidth="1"/>
    <col min="10" max="10" width="9.140625" style="6"/>
    <col min="11" max="11" width="7.42578125" style="6" customWidth="1"/>
    <col min="12" max="12" width="9.140625" style="6"/>
    <col min="13" max="13" width="7.5703125" style="6" customWidth="1"/>
    <col min="14" max="14" width="8.7109375" style="6" customWidth="1"/>
    <col min="15" max="15" width="8" style="6" customWidth="1"/>
    <col min="16" max="16" width="8.85546875" style="6" customWidth="1"/>
    <col min="17" max="17" width="8.7109375" style="6" customWidth="1"/>
    <col min="18" max="18" width="8" style="6" customWidth="1"/>
    <col min="19" max="19" width="9.140625" style="6"/>
    <col min="20" max="20" width="7.5703125" style="6" customWidth="1"/>
    <col min="21" max="27" width="9.140625" style="6"/>
    <col min="28" max="28" width="0" style="6" hidden="1" customWidth="1"/>
    <col min="29" max="30" width="9.140625" style="6"/>
    <col min="31" max="31" width="14.7109375" style="6" hidden="1" customWidth="1"/>
    <col min="32" max="40" width="9.140625" style="6" hidden="1" customWidth="1"/>
    <col min="41" max="42" width="9.140625" style="6" customWidth="1"/>
    <col min="43" max="16384" width="9.140625" style="6"/>
  </cols>
  <sheetData>
    <row r="1" spans="1:48" ht="14.25" x14ac:dyDescent="0.2">
      <c r="A1" s="98" t="s">
        <v>474</v>
      </c>
      <c r="B1" s="99"/>
      <c r="C1" s="99"/>
      <c r="D1" s="99"/>
      <c r="E1" s="99"/>
      <c r="F1" s="99"/>
      <c r="G1" s="99"/>
      <c r="H1" s="99"/>
      <c r="I1" s="99"/>
      <c r="J1" s="99"/>
      <c r="K1" s="99"/>
      <c r="L1" s="2"/>
      <c r="AE1" s="100" t="s">
        <v>1</v>
      </c>
      <c r="AF1" s="100"/>
      <c r="AG1" s="100"/>
      <c r="AH1" s="100"/>
      <c r="AI1" s="100"/>
      <c r="AJ1" s="100"/>
      <c r="AK1" s="100"/>
      <c r="AL1" s="100"/>
      <c r="AM1" s="100"/>
      <c r="AN1" s="100"/>
      <c r="AO1" s="100"/>
      <c r="AP1" s="100"/>
      <c r="AQ1" s="100"/>
      <c r="AR1" s="100"/>
      <c r="AS1" s="100"/>
      <c r="AT1" s="100"/>
      <c r="AU1" s="100"/>
      <c r="AV1" s="100"/>
    </row>
    <row r="2" spans="1:48" ht="15" thickBot="1" x14ac:dyDescent="0.25">
      <c r="A2" s="99" t="s">
        <v>159</v>
      </c>
      <c r="B2" s="3"/>
      <c r="C2" s="99"/>
      <c r="D2" s="101"/>
      <c r="E2" s="101"/>
      <c r="F2" s="99"/>
      <c r="G2" s="99"/>
      <c r="H2" s="2"/>
      <c r="I2" s="2"/>
      <c r="J2" s="2"/>
      <c r="K2" s="2"/>
      <c r="L2" s="2"/>
      <c r="AE2" s="100" t="s">
        <v>4</v>
      </c>
      <c r="AF2" s="100"/>
      <c r="AG2" s="100"/>
      <c r="AH2" s="100"/>
      <c r="AI2" s="100"/>
      <c r="AJ2" s="100"/>
      <c r="AK2" s="100"/>
      <c r="AL2" s="100"/>
      <c r="AM2" s="100"/>
      <c r="AN2" s="100"/>
      <c r="AO2" s="100"/>
      <c r="AP2" s="100"/>
      <c r="AQ2" s="100"/>
      <c r="AR2" s="100"/>
      <c r="AS2" s="100"/>
      <c r="AT2" s="100"/>
      <c r="AU2" s="100"/>
      <c r="AV2" s="100"/>
    </row>
    <row r="3" spans="1:48" ht="13.5" thickBot="1" x14ac:dyDescent="0.25">
      <c r="A3" s="3" t="s">
        <v>2</v>
      </c>
      <c r="B3" s="99"/>
      <c r="C3" s="99"/>
      <c r="D3" s="99"/>
      <c r="E3" s="99"/>
      <c r="F3" s="99"/>
      <c r="G3" s="99"/>
      <c r="H3" s="2"/>
      <c r="I3" s="2"/>
      <c r="N3" s="7"/>
      <c r="O3" s="740" t="s">
        <v>3</v>
      </c>
      <c r="P3" s="741"/>
      <c r="Q3" s="741"/>
      <c r="R3" s="741"/>
      <c r="S3" s="741"/>
      <c r="T3" s="742"/>
      <c r="AE3" s="100" t="s">
        <v>7</v>
      </c>
      <c r="AF3" s="100"/>
      <c r="AG3" s="100"/>
      <c r="AH3" s="100"/>
      <c r="AI3" s="100"/>
      <c r="AJ3" s="100"/>
      <c r="AK3" s="100"/>
      <c r="AL3" s="100"/>
      <c r="AM3" s="100"/>
      <c r="AN3" s="100"/>
      <c r="AO3" s="100"/>
      <c r="AP3" s="100"/>
      <c r="AQ3" s="100"/>
      <c r="AR3" s="100"/>
      <c r="AS3" s="100"/>
      <c r="AT3" s="100"/>
      <c r="AU3" s="100"/>
      <c r="AV3" s="100"/>
    </row>
    <row r="4" spans="1:48" ht="12.75" x14ac:dyDescent="0.2">
      <c r="A4" s="2" t="s">
        <v>5</v>
      </c>
      <c r="N4" s="7"/>
      <c r="O4" s="743" t="s">
        <v>6</v>
      </c>
      <c r="P4" s="744"/>
      <c r="Q4" s="655" t="s">
        <v>1</v>
      </c>
      <c r="R4" s="655"/>
      <c r="S4" s="655"/>
      <c r="T4" s="656"/>
      <c r="AE4" s="100" t="s">
        <v>10</v>
      </c>
      <c r="AF4" s="100"/>
      <c r="AG4" s="100"/>
      <c r="AH4" s="100"/>
      <c r="AI4" s="100"/>
      <c r="AJ4" s="100"/>
      <c r="AK4" s="100"/>
      <c r="AL4" s="100"/>
      <c r="AM4" s="100"/>
      <c r="AN4" s="100"/>
      <c r="AO4" s="100"/>
      <c r="AP4" s="100"/>
      <c r="AQ4" s="100"/>
      <c r="AR4" s="100"/>
      <c r="AS4" s="100"/>
      <c r="AT4" s="100"/>
      <c r="AU4" s="100"/>
      <c r="AV4" s="100"/>
    </row>
    <row r="5" spans="1:48" ht="13.5" thickBot="1" x14ac:dyDescent="0.25">
      <c r="N5" s="7"/>
      <c r="O5" s="745" t="s">
        <v>11</v>
      </c>
      <c r="P5" s="746"/>
      <c r="Q5" s="659">
        <v>2013</v>
      </c>
      <c r="R5" s="659"/>
      <c r="S5" s="659"/>
      <c r="T5" s="660"/>
      <c r="AE5" s="100"/>
      <c r="AF5" s="100"/>
      <c r="AG5" s="100"/>
      <c r="AH5" s="100"/>
      <c r="AI5" s="100"/>
      <c r="AJ5" s="100"/>
      <c r="AK5" s="100"/>
      <c r="AL5" s="100"/>
      <c r="AM5" s="100"/>
      <c r="AN5" s="100"/>
      <c r="AO5" s="100"/>
      <c r="AP5" s="100"/>
      <c r="AQ5" s="100"/>
      <c r="AR5" s="100"/>
      <c r="AS5" s="100"/>
      <c r="AT5" s="100"/>
      <c r="AU5" s="100"/>
      <c r="AV5" s="100"/>
    </row>
    <row r="6" spans="1:48" x14ac:dyDescent="0.2">
      <c r="AE6" s="100"/>
      <c r="AF6" s="100"/>
      <c r="AG6" s="100"/>
      <c r="AH6" s="100"/>
      <c r="AI6" s="100"/>
      <c r="AJ6" s="100"/>
      <c r="AK6" s="100"/>
      <c r="AL6" s="100"/>
      <c r="AM6" s="100"/>
      <c r="AN6" s="100"/>
      <c r="AO6" s="100"/>
      <c r="AP6" s="100"/>
      <c r="AQ6" s="100"/>
      <c r="AR6" s="100"/>
      <c r="AS6" s="100"/>
      <c r="AT6" s="100"/>
      <c r="AU6" s="100"/>
      <c r="AV6" s="100"/>
    </row>
    <row r="7" spans="1:48" s="17" customFormat="1" ht="13.5" customHeight="1" x14ac:dyDescent="0.2">
      <c r="A7" s="663" t="str">
        <f>"Key stage 1 "&amp;Q4</f>
        <v>Key stage 1 Reading</v>
      </c>
      <c r="B7" s="663"/>
      <c r="C7" s="666" t="s">
        <v>160</v>
      </c>
      <c r="D7" s="666"/>
      <c r="E7" s="666"/>
      <c r="F7" s="666"/>
      <c r="G7" s="666"/>
      <c r="H7" s="666"/>
      <c r="I7" s="666" t="s">
        <v>161</v>
      </c>
      <c r="J7" s="666"/>
      <c r="K7" s="666"/>
      <c r="L7" s="666"/>
      <c r="M7" s="666"/>
      <c r="N7" s="666"/>
      <c r="O7" s="666" t="s">
        <v>162</v>
      </c>
      <c r="P7" s="666"/>
      <c r="Q7" s="666"/>
      <c r="R7" s="666"/>
      <c r="S7" s="666"/>
      <c r="T7" s="666"/>
      <c r="AE7" s="102"/>
      <c r="AF7" s="102"/>
      <c r="AG7" s="102"/>
      <c r="AH7" s="102"/>
      <c r="AI7" s="102"/>
      <c r="AJ7" s="102"/>
      <c r="AK7" s="102"/>
      <c r="AL7" s="102"/>
      <c r="AM7" s="102"/>
      <c r="AN7" s="102"/>
      <c r="AO7" s="102"/>
      <c r="AP7" s="102"/>
      <c r="AQ7" s="102"/>
      <c r="AR7" s="102"/>
      <c r="AS7" s="102"/>
      <c r="AT7" s="102"/>
      <c r="AU7" s="102"/>
      <c r="AV7" s="102"/>
    </row>
    <row r="8" spans="1:48" s="17" customFormat="1" ht="38.25" customHeight="1" x14ac:dyDescent="0.2">
      <c r="A8" s="664"/>
      <c r="B8" s="664"/>
      <c r="C8" s="747" t="s">
        <v>163</v>
      </c>
      <c r="D8" s="747"/>
      <c r="E8" s="747"/>
      <c r="F8" s="748" t="s">
        <v>164</v>
      </c>
      <c r="G8" s="748"/>
      <c r="H8" s="748"/>
      <c r="I8" s="747" t="s">
        <v>163</v>
      </c>
      <c r="J8" s="747"/>
      <c r="K8" s="747"/>
      <c r="L8" s="748" t="s">
        <v>164</v>
      </c>
      <c r="M8" s="748"/>
      <c r="N8" s="748"/>
      <c r="O8" s="747" t="s">
        <v>163</v>
      </c>
      <c r="P8" s="747"/>
      <c r="Q8" s="747"/>
      <c r="R8" s="748" t="s">
        <v>164</v>
      </c>
      <c r="S8" s="748"/>
      <c r="T8" s="748"/>
      <c r="AE8" s="102"/>
      <c r="AF8" s="102"/>
      <c r="AG8" s="102"/>
      <c r="AH8" s="102"/>
      <c r="AI8" s="102"/>
      <c r="AJ8" s="102"/>
      <c r="AK8" s="103"/>
      <c r="AL8" s="102"/>
      <c r="AM8" s="102"/>
      <c r="AN8" s="102"/>
      <c r="AO8" s="102"/>
      <c r="AP8" s="102"/>
      <c r="AQ8" s="102"/>
      <c r="AR8" s="102"/>
      <c r="AS8" s="102"/>
      <c r="AT8" s="102"/>
      <c r="AU8" s="102"/>
      <c r="AV8" s="102"/>
    </row>
    <row r="9" spans="1:48" s="17" customFormat="1" ht="22.5" customHeight="1" x14ac:dyDescent="0.2">
      <c r="A9" s="665"/>
      <c r="B9" s="665"/>
      <c r="C9" s="104" t="s">
        <v>12</v>
      </c>
      <c r="D9" s="104" t="s">
        <v>13</v>
      </c>
      <c r="E9" s="104" t="s">
        <v>55</v>
      </c>
      <c r="F9" s="104" t="s">
        <v>12</v>
      </c>
      <c r="G9" s="104" t="s">
        <v>13</v>
      </c>
      <c r="H9" s="104" t="s">
        <v>55</v>
      </c>
      <c r="I9" s="104" t="s">
        <v>12</v>
      </c>
      <c r="J9" s="104" t="s">
        <v>13</v>
      </c>
      <c r="K9" s="104" t="s">
        <v>55</v>
      </c>
      <c r="L9" s="105" t="s">
        <v>12</v>
      </c>
      <c r="M9" s="105" t="s">
        <v>13</v>
      </c>
      <c r="N9" s="105" t="s">
        <v>55</v>
      </c>
      <c r="O9" s="104" t="s">
        <v>12</v>
      </c>
      <c r="P9" s="104" t="s">
        <v>13</v>
      </c>
      <c r="Q9" s="104" t="s">
        <v>55</v>
      </c>
      <c r="R9" s="104" t="s">
        <v>12</v>
      </c>
      <c r="S9" s="104" t="s">
        <v>13</v>
      </c>
      <c r="T9" s="104" t="s">
        <v>55</v>
      </c>
      <c r="AF9" s="102"/>
      <c r="AG9" s="102"/>
      <c r="AH9" s="102"/>
      <c r="AI9" s="102"/>
      <c r="AJ9" s="102"/>
      <c r="AK9" s="102"/>
      <c r="AL9" s="102"/>
      <c r="AM9" s="102"/>
      <c r="AN9" s="102"/>
      <c r="AO9" s="102"/>
      <c r="AP9" s="102"/>
      <c r="AQ9" s="102"/>
      <c r="AR9" s="102"/>
      <c r="AS9" s="102"/>
      <c r="AT9" s="102"/>
      <c r="AU9" s="102"/>
      <c r="AV9" s="102"/>
    </row>
    <row r="10" spans="1:48" s="28" customFormat="1" ht="12.75" customHeight="1" x14ac:dyDescent="0.2">
      <c r="A10" s="106" t="s">
        <v>24</v>
      </c>
      <c r="B10" s="107"/>
      <c r="C10" s="108"/>
      <c r="D10" s="108"/>
      <c r="E10" s="108"/>
      <c r="F10" s="109"/>
      <c r="G10" s="109"/>
      <c r="H10" s="109"/>
      <c r="I10" s="109"/>
      <c r="J10" s="109"/>
      <c r="K10" s="109"/>
      <c r="L10" s="109"/>
      <c r="M10" s="109"/>
      <c r="N10" s="109"/>
      <c r="O10" s="108"/>
      <c r="P10" s="108"/>
      <c r="Q10" s="108"/>
      <c r="R10" s="109"/>
      <c r="S10" s="109"/>
      <c r="T10" s="109"/>
      <c r="AF10" s="103"/>
      <c r="AG10" s="103"/>
      <c r="AH10" s="103"/>
      <c r="AI10" s="103"/>
      <c r="AJ10" s="103"/>
      <c r="AK10" s="103"/>
      <c r="AL10" s="103"/>
      <c r="AM10" s="103"/>
      <c r="AN10" s="103"/>
      <c r="AO10" s="103"/>
      <c r="AP10" s="103"/>
      <c r="AQ10" s="103"/>
      <c r="AR10" s="103"/>
      <c r="AS10" s="103"/>
      <c r="AT10" s="103"/>
      <c r="AU10" s="103"/>
      <c r="AV10" s="103"/>
    </row>
    <row r="11" spans="1:48" s="17" customFormat="1" ht="12.75" customHeight="1" x14ac:dyDescent="0.2">
      <c r="A11" s="21"/>
      <c r="B11" s="39" t="s">
        <v>25</v>
      </c>
      <c r="C11" s="40">
        <f t="shared" ref="C11:C17" ca="1" si="0">VLOOKUP(TRIM($B11),INDIRECT($AK$12),6+$AK$16,FALSE)</f>
        <v>35793</v>
      </c>
      <c r="D11" s="40">
        <f t="shared" ref="D11:D17" ca="1" si="1">VLOOKUP(TRIM($B11),INDIRECT($AK$12),5+$AK$16,FALSE)</f>
        <v>43888</v>
      </c>
      <c r="E11" s="40">
        <f t="shared" ref="E11:E17" ca="1" si="2">VLOOKUP(TRIM($B11),INDIRECT($AK$12),7+$AK$16,FALSE)</f>
        <v>79681</v>
      </c>
      <c r="F11" s="41">
        <f t="shared" ref="F11:F17" ca="1" si="3">VLOOKUP(TRIM($B11),INDIRECT($AK$12),3+$AK$16,FALSE)</f>
        <v>91</v>
      </c>
      <c r="G11" s="41">
        <f t="shared" ref="G11:G17" ca="1" si="4">VLOOKUP(TRIM($B11),INDIRECT($AK$12),2+$AK$16,FALSE)</f>
        <v>94</v>
      </c>
      <c r="H11" s="41">
        <f t="shared" ref="H11:H17" ca="1" si="5">VLOOKUP(TRIM($B11),INDIRECT($AK$12),4+$AK$16,FALSE)</f>
        <v>93</v>
      </c>
      <c r="I11" s="40">
        <f t="shared" ref="I11:I17" ca="1" si="6">VLOOKUP(TRIM($B11),INDIRECT($AK$12),30+$AK$16,FALSE)</f>
        <v>191302</v>
      </c>
      <c r="J11" s="40">
        <f t="shared" ref="J11:J17" ca="1" si="7">VLOOKUP(TRIM($B11),INDIRECT($AK$12),29+$AK$16,FALSE)</f>
        <v>206887</v>
      </c>
      <c r="K11" s="40">
        <f t="shared" ref="K11:K17" ca="1" si="8">VLOOKUP(TRIM($B11),INDIRECT($AK$12),31+$AK$16,FALSE)</f>
        <v>398189</v>
      </c>
      <c r="L11" s="41">
        <f t="shared" ref="L11:L17" ca="1" si="9">VLOOKUP(TRIM($B11),INDIRECT($AK$12),27+$AK$16,FALSE)</f>
        <v>96</v>
      </c>
      <c r="M11" s="41">
        <f t="shared" ref="M11:M17" ca="1" si="10">VLOOKUP(TRIM($B11),INDIRECT($AK$12),26+$AK$16,FALSE)</f>
        <v>98</v>
      </c>
      <c r="N11" s="41">
        <f t="shared" ref="N11:N17" ca="1" si="11">VLOOKUP(TRIM($B11),INDIRECT($AK$12),28+$AK$16,FALSE)</f>
        <v>97</v>
      </c>
      <c r="O11" s="40">
        <f t="shared" ref="O11:O17" ca="1" si="12">VLOOKUP(TRIM($B11),INDIRECT($AK$12),54+$AK$16,FALSE)</f>
        <v>227095</v>
      </c>
      <c r="P11" s="40">
        <f t="shared" ref="P11:P17" ca="1" si="13">VLOOKUP(TRIM($B11),INDIRECT($AK$12),53+$AK$16,FALSE)</f>
        <v>250775</v>
      </c>
      <c r="Q11" s="40">
        <f t="shared" ref="Q11:Q17" ca="1" si="14">VLOOKUP(TRIM($B11),INDIRECT($AK$12),55+$AK$16,FALSE)</f>
        <v>477870</v>
      </c>
      <c r="R11" s="41">
        <f t="shared" ref="R11:R17" ca="1" si="15">VLOOKUP(TRIM($B11),INDIRECT($AK$12),51+$AK$16,FALSE)</f>
        <v>95</v>
      </c>
      <c r="S11" s="41">
        <f t="shared" ref="S11:S17" ca="1" si="16">VLOOKUP(TRIM($B11),INDIRECT($AK$12),50+$AK$16,FALSE)</f>
        <v>97</v>
      </c>
      <c r="T11" s="41">
        <f t="shared" ref="T11:T17" ca="1" si="17">VLOOKUP(TRIM($B11),INDIRECT($AK$12),52+$AK$16,FALSE)</f>
        <v>96</v>
      </c>
      <c r="AF11" s="102"/>
      <c r="AG11" s="102"/>
      <c r="AH11" s="102"/>
      <c r="AI11" s="102"/>
      <c r="AJ11" s="102"/>
      <c r="AK11" s="102"/>
      <c r="AL11" s="102"/>
      <c r="AM11" s="102"/>
      <c r="AN11" s="102"/>
      <c r="AO11" s="102"/>
      <c r="AP11" s="102"/>
      <c r="AQ11" s="102"/>
      <c r="AR11" s="102"/>
      <c r="AS11" s="102"/>
      <c r="AT11" s="102"/>
      <c r="AU11" s="102"/>
      <c r="AV11" s="102"/>
    </row>
    <row r="12" spans="1:48" s="17" customFormat="1" ht="12.75" customHeight="1" x14ac:dyDescent="0.2">
      <c r="A12" s="21"/>
      <c r="B12" s="39" t="s">
        <v>26</v>
      </c>
      <c r="C12" s="40">
        <f t="shared" ca="1" si="0"/>
        <v>24380</v>
      </c>
      <c r="D12" s="40">
        <f t="shared" ca="1" si="1"/>
        <v>13944</v>
      </c>
      <c r="E12" s="40">
        <f t="shared" ca="1" si="2"/>
        <v>38324</v>
      </c>
      <c r="F12" s="41">
        <f t="shared" ca="1" si="3"/>
        <v>49</v>
      </c>
      <c r="G12" s="41">
        <f t="shared" ca="1" si="4"/>
        <v>52</v>
      </c>
      <c r="H12" s="41">
        <f t="shared" ca="1" si="5"/>
        <v>50</v>
      </c>
      <c r="I12" s="40">
        <f t="shared" ca="1" si="6"/>
        <v>51735</v>
      </c>
      <c r="J12" s="40">
        <f t="shared" ca="1" si="7"/>
        <v>24174</v>
      </c>
      <c r="K12" s="40">
        <f t="shared" ca="1" si="8"/>
        <v>75909</v>
      </c>
      <c r="L12" s="41">
        <f t="shared" ca="1" si="9"/>
        <v>62</v>
      </c>
      <c r="M12" s="41">
        <f t="shared" ca="1" si="10"/>
        <v>64</v>
      </c>
      <c r="N12" s="41">
        <f t="shared" ca="1" si="11"/>
        <v>62</v>
      </c>
      <c r="O12" s="40">
        <f t="shared" ca="1" si="12"/>
        <v>76115</v>
      </c>
      <c r="P12" s="40">
        <f t="shared" ca="1" si="13"/>
        <v>38118</v>
      </c>
      <c r="Q12" s="40">
        <f t="shared" ca="1" si="14"/>
        <v>114233</v>
      </c>
      <c r="R12" s="41">
        <f t="shared" ca="1" si="15"/>
        <v>57</v>
      </c>
      <c r="S12" s="41">
        <f t="shared" ca="1" si="16"/>
        <v>60</v>
      </c>
      <c r="T12" s="41">
        <f t="shared" ca="1" si="17"/>
        <v>58</v>
      </c>
      <c r="AE12" s="110"/>
      <c r="AF12" s="102"/>
      <c r="AG12" s="102"/>
      <c r="AH12" s="102"/>
      <c r="AI12" s="102"/>
      <c r="AJ12" s="102"/>
      <c r="AK12" s="102" t="str">
        <f>"Table15b_SEN_by_FSM_"&amp;Q5</f>
        <v>Table15b_SEN_by_FSM_2013</v>
      </c>
      <c r="AL12" s="102"/>
      <c r="AM12" s="102"/>
      <c r="AN12" s="102"/>
      <c r="AO12" s="102"/>
      <c r="AP12" s="102"/>
      <c r="AQ12" s="102"/>
      <c r="AR12" s="102"/>
      <c r="AS12" s="102"/>
      <c r="AT12" s="102"/>
      <c r="AU12" s="102"/>
      <c r="AV12" s="102"/>
    </row>
    <row r="13" spans="1:48" s="17" customFormat="1" ht="12.75" customHeight="1" x14ac:dyDescent="0.2">
      <c r="A13" s="21"/>
      <c r="B13" s="39" t="s">
        <v>27</v>
      </c>
      <c r="C13" s="40">
        <f t="shared" ca="1" si="0"/>
        <v>21774</v>
      </c>
      <c r="D13" s="40">
        <f t="shared" ca="1" si="1"/>
        <v>12930</v>
      </c>
      <c r="E13" s="40">
        <f t="shared" ca="1" si="2"/>
        <v>34704</v>
      </c>
      <c r="F13" s="41">
        <f t="shared" ca="1" si="3"/>
        <v>52</v>
      </c>
      <c r="G13" s="41">
        <f t="shared" ca="1" si="4"/>
        <v>55</v>
      </c>
      <c r="H13" s="41">
        <f t="shared" ca="1" si="5"/>
        <v>53</v>
      </c>
      <c r="I13" s="40">
        <f t="shared" ca="1" si="6"/>
        <v>46357</v>
      </c>
      <c r="J13" s="40">
        <f t="shared" ca="1" si="7"/>
        <v>22049</v>
      </c>
      <c r="K13" s="40">
        <f t="shared" ca="1" si="8"/>
        <v>68406</v>
      </c>
      <c r="L13" s="41">
        <f t="shared" ca="1" si="9"/>
        <v>65</v>
      </c>
      <c r="M13" s="41">
        <f t="shared" ca="1" si="10"/>
        <v>68</v>
      </c>
      <c r="N13" s="41">
        <f t="shared" ca="1" si="11"/>
        <v>66</v>
      </c>
      <c r="O13" s="40">
        <f t="shared" ca="1" si="12"/>
        <v>68131</v>
      </c>
      <c r="P13" s="40">
        <f t="shared" ca="1" si="13"/>
        <v>34979</v>
      </c>
      <c r="Q13" s="40">
        <f t="shared" ca="1" si="14"/>
        <v>103110</v>
      </c>
      <c r="R13" s="41">
        <f t="shared" ca="1" si="15"/>
        <v>61</v>
      </c>
      <c r="S13" s="41">
        <f t="shared" ca="1" si="16"/>
        <v>63</v>
      </c>
      <c r="T13" s="41">
        <f t="shared" ca="1" si="17"/>
        <v>62</v>
      </c>
      <c r="AE13" s="102"/>
      <c r="AF13" s="102"/>
      <c r="AG13" s="102"/>
      <c r="AH13" s="102"/>
      <c r="AI13" s="102"/>
      <c r="AJ13" s="102"/>
      <c r="AK13" s="102"/>
      <c r="AL13" s="102"/>
      <c r="AM13" s="102"/>
      <c r="AN13" s="102"/>
      <c r="AO13" s="102"/>
      <c r="AP13" s="102"/>
      <c r="AQ13" s="102"/>
      <c r="AR13" s="102"/>
      <c r="AS13" s="102"/>
      <c r="AT13" s="102"/>
      <c r="AU13" s="102"/>
      <c r="AV13" s="102"/>
    </row>
    <row r="14" spans="1:48" s="17" customFormat="1" ht="12.75" customHeight="1" x14ac:dyDescent="0.2">
      <c r="A14" s="21"/>
      <c r="B14" s="39" t="s">
        <v>165</v>
      </c>
      <c r="C14" s="40">
        <f t="shared" ca="1" si="0"/>
        <v>12528</v>
      </c>
      <c r="D14" s="40">
        <f t="shared" ca="1" si="1"/>
        <v>8653</v>
      </c>
      <c r="E14" s="40">
        <f t="shared" ca="1" si="2"/>
        <v>21181</v>
      </c>
      <c r="F14" s="41">
        <f t="shared" ca="1" si="3"/>
        <v>59</v>
      </c>
      <c r="G14" s="41">
        <f t="shared" ca="1" si="4"/>
        <v>60</v>
      </c>
      <c r="H14" s="41">
        <f t="shared" ca="1" si="5"/>
        <v>59</v>
      </c>
      <c r="I14" s="40">
        <f t="shared" ca="1" si="6"/>
        <v>28508</v>
      </c>
      <c r="J14" s="40">
        <f t="shared" ca="1" si="7"/>
        <v>15166</v>
      </c>
      <c r="K14" s="40">
        <f t="shared" ca="1" si="8"/>
        <v>43674</v>
      </c>
      <c r="L14" s="41">
        <f t="shared" ca="1" si="9"/>
        <v>70</v>
      </c>
      <c r="M14" s="41">
        <f t="shared" ca="1" si="10"/>
        <v>71</v>
      </c>
      <c r="N14" s="41">
        <f t="shared" ca="1" si="11"/>
        <v>70</v>
      </c>
      <c r="O14" s="40">
        <f t="shared" ca="1" si="12"/>
        <v>41036</v>
      </c>
      <c r="P14" s="40">
        <f t="shared" ca="1" si="13"/>
        <v>23819</v>
      </c>
      <c r="Q14" s="40">
        <f t="shared" ca="1" si="14"/>
        <v>64855</v>
      </c>
      <c r="R14" s="41">
        <f t="shared" ca="1" si="15"/>
        <v>66</v>
      </c>
      <c r="S14" s="41">
        <f t="shared" ca="1" si="16"/>
        <v>67</v>
      </c>
      <c r="T14" s="41">
        <f t="shared" ca="1" si="17"/>
        <v>67</v>
      </c>
      <c r="AE14" s="102"/>
      <c r="AF14" s="102"/>
      <c r="AG14" s="102"/>
      <c r="AH14" s="102"/>
      <c r="AI14" s="102"/>
      <c r="AJ14" s="102"/>
      <c r="AK14" s="102"/>
      <c r="AL14" s="102"/>
      <c r="AM14" s="102"/>
      <c r="AN14" s="102"/>
      <c r="AO14" s="102"/>
      <c r="AP14" s="102"/>
      <c r="AQ14" s="102"/>
      <c r="AR14" s="102"/>
      <c r="AS14" s="102"/>
      <c r="AT14" s="102"/>
      <c r="AU14" s="102"/>
      <c r="AV14" s="102"/>
    </row>
    <row r="15" spans="1:48" s="17" customFormat="1" ht="12.75" customHeight="1" x14ac:dyDescent="0.2">
      <c r="A15" s="21"/>
      <c r="B15" s="39" t="s">
        <v>166</v>
      </c>
      <c r="C15" s="40">
        <f t="shared" ca="1" si="0"/>
        <v>9246</v>
      </c>
      <c r="D15" s="40">
        <f t="shared" ca="1" si="1"/>
        <v>4277</v>
      </c>
      <c r="E15" s="40">
        <f t="shared" ca="1" si="2"/>
        <v>13523</v>
      </c>
      <c r="F15" s="41">
        <f t="shared" ca="1" si="3"/>
        <v>44</v>
      </c>
      <c r="G15" s="41">
        <f t="shared" ca="1" si="4"/>
        <v>46</v>
      </c>
      <c r="H15" s="41">
        <f t="shared" ca="1" si="5"/>
        <v>44</v>
      </c>
      <c r="I15" s="40">
        <f t="shared" ca="1" si="6"/>
        <v>17849</v>
      </c>
      <c r="J15" s="40">
        <f t="shared" ca="1" si="7"/>
        <v>6883</v>
      </c>
      <c r="K15" s="40">
        <f t="shared" ca="1" si="8"/>
        <v>24732</v>
      </c>
      <c r="L15" s="41">
        <f t="shared" ca="1" si="9"/>
        <v>58</v>
      </c>
      <c r="M15" s="41">
        <f t="shared" ca="1" si="10"/>
        <v>59</v>
      </c>
      <c r="N15" s="41">
        <f t="shared" ca="1" si="11"/>
        <v>59</v>
      </c>
      <c r="O15" s="40">
        <f t="shared" ca="1" si="12"/>
        <v>27095</v>
      </c>
      <c r="P15" s="40">
        <f t="shared" ca="1" si="13"/>
        <v>11160</v>
      </c>
      <c r="Q15" s="40">
        <f t="shared" ca="1" si="14"/>
        <v>38255</v>
      </c>
      <c r="R15" s="41">
        <f t="shared" ca="1" si="15"/>
        <v>53</v>
      </c>
      <c r="S15" s="41">
        <f t="shared" ca="1" si="16"/>
        <v>54</v>
      </c>
      <c r="T15" s="41">
        <f t="shared" ca="1" si="17"/>
        <v>54</v>
      </c>
      <c r="AE15" s="102"/>
      <c r="AF15" s="102"/>
      <c r="AG15" s="102"/>
      <c r="AH15" s="102"/>
      <c r="AI15" s="102"/>
      <c r="AJ15" s="102"/>
      <c r="AK15" s="102"/>
      <c r="AL15" s="102"/>
      <c r="AM15" s="102"/>
      <c r="AN15" s="102"/>
      <c r="AO15" s="102"/>
      <c r="AP15" s="102"/>
      <c r="AQ15" s="102"/>
      <c r="AR15" s="102"/>
      <c r="AS15" s="102"/>
      <c r="AT15" s="102"/>
      <c r="AU15" s="102"/>
      <c r="AV15" s="102"/>
    </row>
    <row r="16" spans="1:48" s="17" customFormat="1" ht="12.75" customHeight="1" x14ac:dyDescent="0.2">
      <c r="A16" s="21"/>
      <c r="B16" s="39" t="s">
        <v>30</v>
      </c>
      <c r="C16" s="40">
        <f t="shared" ca="1" si="0"/>
        <v>2606</v>
      </c>
      <c r="D16" s="40">
        <f t="shared" ca="1" si="1"/>
        <v>1014</v>
      </c>
      <c r="E16" s="40">
        <f t="shared" ca="1" si="2"/>
        <v>3620</v>
      </c>
      <c r="F16" s="41">
        <f t="shared" ca="1" si="3"/>
        <v>18</v>
      </c>
      <c r="G16" s="41">
        <f t="shared" ca="1" si="4"/>
        <v>18</v>
      </c>
      <c r="H16" s="41">
        <f t="shared" ca="1" si="5"/>
        <v>18</v>
      </c>
      <c r="I16" s="40">
        <f t="shared" ca="1" si="6"/>
        <v>5378</v>
      </c>
      <c r="J16" s="40">
        <f t="shared" ca="1" si="7"/>
        <v>2125</v>
      </c>
      <c r="K16" s="40">
        <f t="shared" ca="1" si="8"/>
        <v>7503</v>
      </c>
      <c r="L16" s="41">
        <f t="shared" ca="1" si="9"/>
        <v>28</v>
      </c>
      <c r="M16" s="41">
        <f t="shared" ca="1" si="10"/>
        <v>25</v>
      </c>
      <c r="N16" s="41">
        <f t="shared" ca="1" si="11"/>
        <v>27</v>
      </c>
      <c r="O16" s="40">
        <f t="shared" ca="1" si="12"/>
        <v>7984</v>
      </c>
      <c r="P16" s="40">
        <f t="shared" ca="1" si="13"/>
        <v>3139</v>
      </c>
      <c r="Q16" s="40">
        <f t="shared" ca="1" si="14"/>
        <v>11123</v>
      </c>
      <c r="R16" s="41">
        <f t="shared" ca="1" si="15"/>
        <v>25</v>
      </c>
      <c r="S16" s="41">
        <f t="shared" ca="1" si="16"/>
        <v>23</v>
      </c>
      <c r="T16" s="41">
        <f t="shared" ca="1" si="17"/>
        <v>24</v>
      </c>
      <c r="AE16" s="102"/>
      <c r="AF16" s="102"/>
      <c r="AG16" s="102"/>
      <c r="AH16" s="102"/>
      <c r="AI16" s="102"/>
      <c r="AJ16" s="102"/>
      <c r="AK16" s="102">
        <f>IF(Q4="Reading",0,IF(Q4="Writing",6,IF(Q4="Mathematics",12,IF(Q4="Science",18))))</f>
        <v>0</v>
      </c>
      <c r="AL16" s="102"/>
      <c r="AM16" s="102"/>
      <c r="AN16" s="102"/>
      <c r="AO16" s="102"/>
      <c r="AP16" s="102"/>
      <c r="AQ16" s="102"/>
      <c r="AR16" s="102"/>
      <c r="AS16" s="102"/>
      <c r="AT16" s="102"/>
      <c r="AU16" s="102"/>
      <c r="AV16" s="102"/>
    </row>
    <row r="17" spans="1:51" s="17" customFormat="1" ht="12.75" customHeight="1" x14ac:dyDescent="0.2">
      <c r="A17" s="44"/>
      <c r="B17" s="44" t="s">
        <v>167</v>
      </c>
      <c r="C17" s="46">
        <f t="shared" ca="1" si="0"/>
        <v>60173</v>
      </c>
      <c r="D17" s="46">
        <f t="shared" ca="1" si="1"/>
        <v>57832</v>
      </c>
      <c r="E17" s="46">
        <f t="shared" ca="1" si="2"/>
        <v>118005</v>
      </c>
      <c r="F17" s="47">
        <f t="shared" ca="1" si="3"/>
        <v>74</v>
      </c>
      <c r="G17" s="47">
        <f t="shared" ca="1" si="4"/>
        <v>84</v>
      </c>
      <c r="H17" s="47">
        <f t="shared" ca="1" si="5"/>
        <v>79</v>
      </c>
      <c r="I17" s="46">
        <f t="shared" ca="1" si="6"/>
        <v>244534</v>
      </c>
      <c r="J17" s="46">
        <f t="shared" ca="1" si="7"/>
        <v>232479</v>
      </c>
      <c r="K17" s="46">
        <f t="shared" ca="1" si="8"/>
        <v>477013</v>
      </c>
      <c r="L17" s="47">
        <f t="shared" ca="1" si="9"/>
        <v>88</v>
      </c>
      <c r="M17" s="47">
        <f t="shared" ca="1" si="10"/>
        <v>94</v>
      </c>
      <c r="N17" s="47">
        <f t="shared" ca="1" si="11"/>
        <v>91</v>
      </c>
      <c r="O17" s="46">
        <f t="shared" ca="1" si="12"/>
        <v>304707</v>
      </c>
      <c r="P17" s="46">
        <f t="shared" ca="1" si="13"/>
        <v>290311</v>
      </c>
      <c r="Q17" s="46">
        <f t="shared" ca="1" si="14"/>
        <v>595018</v>
      </c>
      <c r="R17" s="47">
        <f t="shared" ca="1" si="15"/>
        <v>86</v>
      </c>
      <c r="S17" s="47">
        <f t="shared" ca="1" si="16"/>
        <v>92</v>
      </c>
      <c r="T17" s="47">
        <f t="shared" ca="1" si="17"/>
        <v>89</v>
      </c>
      <c r="AE17" s="102"/>
      <c r="AF17" s="102"/>
      <c r="AG17" s="102"/>
      <c r="AH17" s="102"/>
      <c r="AI17" s="102"/>
      <c r="AJ17" s="102"/>
      <c r="AK17" s="102"/>
      <c r="AL17" s="102"/>
      <c r="AM17" s="102"/>
      <c r="AN17" s="102"/>
      <c r="AO17" s="102"/>
      <c r="AP17" s="102"/>
      <c r="AQ17" s="102"/>
      <c r="AR17" s="102"/>
      <c r="AS17" s="102"/>
      <c r="AT17" s="102"/>
      <c r="AU17" s="102"/>
      <c r="AV17" s="102"/>
    </row>
    <row r="18" spans="1:51" s="17" customFormat="1" ht="12.75" customHeight="1" x14ac:dyDescent="0.2">
      <c r="C18" s="111"/>
      <c r="D18" s="111"/>
      <c r="E18" s="111"/>
      <c r="F18" s="112"/>
      <c r="G18" s="112"/>
      <c r="H18" s="112"/>
      <c r="I18" s="111"/>
      <c r="J18" s="111"/>
      <c r="K18" s="111"/>
      <c r="T18" s="113" t="s">
        <v>43</v>
      </c>
      <c r="AE18" s="102"/>
      <c r="AF18" s="102"/>
      <c r="AG18" s="102"/>
      <c r="AH18" s="102"/>
      <c r="AI18" s="102"/>
      <c r="AJ18" s="102"/>
      <c r="AK18" s="102"/>
      <c r="AL18" s="102"/>
      <c r="AM18" s="102"/>
      <c r="AN18" s="102"/>
      <c r="AO18" s="102"/>
      <c r="AP18" s="102"/>
      <c r="AQ18" s="102"/>
      <c r="AR18" s="102"/>
      <c r="AS18" s="102"/>
      <c r="AT18" s="102"/>
      <c r="AU18" s="102"/>
      <c r="AV18" s="102"/>
    </row>
    <row r="19" spans="1:51" ht="12.75" customHeight="1" x14ac:dyDescent="0.2">
      <c r="A19" s="49" t="s">
        <v>168</v>
      </c>
      <c r="B19" s="111"/>
      <c r="C19" s="111"/>
      <c r="D19" s="111"/>
      <c r="E19" s="17"/>
      <c r="F19" s="17"/>
      <c r="G19" s="17"/>
      <c r="H19" s="111"/>
      <c r="I19" s="111"/>
      <c r="J19" s="111"/>
      <c r="K19" s="17"/>
      <c r="L19" s="17"/>
      <c r="M19" s="17"/>
      <c r="N19" s="111"/>
      <c r="O19" s="111"/>
      <c r="P19" s="111"/>
      <c r="Q19" s="17"/>
      <c r="R19" s="17"/>
      <c r="S19" s="17"/>
      <c r="AE19" s="100">
        <v>2009</v>
      </c>
      <c r="AF19" s="100"/>
      <c r="AG19" s="100"/>
      <c r="AH19" s="100"/>
      <c r="AI19" s="100"/>
      <c r="AJ19" s="100"/>
      <c r="AK19" s="100"/>
      <c r="AL19" s="100"/>
      <c r="AM19" s="100"/>
      <c r="AN19" s="100"/>
      <c r="AO19" s="100"/>
      <c r="AP19" s="100"/>
      <c r="AQ19" s="100"/>
      <c r="AR19" s="100"/>
      <c r="AS19" s="100"/>
      <c r="AT19" s="100"/>
      <c r="AU19" s="100"/>
      <c r="AV19" s="100"/>
      <c r="AW19" s="100"/>
      <c r="AX19" s="100"/>
      <c r="AY19" s="100"/>
    </row>
    <row r="20" spans="1:51" ht="12.75" customHeight="1" x14ac:dyDescent="0.2">
      <c r="A20" s="49" t="s">
        <v>45</v>
      </c>
      <c r="B20" s="49"/>
      <c r="C20" s="36"/>
      <c r="D20" s="114"/>
      <c r="E20" s="114"/>
      <c r="F20" s="114"/>
      <c r="G20" s="114"/>
      <c r="H20" s="114"/>
      <c r="I20" s="114"/>
      <c r="J20" s="114"/>
      <c r="K20" s="115"/>
      <c r="L20" s="115"/>
      <c r="M20" s="115"/>
      <c r="N20" s="115"/>
      <c r="O20" s="115"/>
      <c r="P20" s="115"/>
      <c r="Q20" s="115"/>
      <c r="R20" s="115"/>
      <c r="S20" s="115"/>
      <c r="T20" s="115"/>
      <c r="U20" s="115"/>
      <c r="V20" s="115"/>
      <c r="W20" s="115"/>
      <c r="X20" s="115"/>
      <c r="Y20" s="115"/>
      <c r="Z20" s="116"/>
      <c r="AE20" s="10">
        <v>2010</v>
      </c>
    </row>
    <row r="21" spans="1:51" ht="12.75" customHeight="1" x14ac:dyDescent="0.2">
      <c r="A21" s="49" t="s">
        <v>169</v>
      </c>
      <c r="B21" s="49"/>
      <c r="C21" s="36"/>
      <c r="D21" s="114"/>
      <c r="E21" s="114"/>
      <c r="F21" s="114"/>
      <c r="G21" s="114"/>
      <c r="H21" s="114"/>
      <c r="I21" s="114"/>
      <c r="J21" s="114"/>
      <c r="K21" s="115"/>
      <c r="L21" s="115"/>
      <c r="M21" s="115"/>
      <c r="N21" s="115"/>
      <c r="O21" s="115"/>
      <c r="P21" s="115"/>
      <c r="Q21" s="115"/>
      <c r="R21" s="115"/>
      <c r="S21" s="115"/>
      <c r="T21" s="115"/>
      <c r="U21" s="115"/>
      <c r="V21" s="115"/>
      <c r="W21" s="115"/>
      <c r="X21" s="115"/>
      <c r="Y21" s="115"/>
      <c r="Z21" s="116"/>
      <c r="AE21" s="10">
        <v>2011</v>
      </c>
    </row>
    <row r="22" spans="1:51" ht="22.5" customHeight="1" x14ac:dyDescent="0.2">
      <c r="A22" s="727" t="s">
        <v>170</v>
      </c>
      <c r="B22" s="662"/>
      <c r="C22" s="662"/>
      <c r="D22" s="662"/>
      <c r="E22" s="662"/>
      <c r="F22" s="662"/>
      <c r="G22" s="662"/>
      <c r="H22" s="662"/>
      <c r="I22" s="662"/>
      <c r="J22" s="662"/>
      <c r="K22" s="662"/>
      <c r="L22" s="662"/>
      <c r="M22" s="662"/>
      <c r="N22" s="662"/>
      <c r="O22" s="662"/>
      <c r="P22" s="662"/>
      <c r="Q22" s="662"/>
      <c r="R22" s="662"/>
      <c r="S22" s="662"/>
      <c r="T22" s="662"/>
      <c r="AE22" s="6">
        <v>2012</v>
      </c>
    </row>
    <row r="23" spans="1:51" ht="12.75" customHeight="1" x14ac:dyDescent="0.2">
      <c r="A23" s="49" t="s">
        <v>171</v>
      </c>
      <c r="B23" s="49"/>
      <c r="C23" s="36"/>
      <c r="D23" s="36"/>
      <c r="E23" s="36"/>
      <c r="F23" s="36"/>
      <c r="G23" s="36"/>
      <c r="H23" s="19"/>
      <c r="I23" s="19"/>
      <c r="J23" s="36"/>
      <c r="K23" s="19"/>
      <c r="L23" s="19"/>
      <c r="M23" s="19"/>
      <c r="N23" s="19"/>
      <c r="O23" s="19"/>
      <c r="AE23" s="6">
        <v>2013</v>
      </c>
    </row>
    <row r="24" spans="1:51" ht="12.75" customHeight="1" x14ac:dyDescent="0.2">
      <c r="A24" s="117"/>
      <c r="B24" s="49"/>
      <c r="C24" s="36"/>
      <c r="D24" s="36"/>
      <c r="E24" s="36"/>
      <c r="F24" s="36"/>
      <c r="G24" s="36"/>
      <c r="H24" s="19"/>
      <c r="I24" s="19"/>
      <c r="J24" s="36"/>
      <c r="K24" s="19"/>
      <c r="L24" s="19"/>
      <c r="M24" s="19"/>
      <c r="N24" s="19"/>
      <c r="O24" s="19"/>
    </row>
    <row r="26" spans="1:51" x14ac:dyDescent="0.2">
      <c r="A26" s="36" t="s">
        <v>47</v>
      </c>
    </row>
    <row r="27" spans="1:51" x14ac:dyDescent="0.2">
      <c r="A27" s="49" t="s">
        <v>415</v>
      </c>
    </row>
  </sheetData>
  <sheetProtection sheet="1" objects="1" scenarios="1"/>
  <mergeCells count="16">
    <mergeCell ref="A22:T22"/>
    <mergeCell ref="O3:T3"/>
    <mergeCell ref="O4:P4"/>
    <mergeCell ref="Q4:T4"/>
    <mergeCell ref="O5:P5"/>
    <mergeCell ref="Q5:T5"/>
    <mergeCell ref="A7:B9"/>
    <mergeCell ref="C7:H7"/>
    <mergeCell ref="I7:N7"/>
    <mergeCell ref="O7:T7"/>
    <mergeCell ref="C8:E8"/>
    <mergeCell ref="F8:H8"/>
    <mergeCell ref="I8:K8"/>
    <mergeCell ref="L8:N8"/>
    <mergeCell ref="O8:Q8"/>
    <mergeCell ref="R8:T8"/>
  </mergeCells>
  <dataValidations count="2">
    <dataValidation type="list" allowBlank="1" showInputMessage="1" showErrorMessage="1" sqref="Q5:T5">
      <formula1>$AE$19:$AE$23</formula1>
    </dataValidation>
    <dataValidation type="list" allowBlank="1" showInputMessage="1" showErrorMessage="1" sqref="Q4">
      <formula1>$AE$1:$AE$4</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V17"/>
  <sheetViews>
    <sheetView workbookViewId="0">
      <selection sqref="A1:T1"/>
    </sheetView>
  </sheetViews>
  <sheetFormatPr defaultRowHeight="12.75" x14ac:dyDescent="0.2"/>
  <cols>
    <col min="1" max="1" width="6.7109375" style="51" customWidth="1"/>
    <col min="2" max="2" width="16.42578125" style="51" customWidth="1"/>
    <col min="3" max="16384" width="9.140625" style="51"/>
  </cols>
  <sheetData>
    <row r="1" spans="1:74" ht="15.75" x14ac:dyDescent="0.25">
      <c r="A1" s="50" t="s">
        <v>49</v>
      </c>
      <c r="B1" s="52"/>
      <c r="C1" s="52"/>
      <c r="D1" s="52"/>
      <c r="E1" s="52"/>
      <c r="F1" s="52"/>
      <c r="G1" s="52"/>
      <c r="H1" s="52"/>
      <c r="I1" s="52"/>
      <c r="J1" s="52"/>
      <c r="K1" s="52"/>
      <c r="L1" s="52"/>
      <c r="M1" s="52"/>
      <c r="N1" s="52"/>
      <c r="O1" s="52"/>
      <c r="P1" s="52"/>
      <c r="Q1" s="52"/>
      <c r="R1" s="52"/>
      <c r="S1" s="52"/>
      <c r="T1" s="52"/>
      <c r="U1" s="52"/>
      <c r="V1" s="52">
        <v>21</v>
      </c>
      <c r="W1" s="52">
        <v>22</v>
      </c>
      <c r="X1" s="52">
        <v>23</v>
      </c>
      <c r="Y1" s="52">
        <v>24</v>
      </c>
      <c r="Z1" s="52">
        <v>25</v>
      </c>
      <c r="AA1" s="52">
        <v>26</v>
      </c>
      <c r="AB1" s="52">
        <v>27</v>
      </c>
      <c r="AC1" s="52">
        <v>28</v>
      </c>
      <c r="AD1" s="52">
        <v>29</v>
      </c>
      <c r="AE1" s="52">
        <v>30</v>
      </c>
      <c r="AF1" s="52">
        <v>31</v>
      </c>
      <c r="AG1" s="52">
        <v>32</v>
      </c>
      <c r="AH1" s="52">
        <v>33</v>
      </c>
      <c r="AI1" s="52">
        <v>34</v>
      </c>
      <c r="AJ1" s="52">
        <v>35</v>
      </c>
      <c r="AK1" s="52">
        <v>36</v>
      </c>
      <c r="AL1" s="52">
        <v>37</v>
      </c>
      <c r="AM1" s="52">
        <v>38</v>
      </c>
      <c r="AN1" s="52">
        <v>39</v>
      </c>
      <c r="AO1" s="52">
        <v>40</v>
      </c>
      <c r="AP1" s="52">
        <v>41</v>
      </c>
      <c r="AQ1" s="52">
        <v>42</v>
      </c>
      <c r="AR1" s="52">
        <v>43</v>
      </c>
      <c r="AS1" s="52">
        <v>44</v>
      </c>
      <c r="AT1" s="52">
        <v>45</v>
      </c>
      <c r="AU1" s="52">
        <v>46</v>
      </c>
      <c r="AV1" s="52">
        <v>47</v>
      </c>
      <c r="AW1" s="52">
        <v>48</v>
      </c>
      <c r="AX1" s="52">
        <v>49</v>
      </c>
      <c r="AY1" s="52">
        <v>50</v>
      </c>
      <c r="AZ1" s="52">
        <v>51</v>
      </c>
      <c r="BA1" s="52">
        <v>52</v>
      </c>
      <c r="BB1" s="52">
        <v>53</v>
      </c>
      <c r="BC1" s="52">
        <v>54</v>
      </c>
      <c r="BD1" s="52">
        <v>55</v>
      </c>
      <c r="BE1" s="52">
        <v>56</v>
      </c>
      <c r="BF1" s="52">
        <v>57</v>
      </c>
      <c r="BG1" s="52">
        <v>58</v>
      </c>
      <c r="BH1" s="52">
        <v>59</v>
      </c>
      <c r="BI1" s="52">
        <v>60</v>
      </c>
      <c r="BJ1" s="52">
        <v>61</v>
      </c>
      <c r="BK1" s="52">
        <v>62</v>
      </c>
      <c r="BL1" s="52">
        <v>63</v>
      </c>
      <c r="BM1" s="52">
        <v>64</v>
      </c>
      <c r="BN1" s="52">
        <v>65</v>
      </c>
      <c r="BO1" s="52">
        <v>66</v>
      </c>
      <c r="BP1" s="52">
        <v>67</v>
      </c>
      <c r="BQ1" s="52">
        <v>68</v>
      </c>
      <c r="BR1" s="52">
        <v>69</v>
      </c>
      <c r="BS1" s="52">
        <v>70</v>
      </c>
      <c r="BT1" s="52">
        <v>71</v>
      </c>
      <c r="BU1" s="52">
        <v>72</v>
      </c>
      <c r="BV1" s="52">
        <v>73</v>
      </c>
    </row>
    <row r="2" spans="1:74" x14ac:dyDescent="0.2">
      <c r="C2" s="51" t="s">
        <v>172</v>
      </c>
      <c r="AA2" s="51" t="s">
        <v>173</v>
      </c>
      <c r="AY2" s="51" t="s">
        <v>55</v>
      </c>
    </row>
    <row r="3" spans="1:74" x14ac:dyDescent="0.2">
      <c r="C3" s="51" t="s">
        <v>174</v>
      </c>
      <c r="I3" s="51" t="s">
        <v>50</v>
      </c>
      <c r="O3" s="51" t="s">
        <v>51</v>
      </c>
      <c r="U3" s="51" t="s">
        <v>52</v>
      </c>
      <c r="AA3" s="51" t="s">
        <v>174</v>
      </c>
      <c r="AG3" s="51" t="s">
        <v>50</v>
      </c>
      <c r="AM3" s="51" t="s">
        <v>51</v>
      </c>
      <c r="AS3" s="51" t="s">
        <v>52</v>
      </c>
      <c r="AY3" s="51" t="s">
        <v>174</v>
      </c>
      <c r="BE3" s="51" t="s">
        <v>50</v>
      </c>
      <c r="BK3" s="51" t="s">
        <v>51</v>
      </c>
      <c r="BQ3" s="51" t="s">
        <v>52</v>
      </c>
    </row>
    <row r="4" spans="1:74" x14ac:dyDescent="0.2">
      <c r="C4" s="51">
        <v>1</v>
      </c>
      <c r="I4" s="51">
        <v>1</v>
      </c>
      <c r="O4" s="51">
        <v>1</v>
      </c>
      <c r="U4" s="51">
        <v>1</v>
      </c>
      <c r="AA4" s="51">
        <v>1</v>
      </c>
      <c r="AG4" s="51">
        <v>1</v>
      </c>
      <c r="AM4" s="51">
        <v>1</v>
      </c>
      <c r="AS4" s="51">
        <v>1</v>
      </c>
      <c r="AY4" s="51">
        <v>1</v>
      </c>
      <c r="BE4" s="51">
        <v>1</v>
      </c>
      <c r="BK4" s="51">
        <v>1</v>
      </c>
      <c r="BQ4" s="51">
        <v>1</v>
      </c>
    </row>
    <row r="5" spans="1:74" x14ac:dyDescent="0.2">
      <c r="C5" s="51" t="s">
        <v>57</v>
      </c>
      <c r="I5" s="51" t="s">
        <v>59</v>
      </c>
      <c r="O5" s="51" t="s">
        <v>61</v>
      </c>
      <c r="U5" s="51" t="s">
        <v>63</v>
      </c>
      <c r="AA5" s="51" t="s">
        <v>57</v>
      </c>
      <c r="AG5" s="51" t="s">
        <v>59</v>
      </c>
      <c r="AM5" s="51" t="s">
        <v>61</v>
      </c>
      <c r="AS5" s="51" t="s">
        <v>63</v>
      </c>
      <c r="AY5" s="51" t="s">
        <v>57</v>
      </c>
      <c r="BE5" s="51" t="s">
        <v>59</v>
      </c>
      <c r="BK5" s="51" t="s">
        <v>61</v>
      </c>
      <c r="BQ5" s="51" t="s">
        <v>63</v>
      </c>
    </row>
    <row r="6" spans="1:74" x14ac:dyDescent="0.2">
      <c r="C6" s="51">
        <v>1</v>
      </c>
      <c r="F6" s="51" t="s">
        <v>55</v>
      </c>
      <c r="I6" s="51">
        <v>1</v>
      </c>
      <c r="L6" s="51" t="s">
        <v>55</v>
      </c>
      <c r="O6" s="51">
        <v>1</v>
      </c>
      <c r="R6" s="51" t="s">
        <v>55</v>
      </c>
      <c r="U6" s="51">
        <v>1</v>
      </c>
      <c r="X6" s="51" t="s">
        <v>55</v>
      </c>
      <c r="AA6" s="51">
        <v>1</v>
      </c>
      <c r="AD6" s="51" t="s">
        <v>55</v>
      </c>
      <c r="AG6" s="51">
        <v>1</v>
      </c>
      <c r="AJ6" s="51" t="s">
        <v>55</v>
      </c>
      <c r="AM6" s="51">
        <v>1</v>
      </c>
      <c r="AP6" s="51" t="s">
        <v>55</v>
      </c>
      <c r="AS6" s="51">
        <v>1</v>
      </c>
      <c r="AV6" s="51" t="s">
        <v>55</v>
      </c>
      <c r="AY6" s="51">
        <v>1</v>
      </c>
      <c r="BB6" s="51" t="s">
        <v>55</v>
      </c>
      <c r="BE6" s="51">
        <v>1</v>
      </c>
      <c r="BH6" s="51" t="s">
        <v>55</v>
      </c>
      <c r="BK6" s="51">
        <v>1</v>
      </c>
      <c r="BN6" s="51" t="s">
        <v>55</v>
      </c>
      <c r="BQ6" s="51">
        <v>1</v>
      </c>
      <c r="BT6" s="51" t="s">
        <v>55</v>
      </c>
    </row>
    <row r="7" spans="1:74" x14ac:dyDescent="0.2">
      <c r="C7" s="51" t="s">
        <v>175</v>
      </c>
      <c r="F7" s="51" t="s">
        <v>175</v>
      </c>
      <c r="I7" s="51" t="s">
        <v>175</v>
      </c>
      <c r="L7" s="51" t="s">
        <v>175</v>
      </c>
      <c r="O7" s="51" t="s">
        <v>175</v>
      </c>
      <c r="R7" s="51" t="s">
        <v>175</v>
      </c>
      <c r="U7" s="51" t="s">
        <v>175</v>
      </c>
      <c r="X7" s="51" t="s">
        <v>175</v>
      </c>
      <c r="AA7" s="51" t="s">
        <v>175</v>
      </c>
      <c r="AD7" s="51" t="s">
        <v>175</v>
      </c>
      <c r="AG7" s="51" t="s">
        <v>175</v>
      </c>
      <c r="AJ7" s="51" t="s">
        <v>175</v>
      </c>
      <c r="AM7" s="51" t="s">
        <v>175</v>
      </c>
      <c r="AP7" s="51" t="s">
        <v>175</v>
      </c>
      <c r="AS7" s="51" t="s">
        <v>175</v>
      </c>
      <c r="AV7" s="51" t="s">
        <v>175</v>
      </c>
      <c r="AY7" s="51" t="s">
        <v>175</v>
      </c>
      <c r="BB7" s="51" t="s">
        <v>175</v>
      </c>
      <c r="BE7" s="51" t="s">
        <v>175</v>
      </c>
      <c r="BH7" s="51" t="s">
        <v>175</v>
      </c>
      <c r="BK7" s="51" t="s">
        <v>175</v>
      </c>
      <c r="BN7" s="51" t="s">
        <v>175</v>
      </c>
      <c r="BQ7" s="51" t="s">
        <v>175</v>
      </c>
      <c r="BT7" s="51" t="s">
        <v>175</v>
      </c>
    </row>
    <row r="8" spans="1:74" x14ac:dyDescent="0.2">
      <c r="C8" s="51" t="s">
        <v>53</v>
      </c>
      <c r="D8" s="51" t="s">
        <v>54</v>
      </c>
      <c r="E8" s="51" t="s">
        <v>55</v>
      </c>
      <c r="F8" s="51" t="s">
        <v>53</v>
      </c>
      <c r="G8" s="51" t="s">
        <v>54</v>
      </c>
      <c r="H8" s="51" t="s">
        <v>55</v>
      </c>
      <c r="I8" s="51" t="s">
        <v>53</v>
      </c>
      <c r="J8" s="51" t="s">
        <v>54</v>
      </c>
      <c r="K8" s="51" t="s">
        <v>55</v>
      </c>
      <c r="L8" s="51" t="s">
        <v>53</v>
      </c>
      <c r="M8" s="51" t="s">
        <v>54</v>
      </c>
      <c r="N8" s="51" t="s">
        <v>55</v>
      </c>
      <c r="O8" s="51" t="s">
        <v>53</v>
      </c>
      <c r="P8" s="51" t="s">
        <v>54</v>
      </c>
      <c r="Q8" s="51" t="s">
        <v>55</v>
      </c>
      <c r="R8" s="51" t="s">
        <v>53</v>
      </c>
      <c r="S8" s="51" t="s">
        <v>54</v>
      </c>
      <c r="T8" s="51" t="s">
        <v>55</v>
      </c>
      <c r="U8" s="51" t="s">
        <v>53</v>
      </c>
      <c r="V8" s="51" t="s">
        <v>54</v>
      </c>
      <c r="W8" s="51" t="s">
        <v>55</v>
      </c>
      <c r="X8" s="51" t="s">
        <v>53</v>
      </c>
      <c r="Y8" s="51" t="s">
        <v>54</v>
      </c>
      <c r="Z8" s="51" t="s">
        <v>55</v>
      </c>
      <c r="AA8" s="51" t="s">
        <v>53</v>
      </c>
      <c r="AB8" s="51" t="s">
        <v>54</v>
      </c>
      <c r="AC8" s="51" t="s">
        <v>55</v>
      </c>
      <c r="AD8" s="51" t="s">
        <v>53</v>
      </c>
      <c r="AE8" s="51" t="s">
        <v>54</v>
      </c>
      <c r="AF8" s="51" t="s">
        <v>55</v>
      </c>
      <c r="AG8" s="51" t="s">
        <v>53</v>
      </c>
      <c r="AH8" s="51" t="s">
        <v>54</v>
      </c>
      <c r="AI8" s="51" t="s">
        <v>55</v>
      </c>
      <c r="AJ8" s="51" t="s">
        <v>53</v>
      </c>
      <c r="AK8" s="51" t="s">
        <v>54</v>
      </c>
      <c r="AL8" s="51" t="s">
        <v>55</v>
      </c>
      <c r="AM8" s="51" t="s">
        <v>53</v>
      </c>
      <c r="AN8" s="51" t="s">
        <v>54</v>
      </c>
      <c r="AO8" s="51" t="s">
        <v>55</v>
      </c>
      <c r="AP8" s="51" t="s">
        <v>53</v>
      </c>
      <c r="AQ8" s="51" t="s">
        <v>54</v>
      </c>
      <c r="AR8" s="51" t="s">
        <v>55</v>
      </c>
      <c r="AS8" s="51" t="s">
        <v>53</v>
      </c>
      <c r="AT8" s="51" t="s">
        <v>54</v>
      </c>
      <c r="AU8" s="51" t="s">
        <v>55</v>
      </c>
      <c r="AV8" s="51" t="s">
        <v>53</v>
      </c>
      <c r="AW8" s="51" t="s">
        <v>54</v>
      </c>
      <c r="AX8" s="51" t="s">
        <v>55</v>
      </c>
      <c r="AY8" s="51" t="s">
        <v>53</v>
      </c>
      <c r="AZ8" s="51" t="s">
        <v>54</v>
      </c>
      <c r="BA8" s="51" t="s">
        <v>55</v>
      </c>
      <c r="BB8" s="51" t="s">
        <v>53</v>
      </c>
      <c r="BC8" s="51" t="s">
        <v>54</v>
      </c>
      <c r="BD8" s="51" t="s">
        <v>55</v>
      </c>
      <c r="BE8" s="51" t="s">
        <v>53</v>
      </c>
      <c r="BF8" s="51" t="s">
        <v>54</v>
      </c>
      <c r="BG8" s="51" t="s">
        <v>55</v>
      </c>
      <c r="BH8" s="51" t="s">
        <v>53</v>
      </c>
      <c r="BI8" s="51" t="s">
        <v>54</v>
      </c>
      <c r="BJ8" s="51" t="s">
        <v>55</v>
      </c>
      <c r="BK8" s="51" t="s">
        <v>53</v>
      </c>
      <c r="BL8" s="51" t="s">
        <v>54</v>
      </c>
      <c r="BM8" s="51" t="s">
        <v>55</v>
      </c>
      <c r="BN8" s="51" t="s">
        <v>53</v>
      </c>
      <c r="BO8" s="51" t="s">
        <v>54</v>
      </c>
      <c r="BP8" s="51" t="s">
        <v>55</v>
      </c>
      <c r="BQ8" s="51" t="s">
        <v>53</v>
      </c>
      <c r="BR8" s="51" t="s">
        <v>54</v>
      </c>
      <c r="BS8" s="51" t="s">
        <v>55</v>
      </c>
      <c r="BT8" s="51" t="s">
        <v>53</v>
      </c>
      <c r="BU8" s="51" t="s">
        <v>54</v>
      </c>
      <c r="BV8" s="51" t="s">
        <v>55</v>
      </c>
    </row>
    <row r="9" spans="1:74" x14ac:dyDescent="0.2">
      <c r="C9" s="51" t="s">
        <v>76</v>
      </c>
      <c r="D9" s="51" t="s">
        <v>76</v>
      </c>
      <c r="E9" s="51" t="s">
        <v>76</v>
      </c>
      <c r="F9" s="51" t="s">
        <v>76</v>
      </c>
      <c r="G9" s="51" t="s">
        <v>76</v>
      </c>
      <c r="H9" s="51" t="s">
        <v>76</v>
      </c>
      <c r="I9" s="51" t="s">
        <v>76</v>
      </c>
      <c r="J9" s="51" t="s">
        <v>76</v>
      </c>
      <c r="K9" s="51" t="s">
        <v>76</v>
      </c>
      <c r="L9" s="51" t="s">
        <v>76</v>
      </c>
      <c r="M9" s="51" t="s">
        <v>76</v>
      </c>
      <c r="N9" s="51" t="s">
        <v>76</v>
      </c>
      <c r="O9" s="51" t="s">
        <v>76</v>
      </c>
      <c r="P9" s="51" t="s">
        <v>76</v>
      </c>
      <c r="Q9" s="51" t="s">
        <v>76</v>
      </c>
      <c r="R9" s="51" t="s">
        <v>76</v>
      </c>
      <c r="S9" s="51" t="s">
        <v>76</v>
      </c>
      <c r="T9" s="51" t="s">
        <v>76</v>
      </c>
      <c r="U9" s="51" t="s">
        <v>76</v>
      </c>
      <c r="V9" s="51" t="s">
        <v>76</v>
      </c>
      <c r="W9" s="51" t="s">
        <v>76</v>
      </c>
      <c r="X9" s="51" t="s">
        <v>76</v>
      </c>
      <c r="Y9" s="51" t="s">
        <v>76</v>
      </c>
      <c r="Z9" s="51" t="s">
        <v>76</v>
      </c>
      <c r="AA9" s="51" t="s">
        <v>76</v>
      </c>
      <c r="AB9" s="51" t="s">
        <v>76</v>
      </c>
      <c r="AC9" s="51" t="s">
        <v>76</v>
      </c>
      <c r="AD9" s="51" t="s">
        <v>76</v>
      </c>
      <c r="AE9" s="51" t="s">
        <v>76</v>
      </c>
      <c r="AF9" s="51" t="s">
        <v>76</v>
      </c>
      <c r="AG9" s="51" t="s">
        <v>76</v>
      </c>
      <c r="AH9" s="51" t="s">
        <v>76</v>
      </c>
      <c r="AI9" s="51" t="s">
        <v>76</v>
      </c>
      <c r="AJ9" s="51" t="s">
        <v>76</v>
      </c>
      <c r="AK9" s="51" t="s">
        <v>76</v>
      </c>
      <c r="AL9" s="51" t="s">
        <v>76</v>
      </c>
      <c r="AM9" s="51" t="s">
        <v>76</v>
      </c>
      <c r="AN9" s="51" t="s">
        <v>76</v>
      </c>
      <c r="AO9" s="51" t="s">
        <v>76</v>
      </c>
      <c r="AP9" s="51" t="s">
        <v>76</v>
      </c>
      <c r="AQ9" s="51" t="s">
        <v>76</v>
      </c>
      <c r="AR9" s="51" t="s">
        <v>76</v>
      </c>
      <c r="AS9" s="51" t="s">
        <v>76</v>
      </c>
      <c r="AT9" s="51" t="s">
        <v>76</v>
      </c>
      <c r="AU9" s="51" t="s">
        <v>76</v>
      </c>
      <c r="AV9" s="51" t="s">
        <v>76</v>
      </c>
      <c r="AW9" s="51" t="s">
        <v>76</v>
      </c>
      <c r="AX9" s="51" t="s">
        <v>76</v>
      </c>
      <c r="AY9" s="51" t="s">
        <v>76</v>
      </c>
      <c r="AZ9" s="51" t="s">
        <v>76</v>
      </c>
      <c r="BA9" s="51" t="s">
        <v>76</v>
      </c>
      <c r="BB9" s="51" t="s">
        <v>76</v>
      </c>
      <c r="BC9" s="51" t="s">
        <v>76</v>
      </c>
      <c r="BD9" s="51" t="s">
        <v>76</v>
      </c>
      <c r="BE9" s="51" t="s">
        <v>76</v>
      </c>
      <c r="BF9" s="51" t="s">
        <v>76</v>
      </c>
      <c r="BG9" s="51" t="s">
        <v>76</v>
      </c>
      <c r="BH9" s="51" t="s">
        <v>76</v>
      </c>
      <c r="BI9" s="51" t="s">
        <v>76</v>
      </c>
      <c r="BJ9" s="51" t="s">
        <v>76</v>
      </c>
      <c r="BK9" s="51" t="s">
        <v>76</v>
      </c>
      <c r="BL9" s="51" t="s">
        <v>76</v>
      </c>
      <c r="BM9" s="51" t="s">
        <v>76</v>
      </c>
      <c r="BN9" s="51" t="s">
        <v>76</v>
      </c>
      <c r="BO9" s="51" t="s">
        <v>76</v>
      </c>
      <c r="BP9" s="51" t="s">
        <v>76</v>
      </c>
      <c r="BQ9" s="51" t="s">
        <v>76</v>
      </c>
      <c r="BR9" s="51" t="s">
        <v>76</v>
      </c>
      <c r="BS9" s="51" t="s">
        <v>76</v>
      </c>
      <c r="BT9" s="51" t="s">
        <v>76</v>
      </c>
      <c r="BU9" s="51" t="s">
        <v>76</v>
      </c>
      <c r="BV9" s="51" t="s">
        <v>76</v>
      </c>
    </row>
    <row r="10" spans="1:74" x14ac:dyDescent="0.2">
      <c r="A10" s="51" t="s">
        <v>102</v>
      </c>
      <c r="B10" s="51" t="s">
        <v>25</v>
      </c>
      <c r="C10" s="51">
        <v>90</v>
      </c>
      <c r="D10" s="51">
        <v>86</v>
      </c>
      <c r="E10" s="51">
        <v>88</v>
      </c>
      <c r="F10" s="51">
        <v>32326</v>
      </c>
      <c r="G10" s="51">
        <v>25365</v>
      </c>
      <c r="H10" s="51">
        <v>57691</v>
      </c>
      <c r="I10" s="51">
        <v>87</v>
      </c>
      <c r="J10" s="51">
        <v>80</v>
      </c>
      <c r="K10" s="51">
        <v>84</v>
      </c>
      <c r="L10" s="51">
        <v>32326</v>
      </c>
      <c r="M10" s="51">
        <v>25365</v>
      </c>
      <c r="N10" s="51">
        <v>57691</v>
      </c>
      <c r="O10" s="51">
        <v>93</v>
      </c>
      <c r="P10" s="51">
        <v>93</v>
      </c>
      <c r="Q10" s="51">
        <v>93</v>
      </c>
      <c r="R10" s="51">
        <v>32326</v>
      </c>
      <c r="S10" s="51">
        <v>25365</v>
      </c>
      <c r="T10" s="51">
        <v>57691</v>
      </c>
      <c r="U10" s="51">
        <v>92</v>
      </c>
      <c r="V10" s="51">
        <v>91</v>
      </c>
      <c r="W10" s="51">
        <v>91</v>
      </c>
      <c r="X10" s="51">
        <v>32325</v>
      </c>
      <c r="Y10" s="51">
        <v>25365</v>
      </c>
      <c r="Z10" s="51">
        <v>57690</v>
      </c>
      <c r="AA10" s="55">
        <v>96</v>
      </c>
      <c r="AB10" s="55">
        <v>94</v>
      </c>
      <c r="AC10" s="55">
        <v>95</v>
      </c>
      <c r="AD10" s="55">
        <v>185928</v>
      </c>
      <c r="AE10" s="55">
        <v>168340</v>
      </c>
      <c r="AF10" s="55">
        <v>354268</v>
      </c>
      <c r="AG10" s="55">
        <v>95</v>
      </c>
      <c r="AH10" s="55">
        <v>91</v>
      </c>
      <c r="AI10" s="55">
        <v>93</v>
      </c>
      <c r="AJ10" s="55">
        <v>185928</v>
      </c>
      <c r="AK10" s="55">
        <v>168340</v>
      </c>
      <c r="AL10" s="55">
        <v>354268</v>
      </c>
      <c r="AM10" s="55">
        <v>97</v>
      </c>
      <c r="AN10" s="55">
        <v>97</v>
      </c>
      <c r="AO10" s="55">
        <v>97</v>
      </c>
      <c r="AP10" s="55">
        <v>185928</v>
      </c>
      <c r="AQ10" s="55">
        <v>168340</v>
      </c>
      <c r="AR10" s="55">
        <v>354268</v>
      </c>
      <c r="AS10" s="55">
        <v>97</v>
      </c>
      <c r="AT10" s="55">
        <v>97</v>
      </c>
      <c r="AU10" s="55">
        <v>97</v>
      </c>
      <c r="AV10" s="55">
        <v>185928</v>
      </c>
      <c r="AW10" s="55">
        <v>168338</v>
      </c>
      <c r="AX10" s="55">
        <v>354266</v>
      </c>
      <c r="AY10" s="51">
        <v>95</v>
      </c>
      <c r="AZ10" s="51">
        <v>93</v>
      </c>
      <c r="BA10" s="51">
        <v>94</v>
      </c>
      <c r="BB10" s="51">
        <v>218254</v>
      </c>
      <c r="BC10" s="51">
        <v>193705</v>
      </c>
      <c r="BD10" s="51">
        <v>411959</v>
      </c>
      <c r="BE10" s="51">
        <v>94</v>
      </c>
      <c r="BF10" s="51">
        <v>89</v>
      </c>
      <c r="BG10" s="51">
        <v>92</v>
      </c>
      <c r="BH10" s="51">
        <v>218254</v>
      </c>
      <c r="BI10" s="51">
        <v>193705</v>
      </c>
      <c r="BJ10" s="51">
        <v>411959</v>
      </c>
      <c r="BK10" s="51">
        <v>97</v>
      </c>
      <c r="BL10" s="51">
        <v>97</v>
      </c>
      <c r="BM10" s="51">
        <v>97</v>
      </c>
      <c r="BN10" s="51">
        <v>218254</v>
      </c>
      <c r="BO10" s="51">
        <v>193705</v>
      </c>
      <c r="BP10" s="51">
        <v>411959</v>
      </c>
      <c r="BQ10" s="51">
        <v>96</v>
      </c>
      <c r="BR10" s="51">
        <v>96</v>
      </c>
      <c r="BS10" s="51">
        <v>96</v>
      </c>
      <c r="BT10" s="51">
        <v>218253</v>
      </c>
      <c r="BU10" s="51">
        <v>193703</v>
      </c>
      <c r="BV10" s="51">
        <v>411956</v>
      </c>
    </row>
    <row r="11" spans="1:74" x14ac:dyDescent="0.2">
      <c r="B11" s="51" t="s">
        <v>26</v>
      </c>
      <c r="C11" s="51">
        <v>44</v>
      </c>
      <c r="D11" s="51">
        <v>40</v>
      </c>
      <c r="E11" s="51">
        <v>42</v>
      </c>
      <c r="F11" s="51">
        <v>12854</v>
      </c>
      <c r="G11" s="51">
        <v>22092</v>
      </c>
      <c r="H11" s="51">
        <v>34946</v>
      </c>
      <c r="I11" s="51">
        <v>40</v>
      </c>
      <c r="J11" s="51">
        <v>32</v>
      </c>
      <c r="K11" s="51">
        <v>35</v>
      </c>
      <c r="L11" s="51">
        <v>12854</v>
      </c>
      <c r="M11" s="51">
        <v>22092</v>
      </c>
      <c r="N11" s="51">
        <v>34946</v>
      </c>
      <c r="O11" s="51">
        <v>54</v>
      </c>
      <c r="P11" s="51">
        <v>58</v>
      </c>
      <c r="Q11" s="51">
        <v>57</v>
      </c>
      <c r="R11" s="51">
        <v>12854</v>
      </c>
      <c r="S11" s="51">
        <v>22092</v>
      </c>
      <c r="T11" s="51">
        <v>34946</v>
      </c>
      <c r="U11" s="51">
        <v>54</v>
      </c>
      <c r="V11" s="51">
        <v>57</v>
      </c>
      <c r="W11" s="51">
        <v>56</v>
      </c>
      <c r="X11" s="51">
        <v>12854</v>
      </c>
      <c r="Y11" s="51">
        <v>22092</v>
      </c>
      <c r="Z11" s="51">
        <v>34946</v>
      </c>
      <c r="AA11" s="55">
        <v>57</v>
      </c>
      <c r="AB11" s="55">
        <v>54</v>
      </c>
      <c r="AC11" s="55">
        <v>55</v>
      </c>
      <c r="AD11" s="55">
        <v>26769</v>
      </c>
      <c r="AE11" s="55">
        <v>55883</v>
      </c>
      <c r="AF11" s="55">
        <v>82652</v>
      </c>
      <c r="AG11" s="55">
        <v>52</v>
      </c>
      <c r="AH11" s="55">
        <v>45</v>
      </c>
      <c r="AI11" s="55">
        <v>47</v>
      </c>
      <c r="AJ11" s="55">
        <v>26769</v>
      </c>
      <c r="AK11" s="55">
        <v>55883</v>
      </c>
      <c r="AL11" s="55">
        <v>82652</v>
      </c>
      <c r="AM11" s="55">
        <v>64</v>
      </c>
      <c r="AN11" s="55">
        <v>69</v>
      </c>
      <c r="AO11" s="55">
        <v>67</v>
      </c>
      <c r="AP11" s="55">
        <v>26769</v>
      </c>
      <c r="AQ11" s="55">
        <v>55883</v>
      </c>
      <c r="AR11" s="55">
        <v>82652</v>
      </c>
      <c r="AS11" s="55">
        <v>66</v>
      </c>
      <c r="AT11" s="55">
        <v>70</v>
      </c>
      <c r="AU11" s="55">
        <v>68</v>
      </c>
      <c r="AV11" s="55">
        <v>26768</v>
      </c>
      <c r="AW11" s="55">
        <v>55881</v>
      </c>
      <c r="AX11" s="55">
        <v>82649</v>
      </c>
      <c r="AY11" s="51">
        <v>53</v>
      </c>
      <c r="AZ11" s="51">
        <v>50</v>
      </c>
      <c r="BA11" s="51">
        <v>51</v>
      </c>
      <c r="BB11" s="51">
        <v>39623</v>
      </c>
      <c r="BC11" s="51">
        <v>77975</v>
      </c>
      <c r="BD11" s="51">
        <v>117598</v>
      </c>
      <c r="BE11" s="51">
        <v>48</v>
      </c>
      <c r="BF11" s="51">
        <v>41</v>
      </c>
      <c r="BG11" s="51">
        <v>43</v>
      </c>
      <c r="BH11" s="51">
        <v>39623</v>
      </c>
      <c r="BI11" s="51">
        <v>77975</v>
      </c>
      <c r="BJ11" s="51">
        <v>117598</v>
      </c>
      <c r="BK11" s="51">
        <v>61</v>
      </c>
      <c r="BL11" s="51">
        <v>66</v>
      </c>
      <c r="BM11" s="51">
        <v>64</v>
      </c>
      <c r="BN11" s="51">
        <v>39623</v>
      </c>
      <c r="BO11" s="51">
        <v>77975</v>
      </c>
      <c r="BP11" s="51">
        <v>117598</v>
      </c>
      <c r="BQ11" s="51">
        <v>62</v>
      </c>
      <c r="BR11" s="51">
        <v>66</v>
      </c>
      <c r="BS11" s="51">
        <v>65</v>
      </c>
      <c r="BT11" s="51">
        <v>39622</v>
      </c>
      <c r="BU11" s="51">
        <v>77973</v>
      </c>
      <c r="BV11" s="51">
        <v>117595</v>
      </c>
    </row>
    <row r="12" spans="1:74" x14ac:dyDescent="0.2">
      <c r="B12" s="51" t="s">
        <v>27</v>
      </c>
      <c r="C12" s="51">
        <v>46</v>
      </c>
      <c r="D12" s="51">
        <v>43</v>
      </c>
      <c r="E12" s="51">
        <v>44</v>
      </c>
      <c r="F12" s="51">
        <v>12082</v>
      </c>
      <c r="G12" s="51">
        <v>20108</v>
      </c>
      <c r="H12" s="51">
        <v>32190</v>
      </c>
      <c r="I12" s="51">
        <v>41</v>
      </c>
      <c r="J12" s="51">
        <v>34</v>
      </c>
      <c r="K12" s="51">
        <v>37</v>
      </c>
      <c r="L12" s="51">
        <v>12082</v>
      </c>
      <c r="M12" s="51">
        <v>20108</v>
      </c>
      <c r="N12" s="51">
        <v>32190</v>
      </c>
      <c r="O12" s="51">
        <v>57</v>
      </c>
      <c r="P12" s="51">
        <v>62</v>
      </c>
      <c r="Q12" s="51">
        <v>60</v>
      </c>
      <c r="R12" s="51">
        <v>12082</v>
      </c>
      <c r="S12" s="51">
        <v>20108</v>
      </c>
      <c r="T12" s="51">
        <v>32190</v>
      </c>
      <c r="U12" s="51">
        <v>57</v>
      </c>
      <c r="V12" s="51">
        <v>61</v>
      </c>
      <c r="W12" s="51">
        <v>59</v>
      </c>
      <c r="X12" s="51">
        <v>12082</v>
      </c>
      <c r="Y12" s="51">
        <v>20108</v>
      </c>
      <c r="Z12" s="51">
        <v>32190</v>
      </c>
      <c r="AA12" s="55">
        <v>59</v>
      </c>
      <c r="AB12" s="55">
        <v>57</v>
      </c>
      <c r="AC12" s="55">
        <v>58</v>
      </c>
      <c r="AD12" s="55">
        <v>24781</v>
      </c>
      <c r="AE12" s="55">
        <v>50731</v>
      </c>
      <c r="AF12" s="55">
        <v>75512</v>
      </c>
      <c r="AG12" s="55">
        <v>54</v>
      </c>
      <c r="AH12" s="55">
        <v>47</v>
      </c>
      <c r="AI12" s="55">
        <v>49</v>
      </c>
      <c r="AJ12" s="55">
        <v>24781</v>
      </c>
      <c r="AK12" s="55">
        <v>50731</v>
      </c>
      <c r="AL12" s="55">
        <v>75512</v>
      </c>
      <c r="AM12" s="55">
        <v>67</v>
      </c>
      <c r="AN12" s="55">
        <v>73</v>
      </c>
      <c r="AO12" s="55">
        <v>71</v>
      </c>
      <c r="AP12" s="55">
        <v>24781</v>
      </c>
      <c r="AQ12" s="55">
        <v>50731</v>
      </c>
      <c r="AR12" s="55">
        <v>75512</v>
      </c>
      <c r="AS12" s="55">
        <v>69</v>
      </c>
      <c r="AT12" s="55">
        <v>74</v>
      </c>
      <c r="AU12" s="55">
        <v>72</v>
      </c>
      <c r="AV12" s="55">
        <v>24781</v>
      </c>
      <c r="AW12" s="55">
        <v>50729</v>
      </c>
      <c r="AX12" s="55">
        <v>75510</v>
      </c>
      <c r="AY12" s="51">
        <v>55</v>
      </c>
      <c r="AZ12" s="51">
        <v>53</v>
      </c>
      <c r="BA12" s="51">
        <v>54</v>
      </c>
      <c r="BB12" s="51">
        <v>36863</v>
      </c>
      <c r="BC12" s="51">
        <v>70839</v>
      </c>
      <c r="BD12" s="51">
        <v>107702</v>
      </c>
      <c r="BE12" s="51">
        <v>50</v>
      </c>
      <c r="BF12" s="51">
        <v>43</v>
      </c>
      <c r="BG12" s="51">
        <v>46</v>
      </c>
      <c r="BH12" s="51">
        <v>36863</v>
      </c>
      <c r="BI12" s="51">
        <v>70839</v>
      </c>
      <c r="BJ12" s="51">
        <v>107702</v>
      </c>
      <c r="BK12" s="51">
        <v>64</v>
      </c>
      <c r="BL12" s="51">
        <v>70</v>
      </c>
      <c r="BM12" s="51">
        <v>68</v>
      </c>
      <c r="BN12" s="51">
        <v>36863</v>
      </c>
      <c r="BO12" s="51">
        <v>70839</v>
      </c>
      <c r="BP12" s="51">
        <v>107702</v>
      </c>
      <c r="BQ12" s="51">
        <v>65</v>
      </c>
      <c r="BR12" s="51">
        <v>70</v>
      </c>
      <c r="BS12" s="51">
        <v>68</v>
      </c>
      <c r="BT12" s="51">
        <v>36863</v>
      </c>
      <c r="BU12" s="51">
        <v>70837</v>
      </c>
      <c r="BV12" s="51">
        <v>107700</v>
      </c>
    </row>
    <row r="13" spans="1:74" x14ac:dyDescent="0.2">
      <c r="B13" s="51" t="s">
        <v>103</v>
      </c>
      <c r="C13" s="51">
        <v>51</v>
      </c>
      <c r="D13" s="51">
        <v>49</v>
      </c>
      <c r="E13" s="51">
        <v>50</v>
      </c>
      <c r="F13" s="51">
        <v>8569</v>
      </c>
      <c r="G13" s="51">
        <v>12280</v>
      </c>
      <c r="H13" s="51">
        <v>20849</v>
      </c>
      <c r="I13" s="51">
        <v>46</v>
      </c>
      <c r="J13" s="51">
        <v>39</v>
      </c>
      <c r="K13" s="51">
        <v>42</v>
      </c>
      <c r="L13" s="51">
        <v>8569</v>
      </c>
      <c r="M13" s="51">
        <v>12280</v>
      </c>
      <c r="N13" s="51">
        <v>20849</v>
      </c>
      <c r="O13" s="51">
        <v>62</v>
      </c>
      <c r="P13" s="51">
        <v>69</v>
      </c>
      <c r="Q13" s="51">
        <v>67</v>
      </c>
      <c r="R13" s="51">
        <v>8569</v>
      </c>
      <c r="S13" s="51">
        <v>12280</v>
      </c>
      <c r="T13" s="51">
        <v>20849</v>
      </c>
      <c r="U13" s="51">
        <v>62</v>
      </c>
      <c r="V13" s="51">
        <v>68</v>
      </c>
      <c r="W13" s="51">
        <v>65</v>
      </c>
      <c r="X13" s="51">
        <v>8569</v>
      </c>
      <c r="Y13" s="51">
        <v>12280</v>
      </c>
      <c r="Z13" s="51">
        <v>20849</v>
      </c>
      <c r="AA13" s="55">
        <v>63</v>
      </c>
      <c r="AB13" s="55">
        <v>61</v>
      </c>
      <c r="AC13" s="55">
        <v>62</v>
      </c>
      <c r="AD13" s="55">
        <v>18194</v>
      </c>
      <c r="AE13" s="55">
        <v>33452</v>
      </c>
      <c r="AF13" s="55">
        <v>51646</v>
      </c>
      <c r="AG13" s="55">
        <v>58</v>
      </c>
      <c r="AH13" s="55">
        <v>51</v>
      </c>
      <c r="AI13" s="55">
        <v>54</v>
      </c>
      <c r="AJ13" s="55">
        <v>18194</v>
      </c>
      <c r="AK13" s="55">
        <v>33452</v>
      </c>
      <c r="AL13" s="55">
        <v>51646</v>
      </c>
      <c r="AM13" s="55">
        <v>71</v>
      </c>
      <c r="AN13" s="55">
        <v>78</v>
      </c>
      <c r="AO13" s="55">
        <v>76</v>
      </c>
      <c r="AP13" s="55">
        <v>18194</v>
      </c>
      <c r="AQ13" s="55">
        <v>33452</v>
      </c>
      <c r="AR13" s="55">
        <v>51646</v>
      </c>
      <c r="AS13" s="55">
        <v>73</v>
      </c>
      <c r="AT13" s="55">
        <v>78</v>
      </c>
      <c r="AU13" s="55">
        <v>77</v>
      </c>
      <c r="AV13" s="55">
        <v>18194</v>
      </c>
      <c r="AW13" s="55">
        <v>33451</v>
      </c>
      <c r="AX13" s="55">
        <v>51645</v>
      </c>
      <c r="AY13" s="51">
        <v>59</v>
      </c>
      <c r="AZ13" s="51">
        <v>58</v>
      </c>
      <c r="BA13" s="51">
        <v>58</v>
      </c>
      <c r="BB13" s="51">
        <v>26763</v>
      </c>
      <c r="BC13" s="51">
        <v>45732</v>
      </c>
      <c r="BD13" s="51">
        <v>72495</v>
      </c>
      <c r="BE13" s="51">
        <v>54</v>
      </c>
      <c r="BF13" s="51">
        <v>48</v>
      </c>
      <c r="BG13" s="51">
        <v>50</v>
      </c>
      <c r="BH13" s="51">
        <v>26763</v>
      </c>
      <c r="BI13" s="51">
        <v>45732</v>
      </c>
      <c r="BJ13" s="51">
        <v>72495</v>
      </c>
      <c r="BK13" s="51">
        <v>68</v>
      </c>
      <c r="BL13" s="51">
        <v>76</v>
      </c>
      <c r="BM13" s="51">
        <v>73</v>
      </c>
      <c r="BN13" s="51">
        <v>26763</v>
      </c>
      <c r="BO13" s="51">
        <v>45732</v>
      </c>
      <c r="BP13" s="51">
        <v>72495</v>
      </c>
      <c r="BQ13" s="51">
        <v>70</v>
      </c>
      <c r="BR13" s="51">
        <v>76</v>
      </c>
      <c r="BS13" s="51">
        <v>73</v>
      </c>
      <c r="BT13" s="51">
        <v>26763</v>
      </c>
      <c r="BU13" s="51">
        <v>45731</v>
      </c>
      <c r="BV13" s="51">
        <v>72494</v>
      </c>
    </row>
    <row r="14" spans="1:74" x14ac:dyDescent="0.2">
      <c r="B14" s="51" t="s">
        <v>104</v>
      </c>
      <c r="C14" s="51">
        <v>35</v>
      </c>
      <c r="D14" s="51">
        <v>33</v>
      </c>
      <c r="E14" s="51">
        <v>33</v>
      </c>
      <c r="F14" s="51">
        <v>3513</v>
      </c>
      <c r="G14" s="51">
        <v>7828</v>
      </c>
      <c r="H14" s="51">
        <v>11341</v>
      </c>
      <c r="I14" s="51">
        <v>31</v>
      </c>
      <c r="J14" s="51">
        <v>25</v>
      </c>
      <c r="K14" s="51">
        <v>27</v>
      </c>
      <c r="L14" s="51">
        <v>3513</v>
      </c>
      <c r="M14" s="51">
        <v>7828</v>
      </c>
      <c r="N14" s="51">
        <v>11341</v>
      </c>
      <c r="O14" s="51">
        <v>43</v>
      </c>
      <c r="P14" s="51">
        <v>50</v>
      </c>
      <c r="Q14" s="51">
        <v>48</v>
      </c>
      <c r="R14" s="51">
        <v>3513</v>
      </c>
      <c r="S14" s="51">
        <v>7828</v>
      </c>
      <c r="T14" s="51">
        <v>11341</v>
      </c>
      <c r="U14" s="51">
        <v>45</v>
      </c>
      <c r="V14" s="51">
        <v>50</v>
      </c>
      <c r="W14" s="51">
        <v>49</v>
      </c>
      <c r="X14" s="51">
        <v>3513</v>
      </c>
      <c r="Y14" s="51">
        <v>7828</v>
      </c>
      <c r="Z14" s="51">
        <v>11341</v>
      </c>
      <c r="AA14" s="55">
        <v>50</v>
      </c>
      <c r="AB14" s="55">
        <v>49</v>
      </c>
      <c r="AC14" s="55">
        <v>49</v>
      </c>
      <c r="AD14" s="55">
        <v>6587</v>
      </c>
      <c r="AE14" s="55">
        <v>17279</v>
      </c>
      <c r="AF14" s="55">
        <v>23866</v>
      </c>
      <c r="AG14" s="55">
        <v>44</v>
      </c>
      <c r="AH14" s="55">
        <v>39</v>
      </c>
      <c r="AI14" s="55">
        <v>41</v>
      </c>
      <c r="AJ14" s="55">
        <v>6587</v>
      </c>
      <c r="AK14" s="55">
        <v>17279</v>
      </c>
      <c r="AL14" s="55">
        <v>23866</v>
      </c>
      <c r="AM14" s="55">
        <v>55</v>
      </c>
      <c r="AN14" s="55">
        <v>63</v>
      </c>
      <c r="AO14" s="55">
        <v>61</v>
      </c>
      <c r="AP14" s="55">
        <v>6587</v>
      </c>
      <c r="AQ14" s="55">
        <v>17279</v>
      </c>
      <c r="AR14" s="55">
        <v>23866</v>
      </c>
      <c r="AS14" s="55">
        <v>58</v>
      </c>
      <c r="AT14" s="55">
        <v>65</v>
      </c>
      <c r="AU14" s="55">
        <v>63</v>
      </c>
      <c r="AV14" s="55">
        <v>6587</v>
      </c>
      <c r="AW14" s="55">
        <v>17278</v>
      </c>
      <c r="AX14" s="55">
        <v>23865</v>
      </c>
      <c r="AY14" s="51">
        <v>45</v>
      </c>
      <c r="AZ14" s="51">
        <v>44</v>
      </c>
      <c r="BA14" s="51">
        <v>44</v>
      </c>
      <c r="BB14" s="51">
        <v>10100</v>
      </c>
      <c r="BC14" s="51">
        <v>25107</v>
      </c>
      <c r="BD14" s="51">
        <v>35207</v>
      </c>
      <c r="BE14" s="51">
        <v>39</v>
      </c>
      <c r="BF14" s="51">
        <v>35</v>
      </c>
      <c r="BG14" s="51">
        <v>36</v>
      </c>
      <c r="BH14" s="51">
        <v>10100</v>
      </c>
      <c r="BI14" s="51">
        <v>25107</v>
      </c>
      <c r="BJ14" s="51">
        <v>35207</v>
      </c>
      <c r="BK14" s="51">
        <v>51</v>
      </c>
      <c r="BL14" s="51">
        <v>59</v>
      </c>
      <c r="BM14" s="51">
        <v>57</v>
      </c>
      <c r="BN14" s="51">
        <v>10100</v>
      </c>
      <c r="BO14" s="51">
        <v>25107</v>
      </c>
      <c r="BP14" s="51">
        <v>35207</v>
      </c>
      <c r="BQ14" s="51">
        <v>53</v>
      </c>
      <c r="BR14" s="51">
        <v>60</v>
      </c>
      <c r="BS14" s="51">
        <v>58</v>
      </c>
      <c r="BT14" s="51">
        <v>10100</v>
      </c>
      <c r="BU14" s="51">
        <v>25106</v>
      </c>
      <c r="BV14" s="51">
        <v>35206</v>
      </c>
    </row>
    <row r="15" spans="1:74" x14ac:dyDescent="0.2">
      <c r="B15" s="51" t="s">
        <v>30</v>
      </c>
      <c r="C15" s="51">
        <v>16</v>
      </c>
      <c r="D15" s="51">
        <v>17</v>
      </c>
      <c r="E15" s="51">
        <v>17</v>
      </c>
      <c r="F15" s="51">
        <v>772</v>
      </c>
      <c r="G15" s="51">
        <v>1984</v>
      </c>
      <c r="H15" s="51">
        <v>2756</v>
      </c>
      <c r="I15" s="51">
        <v>13</v>
      </c>
      <c r="J15" s="51">
        <v>11</v>
      </c>
      <c r="K15" s="51">
        <v>12</v>
      </c>
      <c r="L15" s="51">
        <v>772</v>
      </c>
      <c r="M15" s="51">
        <v>1984</v>
      </c>
      <c r="N15" s="51">
        <v>2756</v>
      </c>
      <c r="O15" s="51">
        <v>16</v>
      </c>
      <c r="P15" s="51">
        <v>22</v>
      </c>
      <c r="Q15" s="51">
        <v>21</v>
      </c>
      <c r="R15" s="51">
        <v>772</v>
      </c>
      <c r="S15" s="51">
        <v>1984</v>
      </c>
      <c r="T15" s="51">
        <v>2756</v>
      </c>
      <c r="U15" s="51">
        <v>14</v>
      </c>
      <c r="V15" s="51">
        <v>21</v>
      </c>
      <c r="W15" s="51">
        <v>19</v>
      </c>
      <c r="X15" s="51">
        <v>772</v>
      </c>
      <c r="Y15" s="51">
        <v>1984</v>
      </c>
      <c r="Z15" s="51">
        <v>2756</v>
      </c>
      <c r="AA15" s="55">
        <v>24</v>
      </c>
      <c r="AB15" s="55">
        <v>27</v>
      </c>
      <c r="AC15" s="55">
        <v>26</v>
      </c>
      <c r="AD15" s="55">
        <v>1988</v>
      </c>
      <c r="AE15" s="55">
        <v>5152</v>
      </c>
      <c r="AF15" s="55">
        <v>7140</v>
      </c>
      <c r="AG15" s="55">
        <v>19</v>
      </c>
      <c r="AH15" s="55">
        <v>20</v>
      </c>
      <c r="AI15" s="55">
        <v>20</v>
      </c>
      <c r="AJ15" s="55">
        <v>1988</v>
      </c>
      <c r="AK15" s="55">
        <v>5152</v>
      </c>
      <c r="AL15" s="55">
        <v>7140</v>
      </c>
      <c r="AM15" s="55">
        <v>22</v>
      </c>
      <c r="AN15" s="55">
        <v>31</v>
      </c>
      <c r="AO15" s="55">
        <v>29</v>
      </c>
      <c r="AP15" s="55">
        <v>1988</v>
      </c>
      <c r="AQ15" s="55">
        <v>5152</v>
      </c>
      <c r="AR15" s="55">
        <v>7140</v>
      </c>
      <c r="AS15" s="55">
        <v>23</v>
      </c>
      <c r="AT15" s="55">
        <v>30</v>
      </c>
      <c r="AU15" s="55">
        <v>28</v>
      </c>
      <c r="AV15" s="55">
        <v>1987</v>
      </c>
      <c r="AW15" s="55">
        <v>5152</v>
      </c>
      <c r="AX15" s="55">
        <v>7139</v>
      </c>
      <c r="AY15" s="51">
        <v>22</v>
      </c>
      <c r="AZ15" s="51">
        <v>24</v>
      </c>
      <c r="BA15" s="51">
        <v>23</v>
      </c>
      <c r="BB15" s="51">
        <v>2760</v>
      </c>
      <c r="BC15" s="51">
        <v>7136</v>
      </c>
      <c r="BD15" s="51">
        <v>9896</v>
      </c>
      <c r="BE15" s="51">
        <v>17</v>
      </c>
      <c r="BF15" s="51">
        <v>17</v>
      </c>
      <c r="BG15" s="51">
        <v>17</v>
      </c>
      <c r="BH15" s="51">
        <v>2760</v>
      </c>
      <c r="BI15" s="51">
        <v>7136</v>
      </c>
      <c r="BJ15" s="51">
        <v>9896</v>
      </c>
      <c r="BK15" s="51">
        <v>21</v>
      </c>
      <c r="BL15" s="51">
        <v>29</v>
      </c>
      <c r="BM15" s="51">
        <v>26</v>
      </c>
      <c r="BN15" s="51">
        <v>2760</v>
      </c>
      <c r="BO15" s="51">
        <v>7136</v>
      </c>
      <c r="BP15" s="51">
        <v>9896</v>
      </c>
      <c r="BQ15" s="51">
        <v>21</v>
      </c>
      <c r="BR15" s="51">
        <v>27</v>
      </c>
      <c r="BS15" s="51">
        <v>25</v>
      </c>
      <c r="BT15" s="51">
        <v>2759</v>
      </c>
      <c r="BU15" s="51">
        <v>7136</v>
      </c>
      <c r="BV15" s="51">
        <v>9895</v>
      </c>
    </row>
    <row r="16" spans="1:74" x14ac:dyDescent="0.2">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row>
    <row r="17" spans="2:74" ht="14.25" x14ac:dyDescent="0.2">
      <c r="B17" s="51" t="s">
        <v>176</v>
      </c>
      <c r="C17" s="51">
        <v>77</v>
      </c>
      <c r="D17" s="51">
        <v>65</v>
      </c>
      <c r="E17" s="51">
        <v>71</v>
      </c>
      <c r="F17" s="51">
        <v>45180</v>
      </c>
      <c r="G17" s="51">
        <v>47457</v>
      </c>
      <c r="H17" s="51">
        <v>92637</v>
      </c>
      <c r="I17" s="51">
        <v>74</v>
      </c>
      <c r="J17" s="51">
        <v>58</v>
      </c>
      <c r="K17" s="51">
        <v>65</v>
      </c>
      <c r="L17" s="51">
        <v>45180</v>
      </c>
      <c r="M17" s="51">
        <v>47457</v>
      </c>
      <c r="N17" s="51">
        <v>92637</v>
      </c>
      <c r="O17" s="51">
        <v>82</v>
      </c>
      <c r="P17" s="51">
        <v>77</v>
      </c>
      <c r="Q17" s="51">
        <v>80</v>
      </c>
      <c r="R17" s="51">
        <v>45180</v>
      </c>
      <c r="S17" s="51">
        <v>47457</v>
      </c>
      <c r="T17" s="51">
        <v>92637</v>
      </c>
      <c r="U17" s="51">
        <v>81</v>
      </c>
      <c r="V17" s="51">
        <v>75</v>
      </c>
      <c r="W17" s="51">
        <v>78</v>
      </c>
      <c r="X17" s="51">
        <v>45179</v>
      </c>
      <c r="Y17" s="51">
        <v>47457</v>
      </c>
      <c r="Z17" s="51">
        <v>92636</v>
      </c>
      <c r="AA17" s="55">
        <v>91</v>
      </c>
      <c r="AB17" s="55">
        <v>84</v>
      </c>
      <c r="AC17" s="55">
        <v>87</v>
      </c>
      <c r="AD17" s="55">
        <v>213863</v>
      </c>
      <c r="AE17" s="55">
        <v>225403</v>
      </c>
      <c r="AF17" s="55">
        <v>439266</v>
      </c>
      <c r="AG17" s="55">
        <v>89</v>
      </c>
      <c r="AH17" s="55">
        <v>79</v>
      </c>
      <c r="AI17" s="55">
        <v>84</v>
      </c>
      <c r="AJ17" s="55">
        <v>213863</v>
      </c>
      <c r="AK17" s="55">
        <v>225403</v>
      </c>
      <c r="AL17" s="55">
        <v>439266</v>
      </c>
      <c r="AM17" s="55">
        <v>93</v>
      </c>
      <c r="AN17" s="55">
        <v>90</v>
      </c>
      <c r="AO17" s="55">
        <v>92</v>
      </c>
      <c r="AP17" s="55">
        <v>213863</v>
      </c>
      <c r="AQ17" s="55">
        <v>225403</v>
      </c>
      <c r="AR17" s="55">
        <v>439266</v>
      </c>
      <c r="AS17" s="55">
        <v>93</v>
      </c>
      <c r="AT17" s="55">
        <v>90</v>
      </c>
      <c r="AU17" s="55">
        <v>91</v>
      </c>
      <c r="AV17" s="55">
        <v>213862</v>
      </c>
      <c r="AW17" s="55">
        <v>225399</v>
      </c>
      <c r="AX17" s="55">
        <v>439261</v>
      </c>
      <c r="AY17" s="51">
        <v>88</v>
      </c>
      <c r="AZ17" s="51">
        <v>80</v>
      </c>
      <c r="BA17" s="51">
        <v>84</v>
      </c>
      <c r="BB17" s="51">
        <v>259043</v>
      </c>
      <c r="BC17" s="51">
        <v>272860</v>
      </c>
      <c r="BD17" s="51">
        <v>531903</v>
      </c>
      <c r="BE17" s="51">
        <v>87</v>
      </c>
      <c r="BF17" s="51">
        <v>75</v>
      </c>
      <c r="BG17" s="51">
        <v>81</v>
      </c>
      <c r="BH17" s="51">
        <v>259043</v>
      </c>
      <c r="BI17" s="51">
        <v>272860</v>
      </c>
      <c r="BJ17" s="51">
        <v>531903</v>
      </c>
      <c r="BK17" s="51">
        <v>91</v>
      </c>
      <c r="BL17" s="51">
        <v>88</v>
      </c>
      <c r="BM17" s="51">
        <v>89</v>
      </c>
      <c r="BN17" s="51">
        <v>259043</v>
      </c>
      <c r="BO17" s="51">
        <v>272860</v>
      </c>
      <c r="BP17" s="51">
        <v>531903</v>
      </c>
      <c r="BQ17" s="51">
        <v>91</v>
      </c>
      <c r="BR17" s="51">
        <v>87</v>
      </c>
      <c r="BS17" s="51">
        <v>89</v>
      </c>
      <c r="BT17" s="51">
        <v>259041</v>
      </c>
      <c r="BU17" s="51">
        <v>272856</v>
      </c>
      <c r="BV17" s="51">
        <v>531897</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V18"/>
  <sheetViews>
    <sheetView workbookViewId="0">
      <selection sqref="A1:T1"/>
    </sheetView>
  </sheetViews>
  <sheetFormatPr defaultRowHeight="12.75" x14ac:dyDescent="0.2"/>
  <cols>
    <col min="1" max="1" width="9.140625" style="51"/>
    <col min="2" max="2" width="19.42578125" style="51" bestFit="1" customWidth="1"/>
    <col min="3" max="16384" width="9.140625" style="51"/>
  </cols>
  <sheetData>
    <row r="1" spans="1:74" ht="15.75" x14ac:dyDescent="0.25">
      <c r="A1" s="50" t="s">
        <v>49</v>
      </c>
      <c r="B1" s="118"/>
      <c r="C1" s="118"/>
      <c r="D1" s="118"/>
      <c r="E1" s="118"/>
      <c r="F1" s="118"/>
      <c r="G1" s="118"/>
      <c r="H1" s="118"/>
      <c r="I1" s="118"/>
      <c r="J1" s="118"/>
      <c r="K1" s="118"/>
      <c r="L1" s="118"/>
      <c r="M1" s="118"/>
      <c r="N1" s="118"/>
      <c r="O1" s="118"/>
      <c r="P1" s="118"/>
      <c r="Q1" s="118"/>
      <c r="R1" s="118"/>
      <c r="S1" s="118">
        <v>18</v>
      </c>
      <c r="T1" s="118">
        <v>19</v>
      </c>
      <c r="U1" s="118">
        <v>20</v>
      </c>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row>
    <row r="2" spans="1:74" x14ac:dyDescent="0.2">
      <c r="A2" s="51" t="s">
        <v>106</v>
      </c>
      <c r="B2" s="51" t="s">
        <v>106</v>
      </c>
      <c r="C2" s="51" t="s">
        <v>100</v>
      </c>
    </row>
    <row r="3" spans="1:74" x14ac:dyDescent="0.2">
      <c r="C3" s="51" t="s">
        <v>172</v>
      </c>
      <c r="AA3" s="51" t="s">
        <v>173</v>
      </c>
      <c r="AY3" s="51" t="s">
        <v>55</v>
      </c>
    </row>
    <row r="4" spans="1:74" x14ac:dyDescent="0.2">
      <c r="C4" s="51" t="s">
        <v>174</v>
      </c>
      <c r="I4" s="51" t="s">
        <v>177</v>
      </c>
      <c r="O4" s="51" t="s">
        <v>51</v>
      </c>
      <c r="U4" s="51" t="s">
        <v>52</v>
      </c>
      <c r="AA4" s="51" t="s">
        <v>174</v>
      </c>
      <c r="AG4" s="51" t="s">
        <v>50</v>
      </c>
      <c r="AM4" s="51" t="s">
        <v>51</v>
      </c>
      <c r="AS4" s="51" t="s">
        <v>52</v>
      </c>
      <c r="AY4" s="51" t="s">
        <v>174</v>
      </c>
      <c r="BE4" s="51" t="s">
        <v>50</v>
      </c>
      <c r="BK4" s="51" t="s">
        <v>51</v>
      </c>
      <c r="BQ4" s="51" t="s">
        <v>52</v>
      </c>
    </row>
    <row r="5" spans="1:74" x14ac:dyDescent="0.2">
      <c r="C5" s="51">
        <v>1</v>
      </c>
      <c r="I5" s="51">
        <v>1</v>
      </c>
      <c r="O5" s="51">
        <v>1</v>
      </c>
      <c r="U5" s="51">
        <v>1</v>
      </c>
      <c r="AA5" s="51">
        <v>1</v>
      </c>
      <c r="AG5" s="51">
        <v>1</v>
      </c>
      <c r="AM5" s="51">
        <v>1</v>
      </c>
      <c r="AS5" s="51">
        <v>1</v>
      </c>
      <c r="AY5" s="51">
        <v>1</v>
      </c>
      <c r="BE5" s="51">
        <v>1</v>
      </c>
      <c r="BK5" s="51">
        <v>1</v>
      </c>
      <c r="BQ5" s="51">
        <v>1</v>
      </c>
    </row>
    <row r="6" spans="1:74" x14ac:dyDescent="0.2">
      <c r="C6" s="51" t="s">
        <v>57</v>
      </c>
      <c r="I6" s="51" t="s">
        <v>59</v>
      </c>
      <c r="O6" s="51" t="s">
        <v>61</v>
      </c>
      <c r="U6" s="51" t="s">
        <v>63</v>
      </c>
      <c r="AA6" s="51" t="s">
        <v>57</v>
      </c>
      <c r="AG6" s="51" t="s">
        <v>59</v>
      </c>
      <c r="AM6" s="51" t="s">
        <v>61</v>
      </c>
      <c r="AS6" s="51" t="s">
        <v>63</v>
      </c>
      <c r="AY6" s="51" t="s">
        <v>57</v>
      </c>
      <c r="BE6" s="51" t="s">
        <v>59</v>
      </c>
      <c r="BK6" s="51" t="s">
        <v>61</v>
      </c>
      <c r="BQ6" s="51" t="s">
        <v>63</v>
      </c>
    </row>
    <row r="7" spans="1:74"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row>
    <row r="8" spans="1:74"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row>
    <row r="9" spans="1:74"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row>
    <row r="10" spans="1:74"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row>
    <row r="11" spans="1:74" x14ac:dyDescent="0.2">
      <c r="A11" s="51" t="s">
        <v>102</v>
      </c>
      <c r="B11" s="51" t="s">
        <v>25</v>
      </c>
      <c r="C11" s="51">
        <v>91</v>
      </c>
      <c r="D11" s="51">
        <v>87</v>
      </c>
      <c r="E11" s="51">
        <v>89</v>
      </c>
      <c r="F11" s="51">
        <v>36466</v>
      </c>
      <c r="G11" s="51">
        <v>28554</v>
      </c>
      <c r="H11" s="51">
        <v>65020</v>
      </c>
      <c r="I11" s="51">
        <v>89</v>
      </c>
      <c r="J11" s="51">
        <v>81</v>
      </c>
      <c r="K11" s="51">
        <v>85</v>
      </c>
      <c r="L11" s="51">
        <v>36466</v>
      </c>
      <c r="M11" s="51">
        <v>28554</v>
      </c>
      <c r="N11" s="51">
        <v>65020</v>
      </c>
      <c r="O11" s="51">
        <v>93</v>
      </c>
      <c r="P11" s="51">
        <v>94</v>
      </c>
      <c r="Q11" s="51">
        <v>94</v>
      </c>
      <c r="R11" s="51">
        <v>36466</v>
      </c>
      <c r="S11" s="51">
        <v>28555</v>
      </c>
      <c r="T11" s="51">
        <v>65021</v>
      </c>
      <c r="U11" s="51">
        <v>92</v>
      </c>
      <c r="V11" s="51">
        <v>92</v>
      </c>
      <c r="W11" s="51">
        <v>92</v>
      </c>
      <c r="X11" s="51">
        <v>36467</v>
      </c>
      <c r="Y11" s="51">
        <v>28555</v>
      </c>
      <c r="Z11" s="51">
        <v>65022</v>
      </c>
      <c r="AA11" s="55">
        <v>96</v>
      </c>
      <c r="AB11" s="55">
        <v>94</v>
      </c>
      <c r="AC11" s="55">
        <v>95</v>
      </c>
      <c r="AD11" s="55">
        <v>189558</v>
      </c>
      <c r="AE11" s="55">
        <v>172730</v>
      </c>
      <c r="AF11" s="55">
        <v>362288</v>
      </c>
      <c r="AG11" s="55">
        <v>95</v>
      </c>
      <c r="AH11" s="55">
        <v>91</v>
      </c>
      <c r="AI11" s="55">
        <v>93</v>
      </c>
      <c r="AJ11" s="55">
        <v>189559</v>
      </c>
      <c r="AK11" s="55">
        <v>172730</v>
      </c>
      <c r="AL11" s="55">
        <v>362289</v>
      </c>
      <c r="AM11" s="55">
        <v>97</v>
      </c>
      <c r="AN11" s="55">
        <v>97</v>
      </c>
      <c r="AO11" s="55">
        <v>97</v>
      </c>
      <c r="AP11" s="55">
        <v>189559</v>
      </c>
      <c r="AQ11" s="55">
        <v>172731</v>
      </c>
      <c r="AR11" s="55">
        <v>362290</v>
      </c>
      <c r="AS11" s="55">
        <v>97</v>
      </c>
      <c r="AT11" s="55">
        <v>97</v>
      </c>
      <c r="AU11" s="55">
        <v>97</v>
      </c>
      <c r="AV11" s="55">
        <v>189560</v>
      </c>
      <c r="AW11" s="55">
        <v>172733</v>
      </c>
      <c r="AX11" s="55">
        <v>362293</v>
      </c>
      <c r="AY11" s="51">
        <v>95</v>
      </c>
      <c r="AZ11" s="51">
        <v>93</v>
      </c>
      <c r="BA11" s="51">
        <v>94</v>
      </c>
      <c r="BB11" s="51">
        <v>226024</v>
      </c>
      <c r="BC11" s="51">
        <v>201284</v>
      </c>
      <c r="BD11" s="51">
        <v>427308</v>
      </c>
      <c r="BE11" s="51">
        <v>94</v>
      </c>
      <c r="BF11" s="51">
        <v>89</v>
      </c>
      <c r="BG11" s="51">
        <v>92</v>
      </c>
      <c r="BH11" s="51">
        <v>226025</v>
      </c>
      <c r="BI11" s="51">
        <v>201284</v>
      </c>
      <c r="BJ11" s="51">
        <v>427309</v>
      </c>
      <c r="BK11" s="51">
        <v>97</v>
      </c>
      <c r="BL11" s="51">
        <v>97</v>
      </c>
      <c r="BM11" s="51">
        <v>97</v>
      </c>
      <c r="BN11" s="51">
        <v>226025</v>
      </c>
      <c r="BO11" s="51">
        <v>201286</v>
      </c>
      <c r="BP11" s="51">
        <v>427311</v>
      </c>
      <c r="BQ11" s="51">
        <v>96</v>
      </c>
      <c r="BR11" s="51">
        <v>96</v>
      </c>
      <c r="BS11" s="51">
        <v>96</v>
      </c>
      <c r="BT11" s="51">
        <v>226027</v>
      </c>
      <c r="BU11" s="51">
        <v>201288</v>
      </c>
      <c r="BV11" s="51">
        <v>427315</v>
      </c>
    </row>
    <row r="12" spans="1:74" x14ac:dyDescent="0.2">
      <c r="B12" s="51" t="s">
        <v>178</v>
      </c>
      <c r="C12" s="51">
        <v>45</v>
      </c>
      <c r="D12" s="51">
        <v>41</v>
      </c>
      <c r="E12" s="51">
        <v>42</v>
      </c>
      <c r="F12" s="51">
        <v>14576</v>
      </c>
      <c r="G12" s="51">
        <v>24332</v>
      </c>
      <c r="H12" s="51">
        <v>38908</v>
      </c>
      <c r="I12" s="51">
        <v>39</v>
      </c>
      <c r="J12" s="51">
        <v>32</v>
      </c>
      <c r="K12" s="51">
        <v>35</v>
      </c>
      <c r="L12" s="51">
        <v>14575</v>
      </c>
      <c r="M12" s="51">
        <v>24335</v>
      </c>
      <c r="N12" s="51">
        <v>38910</v>
      </c>
      <c r="O12" s="51">
        <v>54</v>
      </c>
      <c r="P12" s="51">
        <v>58</v>
      </c>
      <c r="Q12" s="51">
        <v>57</v>
      </c>
      <c r="R12" s="51">
        <v>14577</v>
      </c>
      <c r="S12" s="51">
        <v>24335</v>
      </c>
      <c r="T12" s="51">
        <v>38912</v>
      </c>
      <c r="U12" s="51">
        <v>54</v>
      </c>
      <c r="V12" s="51">
        <v>58</v>
      </c>
      <c r="W12" s="51">
        <v>56</v>
      </c>
      <c r="X12" s="51">
        <v>14575</v>
      </c>
      <c r="Y12" s="51">
        <v>24337</v>
      </c>
      <c r="Z12" s="51">
        <v>38912</v>
      </c>
      <c r="AA12" s="55">
        <v>58</v>
      </c>
      <c r="AB12" s="55">
        <v>55</v>
      </c>
      <c r="AC12" s="55">
        <v>56</v>
      </c>
      <c r="AD12" s="55">
        <v>27186</v>
      </c>
      <c r="AE12" s="55">
        <v>56431</v>
      </c>
      <c r="AF12" s="55">
        <v>83617</v>
      </c>
      <c r="AG12" s="55">
        <v>52</v>
      </c>
      <c r="AH12" s="55">
        <v>45</v>
      </c>
      <c r="AI12" s="55">
        <v>47</v>
      </c>
      <c r="AJ12" s="55">
        <v>27185</v>
      </c>
      <c r="AK12" s="55">
        <v>56431</v>
      </c>
      <c r="AL12" s="55">
        <v>83616</v>
      </c>
      <c r="AM12" s="55">
        <v>64</v>
      </c>
      <c r="AN12" s="55">
        <v>69</v>
      </c>
      <c r="AO12" s="55">
        <v>67</v>
      </c>
      <c r="AP12" s="55">
        <v>27187</v>
      </c>
      <c r="AQ12" s="55">
        <v>56436</v>
      </c>
      <c r="AR12" s="55">
        <v>83623</v>
      </c>
      <c r="AS12" s="55">
        <v>65</v>
      </c>
      <c r="AT12" s="55">
        <v>69</v>
      </c>
      <c r="AU12" s="55">
        <v>68</v>
      </c>
      <c r="AV12" s="55">
        <v>27187</v>
      </c>
      <c r="AW12" s="55">
        <v>56434</v>
      </c>
      <c r="AX12" s="55">
        <v>83621</v>
      </c>
      <c r="AY12" s="51">
        <v>53</v>
      </c>
      <c r="AZ12" s="51">
        <v>51</v>
      </c>
      <c r="BA12" s="51">
        <v>52</v>
      </c>
      <c r="BB12" s="51">
        <v>41762</v>
      </c>
      <c r="BC12" s="51">
        <v>80763</v>
      </c>
      <c r="BD12" s="51">
        <v>122525</v>
      </c>
      <c r="BE12" s="51">
        <v>48</v>
      </c>
      <c r="BF12" s="51">
        <v>41</v>
      </c>
      <c r="BG12" s="51">
        <v>43</v>
      </c>
      <c r="BH12" s="51">
        <v>41760</v>
      </c>
      <c r="BI12" s="51">
        <v>80766</v>
      </c>
      <c r="BJ12" s="51">
        <v>122526</v>
      </c>
      <c r="BK12" s="51">
        <v>60</v>
      </c>
      <c r="BL12" s="51">
        <v>66</v>
      </c>
      <c r="BM12" s="51">
        <v>64</v>
      </c>
      <c r="BN12" s="51">
        <v>41764</v>
      </c>
      <c r="BO12" s="51">
        <v>80771</v>
      </c>
      <c r="BP12" s="51">
        <v>122535</v>
      </c>
      <c r="BQ12" s="51">
        <v>61</v>
      </c>
      <c r="BR12" s="51">
        <v>66</v>
      </c>
      <c r="BS12" s="51">
        <v>64</v>
      </c>
      <c r="BT12" s="51">
        <v>41762</v>
      </c>
      <c r="BU12" s="51">
        <v>80771</v>
      </c>
      <c r="BV12" s="51">
        <v>122533</v>
      </c>
    </row>
    <row r="13" spans="1:74" x14ac:dyDescent="0.2">
      <c r="B13" s="51" t="s">
        <v>27</v>
      </c>
      <c r="C13" s="51">
        <v>47</v>
      </c>
      <c r="D13" s="51">
        <v>43</v>
      </c>
      <c r="E13" s="51">
        <v>45</v>
      </c>
      <c r="F13" s="51">
        <v>13749</v>
      </c>
      <c r="G13" s="51">
        <v>22311</v>
      </c>
      <c r="H13" s="51">
        <v>36060</v>
      </c>
      <c r="I13" s="51">
        <v>41</v>
      </c>
      <c r="J13" s="51">
        <v>34</v>
      </c>
      <c r="K13" s="51">
        <v>37</v>
      </c>
      <c r="L13" s="51">
        <v>13748</v>
      </c>
      <c r="M13" s="51">
        <v>22314</v>
      </c>
      <c r="N13" s="51">
        <v>36062</v>
      </c>
      <c r="O13" s="51">
        <v>56</v>
      </c>
      <c r="P13" s="51">
        <v>62</v>
      </c>
      <c r="Q13" s="51">
        <v>60</v>
      </c>
      <c r="R13" s="51">
        <v>13750</v>
      </c>
      <c r="S13" s="51">
        <v>22312</v>
      </c>
      <c r="T13" s="51">
        <v>36062</v>
      </c>
      <c r="U13" s="51">
        <v>56</v>
      </c>
      <c r="V13" s="51">
        <v>61</v>
      </c>
      <c r="W13" s="51">
        <v>59</v>
      </c>
      <c r="X13" s="51">
        <v>13748</v>
      </c>
      <c r="Y13" s="51">
        <v>22314</v>
      </c>
      <c r="Z13" s="51">
        <v>36062</v>
      </c>
      <c r="AA13" s="55">
        <v>61</v>
      </c>
      <c r="AB13" s="55">
        <v>58</v>
      </c>
      <c r="AC13" s="55">
        <v>59</v>
      </c>
      <c r="AD13" s="55">
        <v>25188</v>
      </c>
      <c r="AE13" s="55">
        <v>51240</v>
      </c>
      <c r="AF13" s="55">
        <v>76428</v>
      </c>
      <c r="AG13" s="55">
        <v>55</v>
      </c>
      <c r="AH13" s="55">
        <v>47</v>
      </c>
      <c r="AI13" s="55">
        <v>50</v>
      </c>
      <c r="AJ13" s="55">
        <v>25187</v>
      </c>
      <c r="AK13" s="55">
        <v>51241</v>
      </c>
      <c r="AL13" s="55">
        <v>76428</v>
      </c>
      <c r="AM13" s="55">
        <v>67</v>
      </c>
      <c r="AN13" s="55">
        <v>73</v>
      </c>
      <c r="AO13" s="55">
        <v>71</v>
      </c>
      <c r="AP13" s="55">
        <v>25188</v>
      </c>
      <c r="AQ13" s="55">
        <v>51243</v>
      </c>
      <c r="AR13" s="55">
        <v>76431</v>
      </c>
      <c r="AS13" s="55">
        <v>68</v>
      </c>
      <c r="AT13" s="55">
        <v>73</v>
      </c>
      <c r="AU13" s="55">
        <v>71</v>
      </c>
      <c r="AV13" s="55">
        <v>25188</v>
      </c>
      <c r="AW13" s="55">
        <v>51241</v>
      </c>
      <c r="AX13" s="55">
        <v>76429</v>
      </c>
      <c r="AY13" s="51">
        <v>56</v>
      </c>
      <c r="AZ13" s="51">
        <v>53</v>
      </c>
      <c r="BA13" s="51">
        <v>54</v>
      </c>
      <c r="BB13" s="51">
        <v>38937</v>
      </c>
      <c r="BC13" s="51">
        <v>73551</v>
      </c>
      <c r="BD13" s="51">
        <v>112488</v>
      </c>
      <c r="BE13" s="51">
        <v>50</v>
      </c>
      <c r="BF13" s="51">
        <v>43</v>
      </c>
      <c r="BG13" s="51">
        <v>46</v>
      </c>
      <c r="BH13" s="51">
        <v>38935</v>
      </c>
      <c r="BI13" s="51">
        <v>73555</v>
      </c>
      <c r="BJ13" s="51">
        <v>112490</v>
      </c>
      <c r="BK13" s="51">
        <v>63</v>
      </c>
      <c r="BL13" s="51">
        <v>69</v>
      </c>
      <c r="BM13" s="51">
        <v>67</v>
      </c>
      <c r="BN13" s="51">
        <v>38938</v>
      </c>
      <c r="BO13" s="51">
        <v>73555</v>
      </c>
      <c r="BP13" s="51">
        <v>112493</v>
      </c>
      <c r="BQ13" s="51">
        <v>64</v>
      </c>
      <c r="BR13" s="51">
        <v>70</v>
      </c>
      <c r="BS13" s="51">
        <v>68</v>
      </c>
      <c r="BT13" s="51">
        <v>38936</v>
      </c>
      <c r="BU13" s="51">
        <v>73555</v>
      </c>
      <c r="BV13" s="51">
        <v>112491</v>
      </c>
    </row>
    <row r="14" spans="1:74" x14ac:dyDescent="0.2">
      <c r="B14" s="51" t="s">
        <v>103</v>
      </c>
      <c r="C14" s="51">
        <v>51</v>
      </c>
      <c r="D14" s="51">
        <v>49</v>
      </c>
      <c r="E14" s="51">
        <v>50</v>
      </c>
      <c r="F14" s="51">
        <v>9527</v>
      </c>
      <c r="G14" s="51">
        <v>13473</v>
      </c>
      <c r="H14" s="51">
        <v>23000</v>
      </c>
      <c r="I14" s="51">
        <v>45</v>
      </c>
      <c r="J14" s="51">
        <v>39</v>
      </c>
      <c r="K14" s="51">
        <v>42</v>
      </c>
      <c r="L14" s="51">
        <v>9526</v>
      </c>
      <c r="M14" s="51">
        <v>13475</v>
      </c>
      <c r="N14" s="51">
        <v>23001</v>
      </c>
      <c r="O14" s="51">
        <v>61</v>
      </c>
      <c r="P14" s="51">
        <v>69</v>
      </c>
      <c r="Q14" s="51">
        <v>66</v>
      </c>
      <c r="R14" s="51">
        <v>9528</v>
      </c>
      <c r="S14" s="51">
        <v>13475</v>
      </c>
      <c r="T14" s="51">
        <v>23003</v>
      </c>
      <c r="U14" s="51">
        <v>61</v>
      </c>
      <c r="V14" s="51">
        <v>68</v>
      </c>
      <c r="W14" s="51">
        <v>65</v>
      </c>
      <c r="X14" s="51">
        <v>9528</v>
      </c>
      <c r="Y14" s="51">
        <v>13475</v>
      </c>
      <c r="Z14" s="51">
        <v>23003</v>
      </c>
      <c r="AA14" s="55">
        <v>64</v>
      </c>
      <c r="AB14" s="55">
        <v>62</v>
      </c>
      <c r="AC14" s="55">
        <v>63</v>
      </c>
      <c r="AD14" s="55">
        <v>18304</v>
      </c>
      <c r="AE14" s="55">
        <v>33619</v>
      </c>
      <c r="AF14" s="55">
        <v>51923</v>
      </c>
      <c r="AG14" s="55">
        <v>58</v>
      </c>
      <c r="AH14" s="55">
        <v>51</v>
      </c>
      <c r="AI14" s="55">
        <v>54</v>
      </c>
      <c r="AJ14" s="55">
        <v>18303</v>
      </c>
      <c r="AK14" s="55">
        <v>33619</v>
      </c>
      <c r="AL14" s="55">
        <v>51922</v>
      </c>
      <c r="AM14" s="55">
        <v>71</v>
      </c>
      <c r="AN14" s="55">
        <v>78</v>
      </c>
      <c r="AO14" s="55">
        <v>76</v>
      </c>
      <c r="AP14" s="55">
        <v>18304</v>
      </c>
      <c r="AQ14" s="55">
        <v>33620</v>
      </c>
      <c r="AR14" s="55">
        <v>51924</v>
      </c>
      <c r="AS14" s="55">
        <v>72</v>
      </c>
      <c r="AT14" s="55">
        <v>78</v>
      </c>
      <c r="AU14" s="55">
        <v>76</v>
      </c>
      <c r="AV14" s="55">
        <v>18304</v>
      </c>
      <c r="AW14" s="55">
        <v>33619</v>
      </c>
      <c r="AX14" s="55">
        <v>51923</v>
      </c>
      <c r="AY14" s="51">
        <v>60</v>
      </c>
      <c r="AZ14" s="51">
        <v>58</v>
      </c>
      <c r="BA14" s="51">
        <v>59</v>
      </c>
      <c r="BB14" s="51">
        <v>27831</v>
      </c>
      <c r="BC14" s="51">
        <v>47092</v>
      </c>
      <c r="BD14" s="51">
        <v>74923</v>
      </c>
      <c r="BE14" s="51">
        <v>54</v>
      </c>
      <c r="BF14" s="51">
        <v>48</v>
      </c>
      <c r="BG14" s="51">
        <v>50</v>
      </c>
      <c r="BH14" s="51">
        <v>27829</v>
      </c>
      <c r="BI14" s="51">
        <v>47094</v>
      </c>
      <c r="BJ14" s="51">
        <v>74923</v>
      </c>
      <c r="BK14" s="51">
        <v>68</v>
      </c>
      <c r="BL14" s="51">
        <v>75</v>
      </c>
      <c r="BM14" s="51">
        <v>73</v>
      </c>
      <c r="BN14" s="51">
        <v>27832</v>
      </c>
      <c r="BO14" s="51">
        <v>47095</v>
      </c>
      <c r="BP14" s="51">
        <v>74927</v>
      </c>
      <c r="BQ14" s="51">
        <v>68</v>
      </c>
      <c r="BR14" s="51">
        <v>75</v>
      </c>
      <c r="BS14" s="51">
        <v>73</v>
      </c>
      <c r="BT14" s="51">
        <v>27832</v>
      </c>
      <c r="BU14" s="51">
        <v>47094</v>
      </c>
      <c r="BV14" s="51">
        <v>74926</v>
      </c>
    </row>
    <row r="15" spans="1:74" x14ac:dyDescent="0.2">
      <c r="B15" s="51" t="s">
        <v>104</v>
      </c>
      <c r="C15" s="51">
        <v>37</v>
      </c>
      <c r="D15" s="51">
        <v>35</v>
      </c>
      <c r="E15" s="51">
        <v>35</v>
      </c>
      <c r="F15" s="51">
        <v>4222</v>
      </c>
      <c r="G15" s="51">
        <v>8838</v>
      </c>
      <c r="H15" s="51">
        <v>13060</v>
      </c>
      <c r="I15" s="51">
        <v>32</v>
      </c>
      <c r="J15" s="51">
        <v>26</v>
      </c>
      <c r="K15" s="51">
        <v>28</v>
      </c>
      <c r="L15" s="51">
        <v>4222</v>
      </c>
      <c r="M15" s="51">
        <v>8839</v>
      </c>
      <c r="N15" s="51">
        <v>13061</v>
      </c>
      <c r="O15" s="51">
        <v>44</v>
      </c>
      <c r="P15" s="51">
        <v>50</v>
      </c>
      <c r="Q15" s="51">
        <v>48</v>
      </c>
      <c r="R15" s="51">
        <v>4222</v>
      </c>
      <c r="S15" s="51">
        <v>8837</v>
      </c>
      <c r="T15" s="51">
        <v>13059</v>
      </c>
      <c r="U15" s="51">
        <v>45</v>
      </c>
      <c r="V15" s="51">
        <v>51</v>
      </c>
      <c r="W15" s="51">
        <v>49</v>
      </c>
      <c r="X15" s="51">
        <v>4220</v>
      </c>
      <c r="Y15" s="51">
        <v>8839</v>
      </c>
      <c r="Z15" s="51">
        <v>13059</v>
      </c>
      <c r="AA15" s="55">
        <v>52</v>
      </c>
      <c r="AB15" s="55">
        <v>50</v>
      </c>
      <c r="AC15" s="55">
        <v>51</v>
      </c>
      <c r="AD15" s="55">
        <v>6884</v>
      </c>
      <c r="AE15" s="55">
        <v>17621</v>
      </c>
      <c r="AF15" s="55">
        <v>24505</v>
      </c>
      <c r="AG15" s="55">
        <v>45</v>
      </c>
      <c r="AH15" s="55">
        <v>40</v>
      </c>
      <c r="AI15" s="55">
        <v>42</v>
      </c>
      <c r="AJ15" s="55">
        <v>6884</v>
      </c>
      <c r="AK15" s="55">
        <v>17622</v>
      </c>
      <c r="AL15" s="55">
        <v>24506</v>
      </c>
      <c r="AM15" s="55">
        <v>56</v>
      </c>
      <c r="AN15" s="55">
        <v>63</v>
      </c>
      <c r="AO15" s="55">
        <v>61</v>
      </c>
      <c r="AP15" s="55">
        <v>6884</v>
      </c>
      <c r="AQ15" s="55">
        <v>17623</v>
      </c>
      <c r="AR15" s="55">
        <v>24507</v>
      </c>
      <c r="AS15" s="55">
        <v>58</v>
      </c>
      <c r="AT15" s="55">
        <v>64</v>
      </c>
      <c r="AU15" s="55">
        <v>62</v>
      </c>
      <c r="AV15" s="55">
        <v>6884</v>
      </c>
      <c r="AW15" s="55">
        <v>17622</v>
      </c>
      <c r="AX15" s="55">
        <v>24506</v>
      </c>
      <c r="AY15" s="51">
        <v>46</v>
      </c>
      <c r="AZ15" s="51">
        <v>45</v>
      </c>
      <c r="BA15" s="51">
        <v>45</v>
      </c>
      <c r="BB15" s="51">
        <v>11106</v>
      </c>
      <c r="BC15" s="51">
        <v>26459</v>
      </c>
      <c r="BD15" s="51">
        <v>37565</v>
      </c>
      <c r="BE15" s="51">
        <v>40</v>
      </c>
      <c r="BF15" s="51">
        <v>36</v>
      </c>
      <c r="BG15" s="51">
        <v>37</v>
      </c>
      <c r="BH15" s="51">
        <v>11106</v>
      </c>
      <c r="BI15" s="51">
        <v>26461</v>
      </c>
      <c r="BJ15" s="51">
        <v>37567</v>
      </c>
      <c r="BK15" s="51">
        <v>52</v>
      </c>
      <c r="BL15" s="51">
        <v>59</v>
      </c>
      <c r="BM15" s="51">
        <v>57</v>
      </c>
      <c r="BN15" s="51">
        <v>11106</v>
      </c>
      <c r="BO15" s="51">
        <v>26460</v>
      </c>
      <c r="BP15" s="51">
        <v>37566</v>
      </c>
      <c r="BQ15" s="51">
        <v>53</v>
      </c>
      <c r="BR15" s="51">
        <v>60</v>
      </c>
      <c r="BS15" s="51">
        <v>58</v>
      </c>
      <c r="BT15" s="51">
        <v>11104</v>
      </c>
      <c r="BU15" s="51">
        <v>26461</v>
      </c>
      <c r="BV15" s="51">
        <v>37565</v>
      </c>
    </row>
    <row r="16" spans="1:74" x14ac:dyDescent="0.2">
      <c r="B16" s="51" t="s">
        <v>30</v>
      </c>
      <c r="C16" s="51">
        <v>14</v>
      </c>
      <c r="D16" s="51">
        <v>15</v>
      </c>
      <c r="E16" s="51">
        <v>15</v>
      </c>
      <c r="F16" s="51">
        <v>827</v>
      </c>
      <c r="G16" s="51">
        <v>2021</v>
      </c>
      <c r="H16" s="51">
        <v>2848</v>
      </c>
      <c r="I16" s="51">
        <v>11</v>
      </c>
      <c r="J16" s="51">
        <v>11</v>
      </c>
      <c r="K16" s="51">
        <v>11</v>
      </c>
      <c r="L16" s="51">
        <v>827</v>
      </c>
      <c r="M16" s="51">
        <v>2021</v>
      </c>
      <c r="N16" s="51">
        <v>2848</v>
      </c>
      <c r="O16" s="51">
        <v>14</v>
      </c>
      <c r="P16" s="51">
        <v>20</v>
      </c>
      <c r="Q16" s="51">
        <v>18</v>
      </c>
      <c r="R16" s="51">
        <v>827</v>
      </c>
      <c r="S16" s="51">
        <v>2023</v>
      </c>
      <c r="T16" s="51">
        <v>2850</v>
      </c>
      <c r="U16" s="51">
        <v>15</v>
      </c>
      <c r="V16" s="51">
        <v>18</v>
      </c>
      <c r="W16" s="51">
        <v>17</v>
      </c>
      <c r="X16" s="51">
        <v>827</v>
      </c>
      <c r="Y16" s="51">
        <v>2023</v>
      </c>
      <c r="Z16" s="51">
        <v>2850</v>
      </c>
      <c r="AA16" s="55">
        <v>22</v>
      </c>
      <c r="AB16" s="55">
        <v>28</v>
      </c>
      <c r="AC16" s="55">
        <v>26</v>
      </c>
      <c r="AD16" s="55">
        <v>1998</v>
      </c>
      <c r="AE16" s="55">
        <v>5191</v>
      </c>
      <c r="AF16" s="55">
        <v>7189</v>
      </c>
      <c r="AG16" s="55">
        <v>18</v>
      </c>
      <c r="AH16" s="55">
        <v>20</v>
      </c>
      <c r="AI16" s="55">
        <v>20</v>
      </c>
      <c r="AJ16" s="55">
        <v>1998</v>
      </c>
      <c r="AK16" s="55">
        <v>5190</v>
      </c>
      <c r="AL16" s="55">
        <v>7188</v>
      </c>
      <c r="AM16" s="55">
        <v>22</v>
      </c>
      <c r="AN16" s="55">
        <v>31</v>
      </c>
      <c r="AO16" s="55">
        <v>28</v>
      </c>
      <c r="AP16" s="55">
        <v>1999</v>
      </c>
      <c r="AQ16" s="55">
        <v>5193</v>
      </c>
      <c r="AR16" s="55">
        <v>7192</v>
      </c>
      <c r="AS16" s="55">
        <v>22</v>
      </c>
      <c r="AT16" s="55">
        <v>29</v>
      </c>
      <c r="AU16" s="55">
        <v>27</v>
      </c>
      <c r="AV16" s="55">
        <v>1999</v>
      </c>
      <c r="AW16" s="55">
        <v>5193</v>
      </c>
      <c r="AX16" s="55">
        <v>7192</v>
      </c>
      <c r="AY16" s="51">
        <v>20</v>
      </c>
      <c r="AZ16" s="51">
        <v>24</v>
      </c>
      <c r="BA16" s="51">
        <v>23</v>
      </c>
      <c r="BB16" s="51">
        <v>2825</v>
      </c>
      <c r="BC16" s="51">
        <v>7212</v>
      </c>
      <c r="BD16" s="51">
        <v>10037</v>
      </c>
      <c r="BE16" s="51">
        <v>16</v>
      </c>
      <c r="BF16" s="51">
        <v>18</v>
      </c>
      <c r="BG16" s="51">
        <v>17</v>
      </c>
      <c r="BH16" s="51">
        <v>2825</v>
      </c>
      <c r="BI16" s="51">
        <v>7211</v>
      </c>
      <c r="BJ16" s="51">
        <v>10036</v>
      </c>
      <c r="BK16" s="51">
        <v>19</v>
      </c>
      <c r="BL16" s="51">
        <v>28</v>
      </c>
      <c r="BM16" s="51">
        <v>26</v>
      </c>
      <c r="BN16" s="51">
        <v>2826</v>
      </c>
      <c r="BO16" s="51">
        <v>7216</v>
      </c>
      <c r="BP16" s="51">
        <v>10042</v>
      </c>
      <c r="BQ16" s="51">
        <v>20</v>
      </c>
      <c r="BR16" s="51">
        <v>26</v>
      </c>
      <c r="BS16" s="51">
        <v>24</v>
      </c>
      <c r="BT16" s="51">
        <v>2826</v>
      </c>
      <c r="BU16" s="51">
        <v>7216</v>
      </c>
      <c r="BV16" s="51">
        <v>10042</v>
      </c>
    </row>
    <row r="17" spans="2:74" x14ac:dyDescent="0.2">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row>
    <row r="18" spans="2:74" ht="14.25" x14ac:dyDescent="0.2">
      <c r="B18" s="51" t="s">
        <v>176</v>
      </c>
      <c r="C18" s="51">
        <v>78</v>
      </c>
      <c r="D18" s="51">
        <v>66</v>
      </c>
      <c r="E18" s="51">
        <v>72</v>
      </c>
      <c r="F18" s="51">
        <v>51042</v>
      </c>
      <c r="G18" s="51">
        <v>52886</v>
      </c>
      <c r="H18" s="51">
        <v>103928</v>
      </c>
      <c r="I18" s="51">
        <v>75</v>
      </c>
      <c r="J18" s="51">
        <v>59</v>
      </c>
      <c r="K18" s="51">
        <v>66</v>
      </c>
      <c r="L18" s="51">
        <v>51041</v>
      </c>
      <c r="M18" s="51">
        <v>52889</v>
      </c>
      <c r="N18" s="51">
        <v>103930</v>
      </c>
      <c r="O18" s="51">
        <v>82</v>
      </c>
      <c r="P18" s="51">
        <v>77</v>
      </c>
      <c r="Q18" s="51">
        <v>80</v>
      </c>
      <c r="R18" s="51">
        <v>51043</v>
      </c>
      <c r="S18" s="51">
        <v>52890</v>
      </c>
      <c r="T18" s="51">
        <v>103933</v>
      </c>
      <c r="U18" s="51">
        <v>81</v>
      </c>
      <c r="V18" s="51">
        <v>76</v>
      </c>
      <c r="W18" s="51">
        <v>79</v>
      </c>
      <c r="X18" s="51">
        <v>51042</v>
      </c>
      <c r="Y18" s="51">
        <v>52892</v>
      </c>
      <c r="Z18" s="51">
        <v>103934</v>
      </c>
      <c r="AA18" s="55">
        <v>91</v>
      </c>
      <c r="AB18" s="55">
        <v>84</v>
      </c>
      <c r="AC18" s="55">
        <v>88</v>
      </c>
      <c r="AD18" s="55">
        <v>217951</v>
      </c>
      <c r="AE18" s="55">
        <v>230446</v>
      </c>
      <c r="AF18" s="55">
        <v>448397</v>
      </c>
      <c r="AG18" s="55">
        <v>89</v>
      </c>
      <c r="AH18" s="55">
        <v>79</v>
      </c>
      <c r="AI18" s="55">
        <v>84</v>
      </c>
      <c r="AJ18" s="55">
        <v>217951</v>
      </c>
      <c r="AK18" s="55">
        <v>230446</v>
      </c>
      <c r="AL18" s="55">
        <v>448397</v>
      </c>
      <c r="AM18" s="55">
        <v>93</v>
      </c>
      <c r="AN18" s="55">
        <v>90</v>
      </c>
      <c r="AO18" s="55">
        <v>91</v>
      </c>
      <c r="AP18" s="55">
        <v>217952</v>
      </c>
      <c r="AQ18" s="55">
        <v>230452</v>
      </c>
      <c r="AR18" s="55">
        <v>448404</v>
      </c>
      <c r="AS18" s="55">
        <v>93</v>
      </c>
      <c r="AT18" s="55">
        <v>90</v>
      </c>
      <c r="AU18" s="55">
        <v>91</v>
      </c>
      <c r="AV18" s="55">
        <v>217954</v>
      </c>
      <c r="AW18" s="55">
        <v>230450</v>
      </c>
      <c r="AX18" s="55">
        <v>448404</v>
      </c>
      <c r="AY18" s="51">
        <v>89</v>
      </c>
      <c r="AZ18" s="51">
        <v>81</v>
      </c>
      <c r="BA18" s="51">
        <v>85</v>
      </c>
      <c r="BB18" s="51">
        <v>268993</v>
      </c>
      <c r="BC18" s="51">
        <v>283332</v>
      </c>
      <c r="BD18" s="51">
        <v>552325</v>
      </c>
      <c r="BE18" s="51">
        <v>87</v>
      </c>
      <c r="BF18" s="51">
        <v>75</v>
      </c>
      <c r="BG18" s="51">
        <v>81</v>
      </c>
      <c r="BH18" s="51">
        <v>268992</v>
      </c>
      <c r="BI18" s="51">
        <v>283335</v>
      </c>
      <c r="BJ18" s="51">
        <v>552327</v>
      </c>
      <c r="BK18" s="51">
        <v>91</v>
      </c>
      <c r="BL18" s="51">
        <v>88</v>
      </c>
      <c r="BM18" s="51">
        <v>89</v>
      </c>
      <c r="BN18" s="51">
        <v>268995</v>
      </c>
      <c r="BO18" s="51">
        <v>283342</v>
      </c>
      <c r="BP18" s="51">
        <v>552337</v>
      </c>
      <c r="BQ18" s="51">
        <v>90</v>
      </c>
      <c r="BR18" s="51">
        <v>87</v>
      </c>
      <c r="BS18" s="51">
        <v>89</v>
      </c>
      <c r="BT18" s="51">
        <v>268996</v>
      </c>
      <c r="BU18" s="51">
        <v>283342</v>
      </c>
      <c r="BV18" s="51">
        <v>552338</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V18"/>
  <sheetViews>
    <sheetView workbookViewId="0">
      <selection sqref="A1:T1"/>
    </sheetView>
  </sheetViews>
  <sheetFormatPr defaultRowHeight="12.75" x14ac:dyDescent="0.2"/>
  <cols>
    <col min="1" max="1" width="9.140625" style="51"/>
    <col min="2" max="2" width="19.42578125" style="51" bestFit="1" customWidth="1"/>
    <col min="3" max="16384" width="9.140625" style="51"/>
  </cols>
  <sheetData>
    <row r="1" spans="1:74" ht="15.75" x14ac:dyDescent="0.25">
      <c r="A1" s="50" t="s">
        <v>49</v>
      </c>
      <c r="B1" s="118"/>
      <c r="C1" s="118"/>
      <c r="D1" s="118"/>
      <c r="E1" s="118"/>
      <c r="F1" s="118"/>
      <c r="G1" s="118"/>
      <c r="H1" s="118"/>
      <c r="I1" s="118"/>
      <c r="J1" s="118"/>
      <c r="K1" s="118"/>
      <c r="L1" s="118"/>
      <c r="M1" s="118"/>
      <c r="N1" s="118"/>
      <c r="O1" s="118"/>
      <c r="P1" s="118"/>
      <c r="Q1" s="118"/>
      <c r="R1" s="118"/>
      <c r="S1" s="118"/>
      <c r="T1" s="118"/>
      <c r="U1" s="118">
        <v>20</v>
      </c>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row>
    <row r="2" spans="1:74" x14ac:dyDescent="0.2">
      <c r="A2" s="51" t="s">
        <v>106</v>
      </c>
      <c r="C2" s="51" t="s">
        <v>100</v>
      </c>
    </row>
    <row r="3" spans="1:74" x14ac:dyDescent="0.2">
      <c r="C3" s="51" t="s">
        <v>172</v>
      </c>
      <c r="AA3" s="51" t="s">
        <v>173</v>
      </c>
      <c r="AY3" s="51" t="s">
        <v>55</v>
      </c>
    </row>
    <row r="4" spans="1:74" x14ac:dyDescent="0.2">
      <c r="C4" s="51" t="s">
        <v>174</v>
      </c>
      <c r="I4" s="51" t="s">
        <v>177</v>
      </c>
      <c r="O4" s="51" t="s">
        <v>51</v>
      </c>
      <c r="U4" s="51" t="s">
        <v>52</v>
      </c>
      <c r="AA4" s="51" t="s">
        <v>174</v>
      </c>
      <c r="AG4" s="51" t="s">
        <v>50</v>
      </c>
      <c r="AM4" s="51" t="s">
        <v>51</v>
      </c>
      <c r="AS4" s="51" t="s">
        <v>52</v>
      </c>
      <c r="AY4" s="51" t="s">
        <v>174</v>
      </c>
      <c r="BE4" s="51" t="s">
        <v>50</v>
      </c>
      <c r="BK4" s="51" t="s">
        <v>51</v>
      </c>
      <c r="BQ4" s="51" t="s">
        <v>52</v>
      </c>
    </row>
    <row r="5" spans="1:74" x14ac:dyDescent="0.2">
      <c r="C5" s="51">
        <v>1</v>
      </c>
      <c r="I5" s="51">
        <v>1</v>
      </c>
      <c r="O5" s="51">
        <v>1</v>
      </c>
      <c r="U5" s="51">
        <v>1</v>
      </c>
      <c r="AA5" s="51">
        <v>1</v>
      </c>
      <c r="AG5" s="51">
        <v>1</v>
      </c>
      <c r="AM5" s="51">
        <v>1</v>
      </c>
      <c r="AS5" s="51">
        <v>1</v>
      </c>
      <c r="AY5" s="51">
        <v>1</v>
      </c>
      <c r="BE5" s="51">
        <v>1</v>
      </c>
      <c r="BK5" s="51">
        <v>1</v>
      </c>
      <c r="BQ5" s="51">
        <v>1</v>
      </c>
    </row>
    <row r="6" spans="1:74" x14ac:dyDescent="0.2">
      <c r="C6" s="51" t="s">
        <v>57</v>
      </c>
      <c r="I6" s="51" t="s">
        <v>59</v>
      </c>
      <c r="O6" s="51" t="s">
        <v>61</v>
      </c>
      <c r="U6" s="51" t="s">
        <v>63</v>
      </c>
      <c r="AA6" s="51" t="s">
        <v>57</v>
      </c>
      <c r="AG6" s="51" t="s">
        <v>59</v>
      </c>
      <c r="AM6" s="51" t="s">
        <v>61</v>
      </c>
      <c r="AS6" s="51" t="s">
        <v>63</v>
      </c>
      <c r="AY6" s="51" t="s">
        <v>57</v>
      </c>
      <c r="BE6" s="51" t="s">
        <v>59</v>
      </c>
      <c r="BK6" s="51" t="s">
        <v>61</v>
      </c>
      <c r="BQ6" s="51" t="s">
        <v>63</v>
      </c>
    </row>
    <row r="7" spans="1:74"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row>
    <row r="8" spans="1:74"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row>
    <row r="9" spans="1:74"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row>
    <row r="10" spans="1:74"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row>
    <row r="11" spans="1:74" x14ac:dyDescent="0.2">
      <c r="A11" s="51" t="s">
        <v>102</v>
      </c>
      <c r="B11" s="51" t="s">
        <v>25</v>
      </c>
      <c r="C11" s="51">
        <v>91</v>
      </c>
      <c r="D11" s="51">
        <v>88</v>
      </c>
      <c r="E11" s="51">
        <v>90</v>
      </c>
      <c r="F11" s="51">
        <v>39469</v>
      </c>
      <c r="G11" s="51">
        <v>30935</v>
      </c>
      <c r="H11" s="51">
        <v>70404</v>
      </c>
      <c r="I11" s="51">
        <v>89</v>
      </c>
      <c r="J11" s="51">
        <v>81</v>
      </c>
      <c r="K11" s="51">
        <v>85</v>
      </c>
      <c r="L11" s="51">
        <v>39469</v>
      </c>
      <c r="M11" s="51">
        <v>30935</v>
      </c>
      <c r="N11" s="51">
        <v>70404</v>
      </c>
      <c r="O11" s="51">
        <v>94</v>
      </c>
      <c r="P11" s="51">
        <v>94</v>
      </c>
      <c r="Q11" s="51">
        <v>94</v>
      </c>
      <c r="R11" s="51">
        <v>39469</v>
      </c>
      <c r="S11" s="51">
        <v>30935</v>
      </c>
      <c r="T11" s="51">
        <v>70404</v>
      </c>
      <c r="U11" s="51">
        <v>92</v>
      </c>
      <c r="V11" s="51">
        <v>92</v>
      </c>
      <c r="W11" s="51">
        <v>92</v>
      </c>
      <c r="X11" s="51">
        <v>39469</v>
      </c>
      <c r="Y11" s="51">
        <v>30935</v>
      </c>
      <c r="Z11" s="51">
        <v>70404</v>
      </c>
      <c r="AA11" s="51">
        <v>96</v>
      </c>
      <c r="AB11" s="51">
        <v>95</v>
      </c>
      <c r="AC11" s="51">
        <v>96</v>
      </c>
      <c r="AD11" s="51">
        <v>195459</v>
      </c>
      <c r="AE11" s="51">
        <v>178148</v>
      </c>
      <c r="AF11" s="51">
        <v>373607</v>
      </c>
      <c r="AG11" s="51">
        <v>95</v>
      </c>
      <c r="AH11" s="51">
        <v>91</v>
      </c>
      <c r="AI11" s="51">
        <v>93</v>
      </c>
      <c r="AJ11" s="51">
        <v>195459</v>
      </c>
      <c r="AK11" s="51">
        <v>178148</v>
      </c>
      <c r="AL11" s="51">
        <v>373607</v>
      </c>
      <c r="AM11" s="51">
        <v>97</v>
      </c>
      <c r="AN11" s="51">
        <v>97</v>
      </c>
      <c r="AO11" s="51">
        <v>97</v>
      </c>
      <c r="AP11" s="51">
        <v>195460</v>
      </c>
      <c r="AQ11" s="51">
        <v>178148</v>
      </c>
      <c r="AR11" s="51">
        <v>373608</v>
      </c>
      <c r="AS11" s="51">
        <v>97</v>
      </c>
      <c r="AT11" s="51">
        <v>97</v>
      </c>
      <c r="AU11" s="51">
        <v>97</v>
      </c>
      <c r="AV11" s="51">
        <v>195459</v>
      </c>
      <c r="AW11" s="51">
        <v>178148</v>
      </c>
      <c r="AX11" s="51">
        <v>373607</v>
      </c>
      <c r="AY11" s="51">
        <v>96</v>
      </c>
      <c r="AZ11" s="51">
        <v>94</v>
      </c>
      <c r="BA11" s="51">
        <v>95</v>
      </c>
      <c r="BB11" s="51">
        <v>234928</v>
      </c>
      <c r="BC11" s="51">
        <v>209083</v>
      </c>
      <c r="BD11" s="51">
        <v>444011</v>
      </c>
      <c r="BE11" s="51">
        <v>94</v>
      </c>
      <c r="BF11" s="51">
        <v>90</v>
      </c>
      <c r="BG11" s="51">
        <v>92</v>
      </c>
      <c r="BH11" s="51">
        <v>234928</v>
      </c>
      <c r="BI11" s="51">
        <v>209083</v>
      </c>
      <c r="BJ11" s="51">
        <v>444011</v>
      </c>
      <c r="BK11" s="51">
        <v>97</v>
      </c>
      <c r="BL11" s="51">
        <v>97</v>
      </c>
      <c r="BM11" s="51">
        <v>97</v>
      </c>
      <c r="BN11" s="51">
        <v>234929</v>
      </c>
      <c r="BO11" s="51">
        <v>209083</v>
      </c>
      <c r="BP11" s="51">
        <v>444012</v>
      </c>
      <c r="BQ11" s="51">
        <v>96</v>
      </c>
      <c r="BR11" s="51">
        <v>96</v>
      </c>
      <c r="BS11" s="51">
        <v>96</v>
      </c>
      <c r="BT11" s="51">
        <v>234928</v>
      </c>
      <c r="BU11" s="51">
        <v>209083</v>
      </c>
      <c r="BV11" s="51">
        <v>444011</v>
      </c>
    </row>
    <row r="12" spans="1:74" x14ac:dyDescent="0.2">
      <c r="B12" s="51" t="s">
        <v>178</v>
      </c>
      <c r="C12" s="51">
        <v>46</v>
      </c>
      <c r="D12" s="51">
        <v>42</v>
      </c>
      <c r="E12" s="51">
        <v>44</v>
      </c>
      <c r="F12" s="51">
        <v>14962</v>
      </c>
      <c r="G12" s="51">
        <v>25473</v>
      </c>
      <c r="H12" s="51">
        <v>40435</v>
      </c>
      <c r="I12" s="51">
        <v>40</v>
      </c>
      <c r="J12" s="51">
        <v>32</v>
      </c>
      <c r="K12" s="51">
        <v>35</v>
      </c>
      <c r="L12" s="51">
        <v>14962</v>
      </c>
      <c r="M12" s="51">
        <v>25473</v>
      </c>
      <c r="N12" s="51">
        <v>40435</v>
      </c>
      <c r="O12" s="51">
        <v>55</v>
      </c>
      <c r="P12" s="51">
        <v>59</v>
      </c>
      <c r="Q12" s="51">
        <v>57</v>
      </c>
      <c r="R12" s="51">
        <v>14961</v>
      </c>
      <c r="S12" s="51">
        <v>25473</v>
      </c>
      <c r="T12" s="51">
        <v>40434</v>
      </c>
      <c r="U12" s="51">
        <v>54</v>
      </c>
      <c r="V12" s="51">
        <v>57</v>
      </c>
      <c r="W12" s="51">
        <v>56</v>
      </c>
      <c r="X12" s="51">
        <v>14962</v>
      </c>
      <c r="Y12" s="51">
        <v>25472</v>
      </c>
      <c r="Z12" s="51">
        <v>40434</v>
      </c>
      <c r="AA12" s="51">
        <v>57</v>
      </c>
      <c r="AB12" s="51">
        <v>56</v>
      </c>
      <c r="AC12" s="51">
        <v>56</v>
      </c>
      <c r="AD12" s="51">
        <v>26730</v>
      </c>
      <c r="AE12" s="51">
        <v>55879</v>
      </c>
      <c r="AF12" s="51">
        <v>82609</v>
      </c>
      <c r="AG12" s="51">
        <v>51</v>
      </c>
      <c r="AH12" s="51">
        <v>45</v>
      </c>
      <c r="AI12" s="51">
        <v>47</v>
      </c>
      <c r="AJ12" s="51">
        <v>26730</v>
      </c>
      <c r="AK12" s="51">
        <v>55879</v>
      </c>
      <c r="AL12" s="51">
        <v>82609</v>
      </c>
      <c r="AM12" s="51">
        <v>63</v>
      </c>
      <c r="AN12" s="51">
        <v>69</v>
      </c>
      <c r="AO12" s="51">
        <v>67</v>
      </c>
      <c r="AP12" s="51">
        <v>26730</v>
      </c>
      <c r="AQ12" s="51">
        <v>55880</v>
      </c>
      <c r="AR12" s="51">
        <v>82610</v>
      </c>
      <c r="AS12" s="51">
        <v>63</v>
      </c>
      <c r="AT12" s="51">
        <v>68</v>
      </c>
      <c r="AU12" s="51">
        <v>67</v>
      </c>
      <c r="AV12" s="51">
        <v>26730</v>
      </c>
      <c r="AW12" s="51">
        <v>55879</v>
      </c>
      <c r="AX12" s="51">
        <v>82609</v>
      </c>
      <c r="AY12" s="51">
        <v>53</v>
      </c>
      <c r="AZ12" s="51">
        <v>52</v>
      </c>
      <c r="BA12" s="51">
        <v>52</v>
      </c>
      <c r="BB12" s="51">
        <v>41692</v>
      </c>
      <c r="BC12" s="51">
        <v>81352</v>
      </c>
      <c r="BD12" s="51">
        <v>123044</v>
      </c>
      <c r="BE12" s="51">
        <v>47</v>
      </c>
      <c r="BF12" s="51">
        <v>41</v>
      </c>
      <c r="BG12" s="51">
        <v>43</v>
      </c>
      <c r="BH12" s="51">
        <v>41692</v>
      </c>
      <c r="BI12" s="51">
        <v>81352</v>
      </c>
      <c r="BJ12" s="51">
        <v>123044</v>
      </c>
      <c r="BK12" s="51">
        <v>60</v>
      </c>
      <c r="BL12" s="51">
        <v>66</v>
      </c>
      <c r="BM12" s="51">
        <v>64</v>
      </c>
      <c r="BN12" s="51">
        <v>41691</v>
      </c>
      <c r="BO12" s="51">
        <v>81353</v>
      </c>
      <c r="BP12" s="51">
        <v>123044</v>
      </c>
      <c r="BQ12" s="51">
        <v>60</v>
      </c>
      <c r="BR12" s="51">
        <v>65</v>
      </c>
      <c r="BS12" s="51">
        <v>63</v>
      </c>
      <c r="BT12" s="51">
        <v>41692</v>
      </c>
      <c r="BU12" s="51">
        <v>81351</v>
      </c>
      <c r="BV12" s="51">
        <v>123043</v>
      </c>
    </row>
    <row r="13" spans="1:74" x14ac:dyDescent="0.2">
      <c r="B13" s="51" t="s">
        <v>27</v>
      </c>
      <c r="C13" s="51">
        <v>48</v>
      </c>
      <c r="D13" s="51">
        <v>45</v>
      </c>
      <c r="E13" s="51">
        <v>46</v>
      </c>
      <c r="F13" s="51">
        <v>14047</v>
      </c>
      <c r="G13" s="51">
        <v>23185</v>
      </c>
      <c r="H13" s="51">
        <v>37232</v>
      </c>
      <c r="I13" s="51">
        <v>42</v>
      </c>
      <c r="J13" s="51">
        <v>34</v>
      </c>
      <c r="K13" s="51">
        <v>37</v>
      </c>
      <c r="L13" s="51">
        <v>14047</v>
      </c>
      <c r="M13" s="51">
        <v>23185</v>
      </c>
      <c r="N13" s="51">
        <v>37232</v>
      </c>
      <c r="O13" s="51">
        <v>57</v>
      </c>
      <c r="P13" s="51">
        <v>62</v>
      </c>
      <c r="Q13" s="51">
        <v>61</v>
      </c>
      <c r="R13" s="51">
        <v>14046</v>
      </c>
      <c r="S13" s="51">
        <v>23185</v>
      </c>
      <c r="T13" s="51">
        <v>37231</v>
      </c>
      <c r="U13" s="51">
        <v>56</v>
      </c>
      <c r="V13" s="51">
        <v>60</v>
      </c>
      <c r="W13" s="51">
        <v>59</v>
      </c>
      <c r="X13" s="51">
        <v>14047</v>
      </c>
      <c r="Y13" s="51">
        <v>23184</v>
      </c>
      <c r="Z13" s="51">
        <v>37231</v>
      </c>
      <c r="AA13" s="51">
        <v>60</v>
      </c>
      <c r="AB13" s="51">
        <v>59</v>
      </c>
      <c r="AC13" s="51">
        <v>59</v>
      </c>
      <c r="AD13" s="51">
        <v>24664</v>
      </c>
      <c r="AE13" s="51">
        <v>50499</v>
      </c>
      <c r="AF13" s="51">
        <v>75163</v>
      </c>
      <c r="AG13" s="51">
        <v>54</v>
      </c>
      <c r="AH13" s="51">
        <v>48</v>
      </c>
      <c r="AI13" s="51">
        <v>50</v>
      </c>
      <c r="AJ13" s="51">
        <v>24664</v>
      </c>
      <c r="AK13" s="51">
        <v>50499</v>
      </c>
      <c r="AL13" s="51">
        <v>75163</v>
      </c>
      <c r="AM13" s="51">
        <v>67</v>
      </c>
      <c r="AN13" s="51">
        <v>73</v>
      </c>
      <c r="AO13" s="51">
        <v>71</v>
      </c>
      <c r="AP13" s="51">
        <v>24664</v>
      </c>
      <c r="AQ13" s="51">
        <v>50500</v>
      </c>
      <c r="AR13" s="51">
        <v>75164</v>
      </c>
      <c r="AS13" s="51">
        <v>67</v>
      </c>
      <c r="AT13" s="51">
        <v>73</v>
      </c>
      <c r="AU13" s="51">
        <v>71</v>
      </c>
      <c r="AV13" s="51">
        <v>24664</v>
      </c>
      <c r="AW13" s="51">
        <v>50500</v>
      </c>
      <c r="AX13" s="51">
        <v>75164</v>
      </c>
      <c r="AY13" s="51">
        <v>56</v>
      </c>
      <c r="AZ13" s="51">
        <v>54</v>
      </c>
      <c r="BA13" s="51">
        <v>55</v>
      </c>
      <c r="BB13" s="51">
        <v>38711</v>
      </c>
      <c r="BC13" s="51">
        <v>73684</v>
      </c>
      <c r="BD13" s="51">
        <v>112395</v>
      </c>
      <c r="BE13" s="51">
        <v>49</v>
      </c>
      <c r="BF13" s="51">
        <v>44</v>
      </c>
      <c r="BG13" s="51">
        <v>46</v>
      </c>
      <c r="BH13" s="51">
        <v>38711</v>
      </c>
      <c r="BI13" s="51">
        <v>73684</v>
      </c>
      <c r="BJ13" s="51">
        <v>112395</v>
      </c>
      <c r="BK13" s="51">
        <v>63</v>
      </c>
      <c r="BL13" s="51">
        <v>70</v>
      </c>
      <c r="BM13" s="51">
        <v>68</v>
      </c>
      <c r="BN13" s="51">
        <v>38710</v>
      </c>
      <c r="BO13" s="51">
        <v>73685</v>
      </c>
      <c r="BP13" s="51">
        <v>112395</v>
      </c>
      <c r="BQ13" s="51">
        <v>63</v>
      </c>
      <c r="BR13" s="51">
        <v>69</v>
      </c>
      <c r="BS13" s="51">
        <v>67</v>
      </c>
      <c r="BT13" s="51">
        <v>38711</v>
      </c>
      <c r="BU13" s="51">
        <v>73684</v>
      </c>
      <c r="BV13" s="51">
        <v>112395</v>
      </c>
    </row>
    <row r="14" spans="1:74" x14ac:dyDescent="0.2">
      <c r="B14" s="51" t="s">
        <v>103</v>
      </c>
      <c r="C14" s="51">
        <v>53</v>
      </c>
      <c r="D14" s="51">
        <v>50</v>
      </c>
      <c r="E14" s="51">
        <v>51</v>
      </c>
      <c r="F14" s="51">
        <v>9544</v>
      </c>
      <c r="G14" s="51">
        <v>13982</v>
      </c>
      <c r="H14" s="51">
        <v>23526</v>
      </c>
      <c r="I14" s="51">
        <v>46</v>
      </c>
      <c r="J14" s="51">
        <v>39</v>
      </c>
      <c r="K14" s="51">
        <v>42</v>
      </c>
      <c r="L14" s="51">
        <v>9544</v>
      </c>
      <c r="M14" s="51">
        <v>13982</v>
      </c>
      <c r="N14" s="51">
        <v>23526</v>
      </c>
      <c r="O14" s="51">
        <v>63</v>
      </c>
      <c r="P14" s="51">
        <v>69</v>
      </c>
      <c r="Q14" s="51">
        <v>67</v>
      </c>
      <c r="R14" s="51">
        <v>9544</v>
      </c>
      <c r="S14" s="51">
        <v>13982</v>
      </c>
      <c r="T14" s="51">
        <v>23526</v>
      </c>
      <c r="U14" s="51">
        <v>62</v>
      </c>
      <c r="V14" s="51">
        <v>66</v>
      </c>
      <c r="W14" s="51">
        <v>64</v>
      </c>
      <c r="X14" s="51">
        <v>9544</v>
      </c>
      <c r="Y14" s="51">
        <v>13981</v>
      </c>
      <c r="Z14" s="51">
        <v>23525</v>
      </c>
      <c r="AA14" s="51">
        <v>64</v>
      </c>
      <c r="AB14" s="51">
        <v>63</v>
      </c>
      <c r="AC14" s="51">
        <v>63</v>
      </c>
      <c r="AD14" s="51">
        <v>17675</v>
      </c>
      <c r="AE14" s="51">
        <v>32698</v>
      </c>
      <c r="AF14" s="51">
        <v>50373</v>
      </c>
      <c r="AG14" s="51">
        <v>57</v>
      </c>
      <c r="AH14" s="51">
        <v>51</v>
      </c>
      <c r="AI14" s="51">
        <v>53</v>
      </c>
      <c r="AJ14" s="51">
        <v>17675</v>
      </c>
      <c r="AK14" s="51">
        <v>32698</v>
      </c>
      <c r="AL14" s="51">
        <v>50373</v>
      </c>
      <c r="AM14" s="51">
        <v>71</v>
      </c>
      <c r="AN14" s="51">
        <v>78</v>
      </c>
      <c r="AO14" s="51">
        <v>76</v>
      </c>
      <c r="AP14" s="51">
        <v>17675</v>
      </c>
      <c r="AQ14" s="51">
        <v>32699</v>
      </c>
      <c r="AR14" s="51">
        <v>50374</v>
      </c>
      <c r="AS14" s="51">
        <v>71</v>
      </c>
      <c r="AT14" s="51">
        <v>77</v>
      </c>
      <c r="AU14" s="51">
        <v>75</v>
      </c>
      <c r="AV14" s="51">
        <v>17675</v>
      </c>
      <c r="AW14" s="51">
        <v>32699</v>
      </c>
      <c r="AX14" s="51">
        <v>50374</v>
      </c>
      <c r="AY14" s="51">
        <v>60</v>
      </c>
      <c r="AZ14" s="51">
        <v>59</v>
      </c>
      <c r="BA14" s="51">
        <v>59</v>
      </c>
      <c r="BB14" s="51">
        <v>27219</v>
      </c>
      <c r="BC14" s="51">
        <v>46680</v>
      </c>
      <c r="BD14" s="51">
        <v>73899</v>
      </c>
      <c r="BE14" s="51">
        <v>53</v>
      </c>
      <c r="BF14" s="51">
        <v>48</v>
      </c>
      <c r="BG14" s="51">
        <v>50</v>
      </c>
      <c r="BH14" s="51">
        <v>27219</v>
      </c>
      <c r="BI14" s="51">
        <v>46680</v>
      </c>
      <c r="BJ14" s="51">
        <v>73899</v>
      </c>
      <c r="BK14" s="51">
        <v>68</v>
      </c>
      <c r="BL14" s="51">
        <v>75</v>
      </c>
      <c r="BM14" s="51">
        <v>73</v>
      </c>
      <c r="BN14" s="51">
        <v>27219</v>
      </c>
      <c r="BO14" s="51">
        <v>46681</v>
      </c>
      <c r="BP14" s="51">
        <v>73900</v>
      </c>
      <c r="BQ14" s="51">
        <v>67</v>
      </c>
      <c r="BR14" s="51">
        <v>74</v>
      </c>
      <c r="BS14" s="51">
        <v>72</v>
      </c>
      <c r="BT14" s="51">
        <v>27219</v>
      </c>
      <c r="BU14" s="51">
        <v>46680</v>
      </c>
      <c r="BV14" s="51">
        <v>73899</v>
      </c>
    </row>
    <row r="15" spans="1:74" x14ac:dyDescent="0.2">
      <c r="B15" s="51" t="s">
        <v>104</v>
      </c>
      <c r="C15" s="51">
        <v>38</v>
      </c>
      <c r="D15" s="51">
        <v>36</v>
      </c>
      <c r="E15" s="51">
        <v>37</v>
      </c>
      <c r="F15" s="51">
        <v>4503</v>
      </c>
      <c r="G15" s="51">
        <v>9203</v>
      </c>
      <c r="H15" s="51">
        <v>13706</v>
      </c>
      <c r="I15" s="51">
        <v>32</v>
      </c>
      <c r="J15" s="51">
        <v>27</v>
      </c>
      <c r="K15" s="51">
        <v>28</v>
      </c>
      <c r="L15" s="51">
        <v>4503</v>
      </c>
      <c r="M15" s="51">
        <v>9203</v>
      </c>
      <c r="N15" s="51">
        <v>13706</v>
      </c>
      <c r="O15" s="51">
        <v>45</v>
      </c>
      <c r="P15" s="51">
        <v>53</v>
      </c>
      <c r="Q15" s="51">
        <v>50</v>
      </c>
      <c r="R15" s="51">
        <v>4502</v>
      </c>
      <c r="S15" s="51">
        <v>9203</v>
      </c>
      <c r="T15" s="51">
        <v>13705</v>
      </c>
      <c r="U15" s="51">
        <v>45</v>
      </c>
      <c r="V15" s="51">
        <v>51</v>
      </c>
      <c r="W15" s="51">
        <v>49</v>
      </c>
      <c r="X15" s="51">
        <v>4503</v>
      </c>
      <c r="Y15" s="51">
        <v>9203</v>
      </c>
      <c r="Z15" s="51">
        <v>13706</v>
      </c>
      <c r="AA15" s="51">
        <v>52</v>
      </c>
      <c r="AB15" s="51">
        <v>52</v>
      </c>
      <c r="AC15" s="51">
        <v>52</v>
      </c>
      <c r="AD15" s="51">
        <v>6989</v>
      </c>
      <c r="AE15" s="51">
        <v>17801</v>
      </c>
      <c r="AF15" s="51">
        <v>24790</v>
      </c>
      <c r="AG15" s="51">
        <v>45</v>
      </c>
      <c r="AH15" s="51">
        <v>41</v>
      </c>
      <c r="AI15" s="51">
        <v>42</v>
      </c>
      <c r="AJ15" s="51">
        <v>6989</v>
      </c>
      <c r="AK15" s="51">
        <v>17801</v>
      </c>
      <c r="AL15" s="51">
        <v>24790</v>
      </c>
      <c r="AM15" s="51">
        <v>57</v>
      </c>
      <c r="AN15" s="51">
        <v>64</v>
      </c>
      <c r="AO15" s="51">
        <v>62</v>
      </c>
      <c r="AP15" s="51">
        <v>6989</v>
      </c>
      <c r="AQ15" s="51">
        <v>17801</v>
      </c>
      <c r="AR15" s="51">
        <v>24790</v>
      </c>
      <c r="AS15" s="51">
        <v>58</v>
      </c>
      <c r="AT15" s="51">
        <v>64</v>
      </c>
      <c r="AU15" s="51">
        <v>62</v>
      </c>
      <c r="AV15" s="51">
        <v>6989</v>
      </c>
      <c r="AW15" s="51">
        <v>17801</v>
      </c>
      <c r="AX15" s="51">
        <v>24790</v>
      </c>
      <c r="AY15" s="51">
        <v>46</v>
      </c>
      <c r="AZ15" s="51">
        <v>47</v>
      </c>
      <c r="BA15" s="51">
        <v>46</v>
      </c>
      <c r="BB15" s="51">
        <v>11492</v>
      </c>
      <c r="BC15" s="51">
        <v>27004</v>
      </c>
      <c r="BD15" s="51">
        <v>38496</v>
      </c>
      <c r="BE15" s="51">
        <v>40</v>
      </c>
      <c r="BF15" s="51">
        <v>36</v>
      </c>
      <c r="BG15" s="51">
        <v>37</v>
      </c>
      <c r="BH15" s="51">
        <v>11492</v>
      </c>
      <c r="BI15" s="51">
        <v>27004</v>
      </c>
      <c r="BJ15" s="51">
        <v>38496</v>
      </c>
      <c r="BK15" s="51">
        <v>52</v>
      </c>
      <c r="BL15" s="51">
        <v>60</v>
      </c>
      <c r="BM15" s="51">
        <v>58</v>
      </c>
      <c r="BN15" s="51">
        <v>11491</v>
      </c>
      <c r="BO15" s="51">
        <v>27004</v>
      </c>
      <c r="BP15" s="51">
        <v>38495</v>
      </c>
      <c r="BQ15" s="51">
        <v>53</v>
      </c>
      <c r="BR15" s="51">
        <v>60</v>
      </c>
      <c r="BS15" s="51">
        <v>58</v>
      </c>
      <c r="BT15" s="51">
        <v>11492</v>
      </c>
      <c r="BU15" s="51">
        <v>27004</v>
      </c>
      <c r="BV15" s="51">
        <v>38496</v>
      </c>
    </row>
    <row r="16" spans="1:74" x14ac:dyDescent="0.2">
      <c r="B16" s="51" t="s">
        <v>30</v>
      </c>
      <c r="C16" s="51">
        <v>15</v>
      </c>
      <c r="D16" s="51">
        <v>18</v>
      </c>
      <c r="E16" s="51">
        <v>17</v>
      </c>
      <c r="F16" s="51">
        <v>915</v>
      </c>
      <c r="G16" s="51">
        <v>2288</v>
      </c>
      <c r="H16" s="51">
        <v>3203</v>
      </c>
      <c r="I16" s="51">
        <v>11</v>
      </c>
      <c r="J16" s="51">
        <v>12</v>
      </c>
      <c r="K16" s="51">
        <v>12</v>
      </c>
      <c r="L16" s="51">
        <v>915</v>
      </c>
      <c r="M16" s="51">
        <v>2288</v>
      </c>
      <c r="N16" s="51">
        <v>3203</v>
      </c>
      <c r="O16" s="51">
        <v>17</v>
      </c>
      <c r="P16" s="51">
        <v>23</v>
      </c>
      <c r="Q16" s="51">
        <v>21</v>
      </c>
      <c r="R16" s="51">
        <v>915</v>
      </c>
      <c r="S16" s="51">
        <v>2288</v>
      </c>
      <c r="T16" s="51">
        <v>3203</v>
      </c>
      <c r="U16" s="51">
        <v>15</v>
      </c>
      <c r="V16" s="51">
        <v>20</v>
      </c>
      <c r="W16" s="51">
        <v>19</v>
      </c>
      <c r="X16" s="51">
        <v>915</v>
      </c>
      <c r="Y16" s="51">
        <v>2288</v>
      </c>
      <c r="Z16" s="51">
        <v>3203</v>
      </c>
      <c r="AA16" s="51">
        <v>23</v>
      </c>
      <c r="AB16" s="51">
        <v>26</v>
      </c>
      <c r="AC16" s="51">
        <v>25</v>
      </c>
      <c r="AD16" s="51">
        <v>2066</v>
      </c>
      <c r="AE16" s="51">
        <v>5380</v>
      </c>
      <c r="AF16" s="51">
        <v>7446</v>
      </c>
      <c r="AG16" s="51">
        <v>17</v>
      </c>
      <c r="AH16" s="51">
        <v>19</v>
      </c>
      <c r="AI16" s="51">
        <v>18</v>
      </c>
      <c r="AJ16" s="51">
        <v>2066</v>
      </c>
      <c r="AK16" s="51">
        <v>5380</v>
      </c>
      <c r="AL16" s="51">
        <v>7446</v>
      </c>
      <c r="AM16" s="51">
        <v>21</v>
      </c>
      <c r="AN16" s="51">
        <v>31</v>
      </c>
      <c r="AO16" s="51">
        <v>28</v>
      </c>
      <c r="AP16" s="51">
        <v>2066</v>
      </c>
      <c r="AQ16" s="51">
        <v>5380</v>
      </c>
      <c r="AR16" s="51">
        <v>7446</v>
      </c>
      <c r="AS16" s="51">
        <v>21</v>
      </c>
      <c r="AT16" s="51">
        <v>27</v>
      </c>
      <c r="AU16" s="51">
        <v>26</v>
      </c>
      <c r="AV16" s="51">
        <v>2066</v>
      </c>
      <c r="AW16" s="51">
        <v>5379</v>
      </c>
      <c r="AX16" s="51">
        <v>7445</v>
      </c>
      <c r="AY16" s="51">
        <v>20</v>
      </c>
      <c r="AZ16" s="51">
        <v>24</v>
      </c>
      <c r="BA16" s="51">
        <v>23</v>
      </c>
      <c r="BB16" s="51">
        <v>2981</v>
      </c>
      <c r="BC16" s="51">
        <v>7668</v>
      </c>
      <c r="BD16" s="51">
        <v>10649</v>
      </c>
      <c r="BE16" s="51">
        <v>16</v>
      </c>
      <c r="BF16" s="51">
        <v>17</v>
      </c>
      <c r="BG16" s="51">
        <v>16</v>
      </c>
      <c r="BH16" s="51">
        <v>2981</v>
      </c>
      <c r="BI16" s="51">
        <v>7668</v>
      </c>
      <c r="BJ16" s="51">
        <v>10649</v>
      </c>
      <c r="BK16" s="51">
        <v>20</v>
      </c>
      <c r="BL16" s="51">
        <v>28</v>
      </c>
      <c r="BM16" s="51">
        <v>26</v>
      </c>
      <c r="BN16" s="51">
        <v>2981</v>
      </c>
      <c r="BO16" s="51">
        <v>7668</v>
      </c>
      <c r="BP16" s="51">
        <v>10649</v>
      </c>
      <c r="BQ16" s="51">
        <v>19</v>
      </c>
      <c r="BR16" s="51">
        <v>25</v>
      </c>
      <c r="BS16" s="51">
        <v>23</v>
      </c>
      <c r="BT16" s="51">
        <v>2981</v>
      </c>
      <c r="BU16" s="51">
        <v>7667</v>
      </c>
      <c r="BV16" s="51">
        <v>10648</v>
      </c>
    </row>
    <row r="18" spans="2:74" ht="14.25" x14ac:dyDescent="0.2">
      <c r="B18" s="51" t="s">
        <v>176</v>
      </c>
      <c r="C18" s="51">
        <v>79</v>
      </c>
      <c r="D18" s="51">
        <v>67</v>
      </c>
      <c r="E18" s="51">
        <v>73</v>
      </c>
      <c r="F18" s="51">
        <v>54431</v>
      </c>
      <c r="G18" s="51">
        <v>56408</v>
      </c>
      <c r="H18" s="51">
        <v>110839</v>
      </c>
      <c r="I18" s="51">
        <v>75</v>
      </c>
      <c r="J18" s="51">
        <v>59</v>
      </c>
      <c r="K18" s="51">
        <v>67</v>
      </c>
      <c r="L18" s="51">
        <v>54431</v>
      </c>
      <c r="M18" s="51">
        <v>56408</v>
      </c>
      <c r="N18" s="51">
        <v>110839</v>
      </c>
      <c r="O18" s="51">
        <v>83</v>
      </c>
      <c r="P18" s="51">
        <v>78</v>
      </c>
      <c r="Q18" s="51">
        <v>81</v>
      </c>
      <c r="R18" s="51">
        <v>54430</v>
      </c>
      <c r="S18" s="51">
        <v>56408</v>
      </c>
      <c r="T18" s="51">
        <v>110838</v>
      </c>
      <c r="U18" s="51">
        <v>82</v>
      </c>
      <c r="V18" s="51">
        <v>76</v>
      </c>
      <c r="W18" s="51">
        <v>79</v>
      </c>
      <c r="X18" s="51">
        <v>54431</v>
      </c>
      <c r="Y18" s="51">
        <v>56407</v>
      </c>
      <c r="Z18" s="51">
        <v>110838</v>
      </c>
      <c r="AA18" s="51">
        <v>92</v>
      </c>
      <c r="AB18" s="51">
        <v>85</v>
      </c>
      <c r="AC18" s="51">
        <v>88</v>
      </c>
      <c r="AD18" s="51">
        <v>223376</v>
      </c>
      <c r="AE18" s="51">
        <v>235326</v>
      </c>
      <c r="AF18" s="51">
        <v>458702</v>
      </c>
      <c r="AG18" s="51">
        <v>90</v>
      </c>
      <c r="AH18" s="51">
        <v>80</v>
      </c>
      <c r="AI18" s="51">
        <v>85</v>
      </c>
      <c r="AJ18" s="51">
        <v>223376</v>
      </c>
      <c r="AK18" s="51">
        <v>235326</v>
      </c>
      <c r="AL18" s="51">
        <v>458702</v>
      </c>
      <c r="AM18" s="51">
        <v>93</v>
      </c>
      <c r="AN18" s="51">
        <v>90</v>
      </c>
      <c r="AO18" s="51">
        <v>92</v>
      </c>
      <c r="AP18" s="51">
        <v>223377</v>
      </c>
      <c r="AQ18" s="51">
        <v>235327</v>
      </c>
      <c r="AR18" s="51">
        <v>458704</v>
      </c>
      <c r="AS18" s="51">
        <v>93</v>
      </c>
      <c r="AT18" s="51">
        <v>90</v>
      </c>
      <c r="AU18" s="51">
        <v>91</v>
      </c>
      <c r="AV18" s="51">
        <v>223375</v>
      </c>
      <c r="AW18" s="51">
        <v>235326</v>
      </c>
      <c r="AX18" s="51">
        <v>458701</v>
      </c>
      <c r="AY18" s="51">
        <v>89</v>
      </c>
      <c r="AZ18" s="51">
        <v>82</v>
      </c>
      <c r="BA18" s="51">
        <v>85</v>
      </c>
      <c r="BB18" s="51">
        <v>277807</v>
      </c>
      <c r="BC18" s="51">
        <v>291734</v>
      </c>
      <c r="BD18" s="51">
        <v>569541</v>
      </c>
      <c r="BE18" s="51">
        <v>87</v>
      </c>
      <c r="BF18" s="51">
        <v>76</v>
      </c>
      <c r="BG18" s="51">
        <v>81</v>
      </c>
      <c r="BH18" s="51">
        <v>277807</v>
      </c>
      <c r="BI18" s="51">
        <v>291734</v>
      </c>
      <c r="BJ18" s="51">
        <v>569541</v>
      </c>
      <c r="BK18" s="51">
        <v>91</v>
      </c>
      <c r="BL18" s="51">
        <v>88</v>
      </c>
      <c r="BM18" s="51">
        <v>90</v>
      </c>
      <c r="BN18" s="51">
        <v>277807</v>
      </c>
      <c r="BO18" s="51">
        <v>291735</v>
      </c>
      <c r="BP18" s="51">
        <v>569542</v>
      </c>
      <c r="BQ18" s="51">
        <v>90</v>
      </c>
      <c r="BR18" s="51">
        <v>87</v>
      </c>
      <c r="BS18" s="51">
        <v>89</v>
      </c>
      <c r="BT18" s="51">
        <v>277806</v>
      </c>
      <c r="BU18" s="51">
        <v>291733</v>
      </c>
      <c r="BV18" s="51">
        <v>569539</v>
      </c>
    </row>
  </sheetData>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V18"/>
  <sheetViews>
    <sheetView workbookViewId="0">
      <selection sqref="A1:T1"/>
    </sheetView>
  </sheetViews>
  <sheetFormatPr defaultRowHeight="12.75" x14ac:dyDescent="0.2"/>
  <cols>
    <col min="1" max="1" width="9.140625" style="51"/>
    <col min="2" max="2" width="19.42578125" style="51" bestFit="1" customWidth="1"/>
    <col min="3" max="16384" width="9.140625" style="51"/>
  </cols>
  <sheetData>
    <row r="1" spans="1:74" ht="15.75" x14ac:dyDescent="0.25">
      <c r="A1" s="50" t="s">
        <v>49</v>
      </c>
      <c r="B1" s="118"/>
      <c r="C1" s="118"/>
      <c r="D1" s="118"/>
      <c r="E1" s="118"/>
      <c r="F1" s="118"/>
      <c r="G1" s="118"/>
      <c r="H1" s="118"/>
      <c r="I1" s="118"/>
      <c r="J1" s="118"/>
      <c r="K1" s="118"/>
      <c r="L1" s="118"/>
      <c r="M1" s="118"/>
      <c r="N1" s="118"/>
      <c r="O1" s="118"/>
      <c r="P1" s="118"/>
      <c r="Q1" s="118"/>
      <c r="R1" s="118"/>
      <c r="S1" s="118"/>
      <c r="T1" s="118"/>
      <c r="U1" s="118">
        <v>21</v>
      </c>
      <c r="V1" s="118">
        <v>22</v>
      </c>
      <c r="W1" s="118">
        <v>23</v>
      </c>
      <c r="X1" s="118">
        <v>24</v>
      </c>
      <c r="Y1" s="118">
        <v>25</v>
      </c>
      <c r="Z1" s="118">
        <v>26</v>
      </c>
      <c r="AA1" s="118">
        <v>27</v>
      </c>
      <c r="AB1" s="118">
        <v>28</v>
      </c>
      <c r="AC1" s="118">
        <v>29</v>
      </c>
      <c r="AD1" s="118">
        <v>30</v>
      </c>
      <c r="AE1" s="118">
        <v>31</v>
      </c>
      <c r="AF1" s="118">
        <v>32</v>
      </c>
      <c r="AG1" s="118">
        <v>33</v>
      </c>
      <c r="AH1" s="118">
        <v>34</v>
      </c>
      <c r="AI1" s="118">
        <v>35</v>
      </c>
      <c r="AJ1" s="118">
        <v>36</v>
      </c>
      <c r="AK1" s="118">
        <v>37</v>
      </c>
      <c r="AL1" s="118">
        <v>38</v>
      </c>
      <c r="AM1" s="118">
        <v>39</v>
      </c>
      <c r="AN1" s="118">
        <v>40</v>
      </c>
      <c r="AO1" s="118">
        <v>41</v>
      </c>
      <c r="AP1" s="118">
        <v>42</v>
      </c>
      <c r="AQ1" s="118">
        <v>43</v>
      </c>
      <c r="AR1" s="118">
        <v>44</v>
      </c>
      <c r="AS1" s="118">
        <v>45</v>
      </c>
      <c r="AT1" s="118">
        <v>46</v>
      </c>
      <c r="AU1" s="118">
        <v>47</v>
      </c>
      <c r="AV1" s="118">
        <v>48</v>
      </c>
      <c r="AW1" s="118">
        <v>49</v>
      </c>
      <c r="AX1" s="118">
        <v>50</v>
      </c>
      <c r="AY1" s="118">
        <v>51</v>
      </c>
      <c r="AZ1" s="118">
        <v>52</v>
      </c>
      <c r="BA1" s="118">
        <v>53</v>
      </c>
      <c r="BB1" s="118">
        <v>54</v>
      </c>
      <c r="BC1" s="118">
        <v>55</v>
      </c>
      <c r="BD1" s="118">
        <v>56</v>
      </c>
      <c r="BE1" s="118">
        <v>57</v>
      </c>
      <c r="BF1" s="118">
        <v>58</v>
      </c>
      <c r="BG1" s="118">
        <v>59</v>
      </c>
      <c r="BH1" s="118">
        <v>60</v>
      </c>
      <c r="BI1" s="118">
        <v>61</v>
      </c>
      <c r="BJ1" s="118">
        <v>62</v>
      </c>
      <c r="BK1" s="118">
        <v>63</v>
      </c>
      <c r="BL1" s="118">
        <v>64</v>
      </c>
      <c r="BM1" s="118">
        <v>65</v>
      </c>
      <c r="BN1" s="118">
        <v>66</v>
      </c>
      <c r="BO1" s="118">
        <v>67</v>
      </c>
      <c r="BP1" s="118">
        <v>68</v>
      </c>
      <c r="BQ1" s="118">
        <v>69</v>
      </c>
      <c r="BR1" s="118">
        <v>70</v>
      </c>
      <c r="BS1" s="118">
        <v>71</v>
      </c>
      <c r="BT1" s="118">
        <v>72</v>
      </c>
      <c r="BU1" s="118">
        <v>73</v>
      </c>
      <c r="BV1" s="118">
        <v>74</v>
      </c>
    </row>
    <row r="2" spans="1:74" x14ac:dyDescent="0.2">
      <c r="A2" s="51" t="s">
        <v>106</v>
      </c>
      <c r="C2" s="51" t="s">
        <v>100</v>
      </c>
    </row>
    <row r="3" spans="1:74" x14ac:dyDescent="0.2">
      <c r="C3" s="51" t="s">
        <v>172</v>
      </c>
      <c r="AA3" s="51" t="s">
        <v>179</v>
      </c>
      <c r="AY3" s="51" t="s">
        <v>55</v>
      </c>
    </row>
    <row r="4" spans="1:74" x14ac:dyDescent="0.2">
      <c r="C4" s="51" t="s">
        <v>174</v>
      </c>
      <c r="I4" s="51" t="s">
        <v>177</v>
      </c>
      <c r="O4" s="51" t="s">
        <v>51</v>
      </c>
      <c r="U4" s="51" t="s">
        <v>52</v>
      </c>
      <c r="AA4" s="51" t="s">
        <v>174</v>
      </c>
      <c r="AG4" s="51" t="s">
        <v>50</v>
      </c>
      <c r="AM4" s="51" t="s">
        <v>51</v>
      </c>
      <c r="AS4" s="51" t="s">
        <v>52</v>
      </c>
      <c r="AY4" s="51" t="s">
        <v>174</v>
      </c>
      <c r="BE4" s="51" t="s">
        <v>50</v>
      </c>
      <c r="BK4" s="51" t="s">
        <v>51</v>
      </c>
      <c r="BQ4" s="51" t="s">
        <v>52</v>
      </c>
    </row>
    <row r="5" spans="1:74" x14ac:dyDescent="0.2">
      <c r="C5" s="51">
        <v>1</v>
      </c>
      <c r="I5" s="51">
        <v>1</v>
      </c>
      <c r="O5" s="51">
        <v>1</v>
      </c>
      <c r="U5" s="51">
        <v>1</v>
      </c>
      <c r="AA5" s="51">
        <v>1</v>
      </c>
      <c r="AG5" s="51">
        <v>1</v>
      </c>
      <c r="AM5" s="51">
        <v>1</v>
      </c>
      <c r="AS5" s="51">
        <v>1</v>
      </c>
      <c r="AY5" s="51">
        <v>1</v>
      </c>
      <c r="BE5" s="51">
        <v>1</v>
      </c>
      <c r="BK5" s="51">
        <v>1</v>
      </c>
      <c r="BQ5" s="51">
        <v>1</v>
      </c>
    </row>
    <row r="6" spans="1:74" x14ac:dyDescent="0.2">
      <c r="C6" s="51" t="s">
        <v>57</v>
      </c>
      <c r="I6" s="51" t="s">
        <v>59</v>
      </c>
      <c r="O6" s="51" t="s">
        <v>61</v>
      </c>
      <c r="U6" s="51" t="s">
        <v>63</v>
      </c>
      <c r="AA6" s="51" t="s">
        <v>57</v>
      </c>
      <c r="AG6" s="51" t="s">
        <v>59</v>
      </c>
      <c r="AM6" s="51" t="s">
        <v>61</v>
      </c>
      <c r="AS6" s="51" t="s">
        <v>63</v>
      </c>
      <c r="AY6" s="51" t="s">
        <v>57</v>
      </c>
      <c r="BE6" s="51" t="s">
        <v>59</v>
      </c>
      <c r="BK6" s="51" t="s">
        <v>61</v>
      </c>
      <c r="BQ6" s="51" t="s">
        <v>63</v>
      </c>
    </row>
    <row r="7" spans="1:74"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row>
    <row r="8" spans="1:74"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row>
    <row r="9" spans="1:74"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row>
    <row r="10" spans="1:74"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row>
    <row r="11" spans="1:74" x14ac:dyDescent="0.2">
      <c r="A11" s="51" t="s">
        <v>102</v>
      </c>
      <c r="B11" s="51" t="s">
        <v>25</v>
      </c>
      <c r="C11" s="51">
        <v>93</v>
      </c>
      <c r="D11" s="51">
        <v>90</v>
      </c>
      <c r="E11" s="51">
        <v>91</v>
      </c>
      <c r="F11" s="51">
        <v>42188</v>
      </c>
      <c r="G11" s="51">
        <v>33592</v>
      </c>
      <c r="H11" s="51">
        <v>75780</v>
      </c>
      <c r="I11" s="51">
        <v>90</v>
      </c>
      <c r="J11" s="51">
        <v>84</v>
      </c>
      <c r="K11" s="51">
        <v>87</v>
      </c>
      <c r="L11" s="51">
        <v>42188</v>
      </c>
      <c r="M11" s="51">
        <v>33592</v>
      </c>
      <c r="N11" s="51">
        <v>75780</v>
      </c>
      <c r="O11" s="51">
        <v>94</v>
      </c>
      <c r="P11" s="51">
        <v>95</v>
      </c>
      <c r="Q11" s="51">
        <v>95</v>
      </c>
      <c r="R11" s="51">
        <v>42188</v>
      </c>
      <c r="S11" s="51">
        <v>33592</v>
      </c>
      <c r="T11" s="51">
        <v>75780</v>
      </c>
      <c r="U11" s="51">
        <v>93</v>
      </c>
      <c r="V11" s="51">
        <v>93</v>
      </c>
      <c r="W11" s="51">
        <v>93</v>
      </c>
      <c r="X11" s="51">
        <v>42188</v>
      </c>
      <c r="Y11" s="51">
        <v>33592</v>
      </c>
      <c r="Z11" s="51">
        <v>75780</v>
      </c>
      <c r="AA11" s="51">
        <v>97</v>
      </c>
      <c r="AB11" s="51">
        <v>95</v>
      </c>
      <c r="AC11" s="51">
        <v>96</v>
      </c>
      <c r="AD11" s="51">
        <v>200844</v>
      </c>
      <c r="AE11" s="51">
        <v>184053</v>
      </c>
      <c r="AF11" s="51">
        <v>384897</v>
      </c>
      <c r="AG11" s="51">
        <v>96</v>
      </c>
      <c r="AH11" s="51">
        <v>92</v>
      </c>
      <c r="AI11" s="51">
        <v>94</v>
      </c>
      <c r="AJ11" s="51">
        <v>200844</v>
      </c>
      <c r="AK11" s="51">
        <v>184053</v>
      </c>
      <c r="AL11" s="51">
        <v>384897</v>
      </c>
      <c r="AM11" s="51">
        <v>98</v>
      </c>
      <c r="AN11" s="51">
        <v>98</v>
      </c>
      <c r="AO11" s="51">
        <v>98</v>
      </c>
      <c r="AP11" s="51">
        <v>200844</v>
      </c>
      <c r="AQ11" s="51">
        <v>184052</v>
      </c>
      <c r="AR11" s="51">
        <v>384896</v>
      </c>
      <c r="AS11" s="51">
        <v>97</v>
      </c>
      <c r="AT11" s="51">
        <v>97</v>
      </c>
      <c r="AU11" s="51">
        <v>97</v>
      </c>
      <c r="AV11" s="51">
        <v>200844</v>
      </c>
      <c r="AW11" s="51">
        <v>184053</v>
      </c>
      <c r="AX11" s="51">
        <v>384897</v>
      </c>
      <c r="AY11" s="51">
        <v>96</v>
      </c>
      <c r="AZ11" s="51">
        <v>95</v>
      </c>
      <c r="BA11" s="51">
        <v>95</v>
      </c>
      <c r="BB11" s="51">
        <v>243032</v>
      </c>
      <c r="BC11" s="51">
        <v>217645</v>
      </c>
      <c r="BD11" s="51">
        <v>460677</v>
      </c>
      <c r="BE11" s="51">
        <v>95</v>
      </c>
      <c r="BF11" s="51">
        <v>91</v>
      </c>
      <c r="BG11" s="51">
        <v>93</v>
      </c>
      <c r="BH11" s="51">
        <v>243032</v>
      </c>
      <c r="BI11" s="51">
        <v>217645</v>
      </c>
      <c r="BJ11" s="51">
        <v>460677</v>
      </c>
      <c r="BK11" s="51">
        <v>97</v>
      </c>
      <c r="BL11" s="51">
        <v>97</v>
      </c>
      <c r="BM11" s="51">
        <v>97</v>
      </c>
      <c r="BN11" s="51">
        <v>243032</v>
      </c>
      <c r="BO11" s="51">
        <v>217644</v>
      </c>
      <c r="BP11" s="51">
        <v>460676</v>
      </c>
      <c r="BQ11" s="51">
        <v>96</v>
      </c>
      <c r="BR11" s="51">
        <v>96</v>
      </c>
      <c r="BS11" s="51">
        <v>96</v>
      </c>
      <c r="BT11" s="51">
        <v>243032</v>
      </c>
      <c r="BU11" s="51">
        <v>217645</v>
      </c>
      <c r="BV11" s="51">
        <v>460677</v>
      </c>
    </row>
    <row r="12" spans="1:74" x14ac:dyDescent="0.2">
      <c r="B12" s="51" t="s">
        <v>178</v>
      </c>
      <c r="C12" s="51">
        <v>49</v>
      </c>
      <c r="D12" s="51">
        <v>46</v>
      </c>
      <c r="E12" s="51">
        <v>47</v>
      </c>
      <c r="F12" s="51">
        <v>14662</v>
      </c>
      <c r="G12" s="51">
        <v>25420</v>
      </c>
      <c r="H12" s="51">
        <v>40082</v>
      </c>
      <c r="I12" s="51">
        <v>43</v>
      </c>
      <c r="J12" s="51">
        <v>35</v>
      </c>
      <c r="K12" s="51">
        <v>38</v>
      </c>
      <c r="L12" s="51">
        <v>14662</v>
      </c>
      <c r="M12" s="51">
        <v>25420</v>
      </c>
      <c r="N12" s="51">
        <v>40082</v>
      </c>
      <c r="O12" s="51">
        <v>57</v>
      </c>
      <c r="P12" s="51">
        <v>61</v>
      </c>
      <c r="Q12" s="51">
        <v>59</v>
      </c>
      <c r="R12" s="51">
        <v>14662</v>
      </c>
      <c r="S12" s="51">
        <v>25420</v>
      </c>
      <c r="T12" s="51">
        <v>40082</v>
      </c>
      <c r="U12" s="51">
        <v>55</v>
      </c>
      <c r="V12" s="51">
        <v>58</v>
      </c>
      <c r="W12" s="51">
        <v>57</v>
      </c>
      <c r="X12" s="51">
        <v>14663</v>
      </c>
      <c r="Y12" s="51">
        <v>25419</v>
      </c>
      <c r="Z12" s="51">
        <v>40082</v>
      </c>
      <c r="AA12" s="51">
        <v>61</v>
      </c>
      <c r="AB12" s="51">
        <v>59</v>
      </c>
      <c r="AC12" s="51">
        <v>59</v>
      </c>
      <c r="AD12" s="51">
        <v>25463</v>
      </c>
      <c r="AE12" s="51">
        <v>53697</v>
      </c>
      <c r="AF12" s="51">
        <v>79160</v>
      </c>
      <c r="AG12" s="51">
        <v>54</v>
      </c>
      <c r="AH12" s="51">
        <v>47</v>
      </c>
      <c r="AI12" s="51">
        <v>50</v>
      </c>
      <c r="AJ12" s="51">
        <v>25461</v>
      </c>
      <c r="AK12" s="51">
        <v>53696</v>
      </c>
      <c r="AL12" s="51">
        <v>79157</v>
      </c>
      <c r="AM12" s="51">
        <v>65</v>
      </c>
      <c r="AN12" s="51">
        <v>71</v>
      </c>
      <c r="AO12" s="51">
        <v>69</v>
      </c>
      <c r="AP12" s="51">
        <v>25463</v>
      </c>
      <c r="AQ12" s="51">
        <v>53698</v>
      </c>
      <c r="AR12" s="51">
        <v>79161</v>
      </c>
      <c r="AS12" s="51">
        <v>65</v>
      </c>
      <c r="AT12" s="51">
        <v>69</v>
      </c>
      <c r="AU12" s="51">
        <v>68</v>
      </c>
      <c r="AV12" s="51">
        <v>25464</v>
      </c>
      <c r="AW12" s="51">
        <v>53692</v>
      </c>
      <c r="AX12" s="51">
        <v>79156</v>
      </c>
      <c r="AY12" s="51">
        <v>56</v>
      </c>
      <c r="AZ12" s="51">
        <v>54</v>
      </c>
      <c r="BA12" s="51">
        <v>55</v>
      </c>
      <c r="BB12" s="51">
        <v>40125</v>
      </c>
      <c r="BC12" s="51">
        <v>79117</v>
      </c>
      <c r="BD12" s="51">
        <v>119242</v>
      </c>
      <c r="BE12" s="51">
        <v>50</v>
      </c>
      <c r="BF12" s="51">
        <v>44</v>
      </c>
      <c r="BG12" s="51">
        <v>46</v>
      </c>
      <c r="BH12" s="51">
        <v>40123</v>
      </c>
      <c r="BI12" s="51">
        <v>79116</v>
      </c>
      <c r="BJ12" s="51">
        <v>119239</v>
      </c>
      <c r="BK12" s="51">
        <v>62</v>
      </c>
      <c r="BL12" s="51">
        <v>67</v>
      </c>
      <c r="BM12" s="51">
        <v>66</v>
      </c>
      <c r="BN12" s="51">
        <v>40125</v>
      </c>
      <c r="BO12" s="51">
        <v>79118</v>
      </c>
      <c r="BP12" s="51">
        <v>119243</v>
      </c>
      <c r="BQ12" s="51">
        <v>61</v>
      </c>
      <c r="BR12" s="51">
        <v>65</v>
      </c>
      <c r="BS12" s="51">
        <v>64</v>
      </c>
      <c r="BT12" s="51">
        <v>40127</v>
      </c>
      <c r="BU12" s="51">
        <v>79111</v>
      </c>
      <c r="BV12" s="51">
        <v>119238</v>
      </c>
    </row>
    <row r="13" spans="1:74" x14ac:dyDescent="0.2">
      <c r="B13" s="51" t="s">
        <v>27</v>
      </c>
      <c r="C13" s="51">
        <v>51</v>
      </c>
      <c r="D13" s="51">
        <v>49</v>
      </c>
      <c r="E13" s="51">
        <v>50</v>
      </c>
      <c r="F13" s="51">
        <v>13707</v>
      </c>
      <c r="G13" s="51">
        <v>22910</v>
      </c>
      <c r="H13" s="51">
        <v>36617</v>
      </c>
      <c r="I13" s="51">
        <v>45</v>
      </c>
      <c r="J13" s="51">
        <v>38</v>
      </c>
      <c r="K13" s="51">
        <v>41</v>
      </c>
      <c r="L13" s="51">
        <v>13707</v>
      </c>
      <c r="M13" s="51">
        <v>22910</v>
      </c>
      <c r="N13" s="51">
        <v>36617</v>
      </c>
      <c r="O13" s="51">
        <v>59</v>
      </c>
      <c r="P13" s="51">
        <v>65</v>
      </c>
      <c r="Q13" s="51">
        <v>63</v>
      </c>
      <c r="R13" s="51">
        <v>13707</v>
      </c>
      <c r="S13" s="51">
        <v>22910</v>
      </c>
      <c r="T13" s="51">
        <v>36617</v>
      </c>
      <c r="U13" s="51">
        <v>57</v>
      </c>
      <c r="V13" s="51">
        <v>62</v>
      </c>
      <c r="W13" s="51">
        <v>60</v>
      </c>
      <c r="X13" s="51">
        <v>13708</v>
      </c>
      <c r="Y13" s="51">
        <v>22910</v>
      </c>
      <c r="Z13" s="51">
        <v>36618</v>
      </c>
      <c r="AA13" s="51">
        <v>64</v>
      </c>
      <c r="AB13" s="51">
        <v>62</v>
      </c>
      <c r="AC13" s="51">
        <v>63</v>
      </c>
      <c r="AD13" s="51">
        <v>23355</v>
      </c>
      <c r="AE13" s="51">
        <v>48384</v>
      </c>
      <c r="AF13" s="51">
        <v>71739</v>
      </c>
      <c r="AG13" s="51">
        <v>57</v>
      </c>
      <c r="AH13" s="51">
        <v>50</v>
      </c>
      <c r="AI13" s="51">
        <v>53</v>
      </c>
      <c r="AJ13" s="51">
        <v>23354</v>
      </c>
      <c r="AK13" s="51">
        <v>48384</v>
      </c>
      <c r="AL13" s="51">
        <v>71738</v>
      </c>
      <c r="AM13" s="51">
        <v>69</v>
      </c>
      <c r="AN13" s="51">
        <v>75</v>
      </c>
      <c r="AO13" s="51">
        <v>73</v>
      </c>
      <c r="AP13" s="51">
        <v>23354</v>
      </c>
      <c r="AQ13" s="51">
        <v>48384</v>
      </c>
      <c r="AR13" s="51">
        <v>71738</v>
      </c>
      <c r="AS13" s="51">
        <v>68</v>
      </c>
      <c r="AT13" s="51">
        <v>73</v>
      </c>
      <c r="AU13" s="51">
        <v>72</v>
      </c>
      <c r="AV13" s="51">
        <v>23355</v>
      </c>
      <c r="AW13" s="51">
        <v>48384</v>
      </c>
      <c r="AX13" s="51">
        <v>71739</v>
      </c>
      <c r="AY13" s="51">
        <v>59</v>
      </c>
      <c r="AZ13" s="51">
        <v>58</v>
      </c>
      <c r="BA13" s="51">
        <v>58</v>
      </c>
      <c r="BB13" s="51">
        <v>37062</v>
      </c>
      <c r="BC13" s="51">
        <v>71294</v>
      </c>
      <c r="BD13" s="51">
        <v>108356</v>
      </c>
      <c r="BE13" s="51">
        <v>53</v>
      </c>
      <c r="BF13" s="51">
        <v>46</v>
      </c>
      <c r="BG13" s="51">
        <v>49</v>
      </c>
      <c r="BH13" s="51">
        <v>37061</v>
      </c>
      <c r="BI13" s="51">
        <v>71294</v>
      </c>
      <c r="BJ13" s="51">
        <v>108355</v>
      </c>
      <c r="BK13" s="51">
        <v>65</v>
      </c>
      <c r="BL13" s="51">
        <v>72</v>
      </c>
      <c r="BM13" s="51">
        <v>70</v>
      </c>
      <c r="BN13" s="51">
        <v>37061</v>
      </c>
      <c r="BO13" s="51">
        <v>71294</v>
      </c>
      <c r="BP13" s="51">
        <v>108355</v>
      </c>
      <c r="BQ13" s="51">
        <v>64</v>
      </c>
      <c r="BR13" s="51">
        <v>70</v>
      </c>
      <c r="BS13" s="51">
        <v>68</v>
      </c>
      <c r="BT13" s="51">
        <v>37063</v>
      </c>
      <c r="BU13" s="51">
        <v>71294</v>
      </c>
      <c r="BV13" s="51">
        <v>108357</v>
      </c>
    </row>
    <row r="14" spans="1:74" x14ac:dyDescent="0.2">
      <c r="B14" s="51" t="s">
        <v>103</v>
      </c>
      <c r="C14" s="51">
        <v>56</v>
      </c>
      <c r="D14" s="51">
        <v>55</v>
      </c>
      <c r="E14" s="51">
        <v>55</v>
      </c>
      <c r="F14" s="51">
        <v>9262</v>
      </c>
      <c r="G14" s="51">
        <v>13592</v>
      </c>
      <c r="H14" s="51">
        <v>22854</v>
      </c>
      <c r="I14" s="51">
        <v>50</v>
      </c>
      <c r="J14" s="51">
        <v>43</v>
      </c>
      <c r="K14" s="51">
        <v>46</v>
      </c>
      <c r="L14" s="51">
        <v>9262</v>
      </c>
      <c r="M14" s="51">
        <v>13592</v>
      </c>
      <c r="N14" s="51">
        <v>22854</v>
      </c>
      <c r="O14" s="51">
        <v>64</v>
      </c>
      <c r="P14" s="51">
        <v>71</v>
      </c>
      <c r="Q14" s="51">
        <v>69</v>
      </c>
      <c r="R14" s="51">
        <v>9262</v>
      </c>
      <c r="S14" s="51">
        <v>13592</v>
      </c>
      <c r="T14" s="51">
        <v>22854</v>
      </c>
      <c r="U14" s="51">
        <v>62</v>
      </c>
      <c r="V14" s="51">
        <v>68</v>
      </c>
      <c r="W14" s="51">
        <v>66</v>
      </c>
      <c r="X14" s="51">
        <v>9262</v>
      </c>
      <c r="Y14" s="51">
        <v>13592</v>
      </c>
      <c r="Z14" s="51">
        <v>22854</v>
      </c>
      <c r="AA14" s="51">
        <v>67</v>
      </c>
      <c r="AB14" s="51">
        <v>66</v>
      </c>
      <c r="AC14" s="51">
        <v>66</v>
      </c>
      <c r="AD14" s="51">
        <v>16503</v>
      </c>
      <c r="AE14" s="51">
        <v>30686</v>
      </c>
      <c r="AF14" s="51">
        <v>47189</v>
      </c>
      <c r="AG14" s="51">
        <v>61</v>
      </c>
      <c r="AH14" s="51">
        <v>54</v>
      </c>
      <c r="AI14" s="51">
        <v>56</v>
      </c>
      <c r="AJ14" s="51">
        <v>16503</v>
      </c>
      <c r="AK14" s="51">
        <v>30686</v>
      </c>
      <c r="AL14" s="51">
        <v>47189</v>
      </c>
      <c r="AM14" s="51">
        <v>73</v>
      </c>
      <c r="AN14" s="51">
        <v>80</v>
      </c>
      <c r="AO14" s="51">
        <v>77</v>
      </c>
      <c r="AP14" s="51">
        <v>16503</v>
      </c>
      <c r="AQ14" s="51">
        <v>30686</v>
      </c>
      <c r="AR14" s="51">
        <v>47189</v>
      </c>
      <c r="AS14" s="51">
        <v>72</v>
      </c>
      <c r="AT14" s="51">
        <v>78</v>
      </c>
      <c r="AU14" s="51">
        <v>76</v>
      </c>
      <c r="AV14" s="51">
        <v>16503</v>
      </c>
      <c r="AW14" s="51">
        <v>30686</v>
      </c>
      <c r="AX14" s="51">
        <v>47189</v>
      </c>
      <c r="AY14" s="51">
        <v>63</v>
      </c>
      <c r="AZ14" s="51">
        <v>62</v>
      </c>
      <c r="BA14" s="51">
        <v>63</v>
      </c>
      <c r="BB14" s="51">
        <v>25765</v>
      </c>
      <c r="BC14" s="51">
        <v>44278</v>
      </c>
      <c r="BD14" s="51">
        <v>70043</v>
      </c>
      <c r="BE14" s="51">
        <v>57</v>
      </c>
      <c r="BF14" s="51">
        <v>51</v>
      </c>
      <c r="BG14" s="51">
        <v>53</v>
      </c>
      <c r="BH14" s="51">
        <v>25765</v>
      </c>
      <c r="BI14" s="51">
        <v>44278</v>
      </c>
      <c r="BJ14" s="51">
        <v>70043</v>
      </c>
      <c r="BK14" s="51">
        <v>70</v>
      </c>
      <c r="BL14" s="51">
        <v>77</v>
      </c>
      <c r="BM14" s="51">
        <v>74</v>
      </c>
      <c r="BN14" s="51">
        <v>25765</v>
      </c>
      <c r="BO14" s="51">
        <v>44278</v>
      </c>
      <c r="BP14" s="51">
        <v>70043</v>
      </c>
      <c r="BQ14" s="51">
        <v>69</v>
      </c>
      <c r="BR14" s="51">
        <v>75</v>
      </c>
      <c r="BS14" s="51">
        <v>73</v>
      </c>
      <c r="BT14" s="51">
        <v>25765</v>
      </c>
      <c r="BU14" s="51">
        <v>44278</v>
      </c>
      <c r="BV14" s="51">
        <v>70043</v>
      </c>
    </row>
    <row r="15" spans="1:74" x14ac:dyDescent="0.2">
      <c r="B15" s="51" t="s">
        <v>104</v>
      </c>
      <c r="C15" s="51">
        <v>42</v>
      </c>
      <c r="D15" s="51">
        <v>40</v>
      </c>
      <c r="E15" s="51">
        <v>41</v>
      </c>
      <c r="F15" s="51">
        <v>4445</v>
      </c>
      <c r="G15" s="51">
        <v>9318</v>
      </c>
      <c r="H15" s="51">
        <v>13763</v>
      </c>
      <c r="I15" s="51">
        <v>36</v>
      </c>
      <c r="J15" s="51">
        <v>31</v>
      </c>
      <c r="K15" s="51">
        <v>32</v>
      </c>
      <c r="L15" s="51">
        <v>4445</v>
      </c>
      <c r="M15" s="51">
        <v>9318</v>
      </c>
      <c r="N15" s="51">
        <v>13763</v>
      </c>
      <c r="O15" s="51">
        <v>49</v>
      </c>
      <c r="P15" s="51">
        <v>55</v>
      </c>
      <c r="Q15" s="51">
        <v>53</v>
      </c>
      <c r="R15" s="51">
        <v>4445</v>
      </c>
      <c r="S15" s="51">
        <v>9318</v>
      </c>
      <c r="T15" s="51">
        <v>13763</v>
      </c>
      <c r="U15" s="51">
        <v>47</v>
      </c>
      <c r="V15" s="51">
        <v>53</v>
      </c>
      <c r="W15" s="51">
        <v>51</v>
      </c>
      <c r="X15" s="51">
        <v>4446</v>
      </c>
      <c r="Y15" s="51">
        <v>9318</v>
      </c>
      <c r="Z15" s="51">
        <v>13764</v>
      </c>
      <c r="AA15" s="51">
        <v>56</v>
      </c>
      <c r="AB15" s="51">
        <v>56</v>
      </c>
      <c r="AC15" s="51">
        <v>56</v>
      </c>
      <c r="AD15" s="51">
        <v>6852</v>
      </c>
      <c r="AE15" s="51">
        <v>17698</v>
      </c>
      <c r="AF15" s="51">
        <v>24550</v>
      </c>
      <c r="AG15" s="51">
        <v>49</v>
      </c>
      <c r="AH15" s="51">
        <v>45</v>
      </c>
      <c r="AI15" s="51">
        <v>46</v>
      </c>
      <c r="AJ15" s="51">
        <v>6851</v>
      </c>
      <c r="AK15" s="51">
        <v>17698</v>
      </c>
      <c r="AL15" s="51">
        <v>24549</v>
      </c>
      <c r="AM15" s="51">
        <v>60</v>
      </c>
      <c r="AN15" s="51">
        <v>67</v>
      </c>
      <c r="AO15" s="51">
        <v>65</v>
      </c>
      <c r="AP15" s="51">
        <v>6851</v>
      </c>
      <c r="AQ15" s="51">
        <v>17698</v>
      </c>
      <c r="AR15" s="51">
        <v>24549</v>
      </c>
      <c r="AS15" s="51">
        <v>59</v>
      </c>
      <c r="AT15" s="51">
        <v>65</v>
      </c>
      <c r="AU15" s="51">
        <v>64</v>
      </c>
      <c r="AV15" s="51">
        <v>6852</v>
      </c>
      <c r="AW15" s="51">
        <v>17698</v>
      </c>
      <c r="AX15" s="51">
        <v>24550</v>
      </c>
      <c r="AY15" s="51">
        <v>50</v>
      </c>
      <c r="AZ15" s="51">
        <v>50</v>
      </c>
      <c r="BA15" s="51">
        <v>50</v>
      </c>
      <c r="BB15" s="51">
        <v>11297</v>
      </c>
      <c r="BC15" s="51">
        <v>27016</v>
      </c>
      <c r="BD15" s="51">
        <v>38313</v>
      </c>
      <c r="BE15" s="51">
        <v>44</v>
      </c>
      <c r="BF15" s="51">
        <v>40</v>
      </c>
      <c r="BG15" s="51">
        <v>41</v>
      </c>
      <c r="BH15" s="51">
        <v>11296</v>
      </c>
      <c r="BI15" s="51">
        <v>27016</v>
      </c>
      <c r="BJ15" s="51">
        <v>38312</v>
      </c>
      <c r="BK15" s="51">
        <v>55</v>
      </c>
      <c r="BL15" s="51">
        <v>63</v>
      </c>
      <c r="BM15" s="51">
        <v>61</v>
      </c>
      <c r="BN15" s="51">
        <v>11296</v>
      </c>
      <c r="BO15" s="51">
        <v>27016</v>
      </c>
      <c r="BP15" s="51">
        <v>38312</v>
      </c>
      <c r="BQ15" s="51">
        <v>54</v>
      </c>
      <c r="BR15" s="51">
        <v>61</v>
      </c>
      <c r="BS15" s="51">
        <v>59</v>
      </c>
      <c r="BT15" s="51">
        <v>11298</v>
      </c>
      <c r="BU15" s="51">
        <v>27016</v>
      </c>
      <c r="BV15" s="51">
        <v>38314</v>
      </c>
    </row>
    <row r="16" spans="1:74" x14ac:dyDescent="0.2">
      <c r="B16" s="51" t="s">
        <v>30</v>
      </c>
      <c r="C16" s="51">
        <v>16</v>
      </c>
      <c r="D16" s="51">
        <v>18</v>
      </c>
      <c r="E16" s="51">
        <v>18</v>
      </c>
      <c r="F16" s="51">
        <v>955</v>
      </c>
      <c r="G16" s="51">
        <v>2510</v>
      </c>
      <c r="H16" s="51">
        <v>3465</v>
      </c>
      <c r="I16" s="51">
        <v>13</v>
      </c>
      <c r="J16" s="51">
        <v>12</v>
      </c>
      <c r="K16" s="51">
        <v>12</v>
      </c>
      <c r="L16" s="51">
        <v>955</v>
      </c>
      <c r="M16" s="51">
        <v>2510</v>
      </c>
      <c r="N16" s="51">
        <v>3465</v>
      </c>
      <c r="O16" s="51">
        <v>17</v>
      </c>
      <c r="P16" s="51">
        <v>23</v>
      </c>
      <c r="Q16" s="51">
        <v>21</v>
      </c>
      <c r="R16" s="51">
        <v>955</v>
      </c>
      <c r="S16" s="51">
        <v>2510</v>
      </c>
      <c r="T16" s="51">
        <v>3465</v>
      </c>
      <c r="U16" s="51">
        <v>17</v>
      </c>
      <c r="V16" s="51">
        <v>21</v>
      </c>
      <c r="W16" s="51">
        <v>20</v>
      </c>
      <c r="X16" s="51">
        <v>955</v>
      </c>
      <c r="Y16" s="51">
        <v>2509</v>
      </c>
      <c r="Z16" s="51">
        <v>3464</v>
      </c>
      <c r="AA16" s="51">
        <v>24</v>
      </c>
      <c r="AB16" s="51">
        <v>27</v>
      </c>
      <c r="AC16" s="51">
        <v>26</v>
      </c>
      <c r="AD16" s="51">
        <v>2108</v>
      </c>
      <c r="AE16" s="51">
        <v>5313</v>
      </c>
      <c r="AF16" s="51">
        <v>7421</v>
      </c>
      <c r="AG16" s="51">
        <v>19</v>
      </c>
      <c r="AH16" s="51">
        <v>20</v>
      </c>
      <c r="AI16" s="51">
        <v>19</v>
      </c>
      <c r="AJ16" s="51">
        <v>2107</v>
      </c>
      <c r="AK16" s="51">
        <v>5312</v>
      </c>
      <c r="AL16" s="51">
        <v>7419</v>
      </c>
      <c r="AM16" s="51">
        <v>23</v>
      </c>
      <c r="AN16" s="51">
        <v>31</v>
      </c>
      <c r="AO16" s="51">
        <v>29</v>
      </c>
      <c r="AP16" s="51">
        <v>2109</v>
      </c>
      <c r="AQ16" s="51">
        <v>5314</v>
      </c>
      <c r="AR16" s="51">
        <v>7423</v>
      </c>
      <c r="AS16" s="51">
        <v>22</v>
      </c>
      <c r="AT16" s="51">
        <v>29</v>
      </c>
      <c r="AU16" s="51">
        <v>27</v>
      </c>
      <c r="AV16" s="51">
        <v>2109</v>
      </c>
      <c r="AW16" s="51">
        <v>5308</v>
      </c>
      <c r="AX16" s="51">
        <v>7417</v>
      </c>
      <c r="AY16" s="51">
        <v>21</v>
      </c>
      <c r="AZ16" s="51">
        <v>24</v>
      </c>
      <c r="BA16" s="51">
        <v>23</v>
      </c>
      <c r="BB16" s="51">
        <v>3063</v>
      </c>
      <c r="BC16" s="51">
        <v>7823</v>
      </c>
      <c r="BD16" s="51">
        <v>10886</v>
      </c>
      <c r="BE16" s="51">
        <v>17</v>
      </c>
      <c r="BF16" s="51">
        <v>17</v>
      </c>
      <c r="BG16" s="51">
        <v>17</v>
      </c>
      <c r="BH16" s="51">
        <v>3062</v>
      </c>
      <c r="BI16" s="51">
        <v>7822</v>
      </c>
      <c r="BJ16" s="51">
        <v>10884</v>
      </c>
      <c r="BK16" s="51">
        <v>21</v>
      </c>
      <c r="BL16" s="51">
        <v>28</v>
      </c>
      <c r="BM16" s="51">
        <v>26</v>
      </c>
      <c r="BN16" s="51">
        <v>3064</v>
      </c>
      <c r="BO16" s="51">
        <v>7824</v>
      </c>
      <c r="BP16" s="51">
        <v>10888</v>
      </c>
      <c r="BQ16" s="51">
        <v>20</v>
      </c>
      <c r="BR16" s="51">
        <v>26</v>
      </c>
      <c r="BS16" s="51">
        <v>24</v>
      </c>
      <c r="BT16" s="51">
        <v>3064</v>
      </c>
      <c r="BU16" s="51">
        <v>7817</v>
      </c>
      <c r="BV16" s="51">
        <v>10881</v>
      </c>
    </row>
    <row r="18" spans="2:74" ht="14.25" x14ac:dyDescent="0.2">
      <c r="B18" s="53" t="s">
        <v>176</v>
      </c>
      <c r="C18" s="51">
        <v>81</v>
      </c>
      <c r="D18" s="51">
        <v>71</v>
      </c>
      <c r="E18" s="51">
        <v>76</v>
      </c>
      <c r="F18" s="51">
        <v>56850</v>
      </c>
      <c r="G18" s="51">
        <v>59012</v>
      </c>
      <c r="H18" s="51">
        <v>115862</v>
      </c>
      <c r="I18" s="51">
        <v>78</v>
      </c>
      <c r="J18" s="51">
        <v>63</v>
      </c>
      <c r="K18" s="51">
        <v>70</v>
      </c>
      <c r="L18" s="51">
        <v>56850</v>
      </c>
      <c r="M18" s="51">
        <v>59012</v>
      </c>
      <c r="N18" s="51">
        <v>115862</v>
      </c>
      <c r="O18" s="51">
        <v>85</v>
      </c>
      <c r="P18" s="51">
        <v>80</v>
      </c>
      <c r="Q18" s="51">
        <v>82</v>
      </c>
      <c r="R18" s="51">
        <v>56850</v>
      </c>
      <c r="S18" s="51">
        <v>59012</v>
      </c>
      <c r="T18" s="51">
        <v>115862</v>
      </c>
      <c r="U18" s="51">
        <v>83</v>
      </c>
      <c r="V18" s="51">
        <v>77</v>
      </c>
      <c r="W18" s="51">
        <v>80</v>
      </c>
      <c r="X18" s="51">
        <v>56851</v>
      </c>
      <c r="Y18" s="51">
        <v>59011</v>
      </c>
      <c r="Z18" s="51">
        <v>115862</v>
      </c>
      <c r="AA18" s="51">
        <v>93</v>
      </c>
      <c r="AB18" s="51">
        <v>87</v>
      </c>
      <c r="AC18" s="51">
        <v>90</v>
      </c>
      <c r="AD18" s="51">
        <v>227436</v>
      </c>
      <c r="AE18" s="51">
        <v>239039</v>
      </c>
      <c r="AF18" s="51">
        <v>466475</v>
      </c>
      <c r="AG18" s="51">
        <v>91</v>
      </c>
      <c r="AH18" s="51">
        <v>82</v>
      </c>
      <c r="AI18" s="51">
        <v>86</v>
      </c>
      <c r="AJ18" s="51">
        <v>227433</v>
      </c>
      <c r="AK18" s="51">
        <v>239038</v>
      </c>
      <c r="AL18" s="51">
        <v>466471</v>
      </c>
      <c r="AM18" s="51">
        <v>94</v>
      </c>
      <c r="AN18" s="51">
        <v>91</v>
      </c>
      <c r="AO18" s="51">
        <v>93</v>
      </c>
      <c r="AP18" s="51">
        <v>227435</v>
      </c>
      <c r="AQ18" s="51">
        <v>239039</v>
      </c>
      <c r="AR18" s="51">
        <v>466474</v>
      </c>
      <c r="AS18" s="51">
        <v>93</v>
      </c>
      <c r="AT18" s="51">
        <v>90</v>
      </c>
      <c r="AU18" s="51">
        <v>92</v>
      </c>
      <c r="AV18" s="51">
        <v>227436</v>
      </c>
      <c r="AW18" s="51">
        <v>239034</v>
      </c>
      <c r="AX18" s="51">
        <v>466470</v>
      </c>
      <c r="AY18" s="51">
        <v>90</v>
      </c>
      <c r="AZ18" s="51">
        <v>84</v>
      </c>
      <c r="BA18" s="51">
        <v>87</v>
      </c>
      <c r="BB18" s="51">
        <v>284286</v>
      </c>
      <c r="BC18" s="51">
        <v>298051</v>
      </c>
      <c r="BD18" s="51">
        <v>582337</v>
      </c>
      <c r="BE18" s="51">
        <v>88</v>
      </c>
      <c r="BF18" s="51">
        <v>78</v>
      </c>
      <c r="BG18" s="51">
        <v>83</v>
      </c>
      <c r="BH18" s="51">
        <v>284283</v>
      </c>
      <c r="BI18" s="51">
        <v>298050</v>
      </c>
      <c r="BJ18" s="51">
        <v>582333</v>
      </c>
      <c r="BK18" s="51">
        <v>92</v>
      </c>
      <c r="BL18" s="51">
        <v>89</v>
      </c>
      <c r="BM18" s="51">
        <v>91</v>
      </c>
      <c r="BN18" s="51">
        <v>284285</v>
      </c>
      <c r="BO18" s="51">
        <v>298051</v>
      </c>
      <c r="BP18" s="51">
        <v>582336</v>
      </c>
      <c r="BQ18" s="51">
        <v>91</v>
      </c>
      <c r="BR18" s="51">
        <v>88</v>
      </c>
      <c r="BS18" s="51">
        <v>89</v>
      </c>
      <c r="BT18" s="51">
        <v>284287</v>
      </c>
      <c r="BU18" s="51">
        <v>298045</v>
      </c>
      <c r="BV18" s="51">
        <v>582332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V18"/>
  <sheetViews>
    <sheetView workbookViewId="0">
      <selection sqref="A1:T1"/>
    </sheetView>
  </sheetViews>
  <sheetFormatPr defaultRowHeight="12.75" x14ac:dyDescent="0.2"/>
  <sheetData>
    <row r="1" spans="1:74" ht="15.75" x14ac:dyDescent="0.25">
      <c r="A1" s="50" t="s">
        <v>49</v>
      </c>
      <c r="B1" s="118"/>
      <c r="C1" s="118"/>
      <c r="D1" s="118"/>
      <c r="E1" s="118"/>
      <c r="F1" s="118"/>
      <c r="G1" s="118"/>
      <c r="H1" s="118"/>
      <c r="I1" s="118"/>
      <c r="J1" s="118"/>
      <c r="K1" s="118"/>
      <c r="L1" s="118"/>
      <c r="M1" s="118"/>
      <c r="N1" s="118"/>
      <c r="O1" s="118"/>
      <c r="P1" s="118"/>
      <c r="Q1" s="118"/>
      <c r="R1" s="118"/>
      <c r="S1" s="118"/>
      <c r="T1" s="118"/>
      <c r="U1" s="118">
        <v>21</v>
      </c>
      <c r="V1" s="118">
        <v>22</v>
      </c>
      <c r="W1" s="118">
        <v>23</v>
      </c>
      <c r="X1" s="118">
        <v>24</v>
      </c>
      <c r="Y1" s="118">
        <v>25</v>
      </c>
      <c r="Z1" s="118">
        <v>26</v>
      </c>
      <c r="AA1" s="118">
        <v>27</v>
      </c>
      <c r="AB1" s="118">
        <v>28</v>
      </c>
      <c r="AC1" s="118">
        <v>29</v>
      </c>
      <c r="AD1" s="118">
        <v>30</v>
      </c>
      <c r="AE1" s="118">
        <v>31</v>
      </c>
      <c r="AF1" s="118">
        <v>32</v>
      </c>
      <c r="AG1" s="118">
        <v>33</v>
      </c>
      <c r="AH1" s="118">
        <v>34</v>
      </c>
      <c r="AI1" s="118">
        <v>35</v>
      </c>
      <c r="AJ1" s="118">
        <v>36</v>
      </c>
      <c r="AK1" s="118">
        <v>37</v>
      </c>
      <c r="AL1" s="118">
        <v>38</v>
      </c>
      <c r="AM1" s="118">
        <v>39</v>
      </c>
      <c r="AN1" s="118">
        <v>40</v>
      </c>
      <c r="AO1" s="118">
        <v>41</v>
      </c>
      <c r="AP1" s="118">
        <v>42</v>
      </c>
      <c r="AQ1" s="118">
        <v>43</v>
      </c>
      <c r="AR1" s="118">
        <v>44</v>
      </c>
      <c r="AS1" s="118">
        <v>45</v>
      </c>
      <c r="AT1" s="118">
        <v>46</v>
      </c>
      <c r="AU1" s="118">
        <v>47</v>
      </c>
      <c r="AV1" s="118">
        <v>48</v>
      </c>
      <c r="AW1" s="118">
        <v>49</v>
      </c>
      <c r="AX1" s="118">
        <v>50</v>
      </c>
      <c r="AY1" s="118">
        <v>51</v>
      </c>
      <c r="AZ1" s="118">
        <v>52</v>
      </c>
      <c r="BA1" s="118">
        <v>53</v>
      </c>
      <c r="BB1" s="118">
        <v>54</v>
      </c>
      <c r="BC1" s="118">
        <v>55</v>
      </c>
      <c r="BD1" s="118">
        <v>56</v>
      </c>
      <c r="BE1" s="118">
        <v>57</v>
      </c>
      <c r="BF1" s="118">
        <v>58</v>
      </c>
      <c r="BG1" s="118">
        <v>59</v>
      </c>
      <c r="BH1" s="118">
        <v>60</v>
      </c>
      <c r="BI1" s="118">
        <v>61</v>
      </c>
      <c r="BJ1" s="118">
        <v>62</v>
      </c>
      <c r="BK1" s="118">
        <v>63</v>
      </c>
      <c r="BL1" s="118">
        <v>64</v>
      </c>
      <c r="BM1" s="118">
        <v>65</v>
      </c>
      <c r="BN1" s="118">
        <v>66</v>
      </c>
      <c r="BO1" s="118">
        <v>67</v>
      </c>
      <c r="BP1" s="118">
        <v>68</v>
      </c>
      <c r="BQ1" s="118">
        <v>69</v>
      </c>
      <c r="BR1" s="118">
        <v>70</v>
      </c>
      <c r="BS1" s="118">
        <v>71</v>
      </c>
      <c r="BT1" s="118">
        <v>72</v>
      </c>
      <c r="BU1" s="118">
        <v>73</v>
      </c>
      <c r="BV1" s="118">
        <v>74</v>
      </c>
    </row>
    <row r="2" spans="1:74" x14ac:dyDescent="0.2">
      <c r="A2" s="51" t="s">
        <v>106</v>
      </c>
      <c r="B2" s="51"/>
      <c r="C2" s="51" t="s">
        <v>100</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row>
    <row r="3" spans="1:74" x14ac:dyDescent="0.2">
      <c r="A3" s="51"/>
      <c r="B3" s="51"/>
      <c r="C3" s="51" t="s">
        <v>172</v>
      </c>
      <c r="D3" s="51"/>
      <c r="E3" s="51"/>
      <c r="F3" s="51"/>
      <c r="G3" s="51"/>
      <c r="H3" s="51"/>
      <c r="I3" s="51"/>
      <c r="J3" s="51"/>
      <c r="K3" s="51"/>
      <c r="L3" s="51"/>
      <c r="M3" s="51"/>
      <c r="N3" s="51"/>
      <c r="O3" s="51"/>
      <c r="P3" s="51"/>
      <c r="Q3" s="51"/>
      <c r="R3" s="51"/>
      <c r="S3" s="51"/>
      <c r="T3" s="51"/>
      <c r="U3" s="51"/>
      <c r="V3" s="51"/>
      <c r="W3" s="51"/>
      <c r="X3" s="51"/>
      <c r="Y3" s="51"/>
      <c r="Z3" s="51"/>
      <c r="AA3" s="51" t="s">
        <v>179</v>
      </c>
      <c r="AB3" s="51"/>
      <c r="AC3" s="51"/>
      <c r="AD3" s="51"/>
      <c r="AE3" s="51"/>
      <c r="AF3" s="51"/>
      <c r="AG3" s="51"/>
      <c r="AH3" s="51"/>
      <c r="AI3" s="51"/>
      <c r="AJ3" s="51"/>
      <c r="AK3" s="51"/>
      <c r="AL3" s="51"/>
      <c r="AM3" s="51"/>
      <c r="AN3" s="51"/>
      <c r="AO3" s="51"/>
      <c r="AP3" s="51"/>
      <c r="AQ3" s="51"/>
      <c r="AR3" s="51"/>
      <c r="AS3" s="51"/>
      <c r="AT3" s="51"/>
      <c r="AU3" s="51"/>
      <c r="AV3" s="51"/>
      <c r="AW3" s="51"/>
      <c r="AX3" s="51"/>
      <c r="AY3" s="51" t="s">
        <v>55</v>
      </c>
      <c r="AZ3" s="51"/>
      <c r="BA3" s="51"/>
      <c r="BB3" s="51"/>
      <c r="BC3" s="51"/>
      <c r="BD3" s="51"/>
      <c r="BE3" s="51"/>
      <c r="BF3" s="51"/>
      <c r="BG3" s="51"/>
      <c r="BH3" s="51"/>
      <c r="BI3" s="51"/>
      <c r="BJ3" s="51"/>
      <c r="BK3" s="51"/>
      <c r="BL3" s="51"/>
      <c r="BM3" s="51"/>
      <c r="BN3" s="51"/>
      <c r="BO3" s="51"/>
      <c r="BP3" s="51"/>
      <c r="BQ3" s="51"/>
      <c r="BR3" s="51"/>
      <c r="BS3" s="51"/>
      <c r="BT3" s="51"/>
      <c r="BU3" s="51"/>
      <c r="BV3" s="51"/>
    </row>
    <row r="4" spans="1:74" x14ac:dyDescent="0.2">
      <c r="A4" s="51"/>
      <c r="B4" s="51"/>
      <c r="C4" s="51" t="s">
        <v>174</v>
      </c>
      <c r="D4" s="51"/>
      <c r="E4" s="51"/>
      <c r="F4" s="51"/>
      <c r="G4" s="51"/>
      <c r="H4" s="51"/>
      <c r="I4" s="51" t="s">
        <v>177</v>
      </c>
      <c r="J4" s="51"/>
      <c r="K4" s="51"/>
      <c r="L4" s="51"/>
      <c r="M4" s="51"/>
      <c r="N4" s="51"/>
      <c r="O4" s="51" t="s">
        <v>51</v>
      </c>
      <c r="P4" s="51"/>
      <c r="Q4" s="51"/>
      <c r="R4" s="51"/>
      <c r="S4" s="51"/>
      <c r="T4" s="51"/>
      <c r="U4" s="51" t="s">
        <v>52</v>
      </c>
      <c r="V4" s="51"/>
      <c r="W4" s="51"/>
      <c r="X4" s="51"/>
      <c r="Y4" s="51"/>
      <c r="Z4" s="51"/>
      <c r="AA4" s="51" t="s">
        <v>174</v>
      </c>
      <c r="AB4" s="51"/>
      <c r="AC4" s="51"/>
      <c r="AD4" s="51"/>
      <c r="AE4" s="51"/>
      <c r="AF4" s="51"/>
      <c r="AG4" s="51" t="s">
        <v>50</v>
      </c>
      <c r="AH4" s="51"/>
      <c r="AI4" s="51"/>
      <c r="AJ4" s="51"/>
      <c r="AK4" s="51"/>
      <c r="AL4" s="51"/>
      <c r="AM4" s="51" t="s">
        <v>51</v>
      </c>
      <c r="AN4" s="51"/>
      <c r="AO4" s="51"/>
      <c r="AP4" s="51"/>
      <c r="AQ4" s="51"/>
      <c r="AR4" s="51"/>
      <c r="AS4" s="51" t="s">
        <v>52</v>
      </c>
      <c r="AT4" s="51"/>
      <c r="AU4" s="51"/>
      <c r="AV4" s="51"/>
      <c r="AW4" s="51"/>
      <c r="AX4" s="51"/>
      <c r="AY4" s="51" t="s">
        <v>174</v>
      </c>
      <c r="AZ4" s="51"/>
      <c r="BA4" s="51"/>
      <c r="BB4" s="51"/>
      <c r="BC4" s="51"/>
      <c r="BD4" s="51"/>
      <c r="BE4" s="51" t="s">
        <v>50</v>
      </c>
      <c r="BF4" s="51"/>
      <c r="BG4" s="51"/>
      <c r="BH4" s="51"/>
      <c r="BI4" s="51"/>
      <c r="BJ4" s="51"/>
      <c r="BK4" s="51" t="s">
        <v>51</v>
      </c>
      <c r="BL4" s="51"/>
      <c r="BM4" s="51"/>
      <c r="BN4" s="51"/>
      <c r="BO4" s="51"/>
      <c r="BP4" s="51"/>
      <c r="BQ4" s="51" t="s">
        <v>52</v>
      </c>
      <c r="BR4" s="51"/>
      <c r="BS4" s="51"/>
      <c r="BT4" s="51"/>
      <c r="BU4" s="51"/>
      <c r="BV4" s="51"/>
    </row>
    <row r="5" spans="1:74" x14ac:dyDescent="0.2">
      <c r="A5" s="51"/>
      <c r="B5" s="51"/>
      <c r="C5" s="51">
        <v>1</v>
      </c>
      <c r="D5" s="51"/>
      <c r="E5" s="51"/>
      <c r="F5" s="51"/>
      <c r="G5" s="51"/>
      <c r="H5" s="51"/>
      <c r="I5" s="51">
        <v>1</v>
      </c>
      <c r="J5" s="51"/>
      <c r="K5" s="51"/>
      <c r="L5" s="51"/>
      <c r="M5" s="51"/>
      <c r="N5" s="51"/>
      <c r="O5" s="51">
        <v>1</v>
      </c>
      <c r="P5" s="51"/>
      <c r="Q5" s="51"/>
      <c r="R5" s="51"/>
      <c r="S5" s="51"/>
      <c r="T5" s="51"/>
      <c r="U5" s="51">
        <v>1</v>
      </c>
      <c r="V5" s="51"/>
      <c r="W5" s="51"/>
      <c r="X5" s="51"/>
      <c r="Y5" s="51"/>
      <c r="Z5" s="51"/>
      <c r="AA5" s="51">
        <v>1</v>
      </c>
      <c r="AB5" s="51"/>
      <c r="AC5" s="51"/>
      <c r="AD5" s="51"/>
      <c r="AE5" s="51"/>
      <c r="AF5" s="51"/>
      <c r="AG5" s="51">
        <v>1</v>
      </c>
      <c r="AH5" s="51"/>
      <c r="AI5" s="51"/>
      <c r="AJ5" s="51"/>
      <c r="AK5" s="51"/>
      <c r="AL5" s="51"/>
      <c r="AM5" s="51">
        <v>1</v>
      </c>
      <c r="AN5" s="51"/>
      <c r="AO5" s="51"/>
      <c r="AP5" s="51"/>
      <c r="AQ5" s="51"/>
      <c r="AR5" s="51"/>
      <c r="AS5" s="51">
        <v>1</v>
      </c>
      <c r="AT5" s="51"/>
      <c r="AU5" s="51"/>
      <c r="AV5" s="51"/>
      <c r="AW5" s="51"/>
      <c r="AX5" s="51"/>
      <c r="AY5" s="51">
        <v>1</v>
      </c>
      <c r="AZ5" s="51"/>
      <c r="BA5" s="51"/>
      <c r="BB5" s="51"/>
      <c r="BC5" s="51"/>
      <c r="BD5" s="51"/>
      <c r="BE5" s="51">
        <v>1</v>
      </c>
      <c r="BF5" s="51"/>
      <c r="BG5" s="51"/>
      <c r="BH5" s="51"/>
      <c r="BI5" s="51"/>
      <c r="BJ5" s="51"/>
      <c r="BK5" s="51">
        <v>1</v>
      </c>
      <c r="BL5" s="51"/>
      <c r="BM5" s="51"/>
      <c r="BN5" s="51"/>
      <c r="BO5" s="51"/>
      <c r="BP5" s="51"/>
      <c r="BQ5" s="51">
        <v>1</v>
      </c>
      <c r="BR5" s="51"/>
      <c r="BS5" s="51"/>
      <c r="BT5" s="51"/>
      <c r="BU5" s="51"/>
      <c r="BV5" s="51"/>
    </row>
    <row r="6" spans="1:74" x14ac:dyDescent="0.2">
      <c r="A6" s="51"/>
      <c r="B6" s="51"/>
      <c r="C6" s="51" t="s">
        <v>57</v>
      </c>
      <c r="D6" s="51"/>
      <c r="E6" s="51"/>
      <c r="F6" s="51"/>
      <c r="G6" s="51"/>
      <c r="H6" s="51"/>
      <c r="I6" s="51" t="s">
        <v>59</v>
      </c>
      <c r="J6" s="51"/>
      <c r="K6" s="51"/>
      <c r="L6" s="51"/>
      <c r="M6" s="51"/>
      <c r="N6" s="51"/>
      <c r="O6" s="51" t="s">
        <v>61</v>
      </c>
      <c r="P6" s="51"/>
      <c r="Q6" s="51"/>
      <c r="R6" s="51"/>
      <c r="S6" s="51"/>
      <c r="T6" s="51"/>
      <c r="U6" s="51" t="s">
        <v>63</v>
      </c>
      <c r="V6" s="51"/>
      <c r="W6" s="51"/>
      <c r="X6" s="51"/>
      <c r="Y6" s="51"/>
      <c r="Z6" s="51"/>
      <c r="AA6" s="51" t="s">
        <v>57</v>
      </c>
      <c r="AB6" s="51"/>
      <c r="AC6" s="51"/>
      <c r="AD6" s="51"/>
      <c r="AE6" s="51"/>
      <c r="AF6" s="51"/>
      <c r="AG6" s="51" t="s">
        <v>59</v>
      </c>
      <c r="AH6" s="51"/>
      <c r="AI6" s="51"/>
      <c r="AJ6" s="51"/>
      <c r="AK6" s="51"/>
      <c r="AL6" s="51"/>
      <c r="AM6" s="51" t="s">
        <v>61</v>
      </c>
      <c r="AN6" s="51"/>
      <c r="AO6" s="51"/>
      <c r="AP6" s="51"/>
      <c r="AQ6" s="51"/>
      <c r="AR6" s="51"/>
      <c r="AS6" s="51" t="s">
        <v>63</v>
      </c>
      <c r="AT6" s="51"/>
      <c r="AU6" s="51"/>
      <c r="AV6" s="51"/>
      <c r="AW6" s="51"/>
      <c r="AX6" s="51"/>
      <c r="AY6" s="51" t="s">
        <v>57</v>
      </c>
      <c r="AZ6" s="51"/>
      <c r="BA6" s="51"/>
      <c r="BB6" s="51"/>
      <c r="BC6" s="51"/>
      <c r="BD6" s="51"/>
      <c r="BE6" s="51" t="s">
        <v>59</v>
      </c>
      <c r="BF6" s="51"/>
      <c r="BG6" s="51"/>
      <c r="BH6" s="51"/>
      <c r="BI6" s="51"/>
      <c r="BJ6" s="51"/>
      <c r="BK6" s="51" t="s">
        <v>61</v>
      </c>
      <c r="BL6" s="51"/>
      <c r="BM6" s="51"/>
      <c r="BN6" s="51"/>
      <c r="BO6" s="51"/>
      <c r="BP6" s="51"/>
      <c r="BQ6" s="51" t="s">
        <v>63</v>
      </c>
      <c r="BR6" s="51"/>
      <c r="BS6" s="51"/>
      <c r="BT6" s="51"/>
      <c r="BU6" s="51"/>
      <c r="BV6" s="51"/>
    </row>
    <row r="7" spans="1:74" x14ac:dyDescent="0.2">
      <c r="A7" s="51"/>
      <c r="B7" s="51"/>
      <c r="C7" s="51">
        <v>1</v>
      </c>
      <c r="D7" s="51"/>
      <c r="E7" s="51"/>
      <c r="F7" s="51" t="s">
        <v>55</v>
      </c>
      <c r="G7" s="51"/>
      <c r="H7" s="51"/>
      <c r="I7" s="51">
        <v>1</v>
      </c>
      <c r="J7" s="51"/>
      <c r="K7" s="51"/>
      <c r="L7" s="51" t="s">
        <v>55</v>
      </c>
      <c r="M7" s="51"/>
      <c r="N7" s="51"/>
      <c r="O7" s="51">
        <v>1</v>
      </c>
      <c r="P7" s="51"/>
      <c r="Q7" s="51"/>
      <c r="R7" s="51" t="s">
        <v>55</v>
      </c>
      <c r="S7" s="51"/>
      <c r="T7" s="51"/>
      <c r="U7" s="51">
        <v>1</v>
      </c>
      <c r="V7" s="51"/>
      <c r="W7" s="51"/>
      <c r="X7" s="51" t="s">
        <v>55</v>
      </c>
      <c r="Y7" s="51"/>
      <c r="Z7" s="51"/>
      <c r="AA7" s="51">
        <v>1</v>
      </c>
      <c r="AB7" s="51"/>
      <c r="AC7" s="51"/>
      <c r="AD7" s="51" t="s">
        <v>55</v>
      </c>
      <c r="AE7" s="51"/>
      <c r="AF7" s="51"/>
      <c r="AG7" s="51">
        <v>1</v>
      </c>
      <c r="AH7" s="51"/>
      <c r="AI7" s="51"/>
      <c r="AJ7" s="51" t="s">
        <v>55</v>
      </c>
      <c r="AK7" s="51"/>
      <c r="AL7" s="51"/>
      <c r="AM7" s="51">
        <v>1</v>
      </c>
      <c r="AN7" s="51"/>
      <c r="AO7" s="51"/>
      <c r="AP7" s="51" t="s">
        <v>55</v>
      </c>
      <c r="AQ7" s="51"/>
      <c r="AR7" s="51"/>
      <c r="AS7" s="51">
        <v>1</v>
      </c>
      <c r="AT7" s="51"/>
      <c r="AU7" s="51"/>
      <c r="AV7" s="51" t="s">
        <v>55</v>
      </c>
      <c r="AW7" s="51"/>
      <c r="AX7" s="51"/>
      <c r="AY7" s="51">
        <v>1</v>
      </c>
      <c r="AZ7" s="51"/>
      <c r="BA7" s="51"/>
      <c r="BB7" s="51" t="s">
        <v>55</v>
      </c>
      <c r="BC7" s="51"/>
      <c r="BD7" s="51"/>
      <c r="BE7" s="51">
        <v>1</v>
      </c>
      <c r="BF7" s="51"/>
      <c r="BG7" s="51"/>
      <c r="BH7" s="51" t="s">
        <v>55</v>
      </c>
      <c r="BI7" s="51"/>
      <c r="BJ7" s="51"/>
      <c r="BK7" s="51">
        <v>1</v>
      </c>
      <c r="BL7" s="51"/>
      <c r="BM7" s="51"/>
      <c r="BN7" s="51" t="s">
        <v>55</v>
      </c>
      <c r="BO7" s="51"/>
      <c r="BP7" s="51"/>
      <c r="BQ7" s="51">
        <v>1</v>
      </c>
      <c r="BR7" s="51"/>
      <c r="BS7" s="51"/>
      <c r="BT7" s="51" t="s">
        <v>55</v>
      </c>
      <c r="BU7" s="51"/>
      <c r="BV7" s="51"/>
    </row>
    <row r="8" spans="1:74" x14ac:dyDescent="0.2">
      <c r="A8" s="51"/>
      <c r="B8" s="51"/>
      <c r="C8" s="51" t="s">
        <v>175</v>
      </c>
      <c r="D8" s="51"/>
      <c r="E8" s="51"/>
      <c r="F8" s="51" t="s">
        <v>175</v>
      </c>
      <c r="G8" s="51"/>
      <c r="H8" s="51"/>
      <c r="I8" s="51" t="s">
        <v>175</v>
      </c>
      <c r="J8" s="51"/>
      <c r="K8" s="51"/>
      <c r="L8" s="51" t="s">
        <v>175</v>
      </c>
      <c r="M8" s="51"/>
      <c r="N8" s="51"/>
      <c r="O8" s="51" t="s">
        <v>175</v>
      </c>
      <c r="P8" s="51"/>
      <c r="Q8" s="51"/>
      <c r="R8" s="51" t="s">
        <v>175</v>
      </c>
      <c r="S8" s="51"/>
      <c r="T8" s="51"/>
      <c r="U8" s="51" t="s">
        <v>175</v>
      </c>
      <c r="V8" s="51"/>
      <c r="W8" s="51"/>
      <c r="X8" s="51" t="s">
        <v>175</v>
      </c>
      <c r="Y8" s="51"/>
      <c r="Z8" s="51"/>
      <c r="AA8" s="51" t="s">
        <v>175</v>
      </c>
      <c r="AB8" s="51"/>
      <c r="AC8" s="51"/>
      <c r="AD8" s="51" t="s">
        <v>175</v>
      </c>
      <c r="AE8" s="51"/>
      <c r="AF8" s="51"/>
      <c r="AG8" s="51" t="s">
        <v>175</v>
      </c>
      <c r="AH8" s="51"/>
      <c r="AI8" s="51"/>
      <c r="AJ8" s="51" t="s">
        <v>175</v>
      </c>
      <c r="AK8" s="51"/>
      <c r="AL8" s="51"/>
      <c r="AM8" s="51" t="s">
        <v>175</v>
      </c>
      <c r="AN8" s="51"/>
      <c r="AO8" s="51"/>
      <c r="AP8" s="51" t="s">
        <v>175</v>
      </c>
      <c r="AQ8" s="51"/>
      <c r="AR8" s="51"/>
      <c r="AS8" s="51" t="s">
        <v>175</v>
      </c>
      <c r="AT8" s="51"/>
      <c r="AU8" s="51"/>
      <c r="AV8" s="51" t="s">
        <v>175</v>
      </c>
      <c r="AW8" s="51"/>
      <c r="AX8" s="51"/>
      <c r="AY8" s="51" t="s">
        <v>175</v>
      </c>
      <c r="AZ8" s="51"/>
      <c r="BA8" s="51"/>
      <c r="BB8" s="51" t="s">
        <v>175</v>
      </c>
      <c r="BC8" s="51"/>
      <c r="BD8" s="51"/>
      <c r="BE8" s="51" t="s">
        <v>175</v>
      </c>
      <c r="BF8" s="51"/>
      <c r="BG8" s="51"/>
      <c r="BH8" s="51" t="s">
        <v>175</v>
      </c>
      <c r="BI8" s="51"/>
      <c r="BJ8" s="51"/>
      <c r="BK8" s="51" t="s">
        <v>175</v>
      </c>
      <c r="BL8" s="51"/>
      <c r="BM8" s="51"/>
      <c r="BN8" s="51" t="s">
        <v>175</v>
      </c>
      <c r="BO8" s="51"/>
      <c r="BP8" s="51"/>
      <c r="BQ8" s="51" t="s">
        <v>175</v>
      </c>
      <c r="BR8" s="51"/>
      <c r="BS8" s="51"/>
      <c r="BT8" s="51" t="s">
        <v>175</v>
      </c>
      <c r="BU8" s="51"/>
      <c r="BV8" s="51"/>
    </row>
    <row r="9" spans="1:74" x14ac:dyDescent="0.2">
      <c r="A9" s="51"/>
      <c r="B9" s="51"/>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row>
    <row r="10" spans="1:74" x14ac:dyDescent="0.2">
      <c r="A10" s="51"/>
      <c r="B10" s="51"/>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row>
    <row r="11" spans="1:74" x14ac:dyDescent="0.2">
      <c r="A11" s="51" t="s">
        <v>102</v>
      </c>
      <c r="B11" s="51" t="s">
        <v>25</v>
      </c>
      <c r="C11" s="51">
        <v>94</v>
      </c>
      <c r="D11" s="51">
        <v>91</v>
      </c>
      <c r="E11" s="51">
        <v>93</v>
      </c>
      <c r="F11" s="51">
        <v>43888</v>
      </c>
      <c r="G11" s="51">
        <v>35793</v>
      </c>
      <c r="H11" s="51">
        <v>79681</v>
      </c>
      <c r="I11" s="51">
        <v>91</v>
      </c>
      <c r="J11" s="51">
        <v>85</v>
      </c>
      <c r="K11" s="51">
        <v>89</v>
      </c>
      <c r="L11" s="51">
        <v>43888</v>
      </c>
      <c r="M11" s="51">
        <v>35793</v>
      </c>
      <c r="N11" s="51">
        <v>79681</v>
      </c>
      <c r="O11" s="51">
        <v>95</v>
      </c>
      <c r="P11" s="51">
        <v>95</v>
      </c>
      <c r="Q11" s="51">
        <v>95</v>
      </c>
      <c r="R11" s="51">
        <v>43888</v>
      </c>
      <c r="S11" s="51">
        <v>35793</v>
      </c>
      <c r="T11" s="51">
        <v>79681</v>
      </c>
      <c r="U11" s="51">
        <v>93</v>
      </c>
      <c r="V11" s="51">
        <v>93</v>
      </c>
      <c r="W11" s="51">
        <v>93</v>
      </c>
      <c r="X11" s="51">
        <v>43888</v>
      </c>
      <c r="Y11" s="51">
        <v>35793</v>
      </c>
      <c r="Z11" s="51">
        <v>79681</v>
      </c>
      <c r="AA11" s="51">
        <v>98</v>
      </c>
      <c r="AB11" s="51">
        <v>96</v>
      </c>
      <c r="AC11" s="51">
        <v>97</v>
      </c>
      <c r="AD11" s="51">
        <v>206887</v>
      </c>
      <c r="AE11" s="51">
        <v>191302</v>
      </c>
      <c r="AF11" s="51">
        <v>398189</v>
      </c>
      <c r="AG11" s="51">
        <v>97</v>
      </c>
      <c r="AH11" s="51">
        <v>93</v>
      </c>
      <c r="AI11" s="51">
        <v>95</v>
      </c>
      <c r="AJ11" s="51">
        <v>206887</v>
      </c>
      <c r="AK11" s="51">
        <v>191302</v>
      </c>
      <c r="AL11" s="51">
        <v>398189</v>
      </c>
      <c r="AM11" s="51">
        <v>98</v>
      </c>
      <c r="AN11" s="51">
        <v>98</v>
      </c>
      <c r="AO11" s="51">
        <v>98</v>
      </c>
      <c r="AP11" s="51">
        <v>206886</v>
      </c>
      <c r="AQ11" s="51">
        <v>191302</v>
      </c>
      <c r="AR11" s="51">
        <v>398188</v>
      </c>
      <c r="AS11" s="51">
        <v>97</v>
      </c>
      <c r="AT11" s="51">
        <v>97</v>
      </c>
      <c r="AU11" s="51">
        <v>97</v>
      </c>
      <c r="AV11" s="51">
        <v>206888</v>
      </c>
      <c r="AW11" s="51">
        <v>191302</v>
      </c>
      <c r="AX11" s="51">
        <v>398190</v>
      </c>
      <c r="AY11" s="51">
        <v>97</v>
      </c>
      <c r="AZ11" s="51">
        <v>95</v>
      </c>
      <c r="BA11" s="51">
        <v>96</v>
      </c>
      <c r="BB11" s="51">
        <v>250775</v>
      </c>
      <c r="BC11" s="51">
        <v>227095</v>
      </c>
      <c r="BD11" s="51">
        <v>477870</v>
      </c>
      <c r="BE11" s="51">
        <v>96</v>
      </c>
      <c r="BF11" s="51">
        <v>92</v>
      </c>
      <c r="BG11" s="51">
        <v>94</v>
      </c>
      <c r="BH11" s="51">
        <v>250775</v>
      </c>
      <c r="BI11" s="51">
        <v>227095</v>
      </c>
      <c r="BJ11" s="51">
        <v>477870</v>
      </c>
      <c r="BK11" s="51">
        <v>97</v>
      </c>
      <c r="BL11" s="51">
        <v>97</v>
      </c>
      <c r="BM11" s="51">
        <v>97</v>
      </c>
      <c r="BN11" s="51">
        <v>250774</v>
      </c>
      <c r="BO11" s="51">
        <v>227095</v>
      </c>
      <c r="BP11" s="51">
        <v>477869</v>
      </c>
      <c r="BQ11" s="51">
        <v>96</v>
      </c>
      <c r="BR11" s="51">
        <v>96</v>
      </c>
      <c r="BS11" s="51">
        <v>96</v>
      </c>
      <c r="BT11" s="51">
        <v>250776</v>
      </c>
      <c r="BU11" s="51">
        <v>227095</v>
      </c>
      <c r="BV11" s="51">
        <v>477871</v>
      </c>
    </row>
    <row r="12" spans="1:74" x14ac:dyDescent="0.2">
      <c r="A12" s="51"/>
      <c r="B12" s="51" t="s">
        <v>178</v>
      </c>
      <c r="C12" s="51">
        <v>52</v>
      </c>
      <c r="D12" s="51">
        <v>49</v>
      </c>
      <c r="E12" s="51">
        <v>50</v>
      </c>
      <c r="F12" s="51">
        <v>13944</v>
      </c>
      <c r="G12" s="51">
        <v>24380</v>
      </c>
      <c r="H12" s="51">
        <v>38324</v>
      </c>
      <c r="I12" s="51">
        <v>46</v>
      </c>
      <c r="J12" s="51">
        <v>38</v>
      </c>
      <c r="K12" s="51">
        <v>41</v>
      </c>
      <c r="L12" s="51">
        <v>13944</v>
      </c>
      <c r="M12" s="51">
        <v>24380</v>
      </c>
      <c r="N12" s="51">
        <v>38324</v>
      </c>
      <c r="O12" s="51">
        <v>58</v>
      </c>
      <c r="P12" s="51">
        <v>61</v>
      </c>
      <c r="Q12" s="51">
        <v>60</v>
      </c>
      <c r="R12" s="51">
        <v>13944</v>
      </c>
      <c r="S12" s="51">
        <v>24380</v>
      </c>
      <c r="T12" s="51">
        <v>38324</v>
      </c>
      <c r="U12" s="51">
        <v>56</v>
      </c>
      <c r="V12" s="51">
        <v>58</v>
      </c>
      <c r="W12" s="51">
        <v>57</v>
      </c>
      <c r="X12" s="51">
        <v>13944</v>
      </c>
      <c r="Y12" s="51">
        <v>24381</v>
      </c>
      <c r="Z12" s="51">
        <v>38325</v>
      </c>
      <c r="AA12" s="51">
        <v>64</v>
      </c>
      <c r="AB12" s="51">
        <v>62</v>
      </c>
      <c r="AC12" s="51">
        <v>62</v>
      </c>
      <c r="AD12" s="51">
        <v>24174</v>
      </c>
      <c r="AE12" s="51">
        <v>51735</v>
      </c>
      <c r="AF12" s="51">
        <v>75909</v>
      </c>
      <c r="AG12" s="51">
        <v>57</v>
      </c>
      <c r="AH12" s="51">
        <v>51</v>
      </c>
      <c r="AI12" s="51">
        <v>53</v>
      </c>
      <c r="AJ12" s="51">
        <v>24174</v>
      </c>
      <c r="AK12" s="51">
        <v>51735</v>
      </c>
      <c r="AL12" s="51">
        <v>75909</v>
      </c>
      <c r="AM12" s="51">
        <v>67</v>
      </c>
      <c r="AN12" s="51">
        <v>71</v>
      </c>
      <c r="AO12" s="51">
        <v>70</v>
      </c>
      <c r="AP12" s="51">
        <v>24174</v>
      </c>
      <c r="AQ12" s="51">
        <v>51735</v>
      </c>
      <c r="AR12" s="51">
        <v>75909</v>
      </c>
      <c r="AS12" s="51">
        <v>66</v>
      </c>
      <c r="AT12" s="51">
        <v>70</v>
      </c>
      <c r="AU12" s="51">
        <v>69</v>
      </c>
      <c r="AV12" s="51">
        <v>24174</v>
      </c>
      <c r="AW12" s="51">
        <v>51735</v>
      </c>
      <c r="AX12" s="51">
        <v>75909</v>
      </c>
      <c r="AY12" s="51">
        <v>60</v>
      </c>
      <c r="AZ12" s="51">
        <v>57</v>
      </c>
      <c r="BA12" s="51">
        <v>58</v>
      </c>
      <c r="BB12" s="51">
        <v>38118</v>
      </c>
      <c r="BC12" s="51">
        <v>76115</v>
      </c>
      <c r="BD12" s="51">
        <v>114233</v>
      </c>
      <c r="BE12" s="51">
        <v>53</v>
      </c>
      <c r="BF12" s="51">
        <v>46</v>
      </c>
      <c r="BG12" s="51">
        <v>49</v>
      </c>
      <c r="BH12" s="51">
        <v>38118</v>
      </c>
      <c r="BI12" s="51">
        <v>76115</v>
      </c>
      <c r="BJ12" s="51">
        <v>114233</v>
      </c>
      <c r="BK12" s="51">
        <v>64</v>
      </c>
      <c r="BL12" s="51">
        <v>68</v>
      </c>
      <c r="BM12" s="51">
        <v>67</v>
      </c>
      <c r="BN12" s="51">
        <v>38118</v>
      </c>
      <c r="BO12" s="51">
        <v>76115</v>
      </c>
      <c r="BP12" s="51">
        <v>114233</v>
      </c>
      <c r="BQ12" s="51">
        <v>62</v>
      </c>
      <c r="BR12" s="51">
        <v>66</v>
      </c>
      <c r="BS12" s="51">
        <v>65</v>
      </c>
      <c r="BT12" s="51">
        <v>38118</v>
      </c>
      <c r="BU12" s="51">
        <v>76116</v>
      </c>
      <c r="BV12" s="51">
        <v>114234</v>
      </c>
    </row>
    <row r="13" spans="1:74" x14ac:dyDescent="0.2">
      <c r="A13" s="51"/>
      <c r="B13" s="51" t="s">
        <v>27</v>
      </c>
      <c r="C13" s="51">
        <v>55</v>
      </c>
      <c r="D13" s="51">
        <v>52</v>
      </c>
      <c r="E13" s="51">
        <v>53</v>
      </c>
      <c r="F13" s="51">
        <v>12930</v>
      </c>
      <c r="G13" s="51">
        <v>21774</v>
      </c>
      <c r="H13" s="51">
        <v>34704</v>
      </c>
      <c r="I13" s="51">
        <v>48</v>
      </c>
      <c r="J13" s="51">
        <v>41</v>
      </c>
      <c r="K13" s="51">
        <v>43</v>
      </c>
      <c r="L13" s="51">
        <v>12930</v>
      </c>
      <c r="M13" s="51">
        <v>21774</v>
      </c>
      <c r="N13" s="51">
        <v>34704</v>
      </c>
      <c r="O13" s="51">
        <v>61</v>
      </c>
      <c r="P13" s="51">
        <v>66</v>
      </c>
      <c r="Q13" s="51">
        <v>64</v>
      </c>
      <c r="R13" s="51">
        <v>12930</v>
      </c>
      <c r="S13" s="51">
        <v>21774</v>
      </c>
      <c r="T13" s="51">
        <v>34704</v>
      </c>
      <c r="U13" s="51">
        <v>59</v>
      </c>
      <c r="V13" s="51">
        <v>63</v>
      </c>
      <c r="W13" s="51">
        <v>61</v>
      </c>
      <c r="X13" s="51">
        <v>12930</v>
      </c>
      <c r="Y13" s="51">
        <v>21775</v>
      </c>
      <c r="Z13" s="51">
        <v>34705</v>
      </c>
      <c r="AA13" s="51">
        <v>68</v>
      </c>
      <c r="AB13" s="51">
        <v>65</v>
      </c>
      <c r="AC13" s="51">
        <v>66</v>
      </c>
      <c r="AD13" s="51">
        <v>22049</v>
      </c>
      <c r="AE13" s="51">
        <v>46357</v>
      </c>
      <c r="AF13" s="51">
        <v>68406</v>
      </c>
      <c r="AG13" s="51">
        <v>61</v>
      </c>
      <c r="AH13" s="51">
        <v>54</v>
      </c>
      <c r="AI13" s="51">
        <v>56</v>
      </c>
      <c r="AJ13" s="51">
        <v>22049</v>
      </c>
      <c r="AK13" s="51">
        <v>46357</v>
      </c>
      <c r="AL13" s="51">
        <v>68406</v>
      </c>
      <c r="AM13" s="51">
        <v>71</v>
      </c>
      <c r="AN13" s="51">
        <v>76</v>
      </c>
      <c r="AO13" s="51">
        <v>74</v>
      </c>
      <c r="AP13" s="51">
        <v>22049</v>
      </c>
      <c r="AQ13" s="51">
        <v>46357</v>
      </c>
      <c r="AR13" s="51">
        <v>68406</v>
      </c>
      <c r="AS13" s="51">
        <v>70</v>
      </c>
      <c r="AT13" s="51">
        <v>75</v>
      </c>
      <c r="AU13" s="51">
        <v>73</v>
      </c>
      <c r="AV13" s="51">
        <v>22049</v>
      </c>
      <c r="AW13" s="51">
        <v>46357</v>
      </c>
      <c r="AX13" s="51">
        <v>68406</v>
      </c>
      <c r="AY13" s="51">
        <v>63</v>
      </c>
      <c r="AZ13" s="51">
        <v>61</v>
      </c>
      <c r="BA13" s="51">
        <v>62</v>
      </c>
      <c r="BB13" s="51">
        <v>34979</v>
      </c>
      <c r="BC13" s="51">
        <v>68131</v>
      </c>
      <c r="BD13" s="51">
        <v>103110</v>
      </c>
      <c r="BE13" s="51">
        <v>56</v>
      </c>
      <c r="BF13" s="51">
        <v>50</v>
      </c>
      <c r="BG13" s="51">
        <v>52</v>
      </c>
      <c r="BH13" s="51">
        <v>34979</v>
      </c>
      <c r="BI13" s="51">
        <v>68131</v>
      </c>
      <c r="BJ13" s="51">
        <v>103110</v>
      </c>
      <c r="BK13" s="51">
        <v>67</v>
      </c>
      <c r="BL13" s="51">
        <v>73</v>
      </c>
      <c r="BM13" s="51">
        <v>71</v>
      </c>
      <c r="BN13" s="51">
        <v>34979</v>
      </c>
      <c r="BO13" s="51">
        <v>68131</v>
      </c>
      <c r="BP13" s="51">
        <v>103110</v>
      </c>
      <c r="BQ13" s="51">
        <v>66</v>
      </c>
      <c r="BR13" s="51">
        <v>71</v>
      </c>
      <c r="BS13" s="51">
        <v>69</v>
      </c>
      <c r="BT13" s="51">
        <v>34979</v>
      </c>
      <c r="BU13" s="51">
        <v>68132</v>
      </c>
      <c r="BV13" s="51">
        <v>103111</v>
      </c>
    </row>
    <row r="14" spans="1:74" x14ac:dyDescent="0.2">
      <c r="A14" s="51"/>
      <c r="B14" s="51" t="s">
        <v>103</v>
      </c>
      <c r="C14" s="51">
        <v>60</v>
      </c>
      <c r="D14" s="51">
        <v>59</v>
      </c>
      <c r="E14" s="51">
        <v>59</v>
      </c>
      <c r="F14" s="51">
        <v>8653</v>
      </c>
      <c r="G14" s="51">
        <v>12528</v>
      </c>
      <c r="H14" s="51">
        <v>21181</v>
      </c>
      <c r="I14" s="51">
        <v>53</v>
      </c>
      <c r="J14" s="51">
        <v>46</v>
      </c>
      <c r="K14" s="51">
        <v>49</v>
      </c>
      <c r="L14" s="51">
        <v>8653</v>
      </c>
      <c r="M14" s="51">
        <v>12528</v>
      </c>
      <c r="N14" s="51">
        <v>21181</v>
      </c>
      <c r="O14" s="51">
        <v>67</v>
      </c>
      <c r="P14" s="51">
        <v>73</v>
      </c>
      <c r="Q14" s="51">
        <v>70</v>
      </c>
      <c r="R14" s="51">
        <v>8653</v>
      </c>
      <c r="S14" s="51">
        <v>12528</v>
      </c>
      <c r="T14" s="51">
        <v>21181</v>
      </c>
      <c r="U14" s="51">
        <v>64</v>
      </c>
      <c r="V14" s="51">
        <v>70</v>
      </c>
      <c r="W14" s="51">
        <v>67</v>
      </c>
      <c r="X14" s="51">
        <v>8653</v>
      </c>
      <c r="Y14" s="51">
        <v>12528</v>
      </c>
      <c r="Z14" s="51">
        <v>21181</v>
      </c>
      <c r="AA14" s="51">
        <v>71</v>
      </c>
      <c r="AB14" s="51">
        <v>70</v>
      </c>
      <c r="AC14" s="51">
        <v>70</v>
      </c>
      <c r="AD14" s="51">
        <v>15166</v>
      </c>
      <c r="AE14" s="51">
        <v>28508</v>
      </c>
      <c r="AF14" s="51">
        <v>43674</v>
      </c>
      <c r="AG14" s="51">
        <v>65</v>
      </c>
      <c r="AH14" s="51">
        <v>58</v>
      </c>
      <c r="AI14" s="51">
        <v>60</v>
      </c>
      <c r="AJ14" s="51">
        <v>15166</v>
      </c>
      <c r="AK14" s="51">
        <v>28508</v>
      </c>
      <c r="AL14" s="51">
        <v>43674</v>
      </c>
      <c r="AM14" s="51">
        <v>75</v>
      </c>
      <c r="AN14" s="51">
        <v>81</v>
      </c>
      <c r="AO14" s="51">
        <v>79</v>
      </c>
      <c r="AP14" s="51">
        <v>15166</v>
      </c>
      <c r="AQ14" s="51">
        <v>28508</v>
      </c>
      <c r="AR14" s="51">
        <v>43674</v>
      </c>
      <c r="AS14" s="51">
        <v>74</v>
      </c>
      <c r="AT14" s="51">
        <v>79</v>
      </c>
      <c r="AU14" s="51">
        <v>78</v>
      </c>
      <c r="AV14" s="51">
        <v>15166</v>
      </c>
      <c r="AW14" s="51">
        <v>28508</v>
      </c>
      <c r="AX14" s="51">
        <v>43674</v>
      </c>
      <c r="AY14" s="51">
        <v>67</v>
      </c>
      <c r="AZ14" s="51">
        <v>66</v>
      </c>
      <c r="BA14" s="51">
        <v>67</v>
      </c>
      <c r="BB14" s="51">
        <v>23819</v>
      </c>
      <c r="BC14" s="51">
        <v>41036</v>
      </c>
      <c r="BD14" s="51">
        <v>64855</v>
      </c>
      <c r="BE14" s="51">
        <v>60</v>
      </c>
      <c r="BF14" s="51">
        <v>54</v>
      </c>
      <c r="BG14" s="51">
        <v>57</v>
      </c>
      <c r="BH14" s="51">
        <v>23819</v>
      </c>
      <c r="BI14" s="51">
        <v>41036</v>
      </c>
      <c r="BJ14" s="51">
        <v>64855</v>
      </c>
      <c r="BK14" s="51">
        <v>72</v>
      </c>
      <c r="BL14" s="51">
        <v>78</v>
      </c>
      <c r="BM14" s="51">
        <v>76</v>
      </c>
      <c r="BN14" s="51">
        <v>23819</v>
      </c>
      <c r="BO14" s="51">
        <v>41036</v>
      </c>
      <c r="BP14" s="51">
        <v>64855</v>
      </c>
      <c r="BQ14" s="51">
        <v>70</v>
      </c>
      <c r="BR14" s="51">
        <v>76</v>
      </c>
      <c r="BS14" s="51">
        <v>74</v>
      </c>
      <c r="BT14" s="51">
        <v>23819</v>
      </c>
      <c r="BU14" s="51">
        <v>41036</v>
      </c>
      <c r="BV14" s="51">
        <v>64855</v>
      </c>
    </row>
    <row r="15" spans="1:74" x14ac:dyDescent="0.2">
      <c r="A15" s="51"/>
      <c r="B15" s="51" t="s">
        <v>104</v>
      </c>
      <c r="C15" s="51">
        <v>46</v>
      </c>
      <c r="D15" s="51">
        <v>44</v>
      </c>
      <c r="E15" s="51">
        <v>44</v>
      </c>
      <c r="F15" s="51">
        <v>4277</v>
      </c>
      <c r="G15" s="51">
        <v>9246</v>
      </c>
      <c r="H15" s="51">
        <v>13523</v>
      </c>
      <c r="I15" s="51">
        <v>39</v>
      </c>
      <c r="J15" s="51">
        <v>33</v>
      </c>
      <c r="K15" s="51">
        <v>35</v>
      </c>
      <c r="L15" s="51">
        <v>4277</v>
      </c>
      <c r="M15" s="51">
        <v>9246</v>
      </c>
      <c r="N15" s="51">
        <v>13523</v>
      </c>
      <c r="O15" s="51">
        <v>51</v>
      </c>
      <c r="P15" s="51">
        <v>56</v>
      </c>
      <c r="Q15" s="51">
        <v>54</v>
      </c>
      <c r="R15" s="51">
        <v>4277</v>
      </c>
      <c r="S15" s="51">
        <v>9246</v>
      </c>
      <c r="T15" s="51">
        <v>13523</v>
      </c>
      <c r="U15" s="51">
        <v>49</v>
      </c>
      <c r="V15" s="51">
        <v>53</v>
      </c>
      <c r="W15" s="51">
        <v>52</v>
      </c>
      <c r="X15" s="51">
        <v>4277</v>
      </c>
      <c r="Y15" s="51">
        <v>9247</v>
      </c>
      <c r="Z15" s="51">
        <v>13524</v>
      </c>
      <c r="AA15" s="51">
        <v>59</v>
      </c>
      <c r="AB15" s="51">
        <v>58</v>
      </c>
      <c r="AC15" s="51">
        <v>59</v>
      </c>
      <c r="AD15" s="51">
        <v>6883</v>
      </c>
      <c r="AE15" s="51">
        <v>17849</v>
      </c>
      <c r="AF15" s="51">
        <v>24732</v>
      </c>
      <c r="AG15" s="51">
        <v>52</v>
      </c>
      <c r="AH15" s="51">
        <v>48</v>
      </c>
      <c r="AI15" s="51">
        <v>49</v>
      </c>
      <c r="AJ15" s="51">
        <v>6883</v>
      </c>
      <c r="AK15" s="51">
        <v>17849</v>
      </c>
      <c r="AL15" s="51">
        <v>24732</v>
      </c>
      <c r="AM15" s="51">
        <v>61</v>
      </c>
      <c r="AN15" s="51">
        <v>68</v>
      </c>
      <c r="AO15" s="51">
        <v>67</v>
      </c>
      <c r="AP15" s="51">
        <v>6883</v>
      </c>
      <c r="AQ15" s="51">
        <v>17849</v>
      </c>
      <c r="AR15" s="51">
        <v>24732</v>
      </c>
      <c r="AS15" s="51">
        <v>62</v>
      </c>
      <c r="AT15" s="51">
        <v>67</v>
      </c>
      <c r="AU15" s="51">
        <v>65</v>
      </c>
      <c r="AV15" s="51">
        <v>6883</v>
      </c>
      <c r="AW15" s="51">
        <v>17849</v>
      </c>
      <c r="AX15" s="51">
        <v>24732</v>
      </c>
      <c r="AY15" s="51">
        <v>54</v>
      </c>
      <c r="AZ15" s="51">
        <v>53</v>
      </c>
      <c r="BA15" s="51">
        <v>54</v>
      </c>
      <c r="BB15" s="51">
        <v>11160</v>
      </c>
      <c r="BC15" s="51">
        <v>27095</v>
      </c>
      <c r="BD15" s="51">
        <v>38255</v>
      </c>
      <c r="BE15" s="51">
        <v>47</v>
      </c>
      <c r="BF15" s="51">
        <v>43</v>
      </c>
      <c r="BG15" s="51">
        <v>44</v>
      </c>
      <c r="BH15" s="51">
        <v>11160</v>
      </c>
      <c r="BI15" s="51">
        <v>27095</v>
      </c>
      <c r="BJ15" s="51">
        <v>38255</v>
      </c>
      <c r="BK15" s="51">
        <v>57</v>
      </c>
      <c r="BL15" s="51">
        <v>64</v>
      </c>
      <c r="BM15" s="51">
        <v>62</v>
      </c>
      <c r="BN15" s="51">
        <v>11160</v>
      </c>
      <c r="BO15" s="51">
        <v>27095</v>
      </c>
      <c r="BP15" s="51">
        <v>38255</v>
      </c>
      <c r="BQ15" s="51">
        <v>57</v>
      </c>
      <c r="BR15" s="51">
        <v>62</v>
      </c>
      <c r="BS15" s="51">
        <v>61</v>
      </c>
      <c r="BT15" s="51">
        <v>11160</v>
      </c>
      <c r="BU15" s="51">
        <v>27096</v>
      </c>
      <c r="BV15" s="51">
        <v>38256</v>
      </c>
    </row>
    <row r="16" spans="1:74" x14ac:dyDescent="0.2">
      <c r="A16" s="51"/>
      <c r="B16" s="51" t="s">
        <v>30</v>
      </c>
      <c r="C16" s="51">
        <v>18</v>
      </c>
      <c r="D16" s="51">
        <v>18</v>
      </c>
      <c r="E16" s="51">
        <v>18</v>
      </c>
      <c r="F16" s="51">
        <v>1014</v>
      </c>
      <c r="G16" s="51">
        <v>2606</v>
      </c>
      <c r="H16" s="51">
        <v>3620</v>
      </c>
      <c r="I16" s="51">
        <v>15</v>
      </c>
      <c r="J16" s="51">
        <v>13</v>
      </c>
      <c r="K16" s="51">
        <v>13</v>
      </c>
      <c r="L16" s="51">
        <v>1014</v>
      </c>
      <c r="M16" s="51">
        <v>2606</v>
      </c>
      <c r="N16" s="51">
        <v>3620</v>
      </c>
      <c r="O16" s="51">
        <v>18</v>
      </c>
      <c r="P16" s="51">
        <v>24</v>
      </c>
      <c r="Q16" s="51">
        <v>22</v>
      </c>
      <c r="R16" s="51">
        <v>1014</v>
      </c>
      <c r="S16" s="51">
        <v>2606</v>
      </c>
      <c r="T16" s="51">
        <v>3620</v>
      </c>
      <c r="U16" s="51">
        <v>17</v>
      </c>
      <c r="V16" s="51">
        <v>21</v>
      </c>
      <c r="W16" s="51">
        <v>20</v>
      </c>
      <c r="X16" s="51">
        <v>1014</v>
      </c>
      <c r="Y16" s="51">
        <v>2606</v>
      </c>
      <c r="Z16" s="51">
        <v>3620</v>
      </c>
      <c r="AA16" s="51">
        <v>25</v>
      </c>
      <c r="AB16" s="51">
        <v>28</v>
      </c>
      <c r="AC16" s="51">
        <v>27</v>
      </c>
      <c r="AD16" s="51">
        <v>2125</v>
      </c>
      <c r="AE16" s="51">
        <v>5378</v>
      </c>
      <c r="AF16" s="51">
        <v>7503</v>
      </c>
      <c r="AG16" s="51">
        <v>22</v>
      </c>
      <c r="AH16" s="51">
        <v>21</v>
      </c>
      <c r="AI16" s="51">
        <v>21</v>
      </c>
      <c r="AJ16" s="51">
        <v>2125</v>
      </c>
      <c r="AK16" s="51">
        <v>5378</v>
      </c>
      <c r="AL16" s="51">
        <v>7503</v>
      </c>
      <c r="AM16" s="51">
        <v>25</v>
      </c>
      <c r="AN16" s="51">
        <v>31</v>
      </c>
      <c r="AO16" s="51">
        <v>29</v>
      </c>
      <c r="AP16" s="51">
        <v>2125</v>
      </c>
      <c r="AQ16" s="51">
        <v>5378</v>
      </c>
      <c r="AR16" s="51">
        <v>7503</v>
      </c>
      <c r="AS16" s="51">
        <v>24</v>
      </c>
      <c r="AT16" s="51">
        <v>27</v>
      </c>
      <c r="AU16" s="51">
        <v>27</v>
      </c>
      <c r="AV16" s="51">
        <v>2125</v>
      </c>
      <c r="AW16" s="51">
        <v>5378</v>
      </c>
      <c r="AX16" s="51">
        <v>7503</v>
      </c>
      <c r="AY16" s="51">
        <v>23</v>
      </c>
      <c r="AZ16" s="51">
        <v>25</v>
      </c>
      <c r="BA16" s="51">
        <v>24</v>
      </c>
      <c r="BB16" s="51">
        <v>3139</v>
      </c>
      <c r="BC16" s="51">
        <v>7984</v>
      </c>
      <c r="BD16" s="51">
        <v>11123</v>
      </c>
      <c r="BE16" s="51">
        <v>19</v>
      </c>
      <c r="BF16" s="51">
        <v>18</v>
      </c>
      <c r="BG16" s="51">
        <v>18</v>
      </c>
      <c r="BH16" s="51">
        <v>3139</v>
      </c>
      <c r="BI16" s="51">
        <v>7984</v>
      </c>
      <c r="BJ16" s="51">
        <v>11123</v>
      </c>
      <c r="BK16" s="51">
        <v>23</v>
      </c>
      <c r="BL16" s="51">
        <v>29</v>
      </c>
      <c r="BM16" s="51">
        <v>27</v>
      </c>
      <c r="BN16" s="51">
        <v>3139</v>
      </c>
      <c r="BO16" s="51">
        <v>7984</v>
      </c>
      <c r="BP16" s="51">
        <v>11123</v>
      </c>
      <c r="BQ16" s="51">
        <v>22</v>
      </c>
      <c r="BR16" s="51">
        <v>25</v>
      </c>
      <c r="BS16" s="51">
        <v>24</v>
      </c>
      <c r="BT16" s="51">
        <v>3139</v>
      </c>
      <c r="BU16" s="51">
        <v>7984</v>
      </c>
      <c r="BV16" s="51">
        <v>11123</v>
      </c>
    </row>
    <row r="17" spans="1:74" x14ac:dyDescent="0.2">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row>
    <row r="18" spans="1:74" ht="14.25" x14ac:dyDescent="0.2">
      <c r="A18" s="51"/>
      <c r="B18" s="53" t="s">
        <v>176</v>
      </c>
      <c r="C18" s="51">
        <v>84</v>
      </c>
      <c r="D18" s="51">
        <v>74</v>
      </c>
      <c r="E18" s="51">
        <v>79</v>
      </c>
      <c r="F18" s="51">
        <v>57832</v>
      </c>
      <c r="G18" s="51">
        <v>60173</v>
      </c>
      <c r="H18" s="51">
        <v>118005</v>
      </c>
      <c r="I18" s="51">
        <v>80</v>
      </c>
      <c r="J18" s="51">
        <v>66</v>
      </c>
      <c r="K18" s="51">
        <v>73</v>
      </c>
      <c r="L18" s="51">
        <v>57832</v>
      </c>
      <c r="M18" s="51">
        <v>60173</v>
      </c>
      <c r="N18" s="51">
        <v>118005</v>
      </c>
      <c r="O18" s="51">
        <v>86</v>
      </c>
      <c r="P18" s="51">
        <v>81</v>
      </c>
      <c r="Q18" s="51">
        <v>84</v>
      </c>
      <c r="R18" s="51">
        <v>57832</v>
      </c>
      <c r="S18" s="51">
        <v>60173</v>
      </c>
      <c r="T18" s="51">
        <v>118005</v>
      </c>
      <c r="U18" s="51">
        <v>84</v>
      </c>
      <c r="V18" s="51">
        <v>79</v>
      </c>
      <c r="W18" s="51">
        <v>81</v>
      </c>
      <c r="X18" s="51">
        <v>57832</v>
      </c>
      <c r="Y18" s="51">
        <v>60174</v>
      </c>
      <c r="Z18" s="51">
        <v>118006</v>
      </c>
      <c r="AA18" s="51">
        <v>94</v>
      </c>
      <c r="AB18" s="51">
        <v>88</v>
      </c>
      <c r="AC18" s="51">
        <v>91</v>
      </c>
      <c r="AD18" s="51">
        <v>232479</v>
      </c>
      <c r="AE18" s="51">
        <v>244534</v>
      </c>
      <c r="AF18" s="51">
        <v>477013</v>
      </c>
      <c r="AG18" s="51">
        <v>92</v>
      </c>
      <c r="AH18" s="51">
        <v>84</v>
      </c>
      <c r="AI18" s="51">
        <v>88</v>
      </c>
      <c r="AJ18" s="51">
        <v>232479</v>
      </c>
      <c r="AK18" s="51">
        <v>244534</v>
      </c>
      <c r="AL18" s="51">
        <v>477013</v>
      </c>
      <c r="AM18" s="51">
        <v>94</v>
      </c>
      <c r="AN18" s="51">
        <v>92</v>
      </c>
      <c r="AO18" s="51">
        <v>93</v>
      </c>
      <c r="AP18" s="51">
        <v>232478</v>
      </c>
      <c r="AQ18" s="51">
        <v>244534</v>
      </c>
      <c r="AR18" s="51">
        <v>477012</v>
      </c>
      <c r="AS18" s="51">
        <v>94</v>
      </c>
      <c r="AT18" s="51">
        <v>91</v>
      </c>
      <c r="AU18" s="51">
        <v>92</v>
      </c>
      <c r="AV18" s="51">
        <v>232480</v>
      </c>
      <c r="AW18" s="51">
        <v>244534</v>
      </c>
      <c r="AX18" s="51">
        <v>477014</v>
      </c>
      <c r="AY18" s="51">
        <v>92</v>
      </c>
      <c r="AZ18" s="51">
        <v>86</v>
      </c>
      <c r="BA18" s="51">
        <v>89</v>
      </c>
      <c r="BB18" s="51">
        <v>290311</v>
      </c>
      <c r="BC18" s="51">
        <v>304707</v>
      </c>
      <c r="BD18" s="51">
        <v>595018</v>
      </c>
      <c r="BE18" s="51">
        <v>90</v>
      </c>
      <c r="BF18" s="51">
        <v>80</v>
      </c>
      <c r="BG18" s="51">
        <v>85</v>
      </c>
      <c r="BH18" s="51">
        <v>290311</v>
      </c>
      <c r="BI18" s="51">
        <v>304707</v>
      </c>
      <c r="BJ18" s="51">
        <v>595018</v>
      </c>
      <c r="BK18" s="51">
        <v>93</v>
      </c>
      <c r="BL18" s="51">
        <v>90</v>
      </c>
      <c r="BM18" s="51">
        <v>91</v>
      </c>
      <c r="BN18" s="51">
        <v>290310</v>
      </c>
      <c r="BO18" s="51">
        <v>304707</v>
      </c>
      <c r="BP18" s="51">
        <v>595017</v>
      </c>
      <c r="BQ18" s="51">
        <v>92</v>
      </c>
      <c r="BR18" s="51">
        <v>88</v>
      </c>
      <c r="BS18" s="51">
        <v>90</v>
      </c>
      <c r="BT18" s="51">
        <v>290312</v>
      </c>
      <c r="BU18" s="51">
        <v>304708</v>
      </c>
      <c r="BV18" s="51">
        <v>595020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Y27"/>
  <sheetViews>
    <sheetView showGridLines="0" zoomScaleNormal="100" workbookViewId="0">
      <pane ySplit="9" topLeftCell="A10" activePane="bottomLeft" state="frozen"/>
      <selection pane="bottomLeft" activeCell="L4" sqref="L4:N4"/>
    </sheetView>
  </sheetViews>
  <sheetFormatPr defaultRowHeight="11.25" x14ac:dyDescent="0.2"/>
  <cols>
    <col min="1" max="1" width="2.5703125" style="6" customWidth="1"/>
    <col min="2" max="2" width="31.140625" style="6" customWidth="1"/>
    <col min="3" max="3" width="11.5703125" style="6" customWidth="1"/>
    <col min="4" max="4" width="11.85546875" style="6" customWidth="1"/>
    <col min="5" max="5" width="10.7109375" style="6" customWidth="1"/>
    <col min="6" max="6" width="11.28515625" style="6" customWidth="1"/>
    <col min="7" max="8" width="12" style="6" customWidth="1"/>
    <col min="9" max="9" width="10.28515625" style="6" customWidth="1"/>
    <col min="10" max="10" width="12.140625" style="6" customWidth="1"/>
    <col min="11" max="11" width="10.7109375" style="6" customWidth="1"/>
    <col min="12" max="12" width="12.28515625" style="6" customWidth="1"/>
    <col min="13" max="13" width="10.28515625" style="6" customWidth="1"/>
    <col min="14" max="14" width="11.42578125" style="6" customWidth="1"/>
    <col min="15" max="27" width="9.140625" style="6"/>
    <col min="28" max="28" width="0" style="6" hidden="1" customWidth="1"/>
    <col min="29" max="29" width="11.7109375" style="100" customWidth="1"/>
    <col min="30" max="30" width="9.28515625" style="100" hidden="1" customWidth="1"/>
    <col min="31" max="31" width="9" style="100" customWidth="1"/>
    <col min="32" max="16384" width="9.140625" style="6"/>
  </cols>
  <sheetData>
    <row r="1" spans="1:31" ht="14.25" x14ac:dyDescent="0.2">
      <c r="A1" s="98" t="s">
        <v>475</v>
      </c>
      <c r="B1" s="99"/>
      <c r="C1" s="99"/>
      <c r="D1" s="99"/>
      <c r="E1" s="99"/>
      <c r="F1" s="99"/>
      <c r="G1" s="99"/>
      <c r="H1" s="99"/>
      <c r="I1" s="36"/>
      <c r="AC1" s="119"/>
      <c r="AD1" s="120" t="s">
        <v>1</v>
      </c>
    </row>
    <row r="2" spans="1:31" ht="15" thickBot="1" x14ac:dyDescent="0.25">
      <c r="A2" s="99" t="s">
        <v>159</v>
      </c>
      <c r="B2" s="3"/>
      <c r="C2" s="99"/>
      <c r="D2" s="101"/>
      <c r="E2" s="101"/>
      <c r="F2" s="99"/>
      <c r="G2" s="99"/>
      <c r="H2" s="2"/>
      <c r="J2" s="7"/>
      <c r="K2" s="7"/>
      <c r="L2" s="7"/>
      <c r="M2" s="7"/>
      <c r="N2" s="7"/>
      <c r="AC2" s="119"/>
      <c r="AD2" s="120" t="s">
        <v>4</v>
      </c>
    </row>
    <row r="3" spans="1:31" ht="13.5" thickBot="1" x14ac:dyDescent="0.25">
      <c r="A3" s="3" t="s">
        <v>2</v>
      </c>
      <c r="B3" s="99"/>
      <c r="C3" s="99"/>
      <c r="D3" s="99"/>
      <c r="E3" s="99"/>
      <c r="F3" s="99"/>
      <c r="G3" s="99"/>
      <c r="H3" s="2"/>
      <c r="J3" s="7"/>
      <c r="K3" s="121" t="s">
        <v>3</v>
      </c>
      <c r="L3" s="122"/>
      <c r="M3" s="122"/>
      <c r="N3" s="123"/>
      <c r="AC3" s="119"/>
      <c r="AD3" s="120" t="s">
        <v>7</v>
      </c>
    </row>
    <row r="4" spans="1:31" ht="12.75" x14ac:dyDescent="0.2">
      <c r="A4" s="2" t="s">
        <v>5</v>
      </c>
      <c r="J4" s="7"/>
      <c r="K4" s="124" t="s">
        <v>6</v>
      </c>
      <c r="L4" s="672" t="s">
        <v>1</v>
      </c>
      <c r="M4" s="672"/>
      <c r="N4" s="673"/>
      <c r="AC4" s="119"/>
      <c r="AD4" s="120" t="s">
        <v>10</v>
      </c>
    </row>
    <row r="5" spans="1:31" ht="12.75" x14ac:dyDescent="0.2">
      <c r="J5" s="7"/>
      <c r="K5" s="124" t="s">
        <v>8</v>
      </c>
      <c r="L5" s="655" t="s">
        <v>9</v>
      </c>
      <c r="M5" s="655"/>
      <c r="N5" s="656"/>
      <c r="AC5" s="119"/>
      <c r="AD5" s="120"/>
    </row>
    <row r="6" spans="1:31" ht="13.5" thickBot="1" x14ac:dyDescent="0.25">
      <c r="J6" s="7"/>
      <c r="K6" s="14" t="s">
        <v>11</v>
      </c>
      <c r="L6" s="659">
        <v>2013</v>
      </c>
      <c r="M6" s="659"/>
      <c r="N6" s="660"/>
      <c r="AC6" s="119"/>
      <c r="AD6" s="120" t="s">
        <v>12</v>
      </c>
    </row>
    <row r="7" spans="1:31" x14ac:dyDescent="0.2">
      <c r="J7" s="7"/>
      <c r="K7" s="7"/>
      <c r="L7" s="7"/>
      <c r="M7" s="7"/>
      <c r="N7" s="7"/>
      <c r="AC7" s="119"/>
      <c r="AD7" s="120" t="s">
        <v>13</v>
      </c>
    </row>
    <row r="8" spans="1:31" s="17" customFormat="1" x14ac:dyDescent="0.2">
      <c r="A8" s="749" t="str">
        <f>"Key stage 1 "&amp;L4</f>
        <v>Key stage 1 Reading</v>
      </c>
      <c r="B8" s="749"/>
      <c r="C8" s="674" t="s">
        <v>17</v>
      </c>
      <c r="D8" s="674"/>
      <c r="E8" s="674" t="s">
        <v>18</v>
      </c>
      <c r="F8" s="674"/>
      <c r="G8" s="674" t="s">
        <v>19</v>
      </c>
      <c r="H8" s="674"/>
      <c r="I8" s="674" t="s">
        <v>20</v>
      </c>
      <c r="J8" s="674"/>
      <c r="K8" s="674" t="s">
        <v>21</v>
      </c>
      <c r="L8" s="674"/>
      <c r="M8" s="674" t="s">
        <v>162</v>
      </c>
      <c r="N8" s="674"/>
      <c r="AC8" s="125"/>
      <c r="AD8" s="126" t="s">
        <v>9</v>
      </c>
      <c r="AE8" s="102"/>
    </row>
    <row r="9" spans="1:31" s="17" customFormat="1" ht="39" customHeight="1" x14ac:dyDescent="0.2">
      <c r="A9" s="750"/>
      <c r="B9" s="750"/>
      <c r="C9" s="127" t="s">
        <v>163</v>
      </c>
      <c r="D9" s="128" t="s">
        <v>164</v>
      </c>
      <c r="E9" s="127" t="s">
        <v>163</v>
      </c>
      <c r="F9" s="128" t="s">
        <v>164</v>
      </c>
      <c r="G9" s="127" t="s">
        <v>163</v>
      </c>
      <c r="H9" s="128" t="s">
        <v>164</v>
      </c>
      <c r="I9" s="127" t="s">
        <v>163</v>
      </c>
      <c r="J9" s="128" t="s">
        <v>164</v>
      </c>
      <c r="K9" s="127" t="s">
        <v>163</v>
      </c>
      <c r="L9" s="128" t="s">
        <v>164</v>
      </c>
      <c r="M9" s="127" t="s">
        <v>163</v>
      </c>
      <c r="N9" s="128" t="s">
        <v>164</v>
      </c>
      <c r="AC9" s="125"/>
      <c r="AD9" s="126"/>
      <c r="AE9" s="102"/>
    </row>
    <row r="10" spans="1:31" s="28" customFormat="1" ht="12.75" customHeight="1" x14ac:dyDescent="0.2">
      <c r="A10" s="106" t="s">
        <v>24</v>
      </c>
      <c r="B10" s="107"/>
      <c r="C10" s="129"/>
      <c r="D10" s="130"/>
      <c r="E10" s="129"/>
      <c r="F10" s="130"/>
      <c r="G10" s="129"/>
      <c r="H10" s="130"/>
      <c r="I10" s="129"/>
      <c r="J10" s="130"/>
      <c r="K10" s="129"/>
      <c r="L10" s="130"/>
      <c r="M10" s="129"/>
      <c r="N10" s="130"/>
      <c r="AC10" s="131"/>
      <c r="AD10" s="126">
        <v>2009</v>
      </c>
      <c r="AE10" s="103"/>
    </row>
    <row r="11" spans="1:31" s="17" customFormat="1" ht="12.75" customHeight="1" x14ac:dyDescent="0.2">
      <c r="A11" s="21"/>
      <c r="B11" s="39" t="s">
        <v>25</v>
      </c>
      <c r="C11" s="132">
        <f t="shared" ref="C11:C17" ca="1" si="0">VLOOKUP(TRIM($B11),INDIRECT($AD$16),125+$AD$18+$AD$20,FALSE)</f>
        <v>362217</v>
      </c>
      <c r="D11" s="133">
        <f t="shared" ref="D11:D17" ca="1" si="1">VLOOKUP(TRIM($B11),INDIRECT($AD$16),122+$AD$18+$AD$20,FALSE)</f>
        <v>96</v>
      </c>
      <c r="E11" s="132">
        <f t="shared" ref="E11:E17" ca="1" si="2">VLOOKUP(TRIM($B11),INDIRECT($AD$16),77+$AD$18+$AD$20,FALSE)</f>
        <v>25657</v>
      </c>
      <c r="F11" s="133">
        <f t="shared" ref="F11:F17" ca="1" si="3">VLOOKUP(TRIM($B11),INDIRECT($AD$16),74+$AD$18+$AD$20,FALSE)</f>
        <v>97</v>
      </c>
      <c r="G11" s="132">
        <f t="shared" ref="G11:G17" ca="1" si="4">VLOOKUP(TRIM($B11),INDIRECT($AD$16),5+$AD$18+$AD$20,FALSE)</f>
        <v>50853</v>
      </c>
      <c r="H11" s="133">
        <f t="shared" ref="H11:H17" ca="1" si="5">VLOOKUP(TRIM($B11),INDIRECT($AD$16),2+$AD$18+$AD$20,FALSE)</f>
        <v>96</v>
      </c>
      <c r="I11" s="132">
        <f t="shared" ref="I11:I17" ca="1" si="6">VLOOKUP(TRIM($B11),INDIRECT($AD$16),29+$AD$18+$AD$20,FALSE)</f>
        <v>25874</v>
      </c>
      <c r="J11" s="133">
        <f t="shared" ref="J11:J17" ca="1" si="7">VLOOKUP(TRIM($B11),INDIRECT($AD$16),26+$AD$18+$AD$20,FALSE)</f>
        <v>96</v>
      </c>
      <c r="K11" s="132">
        <f t="shared" ref="K11:K17" ca="1" si="8">VLOOKUP(TRIM($B11),INDIRECT($AD$16),53+$AD$18+$AD$20,FALSE)</f>
        <v>1890</v>
      </c>
      <c r="L11" s="133">
        <f t="shared" ref="L11:L17" ca="1" si="9">VLOOKUP(TRIM($B11),INDIRECT($AD$16),50+$AD$18+$AD$20,FALSE)</f>
        <v>95</v>
      </c>
      <c r="M11" s="132">
        <f t="shared" ref="M11:M17" ca="1" si="10">VLOOKUP(TRIM($B11),INDIRECT($AD$16),149+$AD$18+$AD$20,FALSE)</f>
        <v>477870</v>
      </c>
      <c r="N11" s="133">
        <f t="shared" ref="N11:N17" ca="1" si="11">VLOOKUP(TRIM($B11),INDIRECT($AD$16),146+$AD$18+$AD$20,FALSE)</f>
        <v>96</v>
      </c>
      <c r="AC11" s="125"/>
      <c r="AD11" s="126">
        <v>2010</v>
      </c>
      <c r="AE11" s="102"/>
    </row>
    <row r="12" spans="1:31" s="17" customFormat="1" ht="12.75" customHeight="1" x14ac:dyDescent="0.2">
      <c r="A12" s="21"/>
      <c r="B12" s="39" t="s">
        <v>26</v>
      </c>
      <c r="C12" s="132">
        <f t="shared" ca="1" si="0"/>
        <v>86080</v>
      </c>
      <c r="D12" s="133">
        <f t="shared" ca="1" si="1"/>
        <v>57</v>
      </c>
      <c r="E12" s="132">
        <f t="shared" ca="1" si="2"/>
        <v>6204</v>
      </c>
      <c r="F12" s="133">
        <f t="shared" ca="1" si="3"/>
        <v>62</v>
      </c>
      <c r="G12" s="132">
        <f t="shared" ca="1" si="4"/>
        <v>11165</v>
      </c>
      <c r="H12" s="133">
        <f t="shared" ca="1" si="5"/>
        <v>59</v>
      </c>
      <c r="I12" s="132">
        <f t="shared" ca="1" si="6"/>
        <v>7585</v>
      </c>
      <c r="J12" s="133">
        <f t="shared" ca="1" si="7"/>
        <v>64</v>
      </c>
      <c r="K12" s="132">
        <f t="shared" ca="1" si="8"/>
        <v>305</v>
      </c>
      <c r="L12" s="133">
        <f t="shared" ca="1" si="9"/>
        <v>60</v>
      </c>
      <c r="M12" s="132">
        <f t="shared" ca="1" si="10"/>
        <v>114233</v>
      </c>
      <c r="N12" s="133">
        <f t="shared" ca="1" si="11"/>
        <v>58</v>
      </c>
      <c r="AC12" s="125"/>
      <c r="AD12" s="126">
        <v>2011</v>
      </c>
      <c r="AE12" s="102"/>
    </row>
    <row r="13" spans="1:31" s="17" customFormat="1" ht="12.75" customHeight="1" x14ac:dyDescent="0.2">
      <c r="A13" s="21"/>
      <c r="B13" s="39" t="s">
        <v>27</v>
      </c>
      <c r="C13" s="132">
        <f t="shared" ca="1" si="0"/>
        <v>78095</v>
      </c>
      <c r="D13" s="133">
        <f t="shared" ca="1" si="1"/>
        <v>60</v>
      </c>
      <c r="E13" s="132">
        <f t="shared" ca="1" si="2"/>
        <v>5595</v>
      </c>
      <c r="F13" s="133">
        <f t="shared" ca="1" si="3"/>
        <v>65</v>
      </c>
      <c r="G13" s="132">
        <f t="shared" ca="1" si="4"/>
        <v>9893</v>
      </c>
      <c r="H13" s="133">
        <f t="shared" ca="1" si="5"/>
        <v>65</v>
      </c>
      <c r="I13" s="132">
        <f t="shared" ca="1" si="6"/>
        <v>6689</v>
      </c>
      <c r="J13" s="133">
        <f t="shared" ca="1" si="7"/>
        <v>70</v>
      </c>
      <c r="K13" s="132">
        <f t="shared" ca="1" si="8"/>
        <v>256</v>
      </c>
      <c r="L13" s="133">
        <f t="shared" ca="1" si="9"/>
        <v>66</v>
      </c>
      <c r="M13" s="132">
        <f t="shared" ca="1" si="10"/>
        <v>103110</v>
      </c>
      <c r="N13" s="133">
        <f t="shared" ca="1" si="11"/>
        <v>62</v>
      </c>
      <c r="AC13" s="125"/>
      <c r="AD13" s="126">
        <v>2012</v>
      </c>
      <c r="AE13" s="102"/>
    </row>
    <row r="14" spans="1:31" s="17" customFormat="1" ht="12.75" customHeight="1" x14ac:dyDescent="0.2">
      <c r="A14" s="21"/>
      <c r="B14" s="39" t="s">
        <v>165</v>
      </c>
      <c r="C14" s="132">
        <f t="shared" ca="1" si="0"/>
        <v>49070</v>
      </c>
      <c r="D14" s="133">
        <f t="shared" ca="1" si="1"/>
        <v>65</v>
      </c>
      <c r="E14" s="132">
        <f t="shared" ca="1" si="2"/>
        <v>3496</v>
      </c>
      <c r="F14" s="133">
        <f t="shared" ca="1" si="3"/>
        <v>70</v>
      </c>
      <c r="G14" s="132">
        <f t="shared" ca="1" si="4"/>
        <v>6473</v>
      </c>
      <c r="H14" s="133">
        <f t="shared" ca="1" si="5"/>
        <v>71</v>
      </c>
      <c r="I14" s="132">
        <f t="shared" ca="1" si="6"/>
        <v>3980</v>
      </c>
      <c r="J14" s="133">
        <f t="shared" ca="1" si="7"/>
        <v>76</v>
      </c>
      <c r="K14" s="132">
        <f t="shared" ca="1" si="8"/>
        <v>157</v>
      </c>
      <c r="L14" s="133">
        <f t="shared" ca="1" si="9"/>
        <v>74</v>
      </c>
      <c r="M14" s="132">
        <f t="shared" ca="1" si="10"/>
        <v>64855</v>
      </c>
      <c r="N14" s="133">
        <f t="shared" ca="1" si="11"/>
        <v>67</v>
      </c>
      <c r="AC14" s="125"/>
      <c r="AD14" s="17">
        <v>2013</v>
      </c>
      <c r="AE14" s="102"/>
    </row>
    <row r="15" spans="1:31" s="17" customFormat="1" ht="12.75" customHeight="1" x14ac:dyDescent="0.2">
      <c r="A15" s="21"/>
      <c r="B15" s="39" t="s">
        <v>166</v>
      </c>
      <c r="C15" s="132">
        <f t="shared" ca="1" si="0"/>
        <v>29025</v>
      </c>
      <c r="D15" s="133">
        <f t="shared" ca="1" si="1"/>
        <v>53</v>
      </c>
      <c r="E15" s="132">
        <f t="shared" ca="1" si="2"/>
        <v>2099</v>
      </c>
      <c r="F15" s="133">
        <f t="shared" ca="1" si="3"/>
        <v>57</v>
      </c>
      <c r="G15" s="132">
        <f t="shared" ca="1" si="4"/>
        <v>3420</v>
      </c>
      <c r="H15" s="133">
        <f t="shared" ca="1" si="5"/>
        <v>52</v>
      </c>
      <c r="I15" s="132">
        <f t="shared" ca="1" si="6"/>
        <v>2709</v>
      </c>
      <c r="J15" s="133">
        <f t="shared" ca="1" si="7"/>
        <v>63</v>
      </c>
      <c r="K15" s="132">
        <f t="shared" ca="1" si="8"/>
        <v>99</v>
      </c>
      <c r="L15" s="133">
        <f t="shared" ca="1" si="9"/>
        <v>55</v>
      </c>
      <c r="M15" s="132">
        <f t="shared" ca="1" si="10"/>
        <v>38255</v>
      </c>
      <c r="N15" s="133">
        <f t="shared" ca="1" si="11"/>
        <v>54</v>
      </c>
      <c r="AC15" s="125"/>
      <c r="AE15" s="102"/>
    </row>
    <row r="16" spans="1:31" s="17" customFormat="1" ht="12.75" customHeight="1" x14ac:dyDescent="0.2">
      <c r="A16" s="21"/>
      <c r="B16" s="39" t="s">
        <v>30</v>
      </c>
      <c r="C16" s="132">
        <f t="shared" ca="1" si="0"/>
        <v>7985</v>
      </c>
      <c r="D16" s="133">
        <f t="shared" ca="1" si="1"/>
        <v>26</v>
      </c>
      <c r="E16" s="132">
        <f t="shared" ca="1" si="2"/>
        <v>609</v>
      </c>
      <c r="F16" s="133">
        <f t="shared" ca="1" si="3"/>
        <v>28</v>
      </c>
      <c r="G16" s="132">
        <f t="shared" ca="1" si="4"/>
        <v>1272</v>
      </c>
      <c r="H16" s="133">
        <f t="shared" ca="1" si="5"/>
        <v>19</v>
      </c>
      <c r="I16" s="132">
        <f t="shared" ca="1" si="6"/>
        <v>896</v>
      </c>
      <c r="J16" s="133">
        <f t="shared" ca="1" si="7"/>
        <v>19</v>
      </c>
      <c r="K16" s="132">
        <f t="shared" ca="1" si="8"/>
        <v>49</v>
      </c>
      <c r="L16" s="133">
        <f t="shared" ca="1" si="9"/>
        <v>27</v>
      </c>
      <c r="M16" s="132">
        <f t="shared" ca="1" si="10"/>
        <v>11123</v>
      </c>
      <c r="N16" s="133">
        <f t="shared" ca="1" si="11"/>
        <v>24</v>
      </c>
      <c r="AC16" s="125"/>
      <c r="AD16" s="126" t="str">
        <f>"Table15c_SEN_by_ETH_"&amp;L6</f>
        <v>Table15c_SEN_by_ETH_2013</v>
      </c>
      <c r="AE16" s="102"/>
    </row>
    <row r="17" spans="1:51" s="17" customFormat="1" ht="12.75" customHeight="1" x14ac:dyDescent="0.2">
      <c r="A17" s="44"/>
      <c r="B17" s="44" t="s">
        <v>167</v>
      </c>
      <c r="C17" s="134">
        <f t="shared" ca="1" si="0"/>
        <v>448570</v>
      </c>
      <c r="D17" s="135">
        <f t="shared" ca="1" si="1"/>
        <v>89</v>
      </c>
      <c r="E17" s="134">
        <f t="shared" ca="1" si="2"/>
        <v>31904</v>
      </c>
      <c r="F17" s="135">
        <f t="shared" ca="1" si="3"/>
        <v>90</v>
      </c>
      <c r="G17" s="134">
        <f t="shared" ca="1" si="4"/>
        <v>62111</v>
      </c>
      <c r="H17" s="135">
        <f t="shared" ca="1" si="5"/>
        <v>90</v>
      </c>
      <c r="I17" s="134">
        <f t="shared" ca="1" si="6"/>
        <v>33512</v>
      </c>
      <c r="J17" s="135">
        <f t="shared" ca="1" si="7"/>
        <v>89</v>
      </c>
      <c r="K17" s="134">
        <f t="shared" ca="1" si="8"/>
        <v>2197</v>
      </c>
      <c r="L17" s="135">
        <f t="shared" ca="1" si="9"/>
        <v>90</v>
      </c>
      <c r="M17" s="134">
        <f t="shared" ca="1" si="10"/>
        <v>595018</v>
      </c>
      <c r="N17" s="135">
        <f t="shared" ca="1" si="11"/>
        <v>89</v>
      </c>
      <c r="AC17" s="125"/>
      <c r="AD17" s="126"/>
      <c r="AE17" s="102"/>
    </row>
    <row r="18" spans="1:51" s="17" customFormat="1" ht="12.75" customHeight="1" x14ac:dyDescent="0.2">
      <c r="A18" s="21"/>
      <c r="B18" s="39"/>
      <c r="C18" s="132"/>
      <c r="D18" s="136"/>
      <c r="E18" s="132"/>
      <c r="F18" s="136"/>
      <c r="G18" s="132"/>
      <c r="H18" s="136"/>
      <c r="I18" s="132"/>
      <c r="J18" s="136"/>
      <c r="K18" s="132"/>
      <c r="N18" s="113" t="s">
        <v>43</v>
      </c>
      <c r="AC18" s="125"/>
      <c r="AD18" s="126">
        <f>IF(L4="Reading",0,IF(L4="Writing",6, IF(L4="Mathematics",12,IF(L4="Science",18))))</f>
        <v>0</v>
      </c>
      <c r="AE18" s="102"/>
    </row>
    <row r="19" spans="1:51" ht="12.75" customHeight="1" x14ac:dyDescent="0.2">
      <c r="A19" s="49" t="s">
        <v>168</v>
      </c>
      <c r="B19" s="111"/>
      <c r="C19" s="111"/>
      <c r="D19" s="111"/>
      <c r="E19" s="17"/>
      <c r="F19" s="17"/>
      <c r="G19" s="17"/>
      <c r="H19" s="111"/>
      <c r="I19" s="111"/>
      <c r="J19" s="111"/>
      <c r="K19" s="17"/>
      <c r="L19" s="17"/>
      <c r="M19" s="17"/>
      <c r="N19" s="111"/>
      <c r="O19" s="111"/>
      <c r="P19" s="111"/>
      <c r="Q19" s="17"/>
      <c r="R19" s="17"/>
      <c r="S19" s="17"/>
      <c r="AC19" s="119"/>
      <c r="AD19" s="120"/>
      <c r="AF19" s="100"/>
      <c r="AG19" s="100"/>
      <c r="AH19" s="100"/>
      <c r="AI19" s="100"/>
      <c r="AJ19" s="100"/>
      <c r="AK19" s="100"/>
      <c r="AL19" s="100"/>
      <c r="AM19" s="100"/>
      <c r="AN19" s="100"/>
      <c r="AO19" s="100"/>
      <c r="AP19" s="100"/>
      <c r="AQ19" s="100"/>
      <c r="AR19" s="100"/>
      <c r="AS19" s="100"/>
      <c r="AT19" s="100"/>
      <c r="AU19" s="100"/>
      <c r="AV19" s="100"/>
      <c r="AW19" s="100"/>
      <c r="AX19" s="100"/>
      <c r="AY19" s="100"/>
    </row>
    <row r="20" spans="1:51" x14ac:dyDescent="0.2">
      <c r="A20" s="49" t="s">
        <v>45</v>
      </c>
      <c r="B20" s="49"/>
      <c r="C20" s="36"/>
      <c r="D20" s="114"/>
      <c r="E20" s="114"/>
      <c r="F20" s="114"/>
      <c r="G20" s="114"/>
      <c r="H20" s="114"/>
      <c r="I20" s="114"/>
      <c r="J20" s="114"/>
      <c r="K20" s="17"/>
      <c r="L20" s="17"/>
      <c r="M20" s="17"/>
      <c r="N20" s="111"/>
      <c r="O20" s="111"/>
      <c r="P20" s="40"/>
      <c r="Q20" s="17"/>
      <c r="R20" s="17"/>
      <c r="S20" s="17"/>
      <c r="AC20" s="119"/>
      <c r="AD20" s="120">
        <f>IF(L5="Girls",0, IF(L5="Boys",1,IF(L5="All",2)))</f>
        <v>2</v>
      </c>
      <c r="AF20" s="100"/>
      <c r="AG20" s="100"/>
      <c r="AH20" s="100"/>
      <c r="AI20" s="100"/>
      <c r="AJ20" s="100"/>
      <c r="AK20" s="100"/>
      <c r="AL20" s="100"/>
      <c r="AM20" s="100"/>
      <c r="AN20" s="100"/>
      <c r="AO20" s="100"/>
      <c r="AP20" s="100"/>
      <c r="AQ20" s="100"/>
      <c r="AR20" s="100"/>
      <c r="AS20" s="100"/>
      <c r="AT20" s="100"/>
      <c r="AU20" s="100"/>
      <c r="AV20" s="100"/>
      <c r="AW20" s="100"/>
      <c r="AX20" s="100"/>
      <c r="AY20" s="100"/>
    </row>
    <row r="21" spans="1:51" x14ac:dyDescent="0.2">
      <c r="A21" s="49" t="s">
        <v>180</v>
      </c>
      <c r="B21" s="49"/>
      <c r="C21" s="36"/>
      <c r="D21" s="114"/>
      <c r="E21" s="114"/>
      <c r="F21" s="114"/>
      <c r="G21" s="114"/>
      <c r="H21" s="114"/>
      <c r="I21" s="114"/>
      <c r="J21" s="114"/>
      <c r="K21" s="17"/>
      <c r="L21" s="17"/>
      <c r="M21" s="17"/>
      <c r="N21" s="111"/>
      <c r="O21" s="111"/>
      <c r="P21" s="40"/>
      <c r="Q21" s="17"/>
      <c r="R21" s="17"/>
      <c r="S21" s="17"/>
      <c r="AC21" s="119"/>
      <c r="AD21" s="120"/>
      <c r="AF21" s="100"/>
      <c r="AG21" s="100"/>
      <c r="AH21" s="100"/>
      <c r="AI21" s="100"/>
      <c r="AJ21" s="100"/>
      <c r="AK21" s="100"/>
      <c r="AL21" s="100"/>
      <c r="AM21" s="100"/>
      <c r="AN21" s="100"/>
      <c r="AO21" s="100"/>
      <c r="AP21" s="100"/>
      <c r="AQ21" s="100"/>
      <c r="AR21" s="100"/>
      <c r="AS21" s="100"/>
      <c r="AT21" s="100"/>
      <c r="AU21" s="100"/>
      <c r="AV21" s="100"/>
      <c r="AW21" s="100"/>
      <c r="AX21" s="100"/>
      <c r="AY21" s="100"/>
    </row>
    <row r="22" spans="1:51" ht="23.25" customHeight="1" x14ac:dyDescent="0.2">
      <c r="A22" s="727" t="s">
        <v>181</v>
      </c>
      <c r="B22" s="662"/>
      <c r="C22" s="662"/>
      <c r="D22" s="662"/>
      <c r="E22" s="662"/>
      <c r="F22" s="662"/>
      <c r="G22" s="662"/>
      <c r="H22" s="662"/>
      <c r="I22" s="662"/>
      <c r="J22" s="662"/>
      <c r="K22" s="662"/>
      <c r="L22" s="662"/>
      <c r="M22" s="662"/>
      <c r="N22" s="662"/>
    </row>
    <row r="23" spans="1:51" ht="12.75" customHeight="1" x14ac:dyDescent="0.2">
      <c r="A23" s="6" t="s">
        <v>182</v>
      </c>
      <c r="K23" s="19"/>
      <c r="L23" s="19"/>
      <c r="M23" s="19"/>
      <c r="N23" s="19"/>
      <c r="O23" s="19"/>
      <c r="AC23" s="119"/>
      <c r="AD23" s="119"/>
      <c r="AE23" s="6"/>
    </row>
    <row r="24" spans="1:51" ht="12.75" customHeight="1" x14ac:dyDescent="0.2">
      <c r="B24" s="49"/>
      <c r="C24" s="36"/>
      <c r="D24" s="36"/>
      <c r="E24" s="36"/>
      <c r="F24" s="36"/>
      <c r="G24" s="36"/>
      <c r="H24" s="19"/>
      <c r="I24" s="19"/>
      <c r="J24" s="36"/>
      <c r="K24" s="115"/>
      <c r="L24" s="115"/>
      <c r="M24" s="115"/>
      <c r="N24" s="115"/>
      <c r="O24" s="115"/>
      <c r="P24" s="115"/>
      <c r="Q24" s="115"/>
      <c r="R24" s="115"/>
      <c r="S24" s="115"/>
      <c r="T24" s="115"/>
      <c r="U24" s="115"/>
      <c r="V24" s="115"/>
      <c r="W24" s="115"/>
      <c r="X24" s="115"/>
      <c r="Y24" s="115"/>
      <c r="Z24" s="116"/>
      <c r="AC24" s="119"/>
      <c r="AD24" s="119"/>
      <c r="AE24" s="6"/>
    </row>
    <row r="25" spans="1:51" ht="12.75" customHeight="1" x14ac:dyDescent="0.2">
      <c r="A25" s="49"/>
      <c r="B25" s="49"/>
      <c r="C25" s="36"/>
      <c r="D25" s="36"/>
      <c r="E25" s="36"/>
      <c r="F25" s="36"/>
      <c r="G25" s="36"/>
      <c r="H25" s="19"/>
      <c r="I25" s="19"/>
      <c r="J25" s="36"/>
      <c r="K25" s="115"/>
      <c r="L25" s="115"/>
      <c r="M25" s="115"/>
      <c r="N25" s="115"/>
      <c r="O25" s="115"/>
      <c r="P25" s="115"/>
      <c r="Q25" s="115"/>
      <c r="R25" s="115"/>
      <c r="S25" s="115"/>
      <c r="T25" s="115"/>
      <c r="U25" s="115"/>
      <c r="V25" s="115"/>
      <c r="W25" s="115"/>
      <c r="X25" s="115"/>
      <c r="Y25" s="115"/>
      <c r="Z25" s="116"/>
      <c r="AC25" s="119"/>
      <c r="AD25" s="119"/>
      <c r="AE25" s="6"/>
    </row>
    <row r="26" spans="1:51" ht="12.75" customHeight="1" x14ac:dyDescent="0.2">
      <c r="A26" s="36" t="s">
        <v>47</v>
      </c>
      <c r="AC26" s="119"/>
      <c r="AD26" s="119"/>
    </row>
    <row r="27" spans="1:51" x14ac:dyDescent="0.2">
      <c r="A27" s="49" t="s">
        <v>415</v>
      </c>
      <c r="AC27" s="119"/>
      <c r="AD27" s="119"/>
    </row>
  </sheetData>
  <sheetProtection sheet="1" objects="1" scenarios="1"/>
  <mergeCells count="11">
    <mergeCell ref="A22:N22"/>
    <mergeCell ref="L4:N4"/>
    <mergeCell ref="L5:N5"/>
    <mergeCell ref="L6:N6"/>
    <mergeCell ref="A8:B9"/>
    <mergeCell ref="C8:D8"/>
    <mergeCell ref="E8:F8"/>
    <mergeCell ref="G8:H8"/>
    <mergeCell ref="I8:J8"/>
    <mergeCell ref="K8:L8"/>
    <mergeCell ref="M8:N8"/>
  </mergeCells>
  <dataValidations count="3">
    <dataValidation type="list" allowBlank="1" showInputMessage="1" showErrorMessage="1" sqref="L6:N6">
      <formula1>$AD$10:$AD$14</formula1>
    </dataValidation>
    <dataValidation type="list" allowBlank="1" showInputMessage="1" showErrorMessage="1" sqref="L5:N5">
      <formula1>$AD$6:$AD$8</formula1>
    </dataValidation>
    <dataValidation type="list" allowBlank="1" showInputMessage="1" showErrorMessage="1" sqref="L4">
      <formula1>$AD$1:$AD$4</formula1>
    </dataValidation>
  </dataValidations>
  <pageMargins left="0.74803149606299213" right="0.74803149606299213" top="0.98425196850393704" bottom="0.98425196850393704" header="0.51181102362204722" footer="0.51181102362204722"/>
  <pageSetup paperSize="9" scale="7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29"/>
  <sheetViews>
    <sheetView topLeftCell="B1" workbookViewId="0">
      <selection sqref="A1:T1"/>
    </sheetView>
  </sheetViews>
  <sheetFormatPr defaultRowHeight="15" x14ac:dyDescent="0.25"/>
  <cols>
    <col min="1" max="1" width="9.140625" style="263"/>
    <col min="2" max="2" width="26.5703125" style="263" customWidth="1"/>
    <col min="3" max="254" width="9.140625" style="263"/>
    <col min="255" max="255" width="26.5703125" style="263" customWidth="1"/>
    <col min="256" max="510" width="9.140625" style="263"/>
    <col min="511" max="511" width="26.5703125" style="263" customWidth="1"/>
    <col min="512" max="766" width="9.140625" style="263"/>
    <col min="767" max="767" width="26.5703125" style="263" customWidth="1"/>
    <col min="768" max="1022" width="9.140625" style="263"/>
    <col min="1023" max="1023" width="26.5703125" style="263" customWidth="1"/>
    <col min="1024" max="1278" width="9.140625" style="263"/>
    <col min="1279" max="1279" width="26.5703125" style="263" customWidth="1"/>
    <col min="1280" max="1534" width="9.140625" style="263"/>
    <col min="1535" max="1535" width="26.5703125" style="263" customWidth="1"/>
    <col min="1536" max="1790" width="9.140625" style="263"/>
    <col min="1791" max="1791" width="26.5703125" style="263" customWidth="1"/>
    <col min="1792" max="2046" width="9.140625" style="263"/>
    <col min="2047" max="2047" width="26.5703125" style="263" customWidth="1"/>
    <col min="2048" max="2302" width="9.140625" style="263"/>
    <col min="2303" max="2303" width="26.5703125" style="263" customWidth="1"/>
    <col min="2304" max="2558" width="9.140625" style="263"/>
    <col min="2559" max="2559" width="26.5703125" style="263" customWidth="1"/>
    <col min="2560" max="2814" width="9.140625" style="263"/>
    <col min="2815" max="2815" width="26.5703125" style="263" customWidth="1"/>
    <col min="2816" max="3070" width="9.140625" style="263"/>
    <col min="3071" max="3071" width="26.5703125" style="263" customWidth="1"/>
    <col min="3072" max="3326" width="9.140625" style="263"/>
    <col min="3327" max="3327" width="26.5703125" style="263" customWidth="1"/>
    <col min="3328" max="3582" width="9.140625" style="263"/>
    <col min="3583" max="3583" width="26.5703125" style="263" customWidth="1"/>
    <col min="3584" max="3838" width="9.140625" style="263"/>
    <col min="3839" max="3839" width="26.5703125" style="263" customWidth="1"/>
    <col min="3840" max="4094" width="9.140625" style="263"/>
    <col min="4095" max="4095" width="26.5703125" style="263" customWidth="1"/>
    <col min="4096" max="4350" width="9.140625" style="263"/>
    <col min="4351" max="4351" width="26.5703125" style="263" customWidth="1"/>
    <col min="4352" max="4606" width="9.140625" style="263"/>
    <col min="4607" max="4607" width="26.5703125" style="263" customWidth="1"/>
    <col min="4608" max="4862" width="9.140625" style="263"/>
    <col min="4863" max="4863" width="26.5703125" style="263" customWidth="1"/>
    <col min="4864" max="5118" width="9.140625" style="263"/>
    <col min="5119" max="5119" width="26.5703125" style="263" customWidth="1"/>
    <col min="5120" max="5374" width="9.140625" style="263"/>
    <col min="5375" max="5375" width="26.5703125" style="263" customWidth="1"/>
    <col min="5376" max="5630" width="9.140625" style="263"/>
    <col min="5631" max="5631" width="26.5703125" style="263" customWidth="1"/>
    <col min="5632" max="5886" width="9.140625" style="263"/>
    <col min="5887" max="5887" width="26.5703125" style="263" customWidth="1"/>
    <col min="5888" max="6142" width="9.140625" style="263"/>
    <col min="6143" max="6143" width="26.5703125" style="263" customWidth="1"/>
    <col min="6144" max="6398" width="9.140625" style="263"/>
    <col min="6399" max="6399" width="26.5703125" style="263" customWidth="1"/>
    <col min="6400" max="6654" width="9.140625" style="263"/>
    <col min="6655" max="6655" width="26.5703125" style="263" customWidth="1"/>
    <col min="6656" max="6910" width="9.140625" style="263"/>
    <col min="6911" max="6911" width="26.5703125" style="263" customWidth="1"/>
    <col min="6912" max="7166" width="9.140625" style="263"/>
    <col min="7167" max="7167" width="26.5703125" style="263" customWidth="1"/>
    <col min="7168" max="7422" width="9.140625" style="263"/>
    <col min="7423" max="7423" width="26.5703125" style="263" customWidth="1"/>
    <col min="7424" max="7678" width="9.140625" style="263"/>
    <col min="7679" max="7679" width="26.5703125" style="263" customWidth="1"/>
    <col min="7680" max="7934" width="9.140625" style="263"/>
    <col min="7935" max="7935" width="26.5703125" style="263" customWidth="1"/>
    <col min="7936" max="8190" width="9.140625" style="263"/>
    <col min="8191" max="8191" width="26.5703125" style="263" customWidth="1"/>
    <col min="8192" max="8446" width="9.140625" style="263"/>
    <col min="8447" max="8447" width="26.5703125" style="263" customWidth="1"/>
    <col min="8448" max="8702" width="9.140625" style="263"/>
    <col min="8703" max="8703" width="26.5703125" style="263" customWidth="1"/>
    <col min="8704" max="8958" width="9.140625" style="263"/>
    <col min="8959" max="8959" width="26.5703125" style="263" customWidth="1"/>
    <col min="8960" max="9214" width="9.140625" style="263"/>
    <col min="9215" max="9215" width="26.5703125" style="263" customWidth="1"/>
    <col min="9216" max="9470" width="9.140625" style="263"/>
    <col min="9471" max="9471" width="26.5703125" style="263" customWidth="1"/>
    <col min="9472" max="9726" width="9.140625" style="263"/>
    <col min="9727" max="9727" width="26.5703125" style="263" customWidth="1"/>
    <col min="9728" max="9982" width="9.140625" style="263"/>
    <col min="9983" max="9983" width="26.5703125" style="263" customWidth="1"/>
    <col min="9984" max="10238" width="9.140625" style="263"/>
    <col min="10239" max="10239" width="26.5703125" style="263" customWidth="1"/>
    <col min="10240" max="10494" width="9.140625" style="263"/>
    <col min="10495" max="10495" width="26.5703125" style="263" customWidth="1"/>
    <col min="10496" max="10750" width="9.140625" style="263"/>
    <col min="10751" max="10751" width="26.5703125" style="263" customWidth="1"/>
    <col min="10752" max="11006" width="9.140625" style="263"/>
    <col min="11007" max="11007" width="26.5703125" style="263" customWidth="1"/>
    <col min="11008" max="11262" width="9.140625" style="263"/>
    <col min="11263" max="11263" width="26.5703125" style="263" customWidth="1"/>
    <col min="11264" max="11518" width="9.140625" style="263"/>
    <col min="11519" max="11519" width="26.5703125" style="263" customWidth="1"/>
    <col min="11520" max="11774" width="9.140625" style="263"/>
    <col min="11775" max="11775" width="26.5703125" style="263" customWidth="1"/>
    <col min="11776" max="12030" width="9.140625" style="263"/>
    <col min="12031" max="12031" width="26.5703125" style="263" customWidth="1"/>
    <col min="12032" max="12286" width="9.140625" style="263"/>
    <col min="12287" max="12287" width="26.5703125" style="263" customWidth="1"/>
    <col min="12288" max="12542" width="9.140625" style="263"/>
    <col min="12543" max="12543" width="26.5703125" style="263" customWidth="1"/>
    <col min="12544" max="12798" width="9.140625" style="263"/>
    <col min="12799" max="12799" width="26.5703125" style="263" customWidth="1"/>
    <col min="12800" max="13054" width="9.140625" style="263"/>
    <col min="13055" max="13055" width="26.5703125" style="263" customWidth="1"/>
    <col min="13056" max="13310" width="9.140625" style="263"/>
    <col min="13311" max="13311" width="26.5703125" style="263" customWidth="1"/>
    <col min="13312" max="13566" width="9.140625" style="263"/>
    <col min="13567" max="13567" width="26.5703125" style="263" customWidth="1"/>
    <col min="13568" max="13822" width="9.140625" style="263"/>
    <col min="13823" max="13823" width="26.5703125" style="263" customWidth="1"/>
    <col min="13824" max="14078" width="9.140625" style="263"/>
    <col min="14079" max="14079" width="26.5703125" style="263" customWidth="1"/>
    <col min="14080" max="14334" width="9.140625" style="263"/>
    <col min="14335" max="14335" width="26.5703125" style="263" customWidth="1"/>
    <col min="14336" max="14590" width="9.140625" style="263"/>
    <col min="14591" max="14591" width="26.5703125" style="263" customWidth="1"/>
    <col min="14592" max="14846" width="9.140625" style="263"/>
    <col min="14847" max="14847" width="26.5703125" style="263" customWidth="1"/>
    <col min="14848" max="15102" width="9.140625" style="263"/>
    <col min="15103" max="15103" width="26.5703125" style="263" customWidth="1"/>
    <col min="15104" max="15358" width="9.140625" style="263"/>
    <col min="15359" max="15359" width="26.5703125" style="263" customWidth="1"/>
    <col min="15360" max="15614" width="9.140625" style="263"/>
    <col min="15615" max="15615" width="26.5703125" style="263" customWidth="1"/>
    <col min="15616" max="15870" width="9.140625" style="263"/>
    <col min="15871" max="15871" width="26.5703125" style="263" customWidth="1"/>
    <col min="15872" max="16126" width="9.140625" style="263"/>
    <col min="16127" max="16127" width="26.5703125" style="263" customWidth="1"/>
    <col min="16128" max="16384" width="9.140625" style="263"/>
  </cols>
  <sheetData>
    <row r="1" spans="1:23" ht="15.75" x14ac:dyDescent="0.25">
      <c r="A1" s="513" t="s">
        <v>49</v>
      </c>
    </row>
    <row r="2" spans="1:23" x14ac:dyDescent="0.25">
      <c r="A2" s="514"/>
      <c r="B2" s="515">
        <v>1</v>
      </c>
      <c r="C2" s="515">
        <v>2</v>
      </c>
      <c r="D2" s="515">
        <v>3</v>
      </c>
      <c r="E2" s="515">
        <v>4</v>
      </c>
      <c r="F2" s="515">
        <v>5</v>
      </c>
      <c r="G2" s="515">
        <v>6</v>
      </c>
      <c r="H2" s="515">
        <v>7</v>
      </c>
      <c r="I2" s="515">
        <v>8</v>
      </c>
      <c r="J2" s="515">
        <v>9</v>
      </c>
      <c r="K2" s="515">
        <v>10</v>
      </c>
      <c r="L2" s="515">
        <v>11</v>
      </c>
      <c r="M2" s="515">
        <v>12</v>
      </c>
      <c r="N2" s="515">
        <v>13</v>
      </c>
      <c r="O2" s="515">
        <v>14</v>
      </c>
      <c r="P2" s="515">
        <v>15</v>
      </c>
      <c r="Q2" s="515">
        <v>16</v>
      </c>
      <c r="R2" s="515">
        <v>17</v>
      </c>
      <c r="S2" s="515">
        <v>18</v>
      </c>
      <c r="T2" s="515">
        <v>19</v>
      </c>
      <c r="U2" s="515">
        <v>20</v>
      </c>
      <c r="V2" s="515">
        <v>21</v>
      </c>
      <c r="W2" s="515">
        <v>22</v>
      </c>
    </row>
    <row r="3" spans="1:23" x14ac:dyDescent="0.25">
      <c r="A3" s="516" t="s">
        <v>106</v>
      </c>
      <c r="B3" s="263" t="s">
        <v>106</v>
      </c>
      <c r="C3" s="263" t="s">
        <v>389</v>
      </c>
      <c r="L3" s="263" t="s">
        <v>390</v>
      </c>
      <c r="U3" s="263" t="s">
        <v>391</v>
      </c>
    </row>
    <row r="4" spans="1:23" x14ac:dyDescent="0.25">
      <c r="C4" s="263">
        <v>0</v>
      </c>
      <c r="F4" s="263">
        <v>1</v>
      </c>
      <c r="I4" s="263" t="s">
        <v>55</v>
      </c>
      <c r="L4" s="263">
        <v>0</v>
      </c>
      <c r="O4" s="263">
        <v>1</v>
      </c>
      <c r="R4" s="263" t="s">
        <v>55</v>
      </c>
      <c r="U4" s="263" t="s">
        <v>392</v>
      </c>
    </row>
    <row r="5" spans="1:23" x14ac:dyDescent="0.25">
      <c r="C5" s="263" t="s">
        <v>392</v>
      </c>
      <c r="F5" s="263" t="s">
        <v>392</v>
      </c>
      <c r="I5" s="263" t="s">
        <v>392</v>
      </c>
      <c r="L5" s="263" t="s">
        <v>392</v>
      </c>
      <c r="O5" s="263" t="s">
        <v>392</v>
      </c>
      <c r="R5" s="263" t="s">
        <v>392</v>
      </c>
      <c r="U5" s="517" t="s">
        <v>53</v>
      </c>
      <c r="V5" s="518" t="s">
        <v>54</v>
      </c>
      <c r="W5" s="519" t="s">
        <v>55</v>
      </c>
    </row>
    <row r="6" spans="1:23" x14ac:dyDescent="0.25">
      <c r="C6" s="517" t="s">
        <v>53</v>
      </c>
      <c r="D6" s="518" t="s">
        <v>54</v>
      </c>
      <c r="E6" s="519" t="s">
        <v>55</v>
      </c>
      <c r="F6" s="517" t="s">
        <v>53</v>
      </c>
      <c r="G6" s="518" t="s">
        <v>54</v>
      </c>
      <c r="H6" s="519" t="s">
        <v>55</v>
      </c>
      <c r="I6" s="517" t="s">
        <v>53</v>
      </c>
      <c r="J6" s="518" t="s">
        <v>54</v>
      </c>
      <c r="K6" s="519" t="s">
        <v>55</v>
      </c>
      <c r="L6" s="517" t="s">
        <v>53</v>
      </c>
      <c r="M6" s="518" t="s">
        <v>54</v>
      </c>
      <c r="N6" s="519" t="s">
        <v>55</v>
      </c>
      <c r="O6" s="517" t="s">
        <v>53</v>
      </c>
      <c r="P6" s="518" t="s">
        <v>54</v>
      </c>
      <c r="Q6" s="519" t="s">
        <v>55</v>
      </c>
      <c r="R6" s="517" t="s">
        <v>53</v>
      </c>
      <c r="S6" s="518" t="s">
        <v>54</v>
      </c>
      <c r="T6" s="519" t="s">
        <v>55</v>
      </c>
      <c r="U6" s="517" t="s">
        <v>393</v>
      </c>
      <c r="V6" s="518" t="s">
        <v>393</v>
      </c>
      <c r="W6" s="519" t="s">
        <v>393</v>
      </c>
    </row>
    <row r="7" spans="1:23" x14ac:dyDescent="0.25">
      <c r="C7" s="517" t="s">
        <v>76</v>
      </c>
      <c r="D7" s="518" t="s">
        <v>76</v>
      </c>
      <c r="E7" s="519" t="s">
        <v>76</v>
      </c>
      <c r="F7" s="517" t="s">
        <v>76</v>
      </c>
      <c r="G7" s="518" t="s">
        <v>76</v>
      </c>
      <c r="H7" s="519" t="s">
        <v>76</v>
      </c>
      <c r="I7" s="517" t="s">
        <v>76</v>
      </c>
      <c r="J7" s="518" t="s">
        <v>76</v>
      </c>
      <c r="K7" s="519" t="s">
        <v>76</v>
      </c>
      <c r="L7" s="517" t="s">
        <v>76</v>
      </c>
      <c r="M7" s="518" t="s">
        <v>76</v>
      </c>
      <c r="N7" s="519" t="s">
        <v>76</v>
      </c>
      <c r="O7" s="517" t="s">
        <v>76</v>
      </c>
      <c r="P7" s="518" t="s">
        <v>76</v>
      </c>
      <c r="Q7" s="519" t="s">
        <v>76</v>
      </c>
      <c r="R7" s="517" t="s">
        <v>76</v>
      </c>
      <c r="S7" s="518" t="s">
        <v>76</v>
      </c>
      <c r="T7" s="519" t="s">
        <v>76</v>
      </c>
      <c r="U7" s="517" t="s">
        <v>76</v>
      </c>
      <c r="V7" s="518" t="s">
        <v>76</v>
      </c>
      <c r="W7" s="519" t="s">
        <v>76</v>
      </c>
    </row>
    <row r="8" spans="1:23" x14ac:dyDescent="0.25">
      <c r="A8" s="263" t="s">
        <v>102</v>
      </c>
      <c r="B8" s="263" t="s">
        <v>25</v>
      </c>
      <c r="C8" s="517"/>
      <c r="D8" s="518"/>
      <c r="E8" s="519"/>
      <c r="F8" s="517">
        <v>61</v>
      </c>
      <c r="G8" s="518">
        <v>46</v>
      </c>
      <c r="H8" s="519">
        <v>53</v>
      </c>
      <c r="I8" s="517">
        <v>287865</v>
      </c>
      <c r="J8" s="518">
        <v>278211</v>
      </c>
      <c r="K8" s="519">
        <v>566076</v>
      </c>
      <c r="L8" s="517"/>
      <c r="M8" s="518"/>
      <c r="N8" s="519"/>
      <c r="O8" s="517">
        <v>63</v>
      </c>
      <c r="P8" s="518">
        <v>49</v>
      </c>
      <c r="Q8" s="519">
        <v>56</v>
      </c>
      <c r="R8" s="517">
        <v>287865</v>
      </c>
      <c r="S8" s="518">
        <v>278211</v>
      </c>
      <c r="T8" s="519">
        <v>566076</v>
      </c>
      <c r="U8" s="520">
        <v>34.700000000000003</v>
      </c>
      <c r="V8" s="521">
        <v>32.700000000000003</v>
      </c>
      <c r="W8" s="522">
        <v>33.700000000000003</v>
      </c>
    </row>
    <row r="9" spans="1:23" x14ac:dyDescent="0.25">
      <c r="B9" s="263" t="s">
        <v>103</v>
      </c>
      <c r="C9" s="517"/>
      <c r="D9" s="518"/>
      <c r="E9" s="519"/>
      <c r="F9" s="517">
        <v>20</v>
      </c>
      <c r="G9" s="518">
        <v>13</v>
      </c>
      <c r="H9" s="519">
        <v>15</v>
      </c>
      <c r="I9" s="517">
        <v>9083</v>
      </c>
      <c r="J9" s="518">
        <v>18168</v>
      </c>
      <c r="K9" s="519">
        <v>27251</v>
      </c>
      <c r="L9" s="517"/>
      <c r="M9" s="518"/>
      <c r="N9" s="519"/>
      <c r="O9" s="517">
        <v>21</v>
      </c>
      <c r="P9" s="518">
        <v>15</v>
      </c>
      <c r="Q9" s="519">
        <v>17</v>
      </c>
      <c r="R9" s="517">
        <v>9083</v>
      </c>
      <c r="S9" s="518">
        <v>18168</v>
      </c>
      <c r="T9" s="519">
        <v>27251</v>
      </c>
      <c r="U9" s="520">
        <v>27.4</v>
      </c>
      <c r="V9" s="521">
        <v>26.3</v>
      </c>
      <c r="W9" s="522">
        <v>26.6</v>
      </c>
    </row>
    <row r="10" spans="1:23" x14ac:dyDescent="0.25">
      <c r="B10" s="263" t="s">
        <v>104</v>
      </c>
      <c r="C10" s="517"/>
      <c r="D10" s="518"/>
      <c r="E10" s="519"/>
      <c r="F10" s="517">
        <v>19</v>
      </c>
      <c r="G10" s="518">
        <v>12</v>
      </c>
      <c r="H10" s="519">
        <v>14</v>
      </c>
      <c r="I10" s="517">
        <v>7802</v>
      </c>
      <c r="J10" s="518">
        <v>20091</v>
      </c>
      <c r="K10" s="519">
        <v>27893</v>
      </c>
      <c r="L10" s="517"/>
      <c r="M10" s="518"/>
      <c r="N10" s="519"/>
      <c r="O10" s="517">
        <v>20</v>
      </c>
      <c r="P10" s="518">
        <v>13</v>
      </c>
      <c r="Q10" s="519">
        <v>15</v>
      </c>
      <c r="R10" s="517">
        <v>7802</v>
      </c>
      <c r="S10" s="518">
        <v>20091</v>
      </c>
      <c r="T10" s="519">
        <v>27893</v>
      </c>
      <c r="U10" s="520">
        <v>26.5</v>
      </c>
      <c r="V10" s="521">
        <v>25</v>
      </c>
      <c r="W10" s="522">
        <v>25.4</v>
      </c>
    </row>
    <row r="11" spans="1:23" x14ac:dyDescent="0.25">
      <c r="B11" s="263" t="s">
        <v>30</v>
      </c>
      <c r="C11" s="517"/>
      <c r="D11" s="518"/>
      <c r="E11" s="519"/>
      <c r="F11" s="517">
        <v>3</v>
      </c>
      <c r="G11" s="518">
        <v>1</v>
      </c>
      <c r="H11" s="519">
        <v>2</v>
      </c>
      <c r="I11" s="517">
        <v>2311</v>
      </c>
      <c r="J11" s="518">
        <v>5693</v>
      </c>
      <c r="K11" s="519">
        <v>8004</v>
      </c>
      <c r="L11" s="517"/>
      <c r="M11" s="518"/>
      <c r="N11" s="519"/>
      <c r="O11" s="517">
        <v>3</v>
      </c>
      <c r="P11" s="518">
        <v>2</v>
      </c>
      <c r="Q11" s="519">
        <v>2</v>
      </c>
      <c r="R11" s="517">
        <v>2311</v>
      </c>
      <c r="S11" s="518">
        <v>5693</v>
      </c>
      <c r="T11" s="519">
        <v>8004</v>
      </c>
      <c r="U11" s="520">
        <v>19.8</v>
      </c>
      <c r="V11" s="521">
        <v>19.5</v>
      </c>
      <c r="W11" s="522">
        <v>19.600000000000001</v>
      </c>
    </row>
    <row r="12" spans="1:23" x14ac:dyDescent="0.25">
      <c r="B12" s="263" t="s">
        <v>27</v>
      </c>
      <c r="C12" s="517"/>
      <c r="D12" s="518"/>
      <c r="E12" s="519"/>
      <c r="F12" s="517">
        <v>19</v>
      </c>
      <c r="G12" s="518">
        <v>12</v>
      </c>
      <c r="H12" s="519">
        <v>14</v>
      </c>
      <c r="I12" s="517">
        <v>16885</v>
      </c>
      <c r="J12" s="518">
        <v>38259</v>
      </c>
      <c r="K12" s="519">
        <v>55144</v>
      </c>
      <c r="L12" s="517"/>
      <c r="M12" s="518"/>
      <c r="N12" s="519"/>
      <c r="O12" s="517">
        <v>20</v>
      </c>
      <c r="P12" s="518">
        <v>14</v>
      </c>
      <c r="Q12" s="519">
        <v>16</v>
      </c>
      <c r="R12" s="517">
        <v>16885</v>
      </c>
      <c r="S12" s="518">
        <v>38259</v>
      </c>
      <c r="T12" s="519">
        <v>55144</v>
      </c>
      <c r="U12" s="520">
        <v>27</v>
      </c>
      <c r="V12" s="521">
        <v>25.6</v>
      </c>
      <c r="W12" s="522">
        <v>26</v>
      </c>
    </row>
    <row r="13" spans="1:23" x14ac:dyDescent="0.25">
      <c r="B13" s="263" t="s">
        <v>26</v>
      </c>
      <c r="C13" s="517"/>
      <c r="D13" s="518"/>
      <c r="E13" s="519"/>
      <c r="F13" s="517">
        <v>17</v>
      </c>
      <c r="G13" s="518">
        <v>11</v>
      </c>
      <c r="H13" s="519">
        <v>13</v>
      </c>
      <c r="I13" s="517">
        <v>19196</v>
      </c>
      <c r="J13" s="518">
        <v>43952</v>
      </c>
      <c r="K13" s="519">
        <v>63148</v>
      </c>
      <c r="L13" s="517"/>
      <c r="M13" s="518"/>
      <c r="N13" s="519"/>
      <c r="O13" s="517">
        <v>18</v>
      </c>
      <c r="P13" s="518">
        <v>12</v>
      </c>
      <c r="Q13" s="519">
        <v>14</v>
      </c>
      <c r="R13" s="517">
        <v>19196</v>
      </c>
      <c r="S13" s="518">
        <v>43952</v>
      </c>
      <c r="T13" s="519">
        <v>63148</v>
      </c>
      <c r="U13" s="520">
        <v>26.1</v>
      </c>
      <c r="V13" s="521">
        <v>24.8</v>
      </c>
      <c r="W13" s="522">
        <v>25.2</v>
      </c>
    </row>
    <row r="14" spans="1:23" x14ac:dyDescent="0.25">
      <c r="B14" s="263" t="s">
        <v>124</v>
      </c>
      <c r="C14" s="517"/>
      <c r="D14" s="518"/>
      <c r="E14" s="519"/>
      <c r="F14" s="517">
        <v>42</v>
      </c>
      <c r="G14" s="518">
        <v>30</v>
      </c>
      <c r="H14" s="519">
        <v>36</v>
      </c>
      <c r="I14" s="517">
        <v>7037</v>
      </c>
      <c r="J14" s="518">
        <v>7041</v>
      </c>
      <c r="K14" s="519">
        <v>14078</v>
      </c>
      <c r="L14" s="517"/>
      <c r="M14" s="518"/>
      <c r="N14" s="519"/>
      <c r="O14" s="517">
        <v>43</v>
      </c>
      <c r="P14" s="518">
        <v>32</v>
      </c>
      <c r="Q14" s="519">
        <v>38</v>
      </c>
      <c r="R14" s="517">
        <v>7037</v>
      </c>
      <c r="S14" s="518">
        <v>7041</v>
      </c>
      <c r="T14" s="519">
        <v>14078</v>
      </c>
      <c r="U14" s="520">
        <v>32</v>
      </c>
      <c r="V14" s="521">
        <v>29.9</v>
      </c>
      <c r="W14" s="522">
        <v>31</v>
      </c>
    </row>
    <row r="15" spans="1:23" x14ac:dyDescent="0.25">
      <c r="B15" s="263" t="s">
        <v>22</v>
      </c>
      <c r="C15" s="517"/>
      <c r="D15" s="518"/>
      <c r="E15" s="519"/>
      <c r="F15" s="517">
        <v>58</v>
      </c>
      <c r="G15" s="518">
        <v>41</v>
      </c>
      <c r="H15" s="519">
        <v>49</v>
      </c>
      <c r="I15" s="517">
        <v>314098</v>
      </c>
      <c r="J15" s="518">
        <v>329204</v>
      </c>
      <c r="K15" s="519">
        <v>643302</v>
      </c>
      <c r="L15" s="517"/>
      <c r="M15" s="518"/>
      <c r="N15" s="519"/>
      <c r="O15" s="517">
        <v>60</v>
      </c>
      <c r="P15" s="518">
        <v>44</v>
      </c>
      <c r="Q15" s="519">
        <v>52</v>
      </c>
      <c r="R15" s="517">
        <v>314098</v>
      </c>
      <c r="S15" s="518">
        <v>329204</v>
      </c>
      <c r="T15" s="519">
        <v>643302</v>
      </c>
      <c r="U15" s="520">
        <v>34.1</v>
      </c>
      <c r="V15" s="521">
        <v>31.6</v>
      </c>
      <c r="W15" s="522">
        <v>32.799999999999997</v>
      </c>
    </row>
    <row r="16" spans="1:23" x14ac:dyDescent="0.25">
      <c r="A16" s="263" t="s">
        <v>409</v>
      </c>
      <c r="C16" s="517"/>
      <c r="D16" s="518"/>
      <c r="E16" s="519"/>
      <c r="F16" s="517"/>
      <c r="G16" s="518"/>
      <c r="H16" s="519"/>
      <c r="I16" s="517"/>
      <c r="J16" s="518"/>
      <c r="K16" s="519"/>
      <c r="L16" s="517"/>
      <c r="M16" s="518"/>
      <c r="N16" s="519"/>
      <c r="O16" s="517"/>
      <c r="P16" s="518"/>
      <c r="Q16" s="519"/>
      <c r="R16" s="517"/>
      <c r="S16" s="518"/>
      <c r="T16" s="519"/>
      <c r="U16" s="517"/>
      <c r="V16" s="518"/>
      <c r="W16" s="519"/>
    </row>
    <row r="17" spans="2:23" x14ac:dyDescent="0.25">
      <c r="B17" s="523" t="s">
        <v>107</v>
      </c>
      <c r="C17" s="517"/>
      <c r="D17" s="518"/>
      <c r="E17" s="519"/>
      <c r="F17" s="517">
        <v>7</v>
      </c>
      <c r="G17" s="518">
        <v>6</v>
      </c>
      <c r="H17" s="519">
        <v>6</v>
      </c>
      <c r="I17" s="517">
        <v>223</v>
      </c>
      <c r="J17" s="518">
        <v>548</v>
      </c>
      <c r="K17" s="519">
        <v>771</v>
      </c>
      <c r="L17" s="517"/>
      <c r="M17" s="518"/>
      <c r="N17" s="519"/>
      <c r="O17" s="517">
        <v>7</v>
      </c>
      <c r="P17" s="518">
        <v>7</v>
      </c>
      <c r="Q17" s="519">
        <v>7</v>
      </c>
      <c r="R17" s="517">
        <v>223</v>
      </c>
      <c r="S17" s="518">
        <v>548</v>
      </c>
      <c r="T17" s="519">
        <v>771</v>
      </c>
      <c r="U17" s="517">
        <v>21.8</v>
      </c>
      <c r="V17" s="518">
        <v>22.4</v>
      </c>
      <c r="W17" s="519">
        <v>22.2</v>
      </c>
    </row>
    <row r="18" spans="2:23" ht="30" x14ac:dyDescent="0.25">
      <c r="B18" s="523" t="s">
        <v>108</v>
      </c>
      <c r="C18" s="517"/>
      <c r="D18" s="518"/>
      <c r="E18" s="519"/>
      <c r="F18" s="517">
        <v>5</v>
      </c>
      <c r="G18" s="518">
        <v>3</v>
      </c>
      <c r="H18" s="519">
        <v>4</v>
      </c>
      <c r="I18" s="517">
        <v>704</v>
      </c>
      <c r="J18" s="518">
        <v>1622</v>
      </c>
      <c r="K18" s="519">
        <v>2326</v>
      </c>
      <c r="L18" s="517"/>
      <c r="M18" s="518"/>
      <c r="N18" s="519"/>
      <c r="O18" s="517">
        <v>6</v>
      </c>
      <c r="P18" s="518">
        <v>4</v>
      </c>
      <c r="Q18" s="519">
        <v>4</v>
      </c>
      <c r="R18" s="517">
        <v>704</v>
      </c>
      <c r="S18" s="518">
        <v>1622</v>
      </c>
      <c r="T18" s="519">
        <v>2326</v>
      </c>
      <c r="U18" s="517">
        <v>21.7</v>
      </c>
      <c r="V18" s="518">
        <v>21.2</v>
      </c>
      <c r="W18" s="519">
        <v>21.4</v>
      </c>
    </row>
    <row r="19" spans="2:23" x14ac:dyDescent="0.25">
      <c r="B19" s="523" t="s">
        <v>109</v>
      </c>
      <c r="C19" s="517"/>
      <c r="D19" s="518"/>
      <c r="E19" s="519"/>
      <c r="F19" s="517">
        <v>1</v>
      </c>
      <c r="G19" s="518">
        <v>0</v>
      </c>
      <c r="H19" s="519">
        <v>0</v>
      </c>
      <c r="I19" s="517">
        <v>460</v>
      </c>
      <c r="J19" s="518">
        <v>1039</v>
      </c>
      <c r="K19" s="519">
        <v>1499</v>
      </c>
      <c r="L19" s="517"/>
      <c r="M19" s="518"/>
      <c r="N19" s="519"/>
      <c r="O19" s="517">
        <v>1</v>
      </c>
      <c r="P19" s="518">
        <v>0</v>
      </c>
      <c r="Q19" s="519">
        <v>0</v>
      </c>
      <c r="R19" s="517">
        <v>460</v>
      </c>
      <c r="S19" s="518">
        <v>1039</v>
      </c>
      <c r="T19" s="519">
        <v>1499</v>
      </c>
      <c r="U19" s="517">
        <v>17.8</v>
      </c>
      <c r="V19" s="518">
        <v>17.8</v>
      </c>
      <c r="W19" s="519">
        <v>17.8</v>
      </c>
    </row>
    <row r="20" spans="2:23" ht="30" x14ac:dyDescent="0.25">
      <c r="B20" s="523" t="s">
        <v>110</v>
      </c>
      <c r="C20" s="517"/>
      <c r="D20" s="518"/>
      <c r="E20" s="519"/>
      <c r="F20" s="517" t="s">
        <v>78</v>
      </c>
      <c r="G20" s="518" t="s">
        <v>78</v>
      </c>
      <c r="H20" s="519">
        <v>1</v>
      </c>
      <c r="I20" s="517">
        <v>327</v>
      </c>
      <c r="J20" s="518">
        <v>415</v>
      </c>
      <c r="K20" s="519">
        <v>742</v>
      </c>
      <c r="L20" s="517"/>
      <c r="M20" s="518"/>
      <c r="N20" s="519"/>
      <c r="O20" s="517">
        <v>2</v>
      </c>
      <c r="P20" s="518">
        <v>1</v>
      </c>
      <c r="Q20" s="519">
        <v>1</v>
      </c>
      <c r="R20" s="517">
        <v>327</v>
      </c>
      <c r="S20" s="518">
        <v>415</v>
      </c>
      <c r="T20" s="519">
        <v>742</v>
      </c>
      <c r="U20" s="517">
        <v>17.8</v>
      </c>
      <c r="V20" s="518">
        <v>17.600000000000001</v>
      </c>
      <c r="W20" s="519">
        <v>17.7</v>
      </c>
    </row>
    <row r="21" spans="2:23" ht="30" x14ac:dyDescent="0.25">
      <c r="B21" s="523" t="s">
        <v>111</v>
      </c>
      <c r="C21" s="517"/>
      <c r="D21" s="518"/>
      <c r="E21" s="519"/>
      <c r="F21" s="517">
        <v>12</v>
      </c>
      <c r="G21" s="518">
        <v>7</v>
      </c>
      <c r="H21" s="519">
        <v>8</v>
      </c>
      <c r="I21" s="517">
        <v>809</v>
      </c>
      <c r="J21" s="518">
        <v>3346</v>
      </c>
      <c r="K21" s="519">
        <v>4155</v>
      </c>
      <c r="L21" s="517"/>
      <c r="M21" s="518"/>
      <c r="N21" s="519"/>
      <c r="O21" s="517">
        <v>13</v>
      </c>
      <c r="P21" s="518">
        <v>8</v>
      </c>
      <c r="Q21" s="519">
        <v>9</v>
      </c>
      <c r="R21" s="517">
        <v>809</v>
      </c>
      <c r="S21" s="518">
        <v>3346</v>
      </c>
      <c r="T21" s="519">
        <v>4155</v>
      </c>
      <c r="U21" s="517">
        <v>25.7</v>
      </c>
      <c r="V21" s="518">
        <v>24.7</v>
      </c>
      <c r="W21" s="519">
        <v>24.9</v>
      </c>
    </row>
    <row r="22" spans="2:23" ht="30" x14ac:dyDescent="0.25">
      <c r="B22" s="523" t="s">
        <v>112</v>
      </c>
      <c r="C22" s="517"/>
      <c r="D22" s="518"/>
      <c r="E22" s="519"/>
      <c r="F22" s="517">
        <v>19</v>
      </c>
      <c r="G22" s="518">
        <v>13</v>
      </c>
      <c r="H22" s="519">
        <v>15</v>
      </c>
      <c r="I22" s="517">
        <v>5145</v>
      </c>
      <c r="J22" s="518">
        <v>12925</v>
      </c>
      <c r="K22" s="519">
        <v>18070</v>
      </c>
      <c r="L22" s="517"/>
      <c r="M22" s="518"/>
      <c r="N22" s="519"/>
      <c r="O22" s="517">
        <v>20</v>
      </c>
      <c r="P22" s="518">
        <v>14</v>
      </c>
      <c r="Q22" s="519">
        <v>16</v>
      </c>
      <c r="R22" s="517">
        <v>5145</v>
      </c>
      <c r="S22" s="518">
        <v>12925</v>
      </c>
      <c r="T22" s="519">
        <v>18070</v>
      </c>
      <c r="U22" s="517">
        <v>26.3</v>
      </c>
      <c r="V22" s="518">
        <v>25.1</v>
      </c>
      <c r="W22" s="519">
        <v>25.4</v>
      </c>
    </row>
    <row r="23" spans="2:23" x14ac:dyDescent="0.25">
      <c r="B23" s="523" t="s">
        <v>113</v>
      </c>
      <c r="C23" s="517"/>
      <c r="D23" s="518"/>
      <c r="E23" s="519"/>
      <c r="F23" s="517">
        <v>25</v>
      </c>
      <c r="G23" s="518">
        <v>16</v>
      </c>
      <c r="H23" s="519">
        <v>20</v>
      </c>
      <c r="I23" s="517">
        <v>375</v>
      </c>
      <c r="J23" s="518">
        <v>470</v>
      </c>
      <c r="K23" s="519">
        <v>845</v>
      </c>
      <c r="L23" s="517"/>
      <c r="M23" s="518"/>
      <c r="N23" s="519"/>
      <c r="O23" s="517">
        <v>25</v>
      </c>
      <c r="P23" s="518">
        <v>16</v>
      </c>
      <c r="Q23" s="519">
        <v>20</v>
      </c>
      <c r="R23" s="517">
        <v>375</v>
      </c>
      <c r="S23" s="518">
        <v>470</v>
      </c>
      <c r="T23" s="519">
        <v>845</v>
      </c>
      <c r="U23" s="517">
        <v>27.4</v>
      </c>
      <c r="V23" s="518">
        <v>26</v>
      </c>
      <c r="W23" s="519">
        <v>26.6</v>
      </c>
    </row>
    <row r="24" spans="2:23" x14ac:dyDescent="0.25">
      <c r="B24" s="523" t="s">
        <v>114</v>
      </c>
      <c r="C24" s="517"/>
      <c r="D24" s="518"/>
      <c r="E24" s="519"/>
      <c r="F24" s="517">
        <v>26</v>
      </c>
      <c r="G24" s="518">
        <v>19</v>
      </c>
      <c r="H24" s="519">
        <v>22</v>
      </c>
      <c r="I24" s="517">
        <v>209</v>
      </c>
      <c r="J24" s="518">
        <v>279</v>
      </c>
      <c r="K24" s="519">
        <v>488</v>
      </c>
      <c r="L24" s="517"/>
      <c r="M24" s="518"/>
      <c r="N24" s="519"/>
      <c r="O24" s="517">
        <v>27</v>
      </c>
      <c r="P24" s="518">
        <v>22</v>
      </c>
      <c r="Q24" s="519">
        <v>24</v>
      </c>
      <c r="R24" s="517">
        <v>209</v>
      </c>
      <c r="S24" s="518">
        <v>279</v>
      </c>
      <c r="T24" s="519">
        <v>488</v>
      </c>
      <c r="U24" s="517">
        <v>28.5</v>
      </c>
      <c r="V24" s="518">
        <v>27.9</v>
      </c>
      <c r="W24" s="519">
        <v>28.2</v>
      </c>
    </row>
    <row r="25" spans="2:23" x14ac:dyDescent="0.25">
      <c r="B25" s="523" t="s">
        <v>115</v>
      </c>
      <c r="C25" s="517"/>
      <c r="D25" s="518"/>
      <c r="E25" s="519"/>
      <c r="F25" s="517" t="s">
        <v>78</v>
      </c>
      <c r="G25" s="518" t="s">
        <v>78</v>
      </c>
      <c r="H25" s="519">
        <v>7</v>
      </c>
      <c r="I25" s="517">
        <v>31</v>
      </c>
      <c r="J25" s="518">
        <v>54</v>
      </c>
      <c r="K25" s="519">
        <v>85</v>
      </c>
      <c r="L25" s="517"/>
      <c r="M25" s="518"/>
      <c r="N25" s="519"/>
      <c r="O25" s="517">
        <v>10</v>
      </c>
      <c r="P25" s="518">
        <v>9</v>
      </c>
      <c r="Q25" s="519">
        <v>9</v>
      </c>
      <c r="R25" s="517">
        <v>31</v>
      </c>
      <c r="S25" s="518">
        <v>54</v>
      </c>
      <c r="T25" s="519">
        <v>85</v>
      </c>
      <c r="U25" s="517">
        <v>22.2</v>
      </c>
      <c r="V25" s="518">
        <v>22.6</v>
      </c>
      <c r="W25" s="519">
        <v>22.4</v>
      </c>
    </row>
    <row r="26" spans="2:23" x14ac:dyDescent="0.25">
      <c r="B26" s="523" t="s">
        <v>116</v>
      </c>
      <c r="C26" s="517"/>
      <c r="D26" s="518"/>
      <c r="E26" s="519"/>
      <c r="F26" s="517">
        <v>12</v>
      </c>
      <c r="G26" s="518">
        <v>10</v>
      </c>
      <c r="H26" s="519">
        <v>11</v>
      </c>
      <c r="I26" s="517">
        <v>748</v>
      </c>
      <c r="J26" s="518">
        <v>1052</v>
      </c>
      <c r="K26" s="519">
        <v>1800</v>
      </c>
      <c r="L26" s="517"/>
      <c r="M26" s="518"/>
      <c r="N26" s="519"/>
      <c r="O26" s="517">
        <v>13</v>
      </c>
      <c r="P26" s="518">
        <v>11</v>
      </c>
      <c r="Q26" s="519">
        <v>12</v>
      </c>
      <c r="R26" s="517">
        <v>748</v>
      </c>
      <c r="S26" s="518">
        <v>1052</v>
      </c>
      <c r="T26" s="519">
        <v>1800</v>
      </c>
      <c r="U26" s="517">
        <v>25.5</v>
      </c>
      <c r="V26" s="518">
        <v>25</v>
      </c>
      <c r="W26" s="519">
        <v>25.2</v>
      </c>
    </row>
    <row r="27" spans="2:23" x14ac:dyDescent="0.25">
      <c r="B27" s="523" t="s">
        <v>117</v>
      </c>
      <c r="C27" s="517"/>
      <c r="D27" s="518"/>
      <c r="E27" s="519"/>
      <c r="F27" s="517">
        <v>6</v>
      </c>
      <c r="G27" s="518">
        <v>3</v>
      </c>
      <c r="H27" s="519">
        <v>3</v>
      </c>
      <c r="I27" s="517">
        <v>593</v>
      </c>
      <c r="J27" s="518">
        <v>3214</v>
      </c>
      <c r="K27" s="519">
        <v>3807</v>
      </c>
      <c r="L27" s="517"/>
      <c r="M27" s="518"/>
      <c r="N27" s="519"/>
      <c r="O27" s="517">
        <v>7</v>
      </c>
      <c r="P27" s="518">
        <v>3</v>
      </c>
      <c r="Q27" s="519">
        <v>4</v>
      </c>
      <c r="R27" s="517">
        <v>593</v>
      </c>
      <c r="S27" s="518">
        <v>3214</v>
      </c>
      <c r="T27" s="519">
        <v>3807</v>
      </c>
      <c r="U27" s="517">
        <v>21.4</v>
      </c>
      <c r="V27" s="518">
        <v>20.6</v>
      </c>
      <c r="W27" s="519">
        <v>20.8</v>
      </c>
    </row>
    <row r="28" spans="2:23" x14ac:dyDescent="0.25">
      <c r="B28" s="523" t="s">
        <v>118</v>
      </c>
      <c r="C28" s="517"/>
      <c r="D28" s="518"/>
      <c r="E28" s="519"/>
      <c r="F28" s="517">
        <v>24</v>
      </c>
      <c r="G28" s="518">
        <v>13</v>
      </c>
      <c r="H28" s="519">
        <v>17</v>
      </c>
      <c r="I28" s="517">
        <v>489</v>
      </c>
      <c r="J28" s="518">
        <v>820</v>
      </c>
      <c r="K28" s="519">
        <v>1309</v>
      </c>
      <c r="L28" s="517"/>
      <c r="M28" s="518"/>
      <c r="N28" s="519"/>
      <c r="O28" s="517">
        <v>24</v>
      </c>
      <c r="P28" s="518">
        <v>15</v>
      </c>
      <c r="Q28" s="519">
        <v>18</v>
      </c>
      <c r="R28" s="517">
        <v>489</v>
      </c>
      <c r="S28" s="518">
        <v>820</v>
      </c>
      <c r="T28" s="519">
        <v>1309</v>
      </c>
      <c r="U28" s="517">
        <v>26.4</v>
      </c>
      <c r="V28" s="518">
        <v>24.9</v>
      </c>
      <c r="W28" s="519">
        <v>25.4</v>
      </c>
    </row>
    <row r="29" spans="2:23" x14ac:dyDescent="0.25">
      <c r="B29" s="524" t="s">
        <v>406</v>
      </c>
      <c r="C29" s="517"/>
      <c r="D29" s="518"/>
      <c r="E29" s="519"/>
      <c r="F29" s="517">
        <v>15</v>
      </c>
      <c r="G29" s="518">
        <v>9</v>
      </c>
      <c r="H29" s="519">
        <v>11</v>
      </c>
      <c r="I29" s="517">
        <v>10113</v>
      </c>
      <c r="J29" s="518">
        <v>25784</v>
      </c>
      <c r="K29" s="519">
        <v>35897</v>
      </c>
      <c r="L29" s="517"/>
      <c r="M29" s="518"/>
      <c r="N29" s="519"/>
      <c r="O29" s="517">
        <v>16</v>
      </c>
      <c r="P29" s="518">
        <v>10</v>
      </c>
      <c r="Q29" s="519">
        <v>12</v>
      </c>
      <c r="R29" s="517">
        <v>10113</v>
      </c>
      <c r="S29" s="518">
        <v>25784</v>
      </c>
      <c r="T29" s="519">
        <v>35897</v>
      </c>
      <c r="U29" s="517">
        <v>24.9</v>
      </c>
      <c r="V29" s="518">
        <v>23.8</v>
      </c>
      <c r="W29" s="519">
        <v>24.1</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FN17"/>
  <sheetViews>
    <sheetView workbookViewId="0">
      <pane xSplit="2" ySplit="9" topLeftCell="C10" activePane="bottomRight" state="frozen"/>
      <selection sqref="A1:T1"/>
      <selection pane="topRight" sqref="A1:T1"/>
      <selection pane="bottomLeft" sqref="A1:T1"/>
      <selection pane="bottomRight" sqref="A1:T1"/>
    </sheetView>
  </sheetViews>
  <sheetFormatPr defaultRowHeight="12.75" x14ac:dyDescent="0.2"/>
  <cols>
    <col min="1" max="1" width="5.5703125" style="51" customWidth="1"/>
    <col min="2" max="2" width="15.28515625" style="51" customWidth="1"/>
    <col min="3" max="16384" width="9.140625" style="51"/>
  </cols>
  <sheetData>
    <row r="1" spans="1:170" ht="15.75" x14ac:dyDescent="0.25">
      <c r="A1" s="50" t="s">
        <v>49</v>
      </c>
      <c r="B1" s="52"/>
      <c r="C1" s="52"/>
      <c r="D1" s="52"/>
      <c r="E1" s="52"/>
      <c r="F1" s="52"/>
      <c r="G1" s="52"/>
      <c r="H1" s="52"/>
      <c r="I1" s="52"/>
      <c r="J1" s="52"/>
      <c r="K1" s="52"/>
      <c r="L1" s="52"/>
      <c r="M1" s="52"/>
      <c r="N1" s="52"/>
      <c r="O1" s="52"/>
      <c r="P1" s="52"/>
      <c r="Q1" s="52"/>
      <c r="R1" s="52"/>
      <c r="S1" s="52"/>
      <c r="T1" s="52"/>
      <c r="U1" s="52"/>
      <c r="V1" s="52">
        <v>21</v>
      </c>
      <c r="W1" s="52">
        <v>22</v>
      </c>
      <c r="X1" s="52">
        <v>23</v>
      </c>
      <c r="Y1" s="52">
        <v>24</v>
      </c>
      <c r="Z1" s="52">
        <v>25</v>
      </c>
      <c r="AA1" s="52">
        <v>26</v>
      </c>
      <c r="AB1" s="52">
        <v>27</v>
      </c>
      <c r="AC1" s="52">
        <v>28</v>
      </c>
      <c r="AD1" s="52">
        <v>29</v>
      </c>
      <c r="AE1" s="52">
        <v>30</v>
      </c>
      <c r="AF1" s="52">
        <v>31</v>
      </c>
      <c r="AG1" s="52">
        <v>32</v>
      </c>
      <c r="AH1" s="52">
        <v>33</v>
      </c>
      <c r="AI1" s="52">
        <v>34</v>
      </c>
      <c r="AJ1" s="52">
        <v>35</v>
      </c>
      <c r="AK1" s="52">
        <v>36</v>
      </c>
      <c r="AL1" s="52">
        <v>37</v>
      </c>
      <c r="AM1" s="52">
        <v>38</v>
      </c>
      <c r="AN1" s="52">
        <v>39</v>
      </c>
      <c r="AO1" s="52">
        <v>40</v>
      </c>
      <c r="AP1" s="52">
        <v>41</v>
      </c>
      <c r="AQ1" s="52">
        <v>42</v>
      </c>
      <c r="AR1" s="52">
        <v>43</v>
      </c>
      <c r="AS1" s="52">
        <v>44</v>
      </c>
      <c r="AT1" s="52">
        <v>45</v>
      </c>
      <c r="AU1" s="52">
        <v>46</v>
      </c>
      <c r="AV1" s="52">
        <v>47</v>
      </c>
      <c r="AW1" s="52">
        <v>48</v>
      </c>
      <c r="AX1" s="52">
        <v>49</v>
      </c>
      <c r="AY1" s="52">
        <v>50</v>
      </c>
      <c r="AZ1" s="52">
        <v>51</v>
      </c>
      <c r="BA1" s="52">
        <v>52</v>
      </c>
      <c r="BB1" s="52">
        <v>53</v>
      </c>
      <c r="BC1" s="52">
        <v>54</v>
      </c>
      <c r="BD1" s="52">
        <v>55</v>
      </c>
      <c r="BE1" s="52">
        <v>56</v>
      </c>
      <c r="BF1" s="52">
        <v>57</v>
      </c>
      <c r="BG1" s="52">
        <v>58</v>
      </c>
      <c r="BH1" s="52">
        <v>59</v>
      </c>
      <c r="BI1" s="52">
        <v>60</v>
      </c>
      <c r="BJ1" s="52">
        <v>61</v>
      </c>
      <c r="BK1" s="52">
        <v>62</v>
      </c>
      <c r="BL1" s="52">
        <v>63</v>
      </c>
      <c r="BM1" s="52">
        <v>64</v>
      </c>
      <c r="BN1" s="52">
        <v>65</v>
      </c>
      <c r="BO1" s="52">
        <v>66</v>
      </c>
      <c r="BP1" s="52">
        <v>67</v>
      </c>
      <c r="BQ1" s="52">
        <v>68</v>
      </c>
      <c r="BR1" s="52">
        <v>69</v>
      </c>
      <c r="BS1" s="52">
        <v>70</v>
      </c>
      <c r="BT1" s="52">
        <v>71</v>
      </c>
      <c r="BU1" s="52">
        <v>72</v>
      </c>
      <c r="BV1" s="52">
        <v>73</v>
      </c>
      <c r="BW1" s="52">
        <v>74</v>
      </c>
      <c r="BX1" s="52">
        <v>75</v>
      </c>
      <c r="BY1" s="52">
        <v>76</v>
      </c>
      <c r="BZ1" s="52">
        <v>77</v>
      </c>
      <c r="CA1" s="52">
        <v>78</v>
      </c>
      <c r="CB1" s="52">
        <v>79</v>
      </c>
      <c r="CC1" s="52">
        <v>80</v>
      </c>
      <c r="CD1" s="52">
        <v>81</v>
      </c>
      <c r="CE1" s="52">
        <v>82</v>
      </c>
      <c r="CF1" s="52">
        <v>83</v>
      </c>
      <c r="CG1" s="52">
        <v>84</v>
      </c>
      <c r="CH1" s="52">
        <v>85</v>
      </c>
      <c r="CI1" s="52">
        <v>86</v>
      </c>
      <c r="CJ1" s="52">
        <v>87</v>
      </c>
      <c r="CK1" s="52">
        <v>88</v>
      </c>
      <c r="CL1" s="52">
        <v>89</v>
      </c>
      <c r="CM1" s="52">
        <v>90</v>
      </c>
      <c r="CN1" s="52">
        <v>91</v>
      </c>
      <c r="CO1" s="52">
        <v>92</v>
      </c>
      <c r="CP1" s="52">
        <v>93</v>
      </c>
      <c r="CQ1" s="52">
        <v>94</v>
      </c>
      <c r="CR1" s="52">
        <v>95</v>
      </c>
      <c r="CS1" s="52">
        <v>96</v>
      </c>
      <c r="CT1" s="52">
        <v>97</v>
      </c>
      <c r="CU1" s="52">
        <v>98</v>
      </c>
      <c r="CV1" s="52">
        <v>99</v>
      </c>
      <c r="CW1" s="52">
        <v>100</v>
      </c>
      <c r="CX1" s="52">
        <v>101</v>
      </c>
      <c r="CY1" s="52">
        <v>102</v>
      </c>
      <c r="CZ1" s="52">
        <v>103</v>
      </c>
      <c r="DA1" s="52">
        <v>104</v>
      </c>
      <c r="DB1" s="52">
        <v>105</v>
      </c>
      <c r="DC1" s="52">
        <v>106</v>
      </c>
      <c r="DD1" s="52">
        <v>107</v>
      </c>
      <c r="DE1" s="52">
        <v>108</v>
      </c>
      <c r="DF1" s="52">
        <v>109</v>
      </c>
      <c r="DG1" s="52">
        <v>110</v>
      </c>
      <c r="DH1" s="52">
        <v>111</v>
      </c>
      <c r="DI1" s="52">
        <v>112</v>
      </c>
      <c r="DJ1" s="52">
        <v>113</v>
      </c>
      <c r="DK1" s="52">
        <v>114</v>
      </c>
      <c r="DL1" s="52">
        <v>115</v>
      </c>
      <c r="DM1" s="52">
        <v>116</v>
      </c>
      <c r="DN1" s="52">
        <v>117</v>
      </c>
      <c r="DO1" s="52">
        <v>118</v>
      </c>
      <c r="DP1" s="52">
        <v>119</v>
      </c>
      <c r="DQ1" s="52">
        <v>120</v>
      </c>
      <c r="DR1" s="52">
        <v>121</v>
      </c>
      <c r="DS1" s="52">
        <v>122</v>
      </c>
      <c r="DT1" s="52">
        <v>123</v>
      </c>
      <c r="DU1" s="52">
        <v>124</v>
      </c>
      <c r="DV1" s="52">
        <v>125</v>
      </c>
      <c r="DW1" s="52">
        <v>126</v>
      </c>
      <c r="DX1" s="52">
        <v>127</v>
      </c>
      <c r="DY1" s="52">
        <v>128</v>
      </c>
      <c r="DZ1" s="52">
        <v>129</v>
      </c>
      <c r="EA1" s="52">
        <v>130</v>
      </c>
      <c r="EB1" s="52">
        <v>131</v>
      </c>
      <c r="EC1" s="52">
        <v>132</v>
      </c>
      <c r="ED1" s="52">
        <v>133</v>
      </c>
      <c r="EE1" s="52">
        <v>134</v>
      </c>
      <c r="EF1" s="52">
        <v>135</v>
      </c>
      <c r="EG1" s="52">
        <v>136</v>
      </c>
      <c r="EH1" s="52">
        <v>137</v>
      </c>
      <c r="EI1" s="52">
        <v>138</v>
      </c>
      <c r="EJ1" s="52">
        <v>139</v>
      </c>
      <c r="EK1" s="52">
        <v>140</v>
      </c>
      <c r="EL1" s="52">
        <v>141</v>
      </c>
      <c r="EM1" s="52">
        <v>142</v>
      </c>
      <c r="EN1" s="52">
        <v>143</v>
      </c>
      <c r="EO1" s="52">
        <v>144</v>
      </c>
      <c r="EP1" s="52">
        <v>145</v>
      </c>
      <c r="EQ1" s="52">
        <v>146</v>
      </c>
      <c r="ER1" s="52">
        <v>147</v>
      </c>
      <c r="ES1" s="52">
        <v>148</v>
      </c>
      <c r="ET1" s="52">
        <v>149</v>
      </c>
      <c r="EU1" s="52">
        <v>150</v>
      </c>
      <c r="EV1" s="52">
        <v>151</v>
      </c>
      <c r="EW1" s="52">
        <v>152</v>
      </c>
      <c r="EX1" s="52">
        <v>153</v>
      </c>
      <c r="EY1" s="52">
        <v>154</v>
      </c>
      <c r="EZ1" s="52">
        <v>155</v>
      </c>
      <c r="FA1" s="52">
        <v>156</v>
      </c>
      <c r="FB1" s="52">
        <v>157</v>
      </c>
      <c r="FC1" s="52">
        <v>158</v>
      </c>
      <c r="FD1" s="52">
        <v>159</v>
      </c>
      <c r="FE1" s="52">
        <v>160</v>
      </c>
      <c r="FF1" s="52">
        <v>161</v>
      </c>
      <c r="FG1" s="52">
        <v>162</v>
      </c>
      <c r="FH1" s="52">
        <v>163</v>
      </c>
      <c r="FI1" s="52">
        <v>164</v>
      </c>
      <c r="FJ1" s="52">
        <v>165</v>
      </c>
      <c r="FK1" s="52">
        <v>166</v>
      </c>
      <c r="FL1" s="52">
        <v>167</v>
      </c>
      <c r="FM1" s="52">
        <v>168</v>
      </c>
      <c r="FN1" s="52">
        <v>169</v>
      </c>
    </row>
    <row r="2" spans="1:170" x14ac:dyDescent="0.2">
      <c r="C2" s="51" t="s">
        <v>19</v>
      </c>
      <c r="AA2" s="51" t="s">
        <v>20</v>
      </c>
      <c r="AY2" s="51" t="s">
        <v>21</v>
      </c>
      <c r="BW2" s="51" t="s">
        <v>18</v>
      </c>
      <c r="CU2" s="51" t="s">
        <v>133</v>
      </c>
      <c r="DS2" s="51" t="s">
        <v>17</v>
      </c>
      <c r="EQ2" s="51" t="s">
        <v>55</v>
      </c>
    </row>
    <row r="3" spans="1:170" x14ac:dyDescent="0.2">
      <c r="C3" s="51" t="s">
        <v>174</v>
      </c>
      <c r="I3" s="51" t="s">
        <v>50</v>
      </c>
      <c r="O3" s="51" t="s">
        <v>51</v>
      </c>
      <c r="U3" s="51" t="s">
        <v>52</v>
      </c>
      <c r="AA3" s="51" t="s">
        <v>174</v>
      </c>
      <c r="AG3" s="51" t="s">
        <v>50</v>
      </c>
      <c r="AM3" s="51" t="s">
        <v>51</v>
      </c>
      <c r="AS3" s="51" t="s">
        <v>52</v>
      </c>
      <c r="AY3" s="51" t="s">
        <v>174</v>
      </c>
      <c r="BE3" s="51" t="s">
        <v>50</v>
      </c>
      <c r="BK3" s="51" t="s">
        <v>51</v>
      </c>
      <c r="BQ3" s="51" t="s">
        <v>52</v>
      </c>
      <c r="BW3" s="51" t="s">
        <v>174</v>
      </c>
      <c r="CC3" s="51" t="s">
        <v>50</v>
      </c>
      <c r="CI3" s="51" t="s">
        <v>51</v>
      </c>
      <c r="CO3" s="51" t="s">
        <v>52</v>
      </c>
      <c r="CU3" s="51" t="s">
        <v>174</v>
      </c>
      <c r="DA3" s="51" t="s">
        <v>50</v>
      </c>
      <c r="DG3" s="51" t="s">
        <v>51</v>
      </c>
      <c r="DM3" s="51" t="s">
        <v>52</v>
      </c>
      <c r="DS3" s="51" t="s">
        <v>174</v>
      </c>
      <c r="DY3" s="51" t="s">
        <v>50</v>
      </c>
      <c r="EE3" s="51" t="s">
        <v>51</v>
      </c>
      <c r="EK3" s="51" t="s">
        <v>52</v>
      </c>
      <c r="EQ3" s="51" t="s">
        <v>174</v>
      </c>
      <c r="EW3" s="51" t="s">
        <v>50</v>
      </c>
      <c r="FC3" s="51" t="s">
        <v>51</v>
      </c>
      <c r="FI3" s="51" t="s">
        <v>52</v>
      </c>
    </row>
    <row r="4" spans="1:170" x14ac:dyDescent="0.2">
      <c r="C4" s="51">
        <v>1</v>
      </c>
      <c r="I4" s="51">
        <v>1</v>
      </c>
      <c r="O4" s="51">
        <v>1</v>
      </c>
      <c r="U4" s="51">
        <v>1</v>
      </c>
      <c r="AA4" s="51">
        <v>1</v>
      </c>
      <c r="AG4" s="51">
        <v>1</v>
      </c>
      <c r="AM4" s="51">
        <v>1</v>
      </c>
      <c r="AS4" s="51">
        <v>1</v>
      </c>
      <c r="AY4" s="51">
        <v>1</v>
      </c>
      <c r="BE4" s="51">
        <v>1</v>
      </c>
      <c r="BK4" s="51">
        <v>1</v>
      </c>
      <c r="BQ4" s="51">
        <v>1</v>
      </c>
      <c r="BW4" s="51">
        <v>1</v>
      </c>
      <c r="CC4" s="51">
        <v>1</v>
      </c>
      <c r="CI4" s="51">
        <v>1</v>
      </c>
      <c r="CO4" s="51">
        <v>1</v>
      </c>
      <c r="CU4" s="51">
        <v>1</v>
      </c>
      <c r="DA4" s="51">
        <v>1</v>
      </c>
      <c r="DG4" s="51">
        <v>1</v>
      </c>
      <c r="DM4" s="51">
        <v>1</v>
      </c>
      <c r="DS4" s="51">
        <v>1</v>
      </c>
      <c r="DY4" s="51">
        <v>1</v>
      </c>
      <c r="EE4" s="51">
        <v>1</v>
      </c>
      <c r="EK4" s="51">
        <v>1</v>
      </c>
      <c r="EQ4" s="51">
        <v>1</v>
      </c>
      <c r="EW4" s="51">
        <v>1</v>
      </c>
      <c r="FC4" s="51">
        <v>1</v>
      </c>
      <c r="FI4" s="51">
        <v>1</v>
      </c>
    </row>
    <row r="5" spans="1:170" x14ac:dyDescent="0.2">
      <c r="C5" s="51" t="s">
        <v>57</v>
      </c>
      <c r="I5" s="51" t="s">
        <v>59</v>
      </c>
      <c r="O5" s="51" t="s">
        <v>61</v>
      </c>
      <c r="U5" s="51" t="s">
        <v>63</v>
      </c>
      <c r="AA5" s="51" t="s">
        <v>57</v>
      </c>
      <c r="AG5" s="51" t="s">
        <v>59</v>
      </c>
      <c r="AM5" s="51" t="s">
        <v>61</v>
      </c>
      <c r="AS5" s="51" t="s">
        <v>63</v>
      </c>
      <c r="AY5" s="51" t="s">
        <v>57</v>
      </c>
      <c r="BE5" s="51" t="s">
        <v>59</v>
      </c>
      <c r="BK5" s="51" t="s">
        <v>61</v>
      </c>
      <c r="BQ5" s="51" t="s">
        <v>63</v>
      </c>
      <c r="BW5" s="51" t="s">
        <v>57</v>
      </c>
      <c r="CC5" s="51" t="s">
        <v>59</v>
      </c>
      <c r="CI5" s="51" t="s">
        <v>61</v>
      </c>
      <c r="CO5" s="51" t="s">
        <v>63</v>
      </c>
      <c r="CU5" s="51" t="s">
        <v>57</v>
      </c>
      <c r="DA5" s="51" t="s">
        <v>59</v>
      </c>
      <c r="DG5" s="51" t="s">
        <v>61</v>
      </c>
      <c r="DM5" s="51" t="s">
        <v>63</v>
      </c>
      <c r="DS5" s="51" t="s">
        <v>57</v>
      </c>
      <c r="DY5" s="51" t="s">
        <v>59</v>
      </c>
      <c r="EE5" s="51" t="s">
        <v>61</v>
      </c>
      <c r="EK5" s="51" t="s">
        <v>63</v>
      </c>
      <c r="EQ5" s="51" t="s">
        <v>57</v>
      </c>
      <c r="EW5" s="51" t="s">
        <v>59</v>
      </c>
      <c r="FC5" s="51" t="s">
        <v>61</v>
      </c>
      <c r="FI5" s="51" t="s">
        <v>63</v>
      </c>
    </row>
    <row r="6" spans="1:170" x14ac:dyDescent="0.2">
      <c r="C6" s="51">
        <v>1</v>
      </c>
      <c r="F6" s="51" t="s">
        <v>55</v>
      </c>
      <c r="I6" s="51">
        <v>1</v>
      </c>
      <c r="L6" s="51" t="s">
        <v>55</v>
      </c>
      <c r="O6" s="51">
        <v>1</v>
      </c>
      <c r="R6" s="51" t="s">
        <v>55</v>
      </c>
      <c r="U6" s="51">
        <v>1</v>
      </c>
      <c r="X6" s="51" t="s">
        <v>55</v>
      </c>
      <c r="AA6" s="51">
        <v>1</v>
      </c>
      <c r="AD6" s="51" t="s">
        <v>55</v>
      </c>
      <c r="AG6" s="51">
        <v>1</v>
      </c>
      <c r="AJ6" s="51" t="s">
        <v>55</v>
      </c>
      <c r="AM6" s="51">
        <v>1</v>
      </c>
      <c r="AP6" s="51" t="s">
        <v>55</v>
      </c>
      <c r="AS6" s="51">
        <v>1</v>
      </c>
      <c r="AV6" s="51" t="s">
        <v>55</v>
      </c>
      <c r="AY6" s="51">
        <v>1</v>
      </c>
      <c r="BB6" s="51" t="s">
        <v>55</v>
      </c>
      <c r="BE6" s="51">
        <v>1</v>
      </c>
      <c r="BH6" s="51" t="s">
        <v>55</v>
      </c>
      <c r="BK6" s="51">
        <v>1</v>
      </c>
      <c r="BN6" s="51" t="s">
        <v>55</v>
      </c>
      <c r="BQ6" s="51">
        <v>1</v>
      </c>
      <c r="BT6" s="51" t="s">
        <v>55</v>
      </c>
      <c r="BW6" s="51">
        <v>1</v>
      </c>
      <c r="BZ6" s="51" t="s">
        <v>55</v>
      </c>
      <c r="CC6" s="51">
        <v>1</v>
      </c>
      <c r="CF6" s="51" t="s">
        <v>55</v>
      </c>
      <c r="CI6" s="51">
        <v>1</v>
      </c>
      <c r="CL6" s="51" t="s">
        <v>55</v>
      </c>
      <c r="CO6" s="51">
        <v>1</v>
      </c>
      <c r="CR6" s="51" t="s">
        <v>55</v>
      </c>
      <c r="CU6" s="51">
        <v>1</v>
      </c>
      <c r="CX6" s="51" t="s">
        <v>55</v>
      </c>
      <c r="DA6" s="51">
        <v>1</v>
      </c>
      <c r="DD6" s="51" t="s">
        <v>55</v>
      </c>
      <c r="DG6" s="51">
        <v>1</v>
      </c>
      <c r="DJ6" s="51" t="s">
        <v>55</v>
      </c>
      <c r="DM6" s="51">
        <v>1</v>
      </c>
      <c r="DP6" s="51" t="s">
        <v>55</v>
      </c>
      <c r="DS6" s="51">
        <v>1</v>
      </c>
      <c r="DV6" s="51" t="s">
        <v>55</v>
      </c>
      <c r="DY6" s="51">
        <v>1</v>
      </c>
      <c r="EB6" s="51" t="s">
        <v>55</v>
      </c>
      <c r="EE6" s="51">
        <v>1</v>
      </c>
      <c r="EH6" s="51" t="s">
        <v>55</v>
      </c>
      <c r="EK6" s="51">
        <v>1</v>
      </c>
      <c r="EN6" s="51" t="s">
        <v>55</v>
      </c>
      <c r="EQ6" s="51">
        <v>1</v>
      </c>
      <c r="ET6" s="51" t="s">
        <v>55</v>
      </c>
      <c r="EW6" s="51">
        <v>1</v>
      </c>
      <c r="EZ6" s="51" t="s">
        <v>55</v>
      </c>
      <c r="FC6" s="51">
        <v>1</v>
      </c>
      <c r="FF6" s="51" t="s">
        <v>55</v>
      </c>
      <c r="FI6" s="51">
        <v>1</v>
      </c>
      <c r="FL6" s="51" t="s">
        <v>55</v>
      </c>
    </row>
    <row r="7" spans="1:170" x14ac:dyDescent="0.2">
      <c r="C7" s="51" t="s">
        <v>175</v>
      </c>
      <c r="F7" s="51" t="s">
        <v>175</v>
      </c>
      <c r="I7" s="51" t="s">
        <v>175</v>
      </c>
      <c r="L7" s="51" t="s">
        <v>175</v>
      </c>
      <c r="O7" s="51" t="s">
        <v>175</v>
      </c>
      <c r="R7" s="51" t="s">
        <v>175</v>
      </c>
      <c r="U7" s="51" t="s">
        <v>175</v>
      </c>
      <c r="X7" s="51" t="s">
        <v>175</v>
      </c>
      <c r="AA7" s="51" t="s">
        <v>175</v>
      </c>
      <c r="AD7" s="51" t="s">
        <v>175</v>
      </c>
      <c r="AG7" s="51" t="s">
        <v>175</v>
      </c>
      <c r="AJ7" s="51" t="s">
        <v>175</v>
      </c>
      <c r="AM7" s="51" t="s">
        <v>175</v>
      </c>
      <c r="AP7" s="51" t="s">
        <v>175</v>
      </c>
      <c r="AS7" s="51" t="s">
        <v>175</v>
      </c>
      <c r="AV7" s="51" t="s">
        <v>175</v>
      </c>
      <c r="AY7" s="51" t="s">
        <v>175</v>
      </c>
      <c r="BB7" s="51" t="s">
        <v>175</v>
      </c>
      <c r="BE7" s="51" t="s">
        <v>175</v>
      </c>
      <c r="BH7" s="51" t="s">
        <v>175</v>
      </c>
      <c r="BK7" s="51" t="s">
        <v>175</v>
      </c>
      <c r="BN7" s="51" t="s">
        <v>175</v>
      </c>
      <c r="BQ7" s="51" t="s">
        <v>175</v>
      </c>
      <c r="BT7" s="51" t="s">
        <v>175</v>
      </c>
      <c r="BW7" s="51" t="s">
        <v>175</v>
      </c>
      <c r="BZ7" s="51" t="s">
        <v>175</v>
      </c>
      <c r="CC7" s="51" t="s">
        <v>175</v>
      </c>
      <c r="CF7" s="51" t="s">
        <v>175</v>
      </c>
      <c r="CI7" s="51" t="s">
        <v>175</v>
      </c>
      <c r="CL7" s="51" t="s">
        <v>175</v>
      </c>
      <c r="CO7" s="51" t="s">
        <v>175</v>
      </c>
      <c r="CR7" s="51" t="s">
        <v>175</v>
      </c>
      <c r="CU7" s="51" t="s">
        <v>175</v>
      </c>
      <c r="CX7" s="51" t="s">
        <v>175</v>
      </c>
      <c r="DA7" s="51" t="s">
        <v>175</v>
      </c>
      <c r="DD7" s="51" t="s">
        <v>175</v>
      </c>
      <c r="DG7" s="51" t="s">
        <v>175</v>
      </c>
      <c r="DJ7" s="51" t="s">
        <v>175</v>
      </c>
      <c r="DM7" s="51" t="s">
        <v>175</v>
      </c>
      <c r="DP7" s="51" t="s">
        <v>175</v>
      </c>
      <c r="DS7" s="51" t="s">
        <v>175</v>
      </c>
      <c r="DV7" s="51" t="s">
        <v>175</v>
      </c>
      <c r="DY7" s="51" t="s">
        <v>175</v>
      </c>
      <c r="EB7" s="51" t="s">
        <v>175</v>
      </c>
      <c r="EE7" s="51" t="s">
        <v>175</v>
      </c>
      <c r="EH7" s="51" t="s">
        <v>175</v>
      </c>
      <c r="EK7" s="51" t="s">
        <v>175</v>
      </c>
      <c r="EN7" s="51" t="s">
        <v>175</v>
      </c>
      <c r="EQ7" s="51" t="s">
        <v>175</v>
      </c>
      <c r="ET7" s="51" t="s">
        <v>175</v>
      </c>
      <c r="EW7" s="51" t="s">
        <v>175</v>
      </c>
      <c r="EZ7" s="51" t="s">
        <v>175</v>
      </c>
      <c r="FC7" s="51" t="s">
        <v>175</v>
      </c>
      <c r="FF7" s="51" t="s">
        <v>175</v>
      </c>
      <c r="FI7" s="51" t="s">
        <v>175</v>
      </c>
      <c r="FL7" s="51" t="s">
        <v>175</v>
      </c>
    </row>
    <row r="8" spans="1:170" x14ac:dyDescent="0.2">
      <c r="C8" s="51" t="s">
        <v>53</v>
      </c>
      <c r="D8" s="51" t="s">
        <v>54</v>
      </c>
      <c r="E8" s="51" t="s">
        <v>55</v>
      </c>
      <c r="F8" s="51" t="s">
        <v>53</v>
      </c>
      <c r="G8" s="51" t="s">
        <v>54</v>
      </c>
      <c r="H8" s="51" t="s">
        <v>55</v>
      </c>
      <c r="I8" s="51" t="s">
        <v>53</v>
      </c>
      <c r="J8" s="51" t="s">
        <v>54</v>
      </c>
      <c r="K8" s="51" t="s">
        <v>55</v>
      </c>
      <c r="L8" s="51" t="s">
        <v>53</v>
      </c>
      <c r="M8" s="51" t="s">
        <v>54</v>
      </c>
      <c r="N8" s="51" t="s">
        <v>55</v>
      </c>
      <c r="O8" s="51" t="s">
        <v>53</v>
      </c>
      <c r="P8" s="51" t="s">
        <v>54</v>
      </c>
      <c r="Q8" s="51" t="s">
        <v>55</v>
      </c>
      <c r="R8" s="51" t="s">
        <v>53</v>
      </c>
      <c r="S8" s="51" t="s">
        <v>54</v>
      </c>
      <c r="T8" s="51" t="s">
        <v>55</v>
      </c>
      <c r="U8" s="51" t="s">
        <v>53</v>
      </c>
      <c r="V8" s="51" t="s">
        <v>54</v>
      </c>
      <c r="W8" s="51" t="s">
        <v>55</v>
      </c>
      <c r="X8" s="51" t="s">
        <v>53</v>
      </c>
      <c r="Y8" s="51" t="s">
        <v>54</v>
      </c>
      <c r="Z8" s="51" t="s">
        <v>55</v>
      </c>
      <c r="AA8" s="51" t="s">
        <v>53</v>
      </c>
      <c r="AB8" s="51" t="s">
        <v>54</v>
      </c>
      <c r="AC8" s="51" t="s">
        <v>55</v>
      </c>
      <c r="AD8" s="51" t="s">
        <v>53</v>
      </c>
      <c r="AE8" s="51" t="s">
        <v>54</v>
      </c>
      <c r="AF8" s="51" t="s">
        <v>55</v>
      </c>
      <c r="AG8" s="51" t="s">
        <v>53</v>
      </c>
      <c r="AH8" s="51" t="s">
        <v>54</v>
      </c>
      <c r="AI8" s="51" t="s">
        <v>55</v>
      </c>
      <c r="AJ8" s="51" t="s">
        <v>53</v>
      </c>
      <c r="AK8" s="51" t="s">
        <v>54</v>
      </c>
      <c r="AL8" s="51" t="s">
        <v>55</v>
      </c>
      <c r="AM8" s="51" t="s">
        <v>53</v>
      </c>
      <c r="AN8" s="51" t="s">
        <v>54</v>
      </c>
      <c r="AO8" s="51" t="s">
        <v>55</v>
      </c>
      <c r="AP8" s="51" t="s">
        <v>53</v>
      </c>
      <c r="AQ8" s="51" t="s">
        <v>54</v>
      </c>
      <c r="AR8" s="51" t="s">
        <v>55</v>
      </c>
      <c r="AS8" s="51" t="s">
        <v>53</v>
      </c>
      <c r="AT8" s="51" t="s">
        <v>54</v>
      </c>
      <c r="AU8" s="51" t="s">
        <v>55</v>
      </c>
      <c r="AV8" s="51" t="s">
        <v>53</v>
      </c>
      <c r="AW8" s="51" t="s">
        <v>54</v>
      </c>
      <c r="AX8" s="51" t="s">
        <v>55</v>
      </c>
      <c r="AY8" s="51" t="s">
        <v>53</v>
      </c>
      <c r="AZ8" s="51" t="s">
        <v>54</v>
      </c>
      <c r="BA8" s="51" t="s">
        <v>55</v>
      </c>
      <c r="BB8" s="51" t="s">
        <v>53</v>
      </c>
      <c r="BC8" s="51" t="s">
        <v>54</v>
      </c>
      <c r="BD8" s="51" t="s">
        <v>55</v>
      </c>
      <c r="BE8" s="51" t="s">
        <v>53</v>
      </c>
      <c r="BF8" s="51" t="s">
        <v>54</v>
      </c>
      <c r="BG8" s="51" t="s">
        <v>55</v>
      </c>
      <c r="BH8" s="51" t="s">
        <v>53</v>
      </c>
      <c r="BI8" s="51" t="s">
        <v>54</v>
      </c>
      <c r="BJ8" s="51" t="s">
        <v>55</v>
      </c>
      <c r="BK8" s="51" t="s">
        <v>53</v>
      </c>
      <c r="BL8" s="51" t="s">
        <v>54</v>
      </c>
      <c r="BM8" s="51" t="s">
        <v>55</v>
      </c>
      <c r="BN8" s="51" t="s">
        <v>53</v>
      </c>
      <c r="BO8" s="51" t="s">
        <v>54</v>
      </c>
      <c r="BP8" s="51" t="s">
        <v>55</v>
      </c>
      <c r="BQ8" s="51" t="s">
        <v>53</v>
      </c>
      <c r="BR8" s="51" t="s">
        <v>54</v>
      </c>
      <c r="BS8" s="51" t="s">
        <v>55</v>
      </c>
      <c r="BT8" s="51" t="s">
        <v>53</v>
      </c>
      <c r="BU8" s="51" t="s">
        <v>54</v>
      </c>
      <c r="BV8" s="51" t="s">
        <v>55</v>
      </c>
      <c r="BW8" s="51" t="s">
        <v>53</v>
      </c>
      <c r="BX8" s="51" t="s">
        <v>54</v>
      </c>
      <c r="BY8" s="51" t="s">
        <v>55</v>
      </c>
      <c r="BZ8" s="51" t="s">
        <v>53</v>
      </c>
      <c r="CA8" s="51" t="s">
        <v>54</v>
      </c>
      <c r="CB8" s="51" t="s">
        <v>55</v>
      </c>
      <c r="CC8" s="51" t="s">
        <v>53</v>
      </c>
      <c r="CD8" s="51" t="s">
        <v>54</v>
      </c>
      <c r="CE8" s="51" t="s">
        <v>55</v>
      </c>
      <c r="CF8" s="51" t="s">
        <v>53</v>
      </c>
      <c r="CG8" s="51" t="s">
        <v>54</v>
      </c>
      <c r="CH8" s="51" t="s">
        <v>55</v>
      </c>
      <c r="CI8" s="51" t="s">
        <v>53</v>
      </c>
      <c r="CJ8" s="51" t="s">
        <v>54</v>
      </c>
      <c r="CK8" s="51" t="s">
        <v>55</v>
      </c>
      <c r="CL8" s="51" t="s">
        <v>53</v>
      </c>
      <c r="CM8" s="51" t="s">
        <v>54</v>
      </c>
      <c r="CN8" s="51" t="s">
        <v>55</v>
      </c>
      <c r="CO8" s="51" t="s">
        <v>53</v>
      </c>
      <c r="CP8" s="51" t="s">
        <v>54</v>
      </c>
      <c r="CQ8" s="51" t="s">
        <v>55</v>
      </c>
      <c r="CR8" s="51" t="s">
        <v>53</v>
      </c>
      <c r="CS8" s="51" t="s">
        <v>54</v>
      </c>
      <c r="CT8" s="51" t="s">
        <v>55</v>
      </c>
      <c r="CU8" s="51" t="s">
        <v>53</v>
      </c>
      <c r="CV8" s="51" t="s">
        <v>54</v>
      </c>
      <c r="CW8" s="51" t="s">
        <v>55</v>
      </c>
      <c r="CX8" s="51" t="s">
        <v>53</v>
      </c>
      <c r="CY8" s="51" t="s">
        <v>54</v>
      </c>
      <c r="CZ8" s="51" t="s">
        <v>55</v>
      </c>
      <c r="DA8" s="51" t="s">
        <v>53</v>
      </c>
      <c r="DB8" s="51" t="s">
        <v>54</v>
      </c>
      <c r="DC8" s="51" t="s">
        <v>55</v>
      </c>
      <c r="DD8" s="51" t="s">
        <v>53</v>
      </c>
      <c r="DE8" s="51" t="s">
        <v>54</v>
      </c>
      <c r="DF8" s="51" t="s">
        <v>55</v>
      </c>
      <c r="DG8" s="51" t="s">
        <v>53</v>
      </c>
      <c r="DH8" s="51" t="s">
        <v>54</v>
      </c>
      <c r="DI8" s="51" t="s">
        <v>55</v>
      </c>
      <c r="DJ8" s="51" t="s">
        <v>53</v>
      </c>
      <c r="DK8" s="51" t="s">
        <v>54</v>
      </c>
      <c r="DL8" s="51" t="s">
        <v>55</v>
      </c>
      <c r="DM8" s="51" t="s">
        <v>53</v>
      </c>
      <c r="DN8" s="51" t="s">
        <v>54</v>
      </c>
      <c r="DO8" s="51" t="s">
        <v>55</v>
      </c>
      <c r="DP8" s="51" t="s">
        <v>53</v>
      </c>
      <c r="DQ8" s="51" t="s">
        <v>54</v>
      </c>
      <c r="DR8" s="51" t="s">
        <v>55</v>
      </c>
      <c r="DS8" s="51" t="s">
        <v>53</v>
      </c>
      <c r="DT8" s="51" t="s">
        <v>54</v>
      </c>
      <c r="DU8" s="51" t="s">
        <v>55</v>
      </c>
      <c r="DV8" s="51" t="s">
        <v>53</v>
      </c>
      <c r="DW8" s="51" t="s">
        <v>54</v>
      </c>
      <c r="DX8" s="51" t="s">
        <v>55</v>
      </c>
      <c r="DY8" s="51" t="s">
        <v>53</v>
      </c>
      <c r="DZ8" s="51" t="s">
        <v>54</v>
      </c>
      <c r="EA8" s="51" t="s">
        <v>55</v>
      </c>
      <c r="EB8" s="51" t="s">
        <v>53</v>
      </c>
      <c r="EC8" s="51" t="s">
        <v>54</v>
      </c>
      <c r="ED8" s="51" t="s">
        <v>55</v>
      </c>
      <c r="EE8" s="51" t="s">
        <v>53</v>
      </c>
      <c r="EF8" s="51" t="s">
        <v>54</v>
      </c>
      <c r="EG8" s="51" t="s">
        <v>55</v>
      </c>
      <c r="EH8" s="51" t="s">
        <v>53</v>
      </c>
      <c r="EI8" s="51" t="s">
        <v>54</v>
      </c>
      <c r="EJ8" s="51" t="s">
        <v>55</v>
      </c>
      <c r="EK8" s="51" t="s">
        <v>53</v>
      </c>
      <c r="EL8" s="51" t="s">
        <v>54</v>
      </c>
      <c r="EM8" s="51" t="s">
        <v>55</v>
      </c>
      <c r="EN8" s="51" t="s">
        <v>53</v>
      </c>
      <c r="EO8" s="51" t="s">
        <v>54</v>
      </c>
      <c r="EP8" s="51" t="s">
        <v>55</v>
      </c>
      <c r="EQ8" s="51" t="s">
        <v>53</v>
      </c>
      <c r="ER8" s="51" t="s">
        <v>54</v>
      </c>
      <c r="ES8" s="51" t="s">
        <v>55</v>
      </c>
      <c r="ET8" s="51" t="s">
        <v>53</v>
      </c>
      <c r="EU8" s="51" t="s">
        <v>54</v>
      </c>
      <c r="EV8" s="51" t="s">
        <v>55</v>
      </c>
      <c r="EW8" s="51" t="s">
        <v>53</v>
      </c>
      <c r="EX8" s="51" t="s">
        <v>54</v>
      </c>
      <c r="EY8" s="51" t="s">
        <v>55</v>
      </c>
      <c r="EZ8" s="51" t="s">
        <v>53</v>
      </c>
      <c r="FA8" s="51" t="s">
        <v>54</v>
      </c>
      <c r="FB8" s="51" t="s">
        <v>55</v>
      </c>
      <c r="FC8" s="51" t="s">
        <v>53</v>
      </c>
      <c r="FD8" s="51" t="s">
        <v>54</v>
      </c>
      <c r="FE8" s="51" t="s">
        <v>55</v>
      </c>
      <c r="FF8" s="51" t="s">
        <v>53</v>
      </c>
      <c r="FG8" s="51" t="s">
        <v>54</v>
      </c>
      <c r="FH8" s="51" t="s">
        <v>55</v>
      </c>
      <c r="FI8" s="51" t="s">
        <v>53</v>
      </c>
      <c r="FJ8" s="51" t="s">
        <v>54</v>
      </c>
      <c r="FK8" s="51" t="s">
        <v>55</v>
      </c>
      <c r="FL8" s="51" t="s">
        <v>53</v>
      </c>
      <c r="FM8" s="51" t="s">
        <v>54</v>
      </c>
      <c r="FN8" s="51" t="s">
        <v>55</v>
      </c>
    </row>
    <row r="9" spans="1:170" x14ac:dyDescent="0.2">
      <c r="C9" s="51" t="s">
        <v>76</v>
      </c>
      <c r="D9" s="51" t="s">
        <v>76</v>
      </c>
      <c r="E9" s="51" t="s">
        <v>76</v>
      </c>
      <c r="F9" s="51" t="s">
        <v>76</v>
      </c>
      <c r="G9" s="51" t="s">
        <v>76</v>
      </c>
      <c r="H9" s="51" t="s">
        <v>76</v>
      </c>
      <c r="I9" s="51" t="s">
        <v>76</v>
      </c>
      <c r="J9" s="51" t="s">
        <v>76</v>
      </c>
      <c r="K9" s="51" t="s">
        <v>76</v>
      </c>
      <c r="L9" s="51" t="s">
        <v>76</v>
      </c>
      <c r="M9" s="51" t="s">
        <v>76</v>
      </c>
      <c r="N9" s="51" t="s">
        <v>76</v>
      </c>
      <c r="O9" s="51" t="s">
        <v>76</v>
      </c>
      <c r="P9" s="51" t="s">
        <v>76</v>
      </c>
      <c r="Q9" s="51" t="s">
        <v>76</v>
      </c>
      <c r="R9" s="51" t="s">
        <v>76</v>
      </c>
      <c r="S9" s="51" t="s">
        <v>76</v>
      </c>
      <c r="T9" s="51" t="s">
        <v>76</v>
      </c>
      <c r="U9" s="51" t="s">
        <v>76</v>
      </c>
      <c r="V9" s="51" t="s">
        <v>76</v>
      </c>
      <c r="W9" s="51" t="s">
        <v>76</v>
      </c>
      <c r="X9" s="51" t="s">
        <v>76</v>
      </c>
      <c r="Y9" s="51" t="s">
        <v>76</v>
      </c>
      <c r="Z9" s="51" t="s">
        <v>76</v>
      </c>
      <c r="AA9" s="51" t="s">
        <v>76</v>
      </c>
      <c r="AB9" s="51" t="s">
        <v>76</v>
      </c>
      <c r="AC9" s="51" t="s">
        <v>76</v>
      </c>
      <c r="AD9" s="51" t="s">
        <v>76</v>
      </c>
      <c r="AE9" s="51" t="s">
        <v>76</v>
      </c>
      <c r="AF9" s="51" t="s">
        <v>76</v>
      </c>
      <c r="AG9" s="51" t="s">
        <v>76</v>
      </c>
      <c r="AH9" s="51" t="s">
        <v>76</v>
      </c>
      <c r="AI9" s="51" t="s">
        <v>76</v>
      </c>
      <c r="AJ9" s="51" t="s">
        <v>76</v>
      </c>
      <c r="AK9" s="51" t="s">
        <v>76</v>
      </c>
      <c r="AL9" s="51" t="s">
        <v>76</v>
      </c>
      <c r="AM9" s="51" t="s">
        <v>76</v>
      </c>
      <c r="AN9" s="51" t="s">
        <v>76</v>
      </c>
      <c r="AO9" s="51" t="s">
        <v>76</v>
      </c>
      <c r="AP9" s="51" t="s">
        <v>76</v>
      </c>
      <c r="AQ9" s="51" t="s">
        <v>76</v>
      </c>
      <c r="AR9" s="51" t="s">
        <v>76</v>
      </c>
      <c r="AS9" s="51" t="s">
        <v>76</v>
      </c>
      <c r="AT9" s="51" t="s">
        <v>76</v>
      </c>
      <c r="AU9" s="51" t="s">
        <v>76</v>
      </c>
      <c r="AV9" s="51" t="s">
        <v>76</v>
      </c>
      <c r="AW9" s="51" t="s">
        <v>76</v>
      </c>
      <c r="AX9" s="51" t="s">
        <v>76</v>
      </c>
      <c r="AY9" s="51" t="s">
        <v>76</v>
      </c>
      <c r="AZ9" s="51" t="s">
        <v>76</v>
      </c>
      <c r="BA9" s="51" t="s">
        <v>76</v>
      </c>
      <c r="BB9" s="51" t="s">
        <v>76</v>
      </c>
      <c r="BC9" s="51" t="s">
        <v>76</v>
      </c>
      <c r="BD9" s="51" t="s">
        <v>76</v>
      </c>
      <c r="BE9" s="51" t="s">
        <v>76</v>
      </c>
      <c r="BF9" s="51" t="s">
        <v>76</v>
      </c>
      <c r="BG9" s="51" t="s">
        <v>76</v>
      </c>
      <c r="BH9" s="51" t="s">
        <v>76</v>
      </c>
      <c r="BI9" s="51" t="s">
        <v>76</v>
      </c>
      <c r="BJ9" s="51" t="s">
        <v>76</v>
      </c>
      <c r="BK9" s="51" t="s">
        <v>76</v>
      </c>
      <c r="BL9" s="51" t="s">
        <v>76</v>
      </c>
      <c r="BM9" s="51" t="s">
        <v>76</v>
      </c>
      <c r="BN9" s="51" t="s">
        <v>76</v>
      </c>
      <c r="BO9" s="51" t="s">
        <v>76</v>
      </c>
      <c r="BP9" s="51" t="s">
        <v>76</v>
      </c>
      <c r="BQ9" s="51" t="s">
        <v>76</v>
      </c>
      <c r="BR9" s="51" t="s">
        <v>76</v>
      </c>
      <c r="BS9" s="51" t="s">
        <v>76</v>
      </c>
      <c r="BT9" s="51" t="s">
        <v>76</v>
      </c>
      <c r="BU9" s="51" t="s">
        <v>76</v>
      </c>
      <c r="BV9" s="51" t="s">
        <v>76</v>
      </c>
      <c r="BW9" s="51" t="s">
        <v>76</v>
      </c>
      <c r="BX9" s="51" t="s">
        <v>76</v>
      </c>
      <c r="BY9" s="51" t="s">
        <v>76</v>
      </c>
      <c r="BZ9" s="51" t="s">
        <v>76</v>
      </c>
      <c r="CA9" s="51" t="s">
        <v>76</v>
      </c>
      <c r="CB9" s="51" t="s">
        <v>76</v>
      </c>
      <c r="CC9" s="51" t="s">
        <v>76</v>
      </c>
      <c r="CD9" s="51" t="s">
        <v>76</v>
      </c>
      <c r="CE9" s="51" t="s">
        <v>76</v>
      </c>
      <c r="CF9" s="51" t="s">
        <v>76</v>
      </c>
      <c r="CG9" s="51" t="s">
        <v>76</v>
      </c>
      <c r="CH9" s="51" t="s">
        <v>76</v>
      </c>
      <c r="CI9" s="51" t="s">
        <v>76</v>
      </c>
      <c r="CJ9" s="51" t="s">
        <v>76</v>
      </c>
      <c r="CK9" s="51" t="s">
        <v>76</v>
      </c>
      <c r="CL9" s="51" t="s">
        <v>76</v>
      </c>
      <c r="CM9" s="51" t="s">
        <v>76</v>
      </c>
      <c r="CN9" s="51" t="s">
        <v>76</v>
      </c>
      <c r="CO9" s="51" t="s">
        <v>76</v>
      </c>
      <c r="CP9" s="51" t="s">
        <v>76</v>
      </c>
      <c r="CQ9" s="51" t="s">
        <v>76</v>
      </c>
      <c r="CR9" s="51" t="s">
        <v>76</v>
      </c>
      <c r="CS9" s="51" t="s">
        <v>76</v>
      </c>
      <c r="CT9" s="51" t="s">
        <v>76</v>
      </c>
      <c r="CU9" s="51" t="s">
        <v>76</v>
      </c>
      <c r="CV9" s="51" t="s">
        <v>76</v>
      </c>
      <c r="CW9" s="51" t="s">
        <v>76</v>
      </c>
      <c r="CX9" s="51" t="s">
        <v>76</v>
      </c>
      <c r="CY9" s="51" t="s">
        <v>76</v>
      </c>
      <c r="CZ9" s="51" t="s">
        <v>76</v>
      </c>
      <c r="DA9" s="51" t="s">
        <v>76</v>
      </c>
      <c r="DB9" s="51" t="s">
        <v>76</v>
      </c>
      <c r="DC9" s="51" t="s">
        <v>76</v>
      </c>
      <c r="DD9" s="51" t="s">
        <v>76</v>
      </c>
      <c r="DE9" s="51" t="s">
        <v>76</v>
      </c>
      <c r="DF9" s="51" t="s">
        <v>76</v>
      </c>
      <c r="DG9" s="51" t="s">
        <v>76</v>
      </c>
      <c r="DH9" s="51" t="s">
        <v>76</v>
      </c>
      <c r="DI9" s="51" t="s">
        <v>76</v>
      </c>
      <c r="DJ9" s="51" t="s">
        <v>76</v>
      </c>
      <c r="DK9" s="51" t="s">
        <v>76</v>
      </c>
      <c r="DL9" s="51" t="s">
        <v>76</v>
      </c>
      <c r="DM9" s="51" t="s">
        <v>76</v>
      </c>
      <c r="DN9" s="51" t="s">
        <v>76</v>
      </c>
      <c r="DO9" s="51" t="s">
        <v>76</v>
      </c>
      <c r="DP9" s="51" t="s">
        <v>76</v>
      </c>
      <c r="DQ9" s="51" t="s">
        <v>76</v>
      </c>
      <c r="DR9" s="51" t="s">
        <v>76</v>
      </c>
      <c r="DS9" s="51" t="s">
        <v>76</v>
      </c>
      <c r="DT9" s="51" t="s">
        <v>76</v>
      </c>
      <c r="DU9" s="51" t="s">
        <v>76</v>
      </c>
      <c r="DV9" s="51" t="s">
        <v>76</v>
      </c>
      <c r="DW9" s="51" t="s">
        <v>76</v>
      </c>
      <c r="DX9" s="51" t="s">
        <v>76</v>
      </c>
      <c r="DY9" s="51" t="s">
        <v>76</v>
      </c>
      <c r="DZ9" s="51" t="s">
        <v>76</v>
      </c>
      <c r="EA9" s="51" t="s">
        <v>76</v>
      </c>
      <c r="EB9" s="51" t="s">
        <v>76</v>
      </c>
      <c r="EC9" s="51" t="s">
        <v>76</v>
      </c>
      <c r="ED9" s="51" t="s">
        <v>76</v>
      </c>
      <c r="EE9" s="51" t="s">
        <v>76</v>
      </c>
      <c r="EF9" s="51" t="s">
        <v>76</v>
      </c>
      <c r="EG9" s="51" t="s">
        <v>76</v>
      </c>
      <c r="EH9" s="51" t="s">
        <v>76</v>
      </c>
      <c r="EI9" s="51" t="s">
        <v>76</v>
      </c>
      <c r="EJ9" s="51" t="s">
        <v>76</v>
      </c>
      <c r="EK9" s="51" t="s">
        <v>76</v>
      </c>
      <c r="EL9" s="51" t="s">
        <v>76</v>
      </c>
      <c r="EM9" s="51" t="s">
        <v>76</v>
      </c>
      <c r="EN9" s="51" t="s">
        <v>76</v>
      </c>
      <c r="EO9" s="51" t="s">
        <v>76</v>
      </c>
      <c r="EP9" s="51" t="s">
        <v>76</v>
      </c>
      <c r="EQ9" s="51" t="s">
        <v>76</v>
      </c>
      <c r="ER9" s="51" t="s">
        <v>76</v>
      </c>
      <c r="ES9" s="51" t="s">
        <v>76</v>
      </c>
      <c r="ET9" s="51" t="s">
        <v>76</v>
      </c>
      <c r="EU9" s="51" t="s">
        <v>76</v>
      </c>
      <c r="EV9" s="51" t="s">
        <v>76</v>
      </c>
      <c r="EW9" s="51" t="s">
        <v>76</v>
      </c>
      <c r="EX9" s="51" t="s">
        <v>76</v>
      </c>
      <c r="EY9" s="51" t="s">
        <v>76</v>
      </c>
      <c r="EZ9" s="51" t="s">
        <v>76</v>
      </c>
      <c r="FA9" s="51" t="s">
        <v>76</v>
      </c>
      <c r="FB9" s="51" t="s">
        <v>76</v>
      </c>
      <c r="FC9" s="51" t="s">
        <v>76</v>
      </c>
      <c r="FD9" s="51" t="s">
        <v>76</v>
      </c>
      <c r="FE9" s="51" t="s">
        <v>76</v>
      </c>
      <c r="FF9" s="51" t="s">
        <v>76</v>
      </c>
      <c r="FG9" s="51" t="s">
        <v>76</v>
      </c>
      <c r="FH9" s="51" t="s">
        <v>76</v>
      </c>
      <c r="FI9" s="51" t="s">
        <v>76</v>
      </c>
      <c r="FJ9" s="51" t="s">
        <v>76</v>
      </c>
      <c r="FK9" s="51" t="s">
        <v>76</v>
      </c>
      <c r="FL9" s="51" t="s">
        <v>76</v>
      </c>
      <c r="FM9" s="51" t="s">
        <v>76</v>
      </c>
      <c r="FN9" s="51" t="s">
        <v>76</v>
      </c>
    </row>
    <row r="10" spans="1:170" x14ac:dyDescent="0.2">
      <c r="A10" s="51" t="s">
        <v>102</v>
      </c>
      <c r="B10" s="51" t="s">
        <v>25</v>
      </c>
      <c r="C10" s="51">
        <v>94</v>
      </c>
      <c r="D10" s="51">
        <v>92</v>
      </c>
      <c r="E10" s="51">
        <v>93</v>
      </c>
      <c r="F10" s="51">
        <v>21293</v>
      </c>
      <c r="G10" s="51">
        <v>19415</v>
      </c>
      <c r="H10" s="51">
        <v>40708</v>
      </c>
      <c r="I10" s="51">
        <v>92</v>
      </c>
      <c r="J10" s="51">
        <v>88</v>
      </c>
      <c r="K10" s="51">
        <v>90</v>
      </c>
      <c r="L10" s="51">
        <v>21293</v>
      </c>
      <c r="M10" s="51">
        <v>19415</v>
      </c>
      <c r="N10" s="51">
        <v>40708</v>
      </c>
      <c r="O10" s="51">
        <v>95</v>
      </c>
      <c r="P10" s="51">
        <v>95</v>
      </c>
      <c r="Q10" s="51">
        <v>95</v>
      </c>
      <c r="R10" s="51">
        <v>21293</v>
      </c>
      <c r="S10" s="51">
        <v>19415</v>
      </c>
      <c r="T10" s="51">
        <v>40708</v>
      </c>
      <c r="U10" s="51">
        <v>93</v>
      </c>
      <c r="V10" s="51">
        <v>93</v>
      </c>
      <c r="W10" s="51">
        <v>93</v>
      </c>
      <c r="X10" s="51">
        <v>21293</v>
      </c>
      <c r="Y10" s="51">
        <v>19415</v>
      </c>
      <c r="Z10" s="51">
        <v>40708</v>
      </c>
      <c r="AA10" s="51">
        <v>93</v>
      </c>
      <c r="AB10" s="51">
        <v>90</v>
      </c>
      <c r="AC10" s="51">
        <v>92</v>
      </c>
      <c r="AD10" s="51">
        <v>10513</v>
      </c>
      <c r="AE10" s="51">
        <v>8494</v>
      </c>
      <c r="AF10" s="51">
        <v>19007</v>
      </c>
      <c r="AG10" s="51">
        <v>91</v>
      </c>
      <c r="AH10" s="51">
        <v>86</v>
      </c>
      <c r="AI10" s="51">
        <v>88</v>
      </c>
      <c r="AJ10" s="51">
        <v>10513</v>
      </c>
      <c r="AK10" s="51">
        <v>8494</v>
      </c>
      <c r="AL10" s="51">
        <v>19007</v>
      </c>
      <c r="AM10" s="51">
        <v>94</v>
      </c>
      <c r="AN10" s="51">
        <v>93</v>
      </c>
      <c r="AO10" s="51">
        <v>94</v>
      </c>
      <c r="AP10" s="51">
        <v>10513</v>
      </c>
      <c r="AQ10" s="51">
        <v>8494</v>
      </c>
      <c r="AR10" s="51">
        <v>19007</v>
      </c>
      <c r="AS10" s="51">
        <v>93</v>
      </c>
      <c r="AT10" s="51">
        <v>91</v>
      </c>
      <c r="AU10" s="51">
        <v>92</v>
      </c>
      <c r="AV10" s="51">
        <v>10513</v>
      </c>
      <c r="AW10" s="51">
        <v>8494</v>
      </c>
      <c r="AX10" s="51">
        <v>19007</v>
      </c>
      <c r="AY10" s="51">
        <v>95</v>
      </c>
      <c r="AZ10" s="51">
        <v>93</v>
      </c>
      <c r="BA10" s="51">
        <v>94</v>
      </c>
      <c r="BB10" s="51">
        <v>803</v>
      </c>
      <c r="BC10" s="51">
        <v>631</v>
      </c>
      <c r="BD10" s="51">
        <v>1434</v>
      </c>
      <c r="BE10" s="51">
        <v>94</v>
      </c>
      <c r="BF10" s="51">
        <v>90</v>
      </c>
      <c r="BG10" s="51">
        <v>92</v>
      </c>
      <c r="BH10" s="51">
        <v>803</v>
      </c>
      <c r="BI10" s="51">
        <v>631</v>
      </c>
      <c r="BJ10" s="51">
        <v>1434</v>
      </c>
      <c r="BK10" s="51">
        <v>99</v>
      </c>
      <c r="BL10" s="51">
        <v>98</v>
      </c>
      <c r="BM10" s="51">
        <v>98</v>
      </c>
      <c r="BN10" s="51">
        <v>803</v>
      </c>
      <c r="BO10" s="51">
        <v>631</v>
      </c>
      <c r="BP10" s="51">
        <v>1434</v>
      </c>
      <c r="BQ10" s="51">
        <v>95</v>
      </c>
      <c r="BR10" s="51">
        <v>95</v>
      </c>
      <c r="BS10" s="51">
        <v>95</v>
      </c>
      <c r="BT10" s="51">
        <v>803</v>
      </c>
      <c r="BU10" s="51">
        <v>631</v>
      </c>
      <c r="BV10" s="51">
        <v>1434</v>
      </c>
      <c r="BW10" s="51">
        <v>95</v>
      </c>
      <c r="BX10" s="51">
        <v>93</v>
      </c>
      <c r="BY10" s="51">
        <v>94</v>
      </c>
      <c r="BZ10" s="51">
        <v>9501</v>
      </c>
      <c r="CA10" s="51">
        <v>8103</v>
      </c>
      <c r="CB10" s="51">
        <v>17604</v>
      </c>
      <c r="CC10" s="51">
        <v>94</v>
      </c>
      <c r="CD10" s="51">
        <v>90</v>
      </c>
      <c r="CE10" s="51">
        <v>92</v>
      </c>
      <c r="CF10" s="51">
        <v>9501</v>
      </c>
      <c r="CG10" s="51">
        <v>8103</v>
      </c>
      <c r="CH10" s="51">
        <v>17604</v>
      </c>
      <c r="CI10" s="51">
        <v>97</v>
      </c>
      <c r="CJ10" s="51">
        <v>97</v>
      </c>
      <c r="CK10" s="51">
        <v>97</v>
      </c>
      <c r="CL10" s="51">
        <v>9501</v>
      </c>
      <c r="CM10" s="51">
        <v>8103</v>
      </c>
      <c r="CN10" s="51">
        <v>17604</v>
      </c>
      <c r="CO10" s="51">
        <v>96</v>
      </c>
      <c r="CP10" s="51">
        <v>96</v>
      </c>
      <c r="CQ10" s="51">
        <v>96</v>
      </c>
      <c r="CR10" s="51">
        <v>9501</v>
      </c>
      <c r="CS10" s="51">
        <v>8103</v>
      </c>
      <c r="CT10" s="51">
        <v>17604</v>
      </c>
      <c r="CU10" s="51">
        <v>89</v>
      </c>
      <c r="CV10" s="51">
        <v>85</v>
      </c>
      <c r="CW10" s="51">
        <v>87</v>
      </c>
      <c r="CX10" s="51">
        <v>4556</v>
      </c>
      <c r="CY10" s="51">
        <v>4103</v>
      </c>
      <c r="CZ10" s="51">
        <v>8659</v>
      </c>
      <c r="DA10" s="51">
        <v>88</v>
      </c>
      <c r="DB10" s="51">
        <v>83</v>
      </c>
      <c r="DC10" s="51">
        <v>85</v>
      </c>
      <c r="DD10" s="51">
        <v>4556</v>
      </c>
      <c r="DE10" s="51">
        <v>4103</v>
      </c>
      <c r="DF10" s="51">
        <v>8659</v>
      </c>
      <c r="DG10" s="51">
        <v>93</v>
      </c>
      <c r="DH10" s="51">
        <v>92</v>
      </c>
      <c r="DI10" s="51">
        <v>93</v>
      </c>
      <c r="DJ10" s="51">
        <v>4556</v>
      </c>
      <c r="DK10" s="51">
        <v>4103</v>
      </c>
      <c r="DL10" s="51">
        <v>8659</v>
      </c>
      <c r="DM10" s="51">
        <v>90</v>
      </c>
      <c r="DN10" s="51">
        <v>89</v>
      </c>
      <c r="DO10" s="51">
        <v>90</v>
      </c>
      <c r="DP10" s="51">
        <v>4556</v>
      </c>
      <c r="DQ10" s="51">
        <v>4103</v>
      </c>
      <c r="DR10" s="51">
        <v>8659</v>
      </c>
      <c r="DS10" s="51">
        <v>96</v>
      </c>
      <c r="DT10" s="51">
        <v>93</v>
      </c>
      <c r="DU10" s="51">
        <v>95</v>
      </c>
      <c r="DV10" s="51">
        <v>171588</v>
      </c>
      <c r="DW10" s="51">
        <v>152959</v>
      </c>
      <c r="DX10" s="51">
        <v>324547</v>
      </c>
      <c r="DY10" s="51">
        <v>95</v>
      </c>
      <c r="DZ10" s="51">
        <v>90</v>
      </c>
      <c r="EA10" s="51">
        <v>92</v>
      </c>
      <c r="EB10" s="51">
        <v>171588</v>
      </c>
      <c r="EC10" s="51">
        <v>152959</v>
      </c>
      <c r="ED10" s="51">
        <v>324547</v>
      </c>
      <c r="EE10" s="51">
        <v>97</v>
      </c>
      <c r="EF10" s="51">
        <v>97</v>
      </c>
      <c r="EG10" s="51">
        <v>97</v>
      </c>
      <c r="EH10" s="51">
        <v>171588</v>
      </c>
      <c r="EI10" s="51">
        <v>152959</v>
      </c>
      <c r="EJ10" s="51">
        <v>324547</v>
      </c>
      <c r="EK10" s="51">
        <v>97</v>
      </c>
      <c r="EL10" s="51">
        <v>97</v>
      </c>
      <c r="EM10" s="51">
        <v>97</v>
      </c>
      <c r="EN10" s="51">
        <v>171587</v>
      </c>
      <c r="EO10" s="51">
        <v>152957</v>
      </c>
      <c r="EP10" s="51">
        <v>324544</v>
      </c>
      <c r="EQ10" s="51">
        <v>95</v>
      </c>
      <c r="ER10" s="51">
        <v>93</v>
      </c>
      <c r="ES10" s="51">
        <v>94</v>
      </c>
      <c r="ET10" s="51">
        <v>218254</v>
      </c>
      <c r="EU10" s="51">
        <v>193705</v>
      </c>
      <c r="EV10" s="51">
        <v>411959</v>
      </c>
      <c r="EW10" s="51">
        <v>94</v>
      </c>
      <c r="EX10" s="51">
        <v>89</v>
      </c>
      <c r="EY10" s="51">
        <v>92</v>
      </c>
      <c r="EZ10" s="51">
        <v>218254</v>
      </c>
      <c r="FA10" s="51">
        <v>193705</v>
      </c>
      <c r="FB10" s="51">
        <v>411959</v>
      </c>
      <c r="FC10" s="51">
        <v>97</v>
      </c>
      <c r="FD10" s="51">
        <v>97</v>
      </c>
      <c r="FE10" s="51">
        <v>97</v>
      </c>
      <c r="FF10" s="51">
        <v>218254</v>
      </c>
      <c r="FG10" s="51">
        <v>193705</v>
      </c>
      <c r="FH10" s="51">
        <v>411959</v>
      </c>
      <c r="FI10" s="51">
        <v>96</v>
      </c>
      <c r="FJ10" s="51">
        <v>96</v>
      </c>
      <c r="FK10" s="51">
        <v>96</v>
      </c>
      <c r="FL10" s="51">
        <v>218253</v>
      </c>
      <c r="FM10" s="51">
        <v>193703</v>
      </c>
      <c r="FN10" s="51">
        <v>411956</v>
      </c>
    </row>
    <row r="11" spans="1:170" x14ac:dyDescent="0.2">
      <c r="B11" s="51" t="s">
        <v>26</v>
      </c>
      <c r="C11" s="51">
        <v>52</v>
      </c>
      <c r="D11" s="51">
        <v>49</v>
      </c>
      <c r="E11" s="51">
        <v>50</v>
      </c>
      <c r="F11" s="51">
        <v>4375</v>
      </c>
      <c r="G11" s="51">
        <v>7430</v>
      </c>
      <c r="H11" s="51">
        <v>11805</v>
      </c>
      <c r="I11" s="51">
        <v>46</v>
      </c>
      <c r="J11" s="51">
        <v>41</v>
      </c>
      <c r="K11" s="51">
        <v>43</v>
      </c>
      <c r="L11" s="51">
        <v>4375</v>
      </c>
      <c r="M11" s="51">
        <v>7430</v>
      </c>
      <c r="N11" s="51">
        <v>11805</v>
      </c>
      <c r="O11" s="51">
        <v>55</v>
      </c>
      <c r="P11" s="51">
        <v>60</v>
      </c>
      <c r="Q11" s="51">
        <v>58</v>
      </c>
      <c r="R11" s="51">
        <v>4375</v>
      </c>
      <c r="S11" s="51">
        <v>7430</v>
      </c>
      <c r="T11" s="51">
        <v>11805</v>
      </c>
      <c r="U11" s="51">
        <v>52</v>
      </c>
      <c r="V11" s="51">
        <v>54</v>
      </c>
      <c r="W11" s="51">
        <v>54</v>
      </c>
      <c r="X11" s="51">
        <v>4375</v>
      </c>
      <c r="Y11" s="51">
        <v>7430</v>
      </c>
      <c r="Z11" s="51">
        <v>11805</v>
      </c>
      <c r="AA11" s="51">
        <v>58</v>
      </c>
      <c r="AB11" s="51">
        <v>54</v>
      </c>
      <c r="AC11" s="51">
        <v>55</v>
      </c>
      <c r="AD11" s="51">
        <v>2560</v>
      </c>
      <c r="AE11" s="51">
        <v>4771</v>
      </c>
      <c r="AF11" s="51">
        <v>7331</v>
      </c>
      <c r="AG11" s="51">
        <v>51</v>
      </c>
      <c r="AH11" s="51">
        <v>44</v>
      </c>
      <c r="AI11" s="51">
        <v>47</v>
      </c>
      <c r="AJ11" s="51">
        <v>2560</v>
      </c>
      <c r="AK11" s="51">
        <v>4771</v>
      </c>
      <c r="AL11" s="51">
        <v>7331</v>
      </c>
      <c r="AM11" s="51">
        <v>60</v>
      </c>
      <c r="AN11" s="51">
        <v>62</v>
      </c>
      <c r="AO11" s="51">
        <v>61</v>
      </c>
      <c r="AP11" s="51">
        <v>2560</v>
      </c>
      <c r="AQ11" s="51">
        <v>4771</v>
      </c>
      <c r="AR11" s="51">
        <v>7331</v>
      </c>
      <c r="AS11" s="51">
        <v>60</v>
      </c>
      <c r="AT11" s="51">
        <v>60</v>
      </c>
      <c r="AU11" s="51">
        <v>60</v>
      </c>
      <c r="AV11" s="51">
        <v>2560</v>
      </c>
      <c r="AW11" s="51">
        <v>4771</v>
      </c>
      <c r="AX11" s="51">
        <v>7331</v>
      </c>
      <c r="AY11" s="51">
        <v>65</v>
      </c>
      <c r="AZ11" s="51">
        <v>58</v>
      </c>
      <c r="BA11" s="51">
        <v>60</v>
      </c>
      <c r="BB11" s="51">
        <v>93</v>
      </c>
      <c r="BC11" s="51">
        <v>170</v>
      </c>
      <c r="BD11" s="51">
        <v>263</v>
      </c>
      <c r="BE11" s="51">
        <v>56</v>
      </c>
      <c r="BF11" s="51">
        <v>51</v>
      </c>
      <c r="BG11" s="51">
        <v>53</v>
      </c>
      <c r="BH11" s="51">
        <v>93</v>
      </c>
      <c r="BI11" s="51">
        <v>170</v>
      </c>
      <c r="BJ11" s="51">
        <v>263</v>
      </c>
      <c r="BK11" s="51">
        <v>77</v>
      </c>
      <c r="BL11" s="51">
        <v>77</v>
      </c>
      <c r="BM11" s="51">
        <v>77</v>
      </c>
      <c r="BN11" s="51">
        <v>93</v>
      </c>
      <c r="BO11" s="51">
        <v>170</v>
      </c>
      <c r="BP11" s="51">
        <v>263</v>
      </c>
      <c r="BQ11" s="51">
        <v>67</v>
      </c>
      <c r="BR11" s="51">
        <v>66</v>
      </c>
      <c r="BS11" s="51">
        <v>66</v>
      </c>
      <c r="BT11" s="51">
        <v>93</v>
      </c>
      <c r="BU11" s="51">
        <v>170</v>
      </c>
      <c r="BV11" s="51">
        <v>263</v>
      </c>
      <c r="BW11" s="51">
        <v>56</v>
      </c>
      <c r="BX11" s="51">
        <v>54</v>
      </c>
      <c r="BY11" s="51">
        <v>54</v>
      </c>
      <c r="BZ11" s="51">
        <v>1755</v>
      </c>
      <c r="CA11" s="51">
        <v>3639</v>
      </c>
      <c r="CB11" s="51">
        <v>5394</v>
      </c>
      <c r="CC11" s="51">
        <v>50</v>
      </c>
      <c r="CD11" s="51">
        <v>44</v>
      </c>
      <c r="CE11" s="51">
        <v>46</v>
      </c>
      <c r="CF11" s="51">
        <v>1755</v>
      </c>
      <c r="CG11" s="51">
        <v>3639</v>
      </c>
      <c r="CH11" s="51">
        <v>5394</v>
      </c>
      <c r="CI11" s="51">
        <v>61</v>
      </c>
      <c r="CJ11" s="51">
        <v>67</v>
      </c>
      <c r="CK11" s="51">
        <v>65</v>
      </c>
      <c r="CL11" s="51">
        <v>1755</v>
      </c>
      <c r="CM11" s="51">
        <v>3639</v>
      </c>
      <c r="CN11" s="51">
        <v>5394</v>
      </c>
      <c r="CO11" s="51">
        <v>63</v>
      </c>
      <c r="CP11" s="51">
        <v>68</v>
      </c>
      <c r="CQ11" s="51">
        <v>66</v>
      </c>
      <c r="CR11" s="51">
        <v>1755</v>
      </c>
      <c r="CS11" s="51">
        <v>3639</v>
      </c>
      <c r="CT11" s="51">
        <v>5394</v>
      </c>
      <c r="CU11" s="51">
        <v>51</v>
      </c>
      <c r="CV11" s="51">
        <v>48</v>
      </c>
      <c r="CW11" s="51">
        <v>49</v>
      </c>
      <c r="CX11" s="51">
        <v>949</v>
      </c>
      <c r="CY11" s="51">
        <v>1624</v>
      </c>
      <c r="CZ11" s="51">
        <v>2573</v>
      </c>
      <c r="DA11" s="51">
        <v>47</v>
      </c>
      <c r="DB11" s="51">
        <v>41</v>
      </c>
      <c r="DC11" s="51">
        <v>43</v>
      </c>
      <c r="DD11" s="51">
        <v>949</v>
      </c>
      <c r="DE11" s="51">
        <v>1624</v>
      </c>
      <c r="DF11" s="51">
        <v>2573</v>
      </c>
      <c r="DG11" s="51">
        <v>59</v>
      </c>
      <c r="DH11" s="51">
        <v>65</v>
      </c>
      <c r="DI11" s="51">
        <v>63</v>
      </c>
      <c r="DJ11" s="51">
        <v>949</v>
      </c>
      <c r="DK11" s="51">
        <v>1624</v>
      </c>
      <c r="DL11" s="51">
        <v>2573</v>
      </c>
      <c r="DM11" s="51">
        <v>56</v>
      </c>
      <c r="DN11" s="51">
        <v>60</v>
      </c>
      <c r="DO11" s="51">
        <v>59</v>
      </c>
      <c r="DP11" s="51">
        <v>949</v>
      </c>
      <c r="DQ11" s="51">
        <v>1624</v>
      </c>
      <c r="DR11" s="51">
        <v>2573</v>
      </c>
      <c r="DS11" s="51">
        <v>52</v>
      </c>
      <c r="DT11" s="51">
        <v>50</v>
      </c>
      <c r="DU11" s="51">
        <v>51</v>
      </c>
      <c r="DV11" s="51">
        <v>29891</v>
      </c>
      <c r="DW11" s="51">
        <v>60341</v>
      </c>
      <c r="DX11" s="51">
        <v>90232</v>
      </c>
      <c r="DY11" s="51">
        <v>47</v>
      </c>
      <c r="DZ11" s="51">
        <v>40</v>
      </c>
      <c r="EA11" s="51">
        <v>43</v>
      </c>
      <c r="EB11" s="51">
        <v>29891</v>
      </c>
      <c r="EC11" s="51">
        <v>60341</v>
      </c>
      <c r="ED11" s="51">
        <v>90232</v>
      </c>
      <c r="EE11" s="51">
        <v>62</v>
      </c>
      <c r="EF11" s="51">
        <v>67</v>
      </c>
      <c r="EG11" s="51">
        <v>65</v>
      </c>
      <c r="EH11" s="51">
        <v>29891</v>
      </c>
      <c r="EI11" s="51">
        <v>60341</v>
      </c>
      <c r="EJ11" s="51">
        <v>90232</v>
      </c>
      <c r="EK11" s="51">
        <v>64</v>
      </c>
      <c r="EL11" s="51">
        <v>68</v>
      </c>
      <c r="EM11" s="51">
        <v>67</v>
      </c>
      <c r="EN11" s="51">
        <v>29890</v>
      </c>
      <c r="EO11" s="51">
        <v>60339</v>
      </c>
      <c r="EP11" s="51">
        <v>90229</v>
      </c>
      <c r="EQ11" s="51">
        <v>53</v>
      </c>
      <c r="ER11" s="51">
        <v>50</v>
      </c>
      <c r="ES11" s="51">
        <v>51</v>
      </c>
      <c r="ET11" s="51">
        <v>39623</v>
      </c>
      <c r="EU11" s="51">
        <v>77975</v>
      </c>
      <c r="EV11" s="51">
        <v>117598</v>
      </c>
      <c r="EW11" s="51">
        <v>48</v>
      </c>
      <c r="EX11" s="51">
        <v>41</v>
      </c>
      <c r="EY11" s="51">
        <v>43</v>
      </c>
      <c r="EZ11" s="51">
        <v>39623</v>
      </c>
      <c r="FA11" s="51">
        <v>77975</v>
      </c>
      <c r="FB11" s="51">
        <v>117598</v>
      </c>
      <c r="FC11" s="51">
        <v>61</v>
      </c>
      <c r="FD11" s="51">
        <v>66</v>
      </c>
      <c r="FE11" s="51">
        <v>64</v>
      </c>
      <c r="FF11" s="51">
        <v>39623</v>
      </c>
      <c r="FG11" s="51">
        <v>77975</v>
      </c>
      <c r="FH11" s="51">
        <v>117598</v>
      </c>
      <c r="FI11" s="51">
        <v>62</v>
      </c>
      <c r="FJ11" s="51">
        <v>66</v>
      </c>
      <c r="FK11" s="51">
        <v>65</v>
      </c>
      <c r="FL11" s="51">
        <v>39622</v>
      </c>
      <c r="FM11" s="51">
        <v>77973</v>
      </c>
      <c r="FN11" s="51">
        <v>117595</v>
      </c>
    </row>
    <row r="12" spans="1:170" x14ac:dyDescent="0.2">
      <c r="B12" s="51" t="s">
        <v>27</v>
      </c>
      <c r="C12" s="51">
        <v>54</v>
      </c>
      <c r="D12" s="51">
        <v>52</v>
      </c>
      <c r="E12" s="51">
        <v>53</v>
      </c>
      <c r="F12" s="51">
        <v>4058</v>
      </c>
      <c r="G12" s="51">
        <v>6796</v>
      </c>
      <c r="H12" s="51">
        <v>10854</v>
      </c>
      <c r="I12" s="51">
        <v>49</v>
      </c>
      <c r="J12" s="51">
        <v>44</v>
      </c>
      <c r="K12" s="51">
        <v>46</v>
      </c>
      <c r="L12" s="51">
        <v>4058</v>
      </c>
      <c r="M12" s="51">
        <v>6796</v>
      </c>
      <c r="N12" s="51">
        <v>10854</v>
      </c>
      <c r="O12" s="51">
        <v>58</v>
      </c>
      <c r="P12" s="51">
        <v>64</v>
      </c>
      <c r="Q12" s="51">
        <v>62</v>
      </c>
      <c r="R12" s="51">
        <v>4058</v>
      </c>
      <c r="S12" s="51">
        <v>6796</v>
      </c>
      <c r="T12" s="51">
        <v>10854</v>
      </c>
      <c r="U12" s="51">
        <v>55</v>
      </c>
      <c r="V12" s="51">
        <v>58</v>
      </c>
      <c r="W12" s="51">
        <v>57</v>
      </c>
      <c r="X12" s="51">
        <v>4058</v>
      </c>
      <c r="Y12" s="51">
        <v>6796</v>
      </c>
      <c r="Z12" s="51">
        <v>10854</v>
      </c>
      <c r="AA12" s="51">
        <v>61</v>
      </c>
      <c r="AB12" s="51">
        <v>58</v>
      </c>
      <c r="AC12" s="51">
        <v>59</v>
      </c>
      <c r="AD12" s="51">
        <v>2382</v>
      </c>
      <c r="AE12" s="51">
        <v>4230</v>
      </c>
      <c r="AF12" s="51">
        <v>6612</v>
      </c>
      <c r="AG12" s="51">
        <v>54</v>
      </c>
      <c r="AH12" s="51">
        <v>48</v>
      </c>
      <c r="AI12" s="51">
        <v>50</v>
      </c>
      <c r="AJ12" s="51">
        <v>2382</v>
      </c>
      <c r="AK12" s="51">
        <v>4230</v>
      </c>
      <c r="AL12" s="51">
        <v>6612</v>
      </c>
      <c r="AM12" s="51">
        <v>63</v>
      </c>
      <c r="AN12" s="51">
        <v>68</v>
      </c>
      <c r="AO12" s="51">
        <v>66</v>
      </c>
      <c r="AP12" s="51">
        <v>2382</v>
      </c>
      <c r="AQ12" s="51">
        <v>4230</v>
      </c>
      <c r="AR12" s="51">
        <v>6612</v>
      </c>
      <c r="AS12" s="51">
        <v>64</v>
      </c>
      <c r="AT12" s="51">
        <v>65</v>
      </c>
      <c r="AU12" s="51">
        <v>64</v>
      </c>
      <c r="AV12" s="51">
        <v>2382</v>
      </c>
      <c r="AW12" s="51">
        <v>4230</v>
      </c>
      <c r="AX12" s="51">
        <v>6612</v>
      </c>
      <c r="AY12" s="51">
        <v>71</v>
      </c>
      <c r="AZ12" s="51">
        <v>63</v>
      </c>
      <c r="BA12" s="51">
        <v>66</v>
      </c>
      <c r="BB12" s="51">
        <v>83</v>
      </c>
      <c r="BC12" s="51">
        <v>144</v>
      </c>
      <c r="BD12" s="51">
        <v>227</v>
      </c>
      <c r="BE12" s="51">
        <v>61</v>
      </c>
      <c r="BF12" s="51">
        <v>54</v>
      </c>
      <c r="BG12" s="51">
        <v>57</v>
      </c>
      <c r="BH12" s="51">
        <v>83</v>
      </c>
      <c r="BI12" s="51">
        <v>144</v>
      </c>
      <c r="BJ12" s="51">
        <v>227</v>
      </c>
      <c r="BK12" s="51">
        <v>86</v>
      </c>
      <c r="BL12" s="51">
        <v>84</v>
      </c>
      <c r="BM12" s="51">
        <v>85</v>
      </c>
      <c r="BN12" s="51">
        <v>83</v>
      </c>
      <c r="BO12" s="51">
        <v>144</v>
      </c>
      <c r="BP12" s="51">
        <v>227</v>
      </c>
      <c r="BQ12" s="51">
        <v>73</v>
      </c>
      <c r="BR12" s="51">
        <v>72</v>
      </c>
      <c r="BS12" s="51">
        <v>73</v>
      </c>
      <c r="BT12" s="51">
        <v>83</v>
      </c>
      <c r="BU12" s="51">
        <v>144</v>
      </c>
      <c r="BV12" s="51">
        <v>227</v>
      </c>
      <c r="BW12" s="51">
        <v>58</v>
      </c>
      <c r="BX12" s="51">
        <v>57</v>
      </c>
      <c r="BY12" s="51">
        <v>57</v>
      </c>
      <c r="BZ12" s="51">
        <v>1639</v>
      </c>
      <c r="CA12" s="51">
        <v>3284</v>
      </c>
      <c r="CB12" s="51">
        <v>4923</v>
      </c>
      <c r="CC12" s="51">
        <v>52</v>
      </c>
      <c r="CD12" s="51">
        <v>47</v>
      </c>
      <c r="CE12" s="51">
        <v>49</v>
      </c>
      <c r="CF12" s="51">
        <v>1639</v>
      </c>
      <c r="CG12" s="51">
        <v>3284</v>
      </c>
      <c r="CH12" s="51">
        <v>4923</v>
      </c>
      <c r="CI12" s="51">
        <v>64</v>
      </c>
      <c r="CJ12" s="51">
        <v>72</v>
      </c>
      <c r="CK12" s="51">
        <v>69</v>
      </c>
      <c r="CL12" s="51">
        <v>1639</v>
      </c>
      <c r="CM12" s="51">
        <v>3284</v>
      </c>
      <c r="CN12" s="51">
        <v>4923</v>
      </c>
      <c r="CO12" s="51">
        <v>66</v>
      </c>
      <c r="CP12" s="51">
        <v>72</v>
      </c>
      <c r="CQ12" s="51">
        <v>70</v>
      </c>
      <c r="CR12" s="51">
        <v>1639</v>
      </c>
      <c r="CS12" s="51">
        <v>3284</v>
      </c>
      <c r="CT12" s="51">
        <v>4923</v>
      </c>
      <c r="CU12" s="51">
        <v>53</v>
      </c>
      <c r="CV12" s="51">
        <v>51</v>
      </c>
      <c r="CW12" s="51">
        <v>52</v>
      </c>
      <c r="CX12" s="51">
        <v>883</v>
      </c>
      <c r="CY12" s="51">
        <v>1486</v>
      </c>
      <c r="CZ12" s="51">
        <v>2369</v>
      </c>
      <c r="DA12" s="51">
        <v>49</v>
      </c>
      <c r="DB12" s="51">
        <v>43</v>
      </c>
      <c r="DC12" s="51">
        <v>45</v>
      </c>
      <c r="DD12" s="51">
        <v>883</v>
      </c>
      <c r="DE12" s="51">
        <v>1486</v>
      </c>
      <c r="DF12" s="51">
        <v>2369</v>
      </c>
      <c r="DG12" s="51">
        <v>61</v>
      </c>
      <c r="DH12" s="51">
        <v>69</v>
      </c>
      <c r="DI12" s="51">
        <v>66</v>
      </c>
      <c r="DJ12" s="51">
        <v>883</v>
      </c>
      <c r="DK12" s="51">
        <v>1486</v>
      </c>
      <c r="DL12" s="51">
        <v>2369</v>
      </c>
      <c r="DM12" s="51">
        <v>58</v>
      </c>
      <c r="DN12" s="51">
        <v>64</v>
      </c>
      <c r="DO12" s="51">
        <v>62</v>
      </c>
      <c r="DP12" s="51">
        <v>883</v>
      </c>
      <c r="DQ12" s="51">
        <v>1486</v>
      </c>
      <c r="DR12" s="51">
        <v>2369</v>
      </c>
      <c r="DS12" s="51">
        <v>55</v>
      </c>
      <c r="DT12" s="51">
        <v>52</v>
      </c>
      <c r="DU12" s="51">
        <v>53</v>
      </c>
      <c r="DV12" s="51">
        <v>27818</v>
      </c>
      <c r="DW12" s="51">
        <v>54899</v>
      </c>
      <c r="DX12" s="51">
        <v>82717</v>
      </c>
      <c r="DY12" s="51">
        <v>50</v>
      </c>
      <c r="DZ12" s="51">
        <v>43</v>
      </c>
      <c r="EA12" s="51">
        <v>45</v>
      </c>
      <c r="EB12" s="51">
        <v>27818</v>
      </c>
      <c r="EC12" s="51">
        <v>54899</v>
      </c>
      <c r="ED12" s="51">
        <v>82717</v>
      </c>
      <c r="EE12" s="51">
        <v>65</v>
      </c>
      <c r="EF12" s="51">
        <v>71</v>
      </c>
      <c r="EG12" s="51">
        <v>69</v>
      </c>
      <c r="EH12" s="51">
        <v>27818</v>
      </c>
      <c r="EI12" s="51">
        <v>54899</v>
      </c>
      <c r="EJ12" s="51">
        <v>82717</v>
      </c>
      <c r="EK12" s="51">
        <v>67</v>
      </c>
      <c r="EL12" s="51">
        <v>72</v>
      </c>
      <c r="EM12" s="51">
        <v>70</v>
      </c>
      <c r="EN12" s="51">
        <v>27818</v>
      </c>
      <c r="EO12" s="51">
        <v>54897</v>
      </c>
      <c r="EP12" s="51">
        <v>82715</v>
      </c>
      <c r="EQ12" s="51">
        <v>55</v>
      </c>
      <c r="ER12" s="51">
        <v>53</v>
      </c>
      <c r="ES12" s="51">
        <v>54</v>
      </c>
      <c r="ET12" s="51">
        <v>36863</v>
      </c>
      <c r="EU12" s="51">
        <v>70839</v>
      </c>
      <c r="EV12" s="51">
        <v>107702</v>
      </c>
      <c r="EW12" s="51">
        <v>50</v>
      </c>
      <c r="EX12" s="51">
        <v>43</v>
      </c>
      <c r="EY12" s="51">
        <v>46</v>
      </c>
      <c r="EZ12" s="51">
        <v>36863</v>
      </c>
      <c r="FA12" s="51">
        <v>70839</v>
      </c>
      <c r="FB12" s="51">
        <v>107702</v>
      </c>
      <c r="FC12" s="51">
        <v>64</v>
      </c>
      <c r="FD12" s="51">
        <v>70</v>
      </c>
      <c r="FE12" s="51">
        <v>68</v>
      </c>
      <c r="FF12" s="51">
        <v>36863</v>
      </c>
      <c r="FG12" s="51">
        <v>70839</v>
      </c>
      <c r="FH12" s="51">
        <v>107702</v>
      </c>
      <c r="FI12" s="51">
        <v>65</v>
      </c>
      <c r="FJ12" s="51">
        <v>70</v>
      </c>
      <c r="FK12" s="51">
        <v>68</v>
      </c>
      <c r="FL12" s="51">
        <v>36863</v>
      </c>
      <c r="FM12" s="51">
        <v>70837</v>
      </c>
      <c r="FN12" s="51">
        <v>107700</v>
      </c>
    </row>
    <row r="13" spans="1:170" x14ac:dyDescent="0.2">
      <c r="B13" s="51" t="s">
        <v>103</v>
      </c>
      <c r="C13" s="51">
        <v>59</v>
      </c>
      <c r="D13" s="51">
        <v>58</v>
      </c>
      <c r="E13" s="51">
        <v>58</v>
      </c>
      <c r="F13" s="51">
        <v>3012</v>
      </c>
      <c r="G13" s="51">
        <v>4629</v>
      </c>
      <c r="H13" s="51">
        <v>7641</v>
      </c>
      <c r="I13" s="51">
        <v>53</v>
      </c>
      <c r="J13" s="51">
        <v>49</v>
      </c>
      <c r="K13" s="51">
        <v>51</v>
      </c>
      <c r="L13" s="51">
        <v>3012</v>
      </c>
      <c r="M13" s="51">
        <v>4629</v>
      </c>
      <c r="N13" s="51">
        <v>7641</v>
      </c>
      <c r="O13" s="51">
        <v>64</v>
      </c>
      <c r="P13" s="51">
        <v>70</v>
      </c>
      <c r="Q13" s="51">
        <v>68</v>
      </c>
      <c r="R13" s="51">
        <v>3012</v>
      </c>
      <c r="S13" s="51">
        <v>4629</v>
      </c>
      <c r="T13" s="51">
        <v>7641</v>
      </c>
      <c r="U13" s="51">
        <v>60</v>
      </c>
      <c r="V13" s="51">
        <v>64</v>
      </c>
      <c r="W13" s="51">
        <v>62</v>
      </c>
      <c r="X13" s="51">
        <v>3012</v>
      </c>
      <c r="Y13" s="51">
        <v>4629</v>
      </c>
      <c r="Z13" s="51">
        <v>7641</v>
      </c>
      <c r="AA13" s="51">
        <v>66</v>
      </c>
      <c r="AB13" s="51">
        <v>63</v>
      </c>
      <c r="AC13" s="51">
        <v>64</v>
      </c>
      <c r="AD13" s="51">
        <v>1704</v>
      </c>
      <c r="AE13" s="51">
        <v>2589</v>
      </c>
      <c r="AF13" s="51">
        <v>4293</v>
      </c>
      <c r="AG13" s="51">
        <v>59</v>
      </c>
      <c r="AH13" s="51">
        <v>52</v>
      </c>
      <c r="AI13" s="51">
        <v>55</v>
      </c>
      <c r="AJ13" s="51">
        <v>1704</v>
      </c>
      <c r="AK13" s="51">
        <v>2589</v>
      </c>
      <c r="AL13" s="51">
        <v>4293</v>
      </c>
      <c r="AM13" s="51">
        <v>68</v>
      </c>
      <c r="AN13" s="51">
        <v>74</v>
      </c>
      <c r="AO13" s="51">
        <v>71</v>
      </c>
      <c r="AP13" s="51">
        <v>1704</v>
      </c>
      <c r="AQ13" s="51">
        <v>2589</v>
      </c>
      <c r="AR13" s="51">
        <v>4293</v>
      </c>
      <c r="AS13" s="51">
        <v>69</v>
      </c>
      <c r="AT13" s="51">
        <v>70</v>
      </c>
      <c r="AU13" s="51">
        <v>70</v>
      </c>
      <c r="AV13" s="51">
        <v>1704</v>
      </c>
      <c r="AW13" s="51">
        <v>2589</v>
      </c>
      <c r="AX13" s="51">
        <v>4293</v>
      </c>
      <c r="AY13" s="51">
        <v>70</v>
      </c>
      <c r="AZ13" s="51">
        <v>71</v>
      </c>
      <c r="BA13" s="51">
        <v>70</v>
      </c>
      <c r="BB13" s="51">
        <v>54</v>
      </c>
      <c r="BC13" s="51">
        <v>95</v>
      </c>
      <c r="BD13" s="51">
        <v>149</v>
      </c>
      <c r="BE13" s="51">
        <v>57</v>
      </c>
      <c r="BF13" s="51">
        <v>63</v>
      </c>
      <c r="BG13" s="51">
        <v>61</v>
      </c>
      <c r="BH13" s="51">
        <v>54</v>
      </c>
      <c r="BI13" s="51">
        <v>95</v>
      </c>
      <c r="BJ13" s="51">
        <v>149</v>
      </c>
      <c r="BK13" s="51">
        <v>87</v>
      </c>
      <c r="BL13" s="51">
        <v>92</v>
      </c>
      <c r="BM13" s="51">
        <v>90</v>
      </c>
      <c r="BN13" s="51">
        <v>54</v>
      </c>
      <c r="BO13" s="51">
        <v>95</v>
      </c>
      <c r="BP13" s="51">
        <v>149</v>
      </c>
      <c r="BQ13" s="51">
        <v>74</v>
      </c>
      <c r="BR13" s="51">
        <v>82</v>
      </c>
      <c r="BS13" s="51">
        <v>79</v>
      </c>
      <c r="BT13" s="51">
        <v>54</v>
      </c>
      <c r="BU13" s="51">
        <v>95</v>
      </c>
      <c r="BV13" s="51">
        <v>149</v>
      </c>
      <c r="BW13" s="51">
        <v>62</v>
      </c>
      <c r="BX13" s="51">
        <v>62</v>
      </c>
      <c r="BY13" s="51">
        <v>62</v>
      </c>
      <c r="BZ13" s="51">
        <v>1234</v>
      </c>
      <c r="CA13" s="51">
        <v>2146</v>
      </c>
      <c r="CB13" s="51">
        <v>3380</v>
      </c>
      <c r="CC13" s="51">
        <v>56</v>
      </c>
      <c r="CD13" s="51">
        <v>52</v>
      </c>
      <c r="CE13" s="51">
        <v>53</v>
      </c>
      <c r="CF13" s="51">
        <v>1234</v>
      </c>
      <c r="CG13" s="51">
        <v>2146</v>
      </c>
      <c r="CH13" s="51">
        <v>3380</v>
      </c>
      <c r="CI13" s="51">
        <v>67</v>
      </c>
      <c r="CJ13" s="51">
        <v>77</v>
      </c>
      <c r="CK13" s="51">
        <v>74</v>
      </c>
      <c r="CL13" s="51">
        <v>1234</v>
      </c>
      <c r="CM13" s="51">
        <v>2146</v>
      </c>
      <c r="CN13" s="51">
        <v>3380</v>
      </c>
      <c r="CO13" s="51">
        <v>70</v>
      </c>
      <c r="CP13" s="51">
        <v>77</v>
      </c>
      <c r="CQ13" s="51">
        <v>75</v>
      </c>
      <c r="CR13" s="51">
        <v>1234</v>
      </c>
      <c r="CS13" s="51">
        <v>2146</v>
      </c>
      <c r="CT13" s="51">
        <v>3380</v>
      </c>
      <c r="CU13" s="51">
        <v>57</v>
      </c>
      <c r="CV13" s="51">
        <v>55</v>
      </c>
      <c r="CW13" s="51">
        <v>56</v>
      </c>
      <c r="CX13" s="51">
        <v>653</v>
      </c>
      <c r="CY13" s="51">
        <v>1004</v>
      </c>
      <c r="CZ13" s="51">
        <v>1657</v>
      </c>
      <c r="DA13" s="51">
        <v>53</v>
      </c>
      <c r="DB13" s="51">
        <v>48</v>
      </c>
      <c r="DC13" s="51">
        <v>50</v>
      </c>
      <c r="DD13" s="51">
        <v>653</v>
      </c>
      <c r="DE13" s="51">
        <v>1004</v>
      </c>
      <c r="DF13" s="51">
        <v>1657</v>
      </c>
      <c r="DG13" s="51">
        <v>67</v>
      </c>
      <c r="DH13" s="51">
        <v>74</v>
      </c>
      <c r="DI13" s="51">
        <v>71</v>
      </c>
      <c r="DJ13" s="51">
        <v>653</v>
      </c>
      <c r="DK13" s="51">
        <v>1004</v>
      </c>
      <c r="DL13" s="51">
        <v>1657</v>
      </c>
      <c r="DM13" s="51">
        <v>62</v>
      </c>
      <c r="DN13" s="51">
        <v>69</v>
      </c>
      <c r="DO13" s="51">
        <v>67</v>
      </c>
      <c r="DP13" s="51">
        <v>653</v>
      </c>
      <c r="DQ13" s="51">
        <v>1004</v>
      </c>
      <c r="DR13" s="51">
        <v>1657</v>
      </c>
      <c r="DS13" s="51">
        <v>58</v>
      </c>
      <c r="DT13" s="51">
        <v>57</v>
      </c>
      <c r="DU13" s="51">
        <v>58</v>
      </c>
      <c r="DV13" s="51">
        <v>20106</v>
      </c>
      <c r="DW13" s="51">
        <v>35269</v>
      </c>
      <c r="DX13" s="51">
        <v>55375</v>
      </c>
      <c r="DY13" s="51">
        <v>54</v>
      </c>
      <c r="DZ13" s="51">
        <v>47</v>
      </c>
      <c r="EA13" s="51">
        <v>50</v>
      </c>
      <c r="EB13" s="51">
        <v>20106</v>
      </c>
      <c r="EC13" s="51">
        <v>35269</v>
      </c>
      <c r="ED13" s="51">
        <v>55375</v>
      </c>
      <c r="EE13" s="51">
        <v>69</v>
      </c>
      <c r="EF13" s="51">
        <v>77</v>
      </c>
      <c r="EG13" s="51">
        <v>74</v>
      </c>
      <c r="EH13" s="51">
        <v>20106</v>
      </c>
      <c r="EI13" s="51">
        <v>35269</v>
      </c>
      <c r="EJ13" s="51">
        <v>55375</v>
      </c>
      <c r="EK13" s="51">
        <v>71</v>
      </c>
      <c r="EL13" s="51">
        <v>78</v>
      </c>
      <c r="EM13" s="51">
        <v>75</v>
      </c>
      <c r="EN13" s="51">
        <v>20106</v>
      </c>
      <c r="EO13" s="51">
        <v>35268</v>
      </c>
      <c r="EP13" s="51">
        <v>55374</v>
      </c>
      <c r="EQ13" s="51">
        <v>59</v>
      </c>
      <c r="ER13" s="51">
        <v>58</v>
      </c>
      <c r="ES13" s="51">
        <v>58</v>
      </c>
      <c r="ET13" s="51">
        <v>26763</v>
      </c>
      <c r="EU13" s="51">
        <v>45732</v>
      </c>
      <c r="EV13" s="51">
        <v>72495</v>
      </c>
      <c r="EW13" s="51">
        <v>54</v>
      </c>
      <c r="EX13" s="51">
        <v>48</v>
      </c>
      <c r="EY13" s="51">
        <v>50</v>
      </c>
      <c r="EZ13" s="51">
        <v>26763</v>
      </c>
      <c r="FA13" s="51">
        <v>45732</v>
      </c>
      <c r="FB13" s="51">
        <v>72495</v>
      </c>
      <c r="FC13" s="51">
        <v>68</v>
      </c>
      <c r="FD13" s="51">
        <v>76</v>
      </c>
      <c r="FE13" s="51">
        <v>73</v>
      </c>
      <c r="FF13" s="51">
        <v>26763</v>
      </c>
      <c r="FG13" s="51">
        <v>45732</v>
      </c>
      <c r="FH13" s="51">
        <v>72495</v>
      </c>
      <c r="FI13" s="51">
        <v>70</v>
      </c>
      <c r="FJ13" s="51">
        <v>76</v>
      </c>
      <c r="FK13" s="51">
        <v>73</v>
      </c>
      <c r="FL13" s="51">
        <v>26763</v>
      </c>
      <c r="FM13" s="51">
        <v>45731</v>
      </c>
      <c r="FN13" s="51">
        <v>72494</v>
      </c>
    </row>
    <row r="14" spans="1:170" x14ac:dyDescent="0.2">
      <c r="B14" s="51" t="s">
        <v>104</v>
      </c>
      <c r="C14" s="51">
        <v>42</v>
      </c>
      <c r="D14" s="51">
        <v>40</v>
      </c>
      <c r="E14" s="51">
        <v>41</v>
      </c>
      <c r="F14" s="51">
        <v>1046</v>
      </c>
      <c r="G14" s="51">
        <v>2167</v>
      </c>
      <c r="H14" s="51">
        <v>3213</v>
      </c>
      <c r="I14" s="51">
        <v>37</v>
      </c>
      <c r="J14" s="51">
        <v>33</v>
      </c>
      <c r="K14" s="51">
        <v>34</v>
      </c>
      <c r="L14" s="51">
        <v>1046</v>
      </c>
      <c r="M14" s="51">
        <v>2167</v>
      </c>
      <c r="N14" s="51">
        <v>3213</v>
      </c>
      <c r="O14" s="51">
        <v>43</v>
      </c>
      <c r="P14" s="51">
        <v>50</v>
      </c>
      <c r="Q14" s="51">
        <v>48</v>
      </c>
      <c r="R14" s="51">
        <v>1046</v>
      </c>
      <c r="S14" s="51">
        <v>2167</v>
      </c>
      <c r="T14" s="51">
        <v>3213</v>
      </c>
      <c r="U14" s="51">
        <v>42</v>
      </c>
      <c r="V14" s="51">
        <v>45</v>
      </c>
      <c r="W14" s="51">
        <v>44</v>
      </c>
      <c r="X14" s="51">
        <v>1046</v>
      </c>
      <c r="Y14" s="51">
        <v>2167</v>
      </c>
      <c r="Z14" s="51">
        <v>3213</v>
      </c>
      <c r="AA14" s="51">
        <v>49</v>
      </c>
      <c r="AB14" s="51">
        <v>51</v>
      </c>
      <c r="AC14" s="51">
        <v>51</v>
      </c>
      <c r="AD14" s="51">
        <v>678</v>
      </c>
      <c r="AE14" s="51">
        <v>1641</v>
      </c>
      <c r="AF14" s="51">
        <v>2319</v>
      </c>
      <c r="AG14" s="51">
        <v>43</v>
      </c>
      <c r="AH14" s="51">
        <v>41</v>
      </c>
      <c r="AI14" s="51">
        <v>42</v>
      </c>
      <c r="AJ14" s="51">
        <v>678</v>
      </c>
      <c r="AK14" s="51">
        <v>1641</v>
      </c>
      <c r="AL14" s="51">
        <v>2319</v>
      </c>
      <c r="AM14" s="51">
        <v>51</v>
      </c>
      <c r="AN14" s="51">
        <v>58</v>
      </c>
      <c r="AO14" s="51">
        <v>56</v>
      </c>
      <c r="AP14" s="51">
        <v>678</v>
      </c>
      <c r="AQ14" s="51">
        <v>1641</v>
      </c>
      <c r="AR14" s="51">
        <v>2319</v>
      </c>
      <c r="AS14" s="51">
        <v>50</v>
      </c>
      <c r="AT14" s="51">
        <v>56</v>
      </c>
      <c r="AU14" s="51">
        <v>55</v>
      </c>
      <c r="AV14" s="51">
        <v>678</v>
      </c>
      <c r="AW14" s="51">
        <v>1641</v>
      </c>
      <c r="AX14" s="51">
        <v>2319</v>
      </c>
      <c r="AY14" s="51">
        <v>72</v>
      </c>
      <c r="AZ14" s="51">
        <v>47</v>
      </c>
      <c r="BA14" s="51">
        <v>56</v>
      </c>
      <c r="BB14" s="51">
        <v>29</v>
      </c>
      <c r="BC14" s="51">
        <v>49</v>
      </c>
      <c r="BD14" s="51">
        <v>78</v>
      </c>
      <c r="BE14" s="51">
        <v>69</v>
      </c>
      <c r="BF14" s="51">
        <v>37</v>
      </c>
      <c r="BG14" s="51">
        <v>49</v>
      </c>
      <c r="BH14" s="51">
        <v>29</v>
      </c>
      <c r="BI14" s="51">
        <v>49</v>
      </c>
      <c r="BJ14" s="51">
        <v>78</v>
      </c>
      <c r="BK14" s="51">
        <v>83</v>
      </c>
      <c r="BL14" s="51">
        <v>69</v>
      </c>
      <c r="BM14" s="51">
        <v>74</v>
      </c>
      <c r="BN14" s="51">
        <v>29</v>
      </c>
      <c r="BO14" s="51">
        <v>49</v>
      </c>
      <c r="BP14" s="51">
        <v>78</v>
      </c>
      <c r="BQ14" s="51">
        <v>72</v>
      </c>
      <c r="BR14" s="51">
        <v>53</v>
      </c>
      <c r="BS14" s="51">
        <v>60</v>
      </c>
      <c r="BT14" s="51">
        <v>29</v>
      </c>
      <c r="BU14" s="51">
        <v>49</v>
      </c>
      <c r="BV14" s="51">
        <v>78</v>
      </c>
      <c r="BW14" s="51">
        <v>46</v>
      </c>
      <c r="BX14" s="51">
        <v>48</v>
      </c>
      <c r="BY14" s="51">
        <v>47</v>
      </c>
      <c r="BZ14" s="51">
        <v>405</v>
      </c>
      <c r="CA14" s="51">
        <v>1138</v>
      </c>
      <c r="CB14" s="51">
        <v>1543</v>
      </c>
      <c r="CC14" s="51">
        <v>41</v>
      </c>
      <c r="CD14" s="51">
        <v>39</v>
      </c>
      <c r="CE14" s="51">
        <v>39</v>
      </c>
      <c r="CF14" s="51">
        <v>405</v>
      </c>
      <c r="CG14" s="51">
        <v>1138</v>
      </c>
      <c r="CH14" s="51">
        <v>1543</v>
      </c>
      <c r="CI14" s="51">
        <v>54</v>
      </c>
      <c r="CJ14" s="51">
        <v>62</v>
      </c>
      <c r="CK14" s="51">
        <v>60</v>
      </c>
      <c r="CL14" s="51">
        <v>405</v>
      </c>
      <c r="CM14" s="51">
        <v>1138</v>
      </c>
      <c r="CN14" s="51">
        <v>1543</v>
      </c>
      <c r="CO14" s="51">
        <v>55</v>
      </c>
      <c r="CP14" s="51">
        <v>63</v>
      </c>
      <c r="CQ14" s="51">
        <v>61</v>
      </c>
      <c r="CR14" s="51">
        <v>405</v>
      </c>
      <c r="CS14" s="51">
        <v>1138</v>
      </c>
      <c r="CT14" s="51">
        <v>1543</v>
      </c>
      <c r="CU14" s="51">
        <v>42</v>
      </c>
      <c r="CV14" s="51">
        <v>42</v>
      </c>
      <c r="CW14" s="51">
        <v>42</v>
      </c>
      <c r="CX14" s="51">
        <v>230</v>
      </c>
      <c r="CY14" s="51">
        <v>482</v>
      </c>
      <c r="CZ14" s="51">
        <v>712</v>
      </c>
      <c r="DA14" s="51">
        <v>37</v>
      </c>
      <c r="DB14" s="51">
        <v>34</v>
      </c>
      <c r="DC14" s="51">
        <v>35</v>
      </c>
      <c r="DD14" s="51">
        <v>230</v>
      </c>
      <c r="DE14" s="51">
        <v>482</v>
      </c>
      <c r="DF14" s="51">
        <v>712</v>
      </c>
      <c r="DG14" s="51">
        <v>45</v>
      </c>
      <c r="DH14" s="51">
        <v>59</v>
      </c>
      <c r="DI14" s="51">
        <v>54</v>
      </c>
      <c r="DJ14" s="51">
        <v>230</v>
      </c>
      <c r="DK14" s="51">
        <v>482</v>
      </c>
      <c r="DL14" s="51">
        <v>712</v>
      </c>
      <c r="DM14" s="51">
        <v>47</v>
      </c>
      <c r="DN14" s="51">
        <v>54</v>
      </c>
      <c r="DO14" s="51">
        <v>51</v>
      </c>
      <c r="DP14" s="51">
        <v>230</v>
      </c>
      <c r="DQ14" s="51">
        <v>482</v>
      </c>
      <c r="DR14" s="51">
        <v>712</v>
      </c>
      <c r="DS14" s="51">
        <v>45</v>
      </c>
      <c r="DT14" s="51">
        <v>43</v>
      </c>
      <c r="DU14" s="51">
        <v>44</v>
      </c>
      <c r="DV14" s="51">
        <v>7712</v>
      </c>
      <c r="DW14" s="51">
        <v>19630</v>
      </c>
      <c r="DX14" s="51">
        <v>27342</v>
      </c>
      <c r="DY14" s="51">
        <v>39</v>
      </c>
      <c r="DZ14" s="51">
        <v>34</v>
      </c>
      <c r="EA14" s="51">
        <v>36</v>
      </c>
      <c r="EB14" s="51">
        <v>7712</v>
      </c>
      <c r="EC14" s="51">
        <v>19630</v>
      </c>
      <c r="ED14" s="51">
        <v>27342</v>
      </c>
      <c r="EE14" s="51">
        <v>52</v>
      </c>
      <c r="EF14" s="51">
        <v>60</v>
      </c>
      <c r="EG14" s="51">
        <v>58</v>
      </c>
      <c r="EH14" s="51">
        <v>7712</v>
      </c>
      <c r="EI14" s="51">
        <v>19630</v>
      </c>
      <c r="EJ14" s="51">
        <v>27342</v>
      </c>
      <c r="EK14" s="51">
        <v>55</v>
      </c>
      <c r="EL14" s="51">
        <v>62</v>
      </c>
      <c r="EM14" s="51">
        <v>60</v>
      </c>
      <c r="EN14" s="51">
        <v>7712</v>
      </c>
      <c r="EO14" s="51">
        <v>19629</v>
      </c>
      <c r="EP14" s="51">
        <v>27341</v>
      </c>
      <c r="EQ14" s="51">
        <v>45</v>
      </c>
      <c r="ER14" s="51">
        <v>44</v>
      </c>
      <c r="ES14" s="51">
        <v>44</v>
      </c>
      <c r="ET14" s="51">
        <v>10100</v>
      </c>
      <c r="EU14" s="51">
        <v>25107</v>
      </c>
      <c r="EV14" s="51">
        <v>35207</v>
      </c>
      <c r="EW14" s="51">
        <v>39</v>
      </c>
      <c r="EX14" s="51">
        <v>35</v>
      </c>
      <c r="EY14" s="51">
        <v>36</v>
      </c>
      <c r="EZ14" s="51">
        <v>10100</v>
      </c>
      <c r="FA14" s="51">
        <v>25107</v>
      </c>
      <c r="FB14" s="51">
        <v>35207</v>
      </c>
      <c r="FC14" s="51">
        <v>51</v>
      </c>
      <c r="FD14" s="51">
        <v>59</v>
      </c>
      <c r="FE14" s="51">
        <v>57</v>
      </c>
      <c r="FF14" s="51">
        <v>10100</v>
      </c>
      <c r="FG14" s="51">
        <v>25107</v>
      </c>
      <c r="FH14" s="51">
        <v>35207</v>
      </c>
      <c r="FI14" s="51">
        <v>53</v>
      </c>
      <c r="FJ14" s="51">
        <v>60</v>
      </c>
      <c r="FK14" s="51">
        <v>58</v>
      </c>
      <c r="FL14" s="51">
        <v>10100</v>
      </c>
      <c r="FM14" s="51">
        <v>25106</v>
      </c>
      <c r="FN14" s="51">
        <v>35206</v>
      </c>
    </row>
    <row r="15" spans="1:170" x14ac:dyDescent="0.2">
      <c r="B15" s="51" t="s">
        <v>30</v>
      </c>
      <c r="C15" s="51">
        <v>16</v>
      </c>
      <c r="D15" s="51">
        <v>17</v>
      </c>
      <c r="E15" s="51">
        <v>17</v>
      </c>
      <c r="F15" s="51">
        <v>317</v>
      </c>
      <c r="G15" s="51">
        <v>634</v>
      </c>
      <c r="H15" s="51">
        <v>951</v>
      </c>
      <c r="I15" s="51">
        <v>14</v>
      </c>
      <c r="J15" s="51">
        <v>13</v>
      </c>
      <c r="K15" s="51">
        <v>13</v>
      </c>
      <c r="L15" s="51">
        <v>317</v>
      </c>
      <c r="M15" s="51">
        <v>634</v>
      </c>
      <c r="N15" s="51">
        <v>951</v>
      </c>
      <c r="O15" s="51">
        <v>18</v>
      </c>
      <c r="P15" s="51">
        <v>18</v>
      </c>
      <c r="Q15" s="51">
        <v>18</v>
      </c>
      <c r="R15" s="51">
        <v>317</v>
      </c>
      <c r="S15" s="51">
        <v>634</v>
      </c>
      <c r="T15" s="51">
        <v>951</v>
      </c>
      <c r="U15" s="51">
        <v>14</v>
      </c>
      <c r="V15" s="51">
        <v>16</v>
      </c>
      <c r="W15" s="51">
        <v>16</v>
      </c>
      <c r="X15" s="51">
        <v>317</v>
      </c>
      <c r="Y15" s="51">
        <v>634</v>
      </c>
      <c r="Z15" s="51">
        <v>951</v>
      </c>
      <c r="AA15" s="51">
        <v>17</v>
      </c>
      <c r="AB15" s="51">
        <v>21</v>
      </c>
      <c r="AC15" s="51">
        <v>20</v>
      </c>
      <c r="AD15" s="51">
        <v>178</v>
      </c>
      <c r="AE15" s="51">
        <v>541</v>
      </c>
      <c r="AF15" s="51">
        <v>719</v>
      </c>
      <c r="AG15" s="51">
        <v>15</v>
      </c>
      <c r="AH15" s="51">
        <v>16</v>
      </c>
      <c r="AI15" s="51">
        <v>16</v>
      </c>
      <c r="AJ15" s="51">
        <v>178</v>
      </c>
      <c r="AK15" s="51">
        <v>541</v>
      </c>
      <c r="AL15" s="51">
        <v>719</v>
      </c>
      <c r="AM15" s="51">
        <v>13</v>
      </c>
      <c r="AN15" s="51">
        <v>22</v>
      </c>
      <c r="AO15" s="51">
        <v>20</v>
      </c>
      <c r="AP15" s="51">
        <v>178</v>
      </c>
      <c r="AQ15" s="51">
        <v>541</v>
      </c>
      <c r="AR15" s="51">
        <v>719</v>
      </c>
      <c r="AS15" s="51">
        <v>11</v>
      </c>
      <c r="AT15" s="51">
        <v>19</v>
      </c>
      <c r="AU15" s="51">
        <v>17</v>
      </c>
      <c r="AV15" s="51">
        <v>178</v>
      </c>
      <c r="AW15" s="51">
        <v>541</v>
      </c>
      <c r="AX15" s="51">
        <v>719</v>
      </c>
      <c r="AY15" s="51">
        <v>10</v>
      </c>
      <c r="AZ15" s="51">
        <v>35</v>
      </c>
      <c r="BA15" s="51">
        <v>28</v>
      </c>
      <c r="BB15" s="51">
        <v>10</v>
      </c>
      <c r="BC15" s="51">
        <v>26</v>
      </c>
      <c r="BD15" s="51">
        <v>36</v>
      </c>
      <c r="BE15" s="51">
        <v>10</v>
      </c>
      <c r="BF15" s="51">
        <v>35</v>
      </c>
      <c r="BG15" s="51">
        <v>28</v>
      </c>
      <c r="BH15" s="51">
        <v>10</v>
      </c>
      <c r="BI15" s="51">
        <v>26</v>
      </c>
      <c r="BJ15" s="51">
        <v>36</v>
      </c>
      <c r="BK15" s="51">
        <v>10</v>
      </c>
      <c r="BL15" s="51">
        <v>38</v>
      </c>
      <c r="BM15" s="51">
        <v>31</v>
      </c>
      <c r="BN15" s="51">
        <v>10</v>
      </c>
      <c r="BO15" s="51">
        <v>26</v>
      </c>
      <c r="BP15" s="51">
        <v>36</v>
      </c>
      <c r="BQ15" s="51">
        <v>10</v>
      </c>
      <c r="BR15" s="51">
        <v>31</v>
      </c>
      <c r="BS15" s="51">
        <v>25</v>
      </c>
      <c r="BT15" s="51">
        <v>10</v>
      </c>
      <c r="BU15" s="51">
        <v>26</v>
      </c>
      <c r="BV15" s="51">
        <v>36</v>
      </c>
      <c r="BW15" s="51">
        <v>19</v>
      </c>
      <c r="BX15" s="51">
        <v>22</v>
      </c>
      <c r="BY15" s="51">
        <v>21</v>
      </c>
      <c r="BZ15" s="51">
        <v>116</v>
      </c>
      <c r="CA15" s="51">
        <v>355</v>
      </c>
      <c r="CB15" s="51">
        <v>471</v>
      </c>
      <c r="CC15" s="51">
        <v>18</v>
      </c>
      <c r="CD15" s="51">
        <v>17</v>
      </c>
      <c r="CE15" s="51">
        <v>17</v>
      </c>
      <c r="CF15" s="51">
        <v>116</v>
      </c>
      <c r="CG15" s="51">
        <v>355</v>
      </c>
      <c r="CH15" s="51">
        <v>471</v>
      </c>
      <c r="CI15" s="51">
        <v>22</v>
      </c>
      <c r="CJ15" s="51">
        <v>26</v>
      </c>
      <c r="CK15" s="51">
        <v>25</v>
      </c>
      <c r="CL15" s="51">
        <v>116</v>
      </c>
      <c r="CM15" s="51">
        <v>355</v>
      </c>
      <c r="CN15" s="51">
        <v>471</v>
      </c>
      <c r="CO15" s="51">
        <v>21</v>
      </c>
      <c r="CP15" s="51">
        <v>25</v>
      </c>
      <c r="CQ15" s="51">
        <v>24</v>
      </c>
      <c r="CR15" s="51">
        <v>116</v>
      </c>
      <c r="CS15" s="51">
        <v>355</v>
      </c>
      <c r="CT15" s="51">
        <v>471</v>
      </c>
      <c r="CU15" s="51">
        <v>27</v>
      </c>
      <c r="CV15" s="51">
        <v>17</v>
      </c>
      <c r="CW15" s="51">
        <v>20</v>
      </c>
      <c r="CX15" s="51">
        <v>66</v>
      </c>
      <c r="CY15" s="51">
        <v>138</v>
      </c>
      <c r="CZ15" s="51">
        <v>204</v>
      </c>
      <c r="DA15" s="51">
        <v>24</v>
      </c>
      <c r="DB15" s="51">
        <v>14</v>
      </c>
      <c r="DC15" s="51">
        <v>17</v>
      </c>
      <c r="DD15" s="51">
        <v>66</v>
      </c>
      <c r="DE15" s="51">
        <v>138</v>
      </c>
      <c r="DF15" s="51">
        <v>204</v>
      </c>
      <c r="DG15" s="51">
        <v>27</v>
      </c>
      <c r="DH15" s="51">
        <v>20</v>
      </c>
      <c r="DI15" s="51">
        <v>23</v>
      </c>
      <c r="DJ15" s="51">
        <v>66</v>
      </c>
      <c r="DK15" s="51">
        <v>138</v>
      </c>
      <c r="DL15" s="51">
        <v>204</v>
      </c>
      <c r="DM15" s="51">
        <v>30</v>
      </c>
      <c r="DN15" s="51">
        <v>21</v>
      </c>
      <c r="DO15" s="51">
        <v>24</v>
      </c>
      <c r="DP15" s="51">
        <v>66</v>
      </c>
      <c r="DQ15" s="51">
        <v>138</v>
      </c>
      <c r="DR15" s="51">
        <v>204</v>
      </c>
      <c r="DS15" s="51">
        <v>23</v>
      </c>
      <c r="DT15" s="51">
        <v>25</v>
      </c>
      <c r="DU15" s="51">
        <v>25</v>
      </c>
      <c r="DV15" s="51">
        <v>2073</v>
      </c>
      <c r="DW15" s="51">
        <v>5442</v>
      </c>
      <c r="DX15" s="51">
        <v>7515</v>
      </c>
      <c r="DY15" s="51">
        <v>18</v>
      </c>
      <c r="DZ15" s="51">
        <v>18</v>
      </c>
      <c r="EA15" s="51">
        <v>18</v>
      </c>
      <c r="EB15" s="51">
        <v>2073</v>
      </c>
      <c r="EC15" s="51">
        <v>5442</v>
      </c>
      <c r="ED15" s="51">
        <v>7515</v>
      </c>
      <c r="EE15" s="51">
        <v>21</v>
      </c>
      <c r="EF15" s="51">
        <v>31</v>
      </c>
      <c r="EG15" s="51">
        <v>28</v>
      </c>
      <c r="EH15" s="51">
        <v>2073</v>
      </c>
      <c r="EI15" s="51">
        <v>5442</v>
      </c>
      <c r="EJ15" s="51">
        <v>7515</v>
      </c>
      <c r="EK15" s="51">
        <v>22</v>
      </c>
      <c r="EL15" s="51">
        <v>30</v>
      </c>
      <c r="EM15" s="51">
        <v>28</v>
      </c>
      <c r="EN15" s="51">
        <v>2072</v>
      </c>
      <c r="EO15" s="51">
        <v>5442</v>
      </c>
      <c r="EP15" s="51">
        <v>7514</v>
      </c>
      <c r="EQ15" s="51">
        <v>22</v>
      </c>
      <c r="ER15" s="51">
        <v>24</v>
      </c>
      <c r="ES15" s="51">
        <v>23</v>
      </c>
      <c r="ET15" s="51">
        <v>2760</v>
      </c>
      <c r="EU15" s="51">
        <v>7136</v>
      </c>
      <c r="EV15" s="51">
        <v>9896</v>
      </c>
      <c r="EW15" s="51">
        <v>17</v>
      </c>
      <c r="EX15" s="51">
        <v>17</v>
      </c>
      <c r="EY15" s="51">
        <v>17</v>
      </c>
      <c r="EZ15" s="51">
        <v>2760</v>
      </c>
      <c r="FA15" s="51">
        <v>7136</v>
      </c>
      <c r="FB15" s="51">
        <v>9896</v>
      </c>
      <c r="FC15" s="51">
        <v>21</v>
      </c>
      <c r="FD15" s="51">
        <v>29</v>
      </c>
      <c r="FE15" s="51">
        <v>26</v>
      </c>
      <c r="FF15" s="51">
        <v>2760</v>
      </c>
      <c r="FG15" s="51">
        <v>7136</v>
      </c>
      <c r="FH15" s="51">
        <v>9896</v>
      </c>
      <c r="FI15" s="51">
        <v>21</v>
      </c>
      <c r="FJ15" s="51">
        <v>27</v>
      </c>
      <c r="FK15" s="51">
        <v>25</v>
      </c>
      <c r="FL15" s="51">
        <v>2759</v>
      </c>
      <c r="FM15" s="51">
        <v>7136</v>
      </c>
      <c r="FN15" s="51">
        <v>9895</v>
      </c>
    </row>
    <row r="17" spans="2:170" ht="14.25" x14ac:dyDescent="0.2">
      <c r="B17" s="51" t="s">
        <v>176</v>
      </c>
      <c r="C17" s="51">
        <v>87</v>
      </c>
      <c r="D17" s="51">
        <v>80</v>
      </c>
      <c r="E17" s="51">
        <v>83</v>
      </c>
      <c r="F17" s="51">
        <v>25728</v>
      </c>
      <c r="G17" s="51">
        <v>26903</v>
      </c>
      <c r="H17" s="51">
        <v>52631</v>
      </c>
      <c r="I17" s="51">
        <v>84</v>
      </c>
      <c r="J17" s="51">
        <v>75</v>
      </c>
      <c r="K17" s="51">
        <v>80</v>
      </c>
      <c r="L17" s="51">
        <v>25728</v>
      </c>
      <c r="M17" s="51">
        <v>26903</v>
      </c>
      <c r="N17" s="51">
        <v>52631</v>
      </c>
      <c r="O17" s="51">
        <v>88</v>
      </c>
      <c r="P17" s="51">
        <v>86</v>
      </c>
      <c r="Q17" s="51">
        <v>87</v>
      </c>
      <c r="R17" s="51">
        <v>25728</v>
      </c>
      <c r="S17" s="51">
        <v>26903</v>
      </c>
      <c r="T17" s="51">
        <v>52631</v>
      </c>
      <c r="U17" s="51">
        <v>86</v>
      </c>
      <c r="V17" s="51">
        <v>82</v>
      </c>
      <c r="W17" s="51">
        <v>84</v>
      </c>
      <c r="X17" s="51">
        <v>25728</v>
      </c>
      <c r="Y17" s="51">
        <v>26903</v>
      </c>
      <c r="Z17" s="51">
        <v>52631</v>
      </c>
      <c r="AA17" s="51">
        <v>86</v>
      </c>
      <c r="AB17" s="51">
        <v>77</v>
      </c>
      <c r="AC17" s="51">
        <v>82</v>
      </c>
      <c r="AD17" s="51">
        <v>13085</v>
      </c>
      <c r="AE17" s="51">
        <v>13286</v>
      </c>
      <c r="AF17" s="51">
        <v>26371</v>
      </c>
      <c r="AG17" s="51">
        <v>83</v>
      </c>
      <c r="AH17" s="51">
        <v>71</v>
      </c>
      <c r="AI17" s="51">
        <v>77</v>
      </c>
      <c r="AJ17" s="51">
        <v>13085</v>
      </c>
      <c r="AK17" s="51">
        <v>13286</v>
      </c>
      <c r="AL17" s="51">
        <v>26371</v>
      </c>
      <c r="AM17" s="51">
        <v>87</v>
      </c>
      <c r="AN17" s="51">
        <v>82</v>
      </c>
      <c r="AO17" s="51">
        <v>85</v>
      </c>
      <c r="AP17" s="51">
        <v>13085</v>
      </c>
      <c r="AQ17" s="51">
        <v>13286</v>
      </c>
      <c r="AR17" s="51">
        <v>26371</v>
      </c>
      <c r="AS17" s="51">
        <v>86</v>
      </c>
      <c r="AT17" s="51">
        <v>80</v>
      </c>
      <c r="AU17" s="51">
        <v>83</v>
      </c>
      <c r="AV17" s="51">
        <v>13085</v>
      </c>
      <c r="AW17" s="51">
        <v>13286</v>
      </c>
      <c r="AX17" s="51">
        <v>26371</v>
      </c>
      <c r="AY17" s="51">
        <v>92</v>
      </c>
      <c r="AZ17" s="51">
        <v>86</v>
      </c>
      <c r="BA17" s="51">
        <v>89</v>
      </c>
      <c r="BB17" s="51">
        <v>897</v>
      </c>
      <c r="BC17" s="51">
        <v>802</v>
      </c>
      <c r="BD17" s="51">
        <v>1699</v>
      </c>
      <c r="BE17" s="51">
        <v>90</v>
      </c>
      <c r="BF17" s="51">
        <v>82</v>
      </c>
      <c r="BG17" s="51">
        <v>86</v>
      </c>
      <c r="BH17" s="51">
        <v>897</v>
      </c>
      <c r="BI17" s="51">
        <v>802</v>
      </c>
      <c r="BJ17" s="51">
        <v>1699</v>
      </c>
      <c r="BK17" s="51">
        <v>96</v>
      </c>
      <c r="BL17" s="51">
        <v>93</v>
      </c>
      <c r="BM17" s="51">
        <v>95</v>
      </c>
      <c r="BN17" s="51">
        <v>897</v>
      </c>
      <c r="BO17" s="51">
        <v>802</v>
      </c>
      <c r="BP17" s="51">
        <v>1699</v>
      </c>
      <c r="BQ17" s="51">
        <v>92</v>
      </c>
      <c r="BR17" s="51">
        <v>89</v>
      </c>
      <c r="BS17" s="51">
        <v>91</v>
      </c>
      <c r="BT17" s="51">
        <v>897</v>
      </c>
      <c r="BU17" s="51">
        <v>802</v>
      </c>
      <c r="BV17" s="51">
        <v>1699</v>
      </c>
      <c r="BW17" s="51">
        <v>89</v>
      </c>
      <c r="BX17" s="51">
        <v>81</v>
      </c>
      <c r="BY17" s="51">
        <v>85</v>
      </c>
      <c r="BZ17" s="51">
        <v>11267</v>
      </c>
      <c r="CA17" s="51">
        <v>11752</v>
      </c>
      <c r="CB17" s="51">
        <v>23019</v>
      </c>
      <c r="CC17" s="51">
        <v>87</v>
      </c>
      <c r="CD17" s="51">
        <v>76</v>
      </c>
      <c r="CE17" s="51">
        <v>81</v>
      </c>
      <c r="CF17" s="51">
        <v>11267</v>
      </c>
      <c r="CG17" s="51">
        <v>11752</v>
      </c>
      <c r="CH17" s="51">
        <v>23019</v>
      </c>
      <c r="CI17" s="51">
        <v>91</v>
      </c>
      <c r="CJ17" s="51">
        <v>88</v>
      </c>
      <c r="CK17" s="51">
        <v>89</v>
      </c>
      <c r="CL17" s="51">
        <v>11267</v>
      </c>
      <c r="CM17" s="51">
        <v>11752</v>
      </c>
      <c r="CN17" s="51">
        <v>23019</v>
      </c>
      <c r="CO17" s="51">
        <v>91</v>
      </c>
      <c r="CP17" s="51">
        <v>87</v>
      </c>
      <c r="CQ17" s="51">
        <v>89</v>
      </c>
      <c r="CR17" s="51">
        <v>11267</v>
      </c>
      <c r="CS17" s="51">
        <v>11752</v>
      </c>
      <c r="CT17" s="51">
        <v>23019</v>
      </c>
      <c r="CU17" s="51">
        <v>78</v>
      </c>
      <c r="CV17" s="51">
        <v>70</v>
      </c>
      <c r="CW17" s="51">
        <v>74</v>
      </c>
      <c r="CX17" s="51">
        <v>6510</v>
      </c>
      <c r="CY17" s="51">
        <v>6736</v>
      </c>
      <c r="CZ17" s="51">
        <v>13246</v>
      </c>
      <c r="DA17" s="51">
        <v>76</v>
      </c>
      <c r="DB17" s="51">
        <v>65</v>
      </c>
      <c r="DC17" s="51">
        <v>70</v>
      </c>
      <c r="DD17" s="51">
        <v>6510</v>
      </c>
      <c r="DE17" s="51">
        <v>6736</v>
      </c>
      <c r="DF17" s="51">
        <v>13246</v>
      </c>
      <c r="DG17" s="51">
        <v>83</v>
      </c>
      <c r="DH17" s="51">
        <v>80</v>
      </c>
      <c r="DI17" s="51">
        <v>81</v>
      </c>
      <c r="DJ17" s="51">
        <v>6510</v>
      </c>
      <c r="DK17" s="51">
        <v>6736</v>
      </c>
      <c r="DL17" s="51">
        <v>13246</v>
      </c>
      <c r="DM17" s="51">
        <v>80</v>
      </c>
      <c r="DN17" s="51">
        <v>76</v>
      </c>
      <c r="DO17" s="51">
        <v>78</v>
      </c>
      <c r="DP17" s="51">
        <v>6510</v>
      </c>
      <c r="DQ17" s="51">
        <v>6736</v>
      </c>
      <c r="DR17" s="51">
        <v>13246</v>
      </c>
      <c r="DS17" s="51">
        <v>89</v>
      </c>
      <c r="DT17" s="51">
        <v>81</v>
      </c>
      <c r="DU17" s="51">
        <v>85</v>
      </c>
      <c r="DV17" s="51">
        <v>201556</v>
      </c>
      <c r="DW17" s="51">
        <v>213381</v>
      </c>
      <c r="DX17" s="51">
        <v>414937</v>
      </c>
      <c r="DY17" s="51">
        <v>88</v>
      </c>
      <c r="DZ17" s="51">
        <v>76</v>
      </c>
      <c r="EA17" s="51">
        <v>82</v>
      </c>
      <c r="EB17" s="51">
        <v>201556</v>
      </c>
      <c r="EC17" s="51">
        <v>213381</v>
      </c>
      <c r="ED17" s="51">
        <v>414937</v>
      </c>
      <c r="EE17" s="51">
        <v>92</v>
      </c>
      <c r="EF17" s="51">
        <v>89</v>
      </c>
      <c r="EG17" s="51">
        <v>90</v>
      </c>
      <c r="EH17" s="51">
        <v>201556</v>
      </c>
      <c r="EI17" s="51">
        <v>213381</v>
      </c>
      <c r="EJ17" s="51">
        <v>414937</v>
      </c>
      <c r="EK17" s="51">
        <v>92</v>
      </c>
      <c r="EL17" s="51">
        <v>89</v>
      </c>
      <c r="EM17" s="51">
        <v>90</v>
      </c>
      <c r="EN17" s="51">
        <v>201554</v>
      </c>
      <c r="EO17" s="51">
        <v>213377</v>
      </c>
      <c r="EP17" s="51">
        <v>414931</v>
      </c>
      <c r="EQ17" s="51">
        <v>88</v>
      </c>
      <c r="ER17" s="51">
        <v>80</v>
      </c>
      <c r="ES17" s="51">
        <v>84</v>
      </c>
      <c r="ET17" s="51">
        <v>259043</v>
      </c>
      <c r="EU17" s="51">
        <v>272860</v>
      </c>
      <c r="EV17" s="51">
        <v>531903</v>
      </c>
      <c r="EW17" s="51">
        <v>87</v>
      </c>
      <c r="EX17" s="51">
        <v>75</v>
      </c>
      <c r="EY17" s="51">
        <v>81</v>
      </c>
      <c r="EZ17" s="51">
        <v>259043</v>
      </c>
      <c r="FA17" s="51">
        <v>272860</v>
      </c>
      <c r="FB17" s="51">
        <v>531903</v>
      </c>
      <c r="FC17" s="51">
        <v>91</v>
      </c>
      <c r="FD17" s="51">
        <v>88</v>
      </c>
      <c r="FE17" s="51">
        <v>89</v>
      </c>
      <c r="FF17" s="51">
        <v>259043</v>
      </c>
      <c r="FG17" s="51">
        <v>272860</v>
      </c>
      <c r="FH17" s="51">
        <v>531903</v>
      </c>
      <c r="FI17" s="51">
        <v>91</v>
      </c>
      <c r="FJ17" s="51">
        <v>87</v>
      </c>
      <c r="FK17" s="51">
        <v>89</v>
      </c>
      <c r="FL17" s="51">
        <v>259041</v>
      </c>
      <c r="FM17" s="51">
        <v>272856</v>
      </c>
      <c r="FN17" s="51">
        <v>531897</v>
      </c>
    </row>
  </sheetData>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N18"/>
  <sheetViews>
    <sheetView workbookViewId="0">
      <pane xSplit="2" ySplit="10" topLeftCell="C11" activePane="bottomRight" state="frozen"/>
      <selection sqref="A1:T1"/>
      <selection pane="topRight" sqref="A1:T1"/>
      <selection pane="bottomLeft" sqref="A1:T1"/>
      <selection pane="bottomRight" sqref="A1:T1"/>
    </sheetView>
  </sheetViews>
  <sheetFormatPr defaultRowHeight="12.75" x14ac:dyDescent="0.2"/>
  <cols>
    <col min="1" max="1" width="9.140625" style="51"/>
    <col min="2" max="2" width="22.140625" style="51" bestFit="1" customWidth="1"/>
    <col min="3" max="16384" width="9.140625" style="51"/>
  </cols>
  <sheetData>
    <row r="1" spans="1:170" ht="15.75" x14ac:dyDescent="0.25">
      <c r="A1" s="50" t="s">
        <v>49</v>
      </c>
      <c r="B1" s="118"/>
      <c r="C1" s="118"/>
      <c r="D1" s="118"/>
      <c r="E1" s="118"/>
      <c r="F1" s="118"/>
      <c r="G1" s="118"/>
      <c r="H1" s="118"/>
      <c r="I1" s="118"/>
      <c r="J1" s="118"/>
      <c r="K1" s="118"/>
      <c r="L1" s="118"/>
      <c r="M1" s="118"/>
      <c r="N1" s="118"/>
      <c r="O1" s="118"/>
      <c r="P1" s="118"/>
      <c r="Q1" s="118"/>
      <c r="R1" s="118"/>
      <c r="S1" s="118"/>
      <c r="T1" s="118"/>
      <c r="U1" s="118">
        <v>20</v>
      </c>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c r="BW1" s="118">
        <v>74</v>
      </c>
      <c r="BX1" s="118">
        <v>75</v>
      </c>
      <c r="BY1" s="118">
        <v>76</v>
      </c>
      <c r="BZ1" s="118">
        <v>77</v>
      </c>
      <c r="CA1" s="118">
        <v>78</v>
      </c>
      <c r="CB1" s="118">
        <v>79</v>
      </c>
      <c r="CC1" s="118">
        <v>80</v>
      </c>
      <c r="CD1" s="118">
        <v>81</v>
      </c>
      <c r="CE1" s="118">
        <v>82</v>
      </c>
      <c r="CF1" s="118">
        <v>83</v>
      </c>
      <c r="CG1" s="118">
        <v>84</v>
      </c>
      <c r="CH1" s="118">
        <v>85</v>
      </c>
      <c r="CI1" s="118">
        <v>86</v>
      </c>
      <c r="CJ1" s="118">
        <v>87</v>
      </c>
      <c r="CK1" s="118">
        <v>88</v>
      </c>
      <c r="CL1" s="118">
        <v>89</v>
      </c>
      <c r="CM1" s="118">
        <v>90</v>
      </c>
      <c r="CN1" s="118">
        <v>91</v>
      </c>
      <c r="CO1" s="118">
        <v>92</v>
      </c>
      <c r="CP1" s="118">
        <v>93</v>
      </c>
      <c r="CQ1" s="118">
        <v>94</v>
      </c>
      <c r="CR1" s="118">
        <v>95</v>
      </c>
      <c r="CS1" s="118">
        <v>96</v>
      </c>
      <c r="CT1" s="118">
        <v>97</v>
      </c>
      <c r="CU1" s="118">
        <v>98</v>
      </c>
      <c r="CV1" s="118">
        <v>99</v>
      </c>
      <c r="CW1" s="118">
        <v>100</v>
      </c>
      <c r="CX1" s="118">
        <v>101</v>
      </c>
      <c r="CY1" s="118">
        <v>102</v>
      </c>
      <c r="CZ1" s="118">
        <v>103</v>
      </c>
      <c r="DA1" s="118">
        <v>104</v>
      </c>
      <c r="DB1" s="118">
        <v>105</v>
      </c>
      <c r="DC1" s="118">
        <v>106</v>
      </c>
      <c r="DD1" s="118">
        <v>107</v>
      </c>
      <c r="DE1" s="118">
        <v>108</v>
      </c>
      <c r="DF1" s="118">
        <v>109</v>
      </c>
      <c r="DG1" s="118">
        <v>110</v>
      </c>
      <c r="DH1" s="118">
        <v>111</v>
      </c>
      <c r="DI1" s="118">
        <v>112</v>
      </c>
      <c r="DJ1" s="118">
        <v>113</v>
      </c>
      <c r="DK1" s="118">
        <v>114</v>
      </c>
      <c r="DL1" s="118">
        <v>115</v>
      </c>
      <c r="DM1" s="118">
        <v>116</v>
      </c>
      <c r="DN1" s="118">
        <v>117</v>
      </c>
      <c r="DO1" s="118">
        <v>118</v>
      </c>
      <c r="DP1" s="118">
        <v>119</v>
      </c>
      <c r="DQ1" s="118">
        <v>120</v>
      </c>
      <c r="DR1" s="118">
        <v>121</v>
      </c>
      <c r="DS1" s="118">
        <v>122</v>
      </c>
      <c r="DT1" s="118">
        <v>123</v>
      </c>
      <c r="DU1" s="118">
        <v>124</v>
      </c>
      <c r="DV1" s="118">
        <v>125</v>
      </c>
      <c r="DW1" s="118">
        <v>126</v>
      </c>
      <c r="DX1" s="118">
        <v>127</v>
      </c>
      <c r="DY1" s="118">
        <v>128</v>
      </c>
      <c r="DZ1" s="118">
        <v>129</v>
      </c>
      <c r="EA1" s="118">
        <v>130</v>
      </c>
      <c r="EB1" s="118">
        <v>131</v>
      </c>
      <c r="EC1" s="118">
        <v>132</v>
      </c>
      <c r="ED1" s="118">
        <v>133</v>
      </c>
      <c r="EE1" s="118">
        <v>134</v>
      </c>
      <c r="EF1" s="118">
        <v>135</v>
      </c>
      <c r="EG1" s="118">
        <v>136</v>
      </c>
      <c r="EH1" s="118">
        <v>137</v>
      </c>
      <c r="EI1" s="118">
        <v>138</v>
      </c>
      <c r="EJ1" s="118">
        <v>139</v>
      </c>
      <c r="EK1" s="118">
        <v>140</v>
      </c>
      <c r="EL1" s="118">
        <v>141</v>
      </c>
      <c r="EM1" s="118">
        <v>142</v>
      </c>
      <c r="EN1" s="118">
        <v>143</v>
      </c>
      <c r="EO1" s="118">
        <v>144</v>
      </c>
      <c r="EP1" s="118">
        <v>145</v>
      </c>
      <c r="EQ1" s="118">
        <v>146</v>
      </c>
      <c r="ER1" s="118">
        <v>147</v>
      </c>
      <c r="ES1" s="118">
        <v>148</v>
      </c>
      <c r="ET1" s="118">
        <v>149</v>
      </c>
      <c r="EU1" s="118">
        <v>150</v>
      </c>
      <c r="EV1" s="118">
        <v>151</v>
      </c>
      <c r="EW1" s="118">
        <v>152</v>
      </c>
      <c r="EX1" s="118">
        <v>153</v>
      </c>
      <c r="EY1" s="118">
        <v>154</v>
      </c>
      <c r="EZ1" s="118">
        <v>155</v>
      </c>
      <c r="FA1" s="118">
        <v>156</v>
      </c>
      <c r="FB1" s="118">
        <v>157</v>
      </c>
      <c r="FC1" s="118">
        <v>158</v>
      </c>
      <c r="FD1" s="118">
        <v>159</v>
      </c>
      <c r="FE1" s="118">
        <v>160</v>
      </c>
      <c r="FF1" s="118">
        <v>161</v>
      </c>
      <c r="FG1" s="118">
        <v>162</v>
      </c>
      <c r="FH1" s="118">
        <v>163</v>
      </c>
      <c r="FI1" s="118">
        <v>164</v>
      </c>
      <c r="FJ1" s="118">
        <v>165</v>
      </c>
      <c r="FK1" s="118">
        <v>166</v>
      </c>
      <c r="FL1" s="118">
        <v>167</v>
      </c>
      <c r="FM1" s="118">
        <v>168</v>
      </c>
      <c r="FN1" s="118">
        <v>169</v>
      </c>
    </row>
    <row r="2" spans="1:170" x14ac:dyDescent="0.2">
      <c r="A2" s="51" t="s">
        <v>106</v>
      </c>
      <c r="B2" s="51" t="s">
        <v>106</v>
      </c>
      <c r="C2" s="51" t="s">
        <v>132</v>
      </c>
    </row>
    <row r="3" spans="1:170" x14ac:dyDescent="0.2">
      <c r="C3" s="51" t="s">
        <v>19</v>
      </c>
      <c r="AA3" s="51" t="s">
        <v>20</v>
      </c>
      <c r="AY3" s="51" t="s">
        <v>21</v>
      </c>
      <c r="BW3" s="51" t="s">
        <v>18</v>
      </c>
      <c r="CU3" s="51" t="s">
        <v>133</v>
      </c>
      <c r="DS3" s="51" t="s">
        <v>17</v>
      </c>
      <c r="EQ3" s="51" t="s">
        <v>55</v>
      </c>
    </row>
    <row r="4" spans="1:170" x14ac:dyDescent="0.2">
      <c r="C4" s="51" t="s">
        <v>174</v>
      </c>
      <c r="I4" s="51" t="s">
        <v>50</v>
      </c>
      <c r="O4" s="51" t="s">
        <v>51</v>
      </c>
      <c r="U4" s="51" t="s">
        <v>52</v>
      </c>
      <c r="AA4" s="51" t="s">
        <v>174</v>
      </c>
      <c r="AG4" s="51" t="s">
        <v>50</v>
      </c>
      <c r="AM4" s="51" t="s">
        <v>51</v>
      </c>
      <c r="AS4" s="51" t="s">
        <v>52</v>
      </c>
      <c r="AY4" s="51" t="s">
        <v>174</v>
      </c>
      <c r="BE4" s="51" t="s">
        <v>50</v>
      </c>
      <c r="BK4" s="51" t="s">
        <v>51</v>
      </c>
      <c r="BQ4" s="51" t="s">
        <v>52</v>
      </c>
      <c r="BW4" s="51" t="s">
        <v>174</v>
      </c>
      <c r="CC4" s="51" t="s">
        <v>50</v>
      </c>
      <c r="CI4" s="51" t="s">
        <v>51</v>
      </c>
      <c r="CO4" s="51" t="s">
        <v>52</v>
      </c>
      <c r="CU4" s="51" t="s">
        <v>174</v>
      </c>
      <c r="DA4" s="51" t="s">
        <v>50</v>
      </c>
      <c r="DG4" s="51" t="s">
        <v>51</v>
      </c>
      <c r="DM4" s="51" t="s">
        <v>52</v>
      </c>
      <c r="DS4" s="51" t="s">
        <v>174</v>
      </c>
      <c r="DY4" s="51" t="s">
        <v>50</v>
      </c>
      <c r="EE4" s="51" t="s">
        <v>51</v>
      </c>
      <c r="EK4" s="51" t="s">
        <v>52</v>
      </c>
      <c r="EQ4" s="51" t="s">
        <v>174</v>
      </c>
      <c r="EW4" s="51" t="s">
        <v>50</v>
      </c>
      <c r="FC4" s="51" t="s">
        <v>51</v>
      </c>
      <c r="FI4" s="51" t="s">
        <v>52</v>
      </c>
    </row>
    <row r="5" spans="1:170" x14ac:dyDescent="0.2">
      <c r="C5" s="51">
        <v>1</v>
      </c>
      <c r="I5" s="51">
        <v>1</v>
      </c>
      <c r="O5" s="51">
        <v>1</v>
      </c>
      <c r="U5" s="51">
        <v>1</v>
      </c>
      <c r="AA5" s="51">
        <v>1</v>
      </c>
      <c r="AG5" s="51">
        <v>1</v>
      </c>
      <c r="AM5" s="51">
        <v>1</v>
      </c>
      <c r="AS5" s="51">
        <v>1</v>
      </c>
      <c r="AY5" s="51">
        <v>1</v>
      </c>
      <c r="BE5" s="51">
        <v>1</v>
      </c>
      <c r="BK5" s="51">
        <v>1</v>
      </c>
      <c r="BQ5" s="51">
        <v>1</v>
      </c>
      <c r="BW5" s="51">
        <v>1</v>
      </c>
      <c r="CC5" s="51">
        <v>1</v>
      </c>
      <c r="CI5" s="51">
        <v>1</v>
      </c>
      <c r="CO5" s="51">
        <v>1</v>
      </c>
      <c r="CU5" s="51">
        <v>1</v>
      </c>
      <c r="DA5" s="51">
        <v>1</v>
      </c>
      <c r="DG5" s="51">
        <v>1</v>
      </c>
      <c r="DM5" s="51">
        <v>1</v>
      </c>
      <c r="DS5" s="51">
        <v>1</v>
      </c>
      <c r="DY5" s="51">
        <v>1</v>
      </c>
      <c r="EE5" s="51">
        <v>1</v>
      </c>
      <c r="EK5" s="51">
        <v>1</v>
      </c>
      <c r="EQ5" s="51">
        <v>1</v>
      </c>
      <c r="EW5" s="51">
        <v>1</v>
      </c>
      <c r="FC5" s="51">
        <v>1</v>
      </c>
      <c r="FI5" s="51">
        <v>1</v>
      </c>
    </row>
    <row r="6" spans="1:170" x14ac:dyDescent="0.2">
      <c r="C6" s="51" t="s">
        <v>57</v>
      </c>
      <c r="I6" s="51" t="s">
        <v>59</v>
      </c>
      <c r="O6" s="51" t="s">
        <v>61</v>
      </c>
      <c r="U6" s="51" t="s">
        <v>63</v>
      </c>
      <c r="AA6" s="51" t="s">
        <v>57</v>
      </c>
      <c r="AG6" s="51" t="s">
        <v>59</v>
      </c>
      <c r="AM6" s="51" t="s">
        <v>61</v>
      </c>
      <c r="AS6" s="51" t="s">
        <v>63</v>
      </c>
      <c r="AY6" s="51" t="s">
        <v>57</v>
      </c>
      <c r="BE6" s="51" t="s">
        <v>59</v>
      </c>
      <c r="BK6" s="51" t="s">
        <v>61</v>
      </c>
      <c r="BQ6" s="51" t="s">
        <v>63</v>
      </c>
      <c r="BW6" s="51" t="s">
        <v>57</v>
      </c>
      <c r="CC6" s="51" t="s">
        <v>59</v>
      </c>
      <c r="CI6" s="51" t="s">
        <v>61</v>
      </c>
      <c r="CO6" s="51" t="s">
        <v>63</v>
      </c>
      <c r="CU6" s="51" t="s">
        <v>57</v>
      </c>
      <c r="DA6" s="51" t="s">
        <v>59</v>
      </c>
      <c r="DG6" s="51" t="s">
        <v>61</v>
      </c>
      <c r="DM6" s="51" t="s">
        <v>63</v>
      </c>
      <c r="DS6" s="51" t="s">
        <v>57</v>
      </c>
      <c r="DY6" s="51" t="s">
        <v>59</v>
      </c>
      <c r="EE6" s="51" t="s">
        <v>61</v>
      </c>
      <c r="EK6" s="51" t="s">
        <v>63</v>
      </c>
      <c r="EQ6" s="51" t="s">
        <v>57</v>
      </c>
      <c r="EW6" s="51" t="s">
        <v>59</v>
      </c>
      <c r="FC6" s="51" t="s">
        <v>61</v>
      </c>
      <c r="FI6" s="51" t="s">
        <v>63</v>
      </c>
    </row>
    <row r="7" spans="1:170"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c r="BW7" s="51">
        <v>1</v>
      </c>
      <c r="BZ7" s="51" t="s">
        <v>55</v>
      </c>
      <c r="CC7" s="51">
        <v>1</v>
      </c>
      <c r="CF7" s="51" t="s">
        <v>55</v>
      </c>
      <c r="CI7" s="51">
        <v>1</v>
      </c>
      <c r="CL7" s="51" t="s">
        <v>55</v>
      </c>
      <c r="CO7" s="51">
        <v>1</v>
      </c>
      <c r="CR7" s="51" t="s">
        <v>55</v>
      </c>
      <c r="CU7" s="51">
        <v>1</v>
      </c>
      <c r="CX7" s="51" t="s">
        <v>55</v>
      </c>
      <c r="DA7" s="51">
        <v>1</v>
      </c>
      <c r="DD7" s="51" t="s">
        <v>55</v>
      </c>
      <c r="DG7" s="51">
        <v>1</v>
      </c>
      <c r="DJ7" s="51" t="s">
        <v>55</v>
      </c>
      <c r="DM7" s="51">
        <v>1</v>
      </c>
      <c r="DP7" s="51" t="s">
        <v>55</v>
      </c>
      <c r="DS7" s="51">
        <v>1</v>
      </c>
      <c r="DV7" s="51" t="s">
        <v>55</v>
      </c>
      <c r="DY7" s="51">
        <v>1</v>
      </c>
      <c r="EB7" s="51" t="s">
        <v>55</v>
      </c>
      <c r="EE7" s="51">
        <v>1</v>
      </c>
      <c r="EH7" s="51" t="s">
        <v>55</v>
      </c>
      <c r="EK7" s="51">
        <v>1</v>
      </c>
      <c r="EN7" s="51" t="s">
        <v>55</v>
      </c>
      <c r="EQ7" s="51">
        <v>1</v>
      </c>
      <c r="ET7" s="51" t="s">
        <v>55</v>
      </c>
      <c r="EW7" s="51">
        <v>1</v>
      </c>
      <c r="EZ7" s="51" t="s">
        <v>55</v>
      </c>
      <c r="FC7" s="51">
        <v>1</v>
      </c>
      <c r="FF7" s="51" t="s">
        <v>55</v>
      </c>
      <c r="FI7" s="51">
        <v>1</v>
      </c>
      <c r="FL7" s="51" t="s">
        <v>55</v>
      </c>
    </row>
    <row r="8" spans="1:170"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c r="BW8" s="51" t="s">
        <v>175</v>
      </c>
      <c r="BZ8" s="51" t="s">
        <v>175</v>
      </c>
      <c r="CC8" s="51" t="s">
        <v>175</v>
      </c>
      <c r="CF8" s="51" t="s">
        <v>175</v>
      </c>
      <c r="CI8" s="51" t="s">
        <v>175</v>
      </c>
      <c r="CL8" s="51" t="s">
        <v>175</v>
      </c>
      <c r="CO8" s="51" t="s">
        <v>175</v>
      </c>
      <c r="CR8" s="51" t="s">
        <v>175</v>
      </c>
      <c r="CU8" s="51" t="s">
        <v>175</v>
      </c>
      <c r="CX8" s="51" t="s">
        <v>175</v>
      </c>
      <c r="DA8" s="51" t="s">
        <v>175</v>
      </c>
      <c r="DD8" s="51" t="s">
        <v>175</v>
      </c>
      <c r="DG8" s="51" t="s">
        <v>175</v>
      </c>
      <c r="DJ8" s="51" t="s">
        <v>175</v>
      </c>
      <c r="DM8" s="51" t="s">
        <v>175</v>
      </c>
      <c r="DP8" s="51" t="s">
        <v>175</v>
      </c>
      <c r="DS8" s="51" t="s">
        <v>175</v>
      </c>
      <c r="DV8" s="51" t="s">
        <v>175</v>
      </c>
      <c r="DY8" s="51" t="s">
        <v>175</v>
      </c>
      <c r="EB8" s="51" t="s">
        <v>175</v>
      </c>
      <c r="EE8" s="51" t="s">
        <v>175</v>
      </c>
      <c r="EH8" s="51" t="s">
        <v>175</v>
      </c>
      <c r="EK8" s="51" t="s">
        <v>175</v>
      </c>
      <c r="EN8" s="51" t="s">
        <v>175</v>
      </c>
      <c r="EQ8" s="51" t="s">
        <v>175</v>
      </c>
      <c r="ET8" s="51" t="s">
        <v>175</v>
      </c>
      <c r="EW8" s="51" t="s">
        <v>175</v>
      </c>
      <c r="EZ8" s="51" t="s">
        <v>175</v>
      </c>
      <c r="FC8" s="51" t="s">
        <v>175</v>
      </c>
      <c r="FF8" s="51" t="s">
        <v>175</v>
      </c>
      <c r="FI8" s="51" t="s">
        <v>175</v>
      </c>
      <c r="FL8" s="51" t="s">
        <v>175</v>
      </c>
    </row>
    <row r="9" spans="1:170"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c r="BW9" s="51" t="s">
        <v>53</v>
      </c>
      <c r="BX9" s="51" t="s">
        <v>54</v>
      </c>
      <c r="BY9" s="51" t="s">
        <v>55</v>
      </c>
      <c r="BZ9" s="51" t="s">
        <v>53</v>
      </c>
      <c r="CA9" s="51" t="s">
        <v>54</v>
      </c>
      <c r="CB9" s="51" t="s">
        <v>55</v>
      </c>
      <c r="CC9" s="51" t="s">
        <v>53</v>
      </c>
      <c r="CD9" s="51" t="s">
        <v>54</v>
      </c>
      <c r="CE9" s="51" t="s">
        <v>55</v>
      </c>
      <c r="CF9" s="51" t="s">
        <v>53</v>
      </c>
      <c r="CG9" s="51" t="s">
        <v>54</v>
      </c>
      <c r="CH9" s="51" t="s">
        <v>55</v>
      </c>
      <c r="CI9" s="51" t="s">
        <v>53</v>
      </c>
      <c r="CJ9" s="51" t="s">
        <v>54</v>
      </c>
      <c r="CK9" s="51" t="s">
        <v>55</v>
      </c>
      <c r="CL9" s="51" t="s">
        <v>53</v>
      </c>
      <c r="CM9" s="51" t="s">
        <v>54</v>
      </c>
      <c r="CN9" s="51" t="s">
        <v>55</v>
      </c>
      <c r="CO9" s="51" t="s">
        <v>53</v>
      </c>
      <c r="CP9" s="51" t="s">
        <v>54</v>
      </c>
      <c r="CQ9" s="51" t="s">
        <v>55</v>
      </c>
      <c r="CR9" s="51" t="s">
        <v>53</v>
      </c>
      <c r="CS9" s="51" t="s">
        <v>54</v>
      </c>
      <c r="CT9" s="51" t="s">
        <v>55</v>
      </c>
      <c r="CU9" s="51" t="s">
        <v>53</v>
      </c>
      <c r="CV9" s="51" t="s">
        <v>54</v>
      </c>
      <c r="CW9" s="51" t="s">
        <v>55</v>
      </c>
      <c r="CX9" s="51" t="s">
        <v>53</v>
      </c>
      <c r="CY9" s="51" t="s">
        <v>54</v>
      </c>
      <c r="CZ9" s="51" t="s">
        <v>55</v>
      </c>
      <c r="DA9" s="51" t="s">
        <v>53</v>
      </c>
      <c r="DB9" s="51" t="s">
        <v>54</v>
      </c>
      <c r="DC9" s="51" t="s">
        <v>55</v>
      </c>
      <c r="DD9" s="51" t="s">
        <v>53</v>
      </c>
      <c r="DE9" s="51" t="s">
        <v>54</v>
      </c>
      <c r="DF9" s="51" t="s">
        <v>55</v>
      </c>
      <c r="DG9" s="51" t="s">
        <v>53</v>
      </c>
      <c r="DH9" s="51" t="s">
        <v>54</v>
      </c>
      <c r="DI9" s="51" t="s">
        <v>55</v>
      </c>
      <c r="DJ9" s="51" t="s">
        <v>53</v>
      </c>
      <c r="DK9" s="51" t="s">
        <v>54</v>
      </c>
      <c r="DL9" s="51" t="s">
        <v>55</v>
      </c>
      <c r="DM9" s="51" t="s">
        <v>53</v>
      </c>
      <c r="DN9" s="51" t="s">
        <v>54</v>
      </c>
      <c r="DO9" s="51" t="s">
        <v>55</v>
      </c>
      <c r="DP9" s="51" t="s">
        <v>53</v>
      </c>
      <c r="DQ9" s="51" t="s">
        <v>54</v>
      </c>
      <c r="DR9" s="51" t="s">
        <v>55</v>
      </c>
      <c r="DS9" s="51" t="s">
        <v>53</v>
      </c>
      <c r="DT9" s="51" t="s">
        <v>54</v>
      </c>
      <c r="DU9" s="51" t="s">
        <v>55</v>
      </c>
      <c r="DV9" s="51" t="s">
        <v>53</v>
      </c>
      <c r="DW9" s="51" t="s">
        <v>54</v>
      </c>
      <c r="DX9" s="51" t="s">
        <v>55</v>
      </c>
      <c r="DY9" s="51" t="s">
        <v>53</v>
      </c>
      <c r="DZ9" s="51" t="s">
        <v>54</v>
      </c>
      <c r="EA9" s="51" t="s">
        <v>55</v>
      </c>
      <c r="EB9" s="51" t="s">
        <v>53</v>
      </c>
      <c r="EC9" s="51" t="s">
        <v>54</v>
      </c>
      <c r="ED9" s="51" t="s">
        <v>55</v>
      </c>
      <c r="EE9" s="51" t="s">
        <v>53</v>
      </c>
      <c r="EF9" s="51" t="s">
        <v>54</v>
      </c>
      <c r="EG9" s="51" t="s">
        <v>55</v>
      </c>
      <c r="EH9" s="51" t="s">
        <v>53</v>
      </c>
      <c r="EI9" s="51" t="s">
        <v>54</v>
      </c>
      <c r="EJ9" s="51" t="s">
        <v>55</v>
      </c>
      <c r="EK9" s="51" t="s">
        <v>53</v>
      </c>
      <c r="EL9" s="51" t="s">
        <v>54</v>
      </c>
      <c r="EM9" s="51" t="s">
        <v>55</v>
      </c>
      <c r="EN9" s="51" t="s">
        <v>53</v>
      </c>
      <c r="EO9" s="51" t="s">
        <v>54</v>
      </c>
      <c r="EP9" s="51" t="s">
        <v>55</v>
      </c>
      <c r="EQ9" s="51" t="s">
        <v>53</v>
      </c>
      <c r="ER9" s="51" t="s">
        <v>54</v>
      </c>
      <c r="ES9" s="51" t="s">
        <v>55</v>
      </c>
      <c r="ET9" s="51" t="s">
        <v>53</v>
      </c>
      <c r="EU9" s="51" t="s">
        <v>54</v>
      </c>
      <c r="EV9" s="51" t="s">
        <v>55</v>
      </c>
      <c r="EW9" s="51" t="s">
        <v>53</v>
      </c>
      <c r="EX9" s="51" t="s">
        <v>54</v>
      </c>
      <c r="EY9" s="51" t="s">
        <v>55</v>
      </c>
      <c r="EZ9" s="51" t="s">
        <v>53</v>
      </c>
      <c r="FA9" s="51" t="s">
        <v>54</v>
      </c>
      <c r="FB9" s="51" t="s">
        <v>55</v>
      </c>
      <c r="FC9" s="51" t="s">
        <v>53</v>
      </c>
      <c r="FD9" s="51" t="s">
        <v>54</v>
      </c>
      <c r="FE9" s="51" t="s">
        <v>55</v>
      </c>
      <c r="FF9" s="51" t="s">
        <v>53</v>
      </c>
      <c r="FG9" s="51" t="s">
        <v>54</v>
      </c>
      <c r="FH9" s="51" t="s">
        <v>55</v>
      </c>
      <c r="FI9" s="51" t="s">
        <v>53</v>
      </c>
      <c r="FJ9" s="51" t="s">
        <v>54</v>
      </c>
      <c r="FK9" s="51" t="s">
        <v>55</v>
      </c>
      <c r="FL9" s="51" t="s">
        <v>53</v>
      </c>
      <c r="FM9" s="51" t="s">
        <v>54</v>
      </c>
      <c r="FN9" s="51" t="s">
        <v>55</v>
      </c>
    </row>
    <row r="10" spans="1:170"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c r="BW10" s="51" t="s">
        <v>76</v>
      </c>
      <c r="BX10" s="51" t="s">
        <v>76</v>
      </c>
      <c r="BY10" s="51" t="s">
        <v>76</v>
      </c>
      <c r="BZ10" s="51" t="s">
        <v>76</v>
      </c>
      <c r="CA10" s="51" t="s">
        <v>76</v>
      </c>
      <c r="CB10" s="51" t="s">
        <v>76</v>
      </c>
      <c r="CC10" s="51" t="s">
        <v>76</v>
      </c>
      <c r="CD10" s="51" t="s">
        <v>76</v>
      </c>
      <c r="CE10" s="51" t="s">
        <v>76</v>
      </c>
      <c r="CF10" s="51" t="s">
        <v>76</v>
      </c>
      <c r="CG10" s="51" t="s">
        <v>76</v>
      </c>
      <c r="CH10" s="51" t="s">
        <v>76</v>
      </c>
      <c r="CI10" s="51" t="s">
        <v>76</v>
      </c>
      <c r="CJ10" s="51" t="s">
        <v>76</v>
      </c>
      <c r="CK10" s="51" t="s">
        <v>76</v>
      </c>
      <c r="CL10" s="51" t="s">
        <v>76</v>
      </c>
      <c r="CM10" s="51" t="s">
        <v>76</v>
      </c>
      <c r="CN10" s="51" t="s">
        <v>76</v>
      </c>
      <c r="CO10" s="51" t="s">
        <v>76</v>
      </c>
      <c r="CP10" s="51" t="s">
        <v>76</v>
      </c>
      <c r="CQ10" s="51" t="s">
        <v>76</v>
      </c>
      <c r="CR10" s="51" t="s">
        <v>76</v>
      </c>
      <c r="CS10" s="51" t="s">
        <v>76</v>
      </c>
      <c r="CT10" s="51" t="s">
        <v>76</v>
      </c>
      <c r="CU10" s="51" t="s">
        <v>76</v>
      </c>
      <c r="CV10" s="51" t="s">
        <v>76</v>
      </c>
      <c r="CW10" s="51" t="s">
        <v>76</v>
      </c>
      <c r="CX10" s="51" t="s">
        <v>76</v>
      </c>
      <c r="CY10" s="51" t="s">
        <v>76</v>
      </c>
      <c r="CZ10" s="51" t="s">
        <v>76</v>
      </c>
      <c r="DA10" s="51" t="s">
        <v>76</v>
      </c>
      <c r="DB10" s="51" t="s">
        <v>76</v>
      </c>
      <c r="DC10" s="51" t="s">
        <v>76</v>
      </c>
      <c r="DD10" s="51" t="s">
        <v>76</v>
      </c>
      <c r="DE10" s="51" t="s">
        <v>76</v>
      </c>
      <c r="DF10" s="51" t="s">
        <v>76</v>
      </c>
      <c r="DG10" s="51" t="s">
        <v>76</v>
      </c>
      <c r="DH10" s="51" t="s">
        <v>76</v>
      </c>
      <c r="DI10" s="51" t="s">
        <v>76</v>
      </c>
      <c r="DJ10" s="51" t="s">
        <v>76</v>
      </c>
      <c r="DK10" s="51" t="s">
        <v>76</v>
      </c>
      <c r="DL10" s="51" t="s">
        <v>76</v>
      </c>
      <c r="DM10" s="51" t="s">
        <v>76</v>
      </c>
      <c r="DN10" s="51" t="s">
        <v>76</v>
      </c>
      <c r="DO10" s="51" t="s">
        <v>76</v>
      </c>
      <c r="DP10" s="51" t="s">
        <v>76</v>
      </c>
      <c r="DQ10" s="51" t="s">
        <v>76</v>
      </c>
      <c r="DR10" s="51" t="s">
        <v>76</v>
      </c>
      <c r="DS10" s="51" t="s">
        <v>76</v>
      </c>
      <c r="DT10" s="51" t="s">
        <v>76</v>
      </c>
      <c r="DU10" s="51" t="s">
        <v>76</v>
      </c>
      <c r="DV10" s="51" t="s">
        <v>76</v>
      </c>
      <c r="DW10" s="51" t="s">
        <v>76</v>
      </c>
      <c r="DX10" s="51" t="s">
        <v>76</v>
      </c>
      <c r="DY10" s="51" t="s">
        <v>76</v>
      </c>
      <c r="DZ10" s="51" t="s">
        <v>76</v>
      </c>
      <c r="EA10" s="51" t="s">
        <v>76</v>
      </c>
      <c r="EB10" s="51" t="s">
        <v>76</v>
      </c>
      <c r="EC10" s="51" t="s">
        <v>76</v>
      </c>
      <c r="ED10" s="51" t="s">
        <v>76</v>
      </c>
      <c r="EE10" s="51" t="s">
        <v>76</v>
      </c>
      <c r="EF10" s="51" t="s">
        <v>76</v>
      </c>
      <c r="EG10" s="51" t="s">
        <v>76</v>
      </c>
      <c r="EH10" s="51" t="s">
        <v>76</v>
      </c>
      <c r="EI10" s="51" t="s">
        <v>76</v>
      </c>
      <c r="EJ10" s="51" t="s">
        <v>76</v>
      </c>
      <c r="EK10" s="51" t="s">
        <v>76</v>
      </c>
      <c r="EL10" s="51" t="s">
        <v>76</v>
      </c>
      <c r="EM10" s="51" t="s">
        <v>76</v>
      </c>
      <c r="EN10" s="51" t="s">
        <v>76</v>
      </c>
      <c r="EO10" s="51" t="s">
        <v>76</v>
      </c>
      <c r="EP10" s="51" t="s">
        <v>76</v>
      </c>
      <c r="EQ10" s="51" t="s">
        <v>76</v>
      </c>
      <c r="ER10" s="51" t="s">
        <v>76</v>
      </c>
      <c r="ES10" s="51" t="s">
        <v>76</v>
      </c>
      <c r="ET10" s="51" t="s">
        <v>76</v>
      </c>
      <c r="EU10" s="51" t="s">
        <v>76</v>
      </c>
      <c r="EV10" s="51" t="s">
        <v>76</v>
      </c>
      <c r="EW10" s="51" t="s">
        <v>76</v>
      </c>
      <c r="EX10" s="51" t="s">
        <v>76</v>
      </c>
      <c r="EY10" s="51" t="s">
        <v>76</v>
      </c>
      <c r="EZ10" s="51" t="s">
        <v>76</v>
      </c>
      <c r="FA10" s="51" t="s">
        <v>76</v>
      </c>
      <c r="FB10" s="51" t="s">
        <v>76</v>
      </c>
      <c r="FC10" s="51" t="s">
        <v>76</v>
      </c>
      <c r="FD10" s="51" t="s">
        <v>76</v>
      </c>
      <c r="FE10" s="51" t="s">
        <v>76</v>
      </c>
      <c r="FF10" s="51" t="s">
        <v>76</v>
      </c>
      <c r="FG10" s="51" t="s">
        <v>76</v>
      </c>
      <c r="FH10" s="51" t="s">
        <v>76</v>
      </c>
      <c r="FI10" s="51" t="s">
        <v>76</v>
      </c>
      <c r="FJ10" s="51" t="s">
        <v>76</v>
      </c>
      <c r="FK10" s="51" t="s">
        <v>76</v>
      </c>
      <c r="FL10" s="51" t="s">
        <v>76</v>
      </c>
      <c r="FM10" s="51" t="s">
        <v>76</v>
      </c>
      <c r="FN10" s="51" t="s">
        <v>76</v>
      </c>
    </row>
    <row r="11" spans="1:170" x14ac:dyDescent="0.2">
      <c r="A11" s="51" t="s">
        <v>102</v>
      </c>
      <c r="B11" s="51" t="s">
        <v>25</v>
      </c>
      <c r="C11" s="51">
        <v>95</v>
      </c>
      <c r="D11" s="51">
        <v>93</v>
      </c>
      <c r="E11" s="51">
        <v>94</v>
      </c>
      <c r="F11" s="51">
        <v>22166</v>
      </c>
      <c r="G11" s="51">
        <v>20543</v>
      </c>
      <c r="H11" s="51">
        <v>42709</v>
      </c>
      <c r="I11" s="51">
        <v>93</v>
      </c>
      <c r="J11" s="51">
        <v>89</v>
      </c>
      <c r="K11" s="51">
        <v>91</v>
      </c>
      <c r="L11" s="51">
        <v>22166</v>
      </c>
      <c r="M11" s="51">
        <v>20543</v>
      </c>
      <c r="N11" s="51">
        <v>42709</v>
      </c>
      <c r="O11" s="51">
        <v>96</v>
      </c>
      <c r="P11" s="51">
        <v>96</v>
      </c>
      <c r="Q11" s="51">
        <v>96</v>
      </c>
      <c r="R11" s="51">
        <v>22166</v>
      </c>
      <c r="S11" s="51">
        <v>20544</v>
      </c>
      <c r="T11" s="51">
        <v>42710</v>
      </c>
      <c r="U11" s="51">
        <v>93</v>
      </c>
      <c r="V11" s="51">
        <v>93</v>
      </c>
      <c r="W11" s="51">
        <v>93</v>
      </c>
      <c r="X11" s="51">
        <v>22166</v>
      </c>
      <c r="Y11" s="51">
        <v>20544</v>
      </c>
      <c r="Z11" s="51">
        <v>42710</v>
      </c>
      <c r="AA11" s="51">
        <v>94</v>
      </c>
      <c r="AB11" s="51">
        <v>91</v>
      </c>
      <c r="AC11" s="51">
        <v>93</v>
      </c>
      <c r="AD11" s="51">
        <v>11309</v>
      </c>
      <c r="AE11" s="51">
        <v>9324</v>
      </c>
      <c r="AF11" s="51">
        <v>20633</v>
      </c>
      <c r="AG11" s="51">
        <v>92</v>
      </c>
      <c r="AH11" s="51">
        <v>86</v>
      </c>
      <c r="AI11" s="51">
        <v>89</v>
      </c>
      <c r="AJ11" s="51">
        <v>11308</v>
      </c>
      <c r="AK11" s="51">
        <v>9324</v>
      </c>
      <c r="AL11" s="51">
        <v>20632</v>
      </c>
      <c r="AM11" s="51">
        <v>94</v>
      </c>
      <c r="AN11" s="51">
        <v>93</v>
      </c>
      <c r="AO11" s="51">
        <v>94</v>
      </c>
      <c r="AP11" s="51">
        <v>11308</v>
      </c>
      <c r="AQ11" s="51">
        <v>9324</v>
      </c>
      <c r="AR11" s="51">
        <v>20632</v>
      </c>
      <c r="AS11" s="51">
        <v>93</v>
      </c>
      <c r="AT11" s="51">
        <v>91</v>
      </c>
      <c r="AU11" s="51">
        <v>92</v>
      </c>
      <c r="AV11" s="51">
        <v>11309</v>
      </c>
      <c r="AW11" s="51">
        <v>9324</v>
      </c>
      <c r="AX11" s="51">
        <v>20633</v>
      </c>
      <c r="AY11" s="51">
        <v>94</v>
      </c>
      <c r="AZ11" s="51">
        <v>93</v>
      </c>
      <c r="BA11" s="51">
        <v>93</v>
      </c>
      <c r="BB11" s="51">
        <v>854</v>
      </c>
      <c r="BC11" s="51">
        <v>775</v>
      </c>
      <c r="BD11" s="51">
        <v>1629</v>
      </c>
      <c r="BE11" s="51">
        <v>93</v>
      </c>
      <c r="BF11" s="51">
        <v>90</v>
      </c>
      <c r="BG11" s="51">
        <v>92</v>
      </c>
      <c r="BH11" s="51">
        <v>854</v>
      </c>
      <c r="BI11" s="51">
        <v>775</v>
      </c>
      <c r="BJ11" s="51">
        <v>1629</v>
      </c>
      <c r="BK11" s="51">
        <v>98</v>
      </c>
      <c r="BL11" s="51">
        <v>98</v>
      </c>
      <c r="BM11" s="51">
        <v>98</v>
      </c>
      <c r="BN11" s="51">
        <v>854</v>
      </c>
      <c r="BO11" s="51">
        <v>775</v>
      </c>
      <c r="BP11" s="51">
        <v>1629</v>
      </c>
      <c r="BQ11" s="51">
        <v>95</v>
      </c>
      <c r="BR11" s="51">
        <v>93</v>
      </c>
      <c r="BS11" s="51">
        <v>94</v>
      </c>
      <c r="BT11" s="51">
        <v>854</v>
      </c>
      <c r="BU11" s="51">
        <v>775</v>
      </c>
      <c r="BV11" s="51">
        <v>1629</v>
      </c>
      <c r="BW11" s="51">
        <v>96</v>
      </c>
      <c r="BX11" s="51">
        <v>93</v>
      </c>
      <c r="BY11" s="51">
        <v>95</v>
      </c>
      <c r="BZ11" s="51">
        <v>10409</v>
      </c>
      <c r="CA11" s="51">
        <v>9063</v>
      </c>
      <c r="CB11" s="51">
        <v>19472</v>
      </c>
      <c r="CC11" s="51">
        <v>95</v>
      </c>
      <c r="CD11" s="51">
        <v>90</v>
      </c>
      <c r="CE11" s="51">
        <v>92</v>
      </c>
      <c r="CF11" s="51">
        <v>10409</v>
      </c>
      <c r="CG11" s="51">
        <v>9063</v>
      </c>
      <c r="CH11" s="51">
        <v>19472</v>
      </c>
      <c r="CI11" s="51">
        <v>97</v>
      </c>
      <c r="CJ11" s="51">
        <v>96</v>
      </c>
      <c r="CK11" s="51">
        <v>96</v>
      </c>
      <c r="CL11" s="51">
        <v>10409</v>
      </c>
      <c r="CM11" s="51">
        <v>9063</v>
      </c>
      <c r="CN11" s="51">
        <v>19472</v>
      </c>
      <c r="CO11" s="51">
        <v>96</v>
      </c>
      <c r="CP11" s="51">
        <v>96</v>
      </c>
      <c r="CQ11" s="51">
        <v>96</v>
      </c>
      <c r="CR11" s="51">
        <v>10409</v>
      </c>
      <c r="CS11" s="51">
        <v>9063</v>
      </c>
      <c r="CT11" s="51">
        <v>19472</v>
      </c>
      <c r="CU11" s="51">
        <v>91</v>
      </c>
      <c r="CV11" s="51">
        <v>88</v>
      </c>
      <c r="CW11" s="51">
        <v>89</v>
      </c>
      <c r="CX11" s="51">
        <v>4755</v>
      </c>
      <c r="CY11" s="51">
        <v>4240</v>
      </c>
      <c r="CZ11" s="51">
        <v>8995</v>
      </c>
      <c r="DA11" s="51">
        <v>89</v>
      </c>
      <c r="DB11" s="51">
        <v>83</v>
      </c>
      <c r="DC11" s="51">
        <v>86</v>
      </c>
      <c r="DD11" s="51">
        <v>4755</v>
      </c>
      <c r="DE11" s="51">
        <v>4240</v>
      </c>
      <c r="DF11" s="51">
        <v>8995</v>
      </c>
      <c r="DG11" s="51">
        <v>93</v>
      </c>
      <c r="DH11" s="51">
        <v>93</v>
      </c>
      <c r="DI11" s="51">
        <v>93</v>
      </c>
      <c r="DJ11" s="51">
        <v>4755</v>
      </c>
      <c r="DK11" s="51">
        <v>4240</v>
      </c>
      <c r="DL11" s="51">
        <v>8995</v>
      </c>
      <c r="DM11" s="51">
        <v>91</v>
      </c>
      <c r="DN11" s="51">
        <v>90</v>
      </c>
      <c r="DO11" s="51">
        <v>91</v>
      </c>
      <c r="DP11" s="51">
        <v>4755</v>
      </c>
      <c r="DQ11" s="51">
        <v>4240</v>
      </c>
      <c r="DR11" s="51">
        <v>8995</v>
      </c>
      <c r="DS11" s="51">
        <v>96</v>
      </c>
      <c r="DT11" s="51">
        <v>94</v>
      </c>
      <c r="DU11" s="51">
        <v>95</v>
      </c>
      <c r="DV11" s="51">
        <v>176531</v>
      </c>
      <c r="DW11" s="51">
        <v>157339</v>
      </c>
      <c r="DX11" s="51">
        <v>333870</v>
      </c>
      <c r="DY11" s="51">
        <v>94</v>
      </c>
      <c r="DZ11" s="51">
        <v>90</v>
      </c>
      <c r="EA11" s="51">
        <v>92</v>
      </c>
      <c r="EB11" s="51">
        <v>176533</v>
      </c>
      <c r="EC11" s="51">
        <v>157339</v>
      </c>
      <c r="ED11" s="51">
        <v>333872</v>
      </c>
      <c r="EE11" s="51">
        <v>97</v>
      </c>
      <c r="EF11" s="51">
        <v>97</v>
      </c>
      <c r="EG11" s="51">
        <v>97</v>
      </c>
      <c r="EH11" s="51">
        <v>176533</v>
      </c>
      <c r="EI11" s="51">
        <v>157340</v>
      </c>
      <c r="EJ11" s="51">
        <v>333873</v>
      </c>
      <c r="EK11" s="51">
        <v>97</v>
      </c>
      <c r="EL11" s="51">
        <v>97</v>
      </c>
      <c r="EM11" s="51">
        <v>97</v>
      </c>
      <c r="EN11" s="51">
        <v>176534</v>
      </c>
      <c r="EO11" s="51">
        <v>157342</v>
      </c>
      <c r="EP11" s="51">
        <v>333876</v>
      </c>
      <c r="EQ11" s="51">
        <v>95</v>
      </c>
      <c r="ER11" s="51">
        <v>93</v>
      </c>
      <c r="ES11" s="51">
        <v>94</v>
      </c>
      <c r="ET11" s="51">
        <v>226024</v>
      </c>
      <c r="EU11" s="51">
        <v>201284</v>
      </c>
      <c r="EV11" s="51">
        <v>427308</v>
      </c>
      <c r="EW11" s="51">
        <v>94</v>
      </c>
      <c r="EX11" s="51">
        <v>89</v>
      </c>
      <c r="EY11" s="51">
        <v>92</v>
      </c>
      <c r="EZ11" s="51">
        <v>226025</v>
      </c>
      <c r="FA11" s="51">
        <v>201284</v>
      </c>
      <c r="FB11" s="51">
        <v>427309</v>
      </c>
      <c r="FC11" s="51">
        <v>97</v>
      </c>
      <c r="FD11" s="51">
        <v>97</v>
      </c>
      <c r="FE11" s="51">
        <v>97</v>
      </c>
      <c r="FF11" s="51">
        <v>226025</v>
      </c>
      <c r="FG11" s="51">
        <v>201286</v>
      </c>
      <c r="FH11" s="51">
        <v>427311</v>
      </c>
      <c r="FI11" s="51">
        <v>96</v>
      </c>
      <c r="FJ11" s="51">
        <v>96</v>
      </c>
      <c r="FK11" s="51">
        <v>96</v>
      </c>
      <c r="FL11" s="51">
        <v>226027</v>
      </c>
      <c r="FM11" s="51">
        <v>201288</v>
      </c>
      <c r="FN11" s="51">
        <v>427315</v>
      </c>
    </row>
    <row r="12" spans="1:170" x14ac:dyDescent="0.2">
      <c r="B12" s="51" t="s">
        <v>26</v>
      </c>
      <c r="C12" s="51">
        <v>54</v>
      </c>
      <c r="D12" s="51">
        <v>51</v>
      </c>
      <c r="E12" s="51">
        <v>52</v>
      </c>
      <c r="F12" s="51">
        <v>4370</v>
      </c>
      <c r="G12" s="51">
        <v>7753</v>
      </c>
      <c r="H12" s="51">
        <v>12123</v>
      </c>
      <c r="I12" s="51">
        <v>49</v>
      </c>
      <c r="J12" s="51">
        <v>43</v>
      </c>
      <c r="K12" s="51">
        <v>45</v>
      </c>
      <c r="L12" s="51">
        <v>4369</v>
      </c>
      <c r="M12" s="51">
        <v>7753</v>
      </c>
      <c r="N12" s="51">
        <v>12122</v>
      </c>
      <c r="O12" s="51">
        <v>58</v>
      </c>
      <c r="P12" s="51">
        <v>61</v>
      </c>
      <c r="Q12" s="51">
        <v>60</v>
      </c>
      <c r="R12" s="51">
        <v>4370</v>
      </c>
      <c r="S12" s="51">
        <v>7756</v>
      </c>
      <c r="T12" s="51">
        <v>12126</v>
      </c>
      <c r="U12" s="51">
        <v>53</v>
      </c>
      <c r="V12" s="51">
        <v>54</v>
      </c>
      <c r="W12" s="51">
        <v>54</v>
      </c>
      <c r="X12" s="51">
        <v>4370</v>
      </c>
      <c r="Y12" s="51">
        <v>7755</v>
      </c>
      <c r="Z12" s="51">
        <v>12125</v>
      </c>
      <c r="AA12" s="51">
        <v>60</v>
      </c>
      <c r="AB12" s="51">
        <v>56</v>
      </c>
      <c r="AC12" s="51">
        <v>57</v>
      </c>
      <c r="AD12" s="51">
        <v>2847</v>
      </c>
      <c r="AE12" s="51">
        <v>5438</v>
      </c>
      <c r="AF12" s="51">
        <v>8285</v>
      </c>
      <c r="AG12" s="51">
        <v>52</v>
      </c>
      <c r="AH12" s="51">
        <v>46</v>
      </c>
      <c r="AI12" s="51">
        <v>48</v>
      </c>
      <c r="AJ12" s="51">
        <v>2847</v>
      </c>
      <c r="AK12" s="51">
        <v>5437</v>
      </c>
      <c r="AL12" s="51">
        <v>8284</v>
      </c>
      <c r="AM12" s="51">
        <v>60</v>
      </c>
      <c r="AN12" s="51">
        <v>62</v>
      </c>
      <c r="AO12" s="51">
        <v>61</v>
      </c>
      <c r="AP12" s="51">
        <v>2847</v>
      </c>
      <c r="AQ12" s="51">
        <v>5439</v>
      </c>
      <c r="AR12" s="51">
        <v>8286</v>
      </c>
      <c r="AS12" s="51">
        <v>60</v>
      </c>
      <c r="AT12" s="51">
        <v>60</v>
      </c>
      <c r="AU12" s="51">
        <v>60</v>
      </c>
      <c r="AV12" s="51">
        <v>2847</v>
      </c>
      <c r="AW12" s="51">
        <v>5439</v>
      </c>
      <c r="AX12" s="51">
        <v>8286</v>
      </c>
      <c r="AY12" s="51">
        <v>74</v>
      </c>
      <c r="AZ12" s="51">
        <v>53</v>
      </c>
      <c r="BA12" s="51">
        <v>60</v>
      </c>
      <c r="BB12" s="51">
        <v>96</v>
      </c>
      <c r="BC12" s="51">
        <v>188</v>
      </c>
      <c r="BD12" s="51">
        <v>284</v>
      </c>
      <c r="BE12" s="51">
        <v>71</v>
      </c>
      <c r="BF12" s="51">
        <v>51</v>
      </c>
      <c r="BG12" s="51">
        <v>57</v>
      </c>
      <c r="BH12" s="51">
        <v>96</v>
      </c>
      <c r="BI12" s="51">
        <v>188</v>
      </c>
      <c r="BJ12" s="51">
        <v>284</v>
      </c>
      <c r="BK12" s="51">
        <v>79</v>
      </c>
      <c r="BL12" s="51">
        <v>73</v>
      </c>
      <c r="BM12" s="51">
        <v>75</v>
      </c>
      <c r="BN12" s="51">
        <v>96</v>
      </c>
      <c r="BO12" s="51">
        <v>188</v>
      </c>
      <c r="BP12" s="51">
        <v>284</v>
      </c>
      <c r="BQ12" s="51">
        <v>66</v>
      </c>
      <c r="BR12" s="51">
        <v>60</v>
      </c>
      <c r="BS12" s="51">
        <v>62</v>
      </c>
      <c r="BT12" s="51">
        <v>96</v>
      </c>
      <c r="BU12" s="51">
        <v>188</v>
      </c>
      <c r="BV12" s="51">
        <v>284</v>
      </c>
      <c r="BW12" s="51">
        <v>56</v>
      </c>
      <c r="BX12" s="51">
        <v>53</v>
      </c>
      <c r="BY12" s="51">
        <v>54</v>
      </c>
      <c r="BZ12" s="51">
        <v>1943</v>
      </c>
      <c r="CA12" s="51">
        <v>3785</v>
      </c>
      <c r="CB12" s="51">
        <v>5728</v>
      </c>
      <c r="CC12" s="51">
        <v>49</v>
      </c>
      <c r="CD12" s="51">
        <v>42</v>
      </c>
      <c r="CE12" s="51">
        <v>45</v>
      </c>
      <c r="CF12" s="51">
        <v>1943</v>
      </c>
      <c r="CG12" s="51">
        <v>3785</v>
      </c>
      <c r="CH12" s="51">
        <v>5728</v>
      </c>
      <c r="CI12" s="51">
        <v>62</v>
      </c>
      <c r="CJ12" s="51">
        <v>67</v>
      </c>
      <c r="CK12" s="51">
        <v>65</v>
      </c>
      <c r="CL12" s="51">
        <v>1943</v>
      </c>
      <c r="CM12" s="51">
        <v>3786</v>
      </c>
      <c r="CN12" s="51">
        <v>5729</v>
      </c>
      <c r="CO12" s="51">
        <v>62</v>
      </c>
      <c r="CP12" s="51">
        <v>66</v>
      </c>
      <c r="CQ12" s="51">
        <v>64</v>
      </c>
      <c r="CR12" s="51">
        <v>1943</v>
      </c>
      <c r="CS12" s="51">
        <v>3786</v>
      </c>
      <c r="CT12" s="51">
        <v>5729</v>
      </c>
      <c r="CU12" s="51">
        <v>52</v>
      </c>
      <c r="CV12" s="51">
        <v>48</v>
      </c>
      <c r="CW12" s="51">
        <v>49</v>
      </c>
      <c r="CX12" s="51">
        <v>973</v>
      </c>
      <c r="CY12" s="51">
        <v>1706</v>
      </c>
      <c r="CZ12" s="51">
        <v>2679</v>
      </c>
      <c r="DA12" s="51">
        <v>46</v>
      </c>
      <c r="DB12" s="51">
        <v>40</v>
      </c>
      <c r="DC12" s="51">
        <v>42</v>
      </c>
      <c r="DD12" s="51">
        <v>973</v>
      </c>
      <c r="DE12" s="51">
        <v>1706</v>
      </c>
      <c r="DF12" s="51">
        <v>2679</v>
      </c>
      <c r="DG12" s="51">
        <v>59</v>
      </c>
      <c r="DH12" s="51">
        <v>63</v>
      </c>
      <c r="DI12" s="51">
        <v>61</v>
      </c>
      <c r="DJ12" s="51">
        <v>973</v>
      </c>
      <c r="DK12" s="51">
        <v>1706</v>
      </c>
      <c r="DL12" s="51">
        <v>2679</v>
      </c>
      <c r="DM12" s="51">
        <v>57</v>
      </c>
      <c r="DN12" s="51">
        <v>58</v>
      </c>
      <c r="DO12" s="51">
        <v>57</v>
      </c>
      <c r="DP12" s="51">
        <v>973</v>
      </c>
      <c r="DQ12" s="51">
        <v>1706</v>
      </c>
      <c r="DR12" s="51">
        <v>2679</v>
      </c>
      <c r="DS12" s="51">
        <v>53</v>
      </c>
      <c r="DT12" s="51">
        <v>50</v>
      </c>
      <c r="DU12" s="51">
        <v>51</v>
      </c>
      <c r="DV12" s="51">
        <v>31533</v>
      </c>
      <c r="DW12" s="51">
        <v>61893</v>
      </c>
      <c r="DX12" s="51">
        <v>93426</v>
      </c>
      <c r="DY12" s="51">
        <v>47</v>
      </c>
      <c r="DZ12" s="51">
        <v>40</v>
      </c>
      <c r="EA12" s="51">
        <v>43</v>
      </c>
      <c r="EB12" s="51">
        <v>31532</v>
      </c>
      <c r="EC12" s="51">
        <v>61897</v>
      </c>
      <c r="ED12" s="51">
        <v>93429</v>
      </c>
      <c r="EE12" s="51">
        <v>60</v>
      </c>
      <c r="EF12" s="51">
        <v>67</v>
      </c>
      <c r="EG12" s="51">
        <v>65</v>
      </c>
      <c r="EH12" s="51">
        <v>31535</v>
      </c>
      <c r="EI12" s="51">
        <v>61896</v>
      </c>
      <c r="EJ12" s="51">
        <v>93431</v>
      </c>
      <c r="EK12" s="51">
        <v>62</v>
      </c>
      <c r="EL12" s="51">
        <v>68</v>
      </c>
      <c r="EM12" s="51">
        <v>66</v>
      </c>
      <c r="EN12" s="51">
        <v>31533</v>
      </c>
      <c r="EO12" s="51">
        <v>61897</v>
      </c>
      <c r="EP12" s="51">
        <v>93430</v>
      </c>
      <c r="EQ12" s="51">
        <v>53</v>
      </c>
      <c r="ER12" s="51">
        <v>51</v>
      </c>
      <c r="ES12" s="51">
        <v>52</v>
      </c>
      <c r="ET12" s="51">
        <v>41762</v>
      </c>
      <c r="EU12" s="51">
        <v>80763</v>
      </c>
      <c r="EV12" s="51">
        <v>122525</v>
      </c>
      <c r="EW12" s="51">
        <v>48</v>
      </c>
      <c r="EX12" s="51">
        <v>41</v>
      </c>
      <c r="EY12" s="51">
        <v>43</v>
      </c>
      <c r="EZ12" s="51">
        <v>41760</v>
      </c>
      <c r="FA12" s="51">
        <v>80766</v>
      </c>
      <c r="FB12" s="51">
        <v>122526</v>
      </c>
      <c r="FC12" s="51">
        <v>60</v>
      </c>
      <c r="FD12" s="51">
        <v>66</v>
      </c>
      <c r="FE12" s="51">
        <v>64</v>
      </c>
      <c r="FF12" s="51">
        <v>41764</v>
      </c>
      <c r="FG12" s="51">
        <v>80771</v>
      </c>
      <c r="FH12" s="51">
        <v>122535</v>
      </c>
      <c r="FI12" s="51">
        <v>61</v>
      </c>
      <c r="FJ12" s="51">
        <v>66</v>
      </c>
      <c r="FK12" s="51">
        <v>64</v>
      </c>
      <c r="FL12" s="51">
        <v>41762</v>
      </c>
      <c r="FM12" s="51">
        <v>80771</v>
      </c>
      <c r="FN12" s="51">
        <v>122533</v>
      </c>
    </row>
    <row r="13" spans="1:170" x14ac:dyDescent="0.2">
      <c r="B13" s="51" t="s">
        <v>27</v>
      </c>
      <c r="C13" s="51">
        <v>57</v>
      </c>
      <c r="D13" s="51">
        <v>55</v>
      </c>
      <c r="E13" s="51">
        <v>56</v>
      </c>
      <c r="F13" s="51">
        <v>4048</v>
      </c>
      <c r="G13" s="51">
        <v>7042</v>
      </c>
      <c r="H13" s="51">
        <v>11090</v>
      </c>
      <c r="I13" s="51">
        <v>52</v>
      </c>
      <c r="J13" s="51">
        <v>46</v>
      </c>
      <c r="K13" s="51">
        <v>48</v>
      </c>
      <c r="L13" s="51">
        <v>4047</v>
      </c>
      <c r="M13" s="51">
        <v>7042</v>
      </c>
      <c r="N13" s="51">
        <v>11089</v>
      </c>
      <c r="O13" s="51">
        <v>61</v>
      </c>
      <c r="P13" s="51">
        <v>65</v>
      </c>
      <c r="Q13" s="51">
        <v>63</v>
      </c>
      <c r="R13" s="51">
        <v>4048</v>
      </c>
      <c r="S13" s="51">
        <v>7042</v>
      </c>
      <c r="T13" s="51">
        <v>11090</v>
      </c>
      <c r="U13" s="51">
        <v>55</v>
      </c>
      <c r="V13" s="51">
        <v>58</v>
      </c>
      <c r="W13" s="51">
        <v>57</v>
      </c>
      <c r="X13" s="51">
        <v>4048</v>
      </c>
      <c r="Y13" s="51">
        <v>7041</v>
      </c>
      <c r="Z13" s="51">
        <v>11089</v>
      </c>
      <c r="AA13" s="51">
        <v>63</v>
      </c>
      <c r="AB13" s="51">
        <v>60</v>
      </c>
      <c r="AC13" s="51">
        <v>61</v>
      </c>
      <c r="AD13" s="51">
        <v>2634</v>
      </c>
      <c r="AE13" s="51">
        <v>4854</v>
      </c>
      <c r="AF13" s="51">
        <v>7488</v>
      </c>
      <c r="AG13" s="51">
        <v>55</v>
      </c>
      <c r="AH13" s="51">
        <v>49</v>
      </c>
      <c r="AI13" s="51">
        <v>51</v>
      </c>
      <c r="AJ13" s="51">
        <v>2634</v>
      </c>
      <c r="AK13" s="51">
        <v>4853</v>
      </c>
      <c r="AL13" s="51">
        <v>7487</v>
      </c>
      <c r="AM13" s="51">
        <v>64</v>
      </c>
      <c r="AN13" s="51">
        <v>67</v>
      </c>
      <c r="AO13" s="51">
        <v>66</v>
      </c>
      <c r="AP13" s="51">
        <v>2634</v>
      </c>
      <c r="AQ13" s="51">
        <v>4854</v>
      </c>
      <c r="AR13" s="51">
        <v>7488</v>
      </c>
      <c r="AS13" s="51">
        <v>64</v>
      </c>
      <c r="AT13" s="51">
        <v>65</v>
      </c>
      <c r="AU13" s="51">
        <v>65</v>
      </c>
      <c r="AV13" s="51">
        <v>2634</v>
      </c>
      <c r="AW13" s="51">
        <v>4854</v>
      </c>
      <c r="AX13" s="51">
        <v>7488</v>
      </c>
      <c r="AY13" s="51" t="s">
        <v>78</v>
      </c>
      <c r="AZ13" s="51" t="s">
        <v>78</v>
      </c>
      <c r="BA13" s="51">
        <v>64</v>
      </c>
      <c r="BB13" s="51">
        <v>90</v>
      </c>
      <c r="BC13" s="51">
        <v>158</v>
      </c>
      <c r="BD13" s="51">
        <v>248</v>
      </c>
      <c r="BE13" s="51" t="s">
        <v>78</v>
      </c>
      <c r="BF13" s="51" t="s">
        <v>78</v>
      </c>
      <c r="BG13" s="51">
        <v>61</v>
      </c>
      <c r="BH13" s="51">
        <v>90</v>
      </c>
      <c r="BI13" s="51">
        <v>158</v>
      </c>
      <c r="BJ13" s="51">
        <v>248</v>
      </c>
      <c r="BK13" s="51" t="s">
        <v>78</v>
      </c>
      <c r="BL13" s="51" t="s">
        <v>78</v>
      </c>
      <c r="BM13" s="51">
        <v>81</v>
      </c>
      <c r="BN13" s="51">
        <v>90</v>
      </c>
      <c r="BO13" s="51">
        <v>158</v>
      </c>
      <c r="BP13" s="51">
        <v>248</v>
      </c>
      <c r="BQ13" s="51" t="s">
        <v>78</v>
      </c>
      <c r="BR13" s="51" t="s">
        <v>78</v>
      </c>
      <c r="BS13" s="51">
        <v>67</v>
      </c>
      <c r="BT13" s="51">
        <v>90</v>
      </c>
      <c r="BU13" s="51">
        <v>158</v>
      </c>
      <c r="BV13" s="51">
        <v>248</v>
      </c>
      <c r="BW13" s="51">
        <v>58</v>
      </c>
      <c r="BX13" s="51">
        <v>56</v>
      </c>
      <c r="BY13" s="51">
        <v>57</v>
      </c>
      <c r="BZ13" s="51">
        <v>1842</v>
      </c>
      <c r="CA13" s="51">
        <v>3413</v>
      </c>
      <c r="CB13" s="51">
        <v>5255</v>
      </c>
      <c r="CC13" s="51">
        <v>51</v>
      </c>
      <c r="CD13" s="51">
        <v>45</v>
      </c>
      <c r="CE13" s="51">
        <v>47</v>
      </c>
      <c r="CF13" s="51">
        <v>1842</v>
      </c>
      <c r="CG13" s="51">
        <v>3413</v>
      </c>
      <c r="CH13" s="51">
        <v>5255</v>
      </c>
      <c r="CI13" s="51">
        <v>64</v>
      </c>
      <c r="CJ13" s="51">
        <v>71</v>
      </c>
      <c r="CK13" s="51">
        <v>68</v>
      </c>
      <c r="CL13" s="51">
        <v>1842</v>
      </c>
      <c r="CM13" s="51">
        <v>3413</v>
      </c>
      <c r="CN13" s="51">
        <v>5255</v>
      </c>
      <c r="CO13" s="51">
        <v>65</v>
      </c>
      <c r="CP13" s="51">
        <v>70</v>
      </c>
      <c r="CQ13" s="51">
        <v>68</v>
      </c>
      <c r="CR13" s="51">
        <v>1842</v>
      </c>
      <c r="CS13" s="51">
        <v>3413</v>
      </c>
      <c r="CT13" s="51">
        <v>5255</v>
      </c>
      <c r="CU13" s="51">
        <v>54</v>
      </c>
      <c r="CV13" s="51">
        <v>50</v>
      </c>
      <c r="CW13" s="51">
        <v>52</v>
      </c>
      <c r="CX13" s="51">
        <v>910</v>
      </c>
      <c r="CY13" s="51">
        <v>1543</v>
      </c>
      <c r="CZ13" s="51">
        <v>2453</v>
      </c>
      <c r="DA13" s="51">
        <v>48</v>
      </c>
      <c r="DB13" s="51">
        <v>42</v>
      </c>
      <c r="DC13" s="51">
        <v>44</v>
      </c>
      <c r="DD13" s="51">
        <v>910</v>
      </c>
      <c r="DE13" s="51">
        <v>1543</v>
      </c>
      <c r="DF13" s="51">
        <v>2453</v>
      </c>
      <c r="DG13" s="51">
        <v>61</v>
      </c>
      <c r="DH13" s="51">
        <v>67</v>
      </c>
      <c r="DI13" s="51">
        <v>65</v>
      </c>
      <c r="DJ13" s="51">
        <v>910</v>
      </c>
      <c r="DK13" s="51">
        <v>1543</v>
      </c>
      <c r="DL13" s="51">
        <v>2453</v>
      </c>
      <c r="DM13" s="51">
        <v>59</v>
      </c>
      <c r="DN13" s="51">
        <v>62</v>
      </c>
      <c r="DO13" s="51">
        <v>61</v>
      </c>
      <c r="DP13" s="51">
        <v>910</v>
      </c>
      <c r="DQ13" s="51">
        <v>1543</v>
      </c>
      <c r="DR13" s="51">
        <v>2453</v>
      </c>
      <c r="DS13" s="51">
        <v>55</v>
      </c>
      <c r="DT13" s="51">
        <v>52</v>
      </c>
      <c r="DU13" s="51">
        <v>53</v>
      </c>
      <c r="DV13" s="51">
        <v>29413</v>
      </c>
      <c r="DW13" s="51">
        <v>56541</v>
      </c>
      <c r="DX13" s="51">
        <v>85954</v>
      </c>
      <c r="DY13" s="51">
        <v>49</v>
      </c>
      <c r="DZ13" s="51">
        <v>42</v>
      </c>
      <c r="EA13" s="51">
        <v>45</v>
      </c>
      <c r="EB13" s="51">
        <v>29412</v>
      </c>
      <c r="EC13" s="51">
        <v>56546</v>
      </c>
      <c r="ED13" s="51">
        <v>85958</v>
      </c>
      <c r="EE13" s="51">
        <v>63</v>
      </c>
      <c r="EF13" s="51">
        <v>70</v>
      </c>
      <c r="EG13" s="51">
        <v>68</v>
      </c>
      <c r="EH13" s="51">
        <v>29414</v>
      </c>
      <c r="EI13" s="51">
        <v>56545</v>
      </c>
      <c r="EJ13" s="51">
        <v>85959</v>
      </c>
      <c r="EK13" s="51">
        <v>65</v>
      </c>
      <c r="EL13" s="51">
        <v>72</v>
      </c>
      <c r="EM13" s="51">
        <v>69</v>
      </c>
      <c r="EN13" s="51">
        <v>29412</v>
      </c>
      <c r="EO13" s="51">
        <v>56546</v>
      </c>
      <c r="EP13" s="51">
        <v>85958</v>
      </c>
      <c r="EQ13" s="51">
        <v>56</v>
      </c>
      <c r="ER13" s="51">
        <v>53</v>
      </c>
      <c r="ES13" s="51">
        <v>54</v>
      </c>
      <c r="ET13" s="51">
        <v>38937</v>
      </c>
      <c r="EU13" s="51">
        <v>73551</v>
      </c>
      <c r="EV13" s="51">
        <v>112488</v>
      </c>
      <c r="EW13" s="51">
        <v>50</v>
      </c>
      <c r="EX13" s="51">
        <v>43</v>
      </c>
      <c r="EY13" s="51">
        <v>46</v>
      </c>
      <c r="EZ13" s="51">
        <v>38935</v>
      </c>
      <c r="FA13" s="51">
        <v>73555</v>
      </c>
      <c r="FB13" s="51">
        <v>112490</v>
      </c>
      <c r="FC13" s="51">
        <v>63</v>
      </c>
      <c r="FD13" s="51">
        <v>69</v>
      </c>
      <c r="FE13" s="51">
        <v>67</v>
      </c>
      <c r="FF13" s="51">
        <v>38938</v>
      </c>
      <c r="FG13" s="51">
        <v>73555</v>
      </c>
      <c r="FH13" s="51">
        <v>112493</v>
      </c>
      <c r="FI13" s="51">
        <v>64</v>
      </c>
      <c r="FJ13" s="51">
        <v>70</v>
      </c>
      <c r="FK13" s="51">
        <v>68</v>
      </c>
      <c r="FL13" s="51">
        <v>38936</v>
      </c>
      <c r="FM13" s="51">
        <v>73555</v>
      </c>
      <c r="FN13" s="51">
        <v>112491</v>
      </c>
    </row>
    <row r="14" spans="1:170" x14ac:dyDescent="0.2">
      <c r="B14" s="51" t="s">
        <v>103</v>
      </c>
      <c r="C14" s="51">
        <v>60</v>
      </c>
      <c r="D14" s="51">
        <v>61</v>
      </c>
      <c r="E14" s="51">
        <v>60</v>
      </c>
      <c r="F14" s="51">
        <v>3002</v>
      </c>
      <c r="G14" s="51">
        <v>4754</v>
      </c>
      <c r="H14" s="51">
        <v>7756</v>
      </c>
      <c r="I14" s="51">
        <v>55</v>
      </c>
      <c r="J14" s="51">
        <v>52</v>
      </c>
      <c r="K14" s="51">
        <v>53</v>
      </c>
      <c r="L14" s="51">
        <v>3001</v>
      </c>
      <c r="M14" s="51">
        <v>4754</v>
      </c>
      <c r="N14" s="51">
        <v>7755</v>
      </c>
      <c r="O14" s="51">
        <v>65</v>
      </c>
      <c r="P14" s="51">
        <v>72</v>
      </c>
      <c r="Q14" s="51">
        <v>69</v>
      </c>
      <c r="R14" s="51">
        <v>3002</v>
      </c>
      <c r="S14" s="51">
        <v>4754</v>
      </c>
      <c r="T14" s="51">
        <v>7756</v>
      </c>
      <c r="U14" s="51">
        <v>59</v>
      </c>
      <c r="V14" s="51">
        <v>65</v>
      </c>
      <c r="W14" s="51">
        <v>63</v>
      </c>
      <c r="X14" s="51">
        <v>3002</v>
      </c>
      <c r="Y14" s="51">
        <v>4754</v>
      </c>
      <c r="Z14" s="51">
        <v>7756</v>
      </c>
      <c r="AA14" s="51">
        <v>66</v>
      </c>
      <c r="AB14" s="51">
        <v>65</v>
      </c>
      <c r="AC14" s="51">
        <v>65</v>
      </c>
      <c r="AD14" s="51">
        <v>1904</v>
      </c>
      <c r="AE14" s="51">
        <v>2981</v>
      </c>
      <c r="AF14" s="51">
        <v>4885</v>
      </c>
      <c r="AG14" s="51">
        <v>58</v>
      </c>
      <c r="AH14" s="51">
        <v>53</v>
      </c>
      <c r="AI14" s="51">
        <v>55</v>
      </c>
      <c r="AJ14" s="51">
        <v>1904</v>
      </c>
      <c r="AK14" s="51">
        <v>2981</v>
      </c>
      <c r="AL14" s="51">
        <v>4885</v>
      </c>
      <c r="AM14" s="51">
        <v>68</v>
      </c>
      <c r="AN14" s="51">
        <v>72</v>
      </c>
      <c r="AO14" s="51">
        <v>70</v>
      </c>
      <c r="AP14" s="51">
        <v>1904</v>
      </c>
      <c r="AQ14" s="51">
        <v>2981</v>
      </c>
      <c r="AR14" s="51">
        <v>4885</v>
      </c>
      <c r="AS14" s="51">
        <v>68</v>
      </c>
      <c r="AT14" s="51">
        <v>72</v>
      </c>
      <c r="AU14" s="51">
        <v>70</v>
      </c>
      <c r="AV14" s="51">
        <v>1904</v>
      </c>
      <c r="AW14" s="51">
        <v>2981</v>
      </c>
      <c r="AX14" s="51">
        <v>4885</v>
      </c>
      <c r="AY14" s="51">
        <v>82</v>
      </c>
      <c r="AZ14" s="51">
        <v>61</v>
      </c>
      <c r="BA14" s="51">
        <v>69</v>
      </c>
      <c r="BB14" s="51">
        <v>61</v>
      </c>
      <c r="BC14" s="51">
        <v>101</v>
      </c>
      <c r="BD14" s="51">
        <v>162</v>
      </c>
      <c r="BE14" s="51">
        <v>82</v>
      </c>
      <c r="BF14" s="51">
        <v>59</v>
      </c>
      <c r="BG14" s="51">
        <v>68</v>
      </c>
      <c r="BH14" s="51">
        <v>61</v>
      </c>
      <c r="BI14" s="51">
        <v>101</v>
      </c>
      <c r="BJ14" s="51">
        <v>162</v>
      </c>
      <c r="BK14" s="51">
        <v>87</v>
      </c>
      <c r="BL14" s="51">
        <v>84</v>
      </c>
      <c r="BM14" s="51">
        <v>85</v>
      </c>
      <c r="BN14" s="51">
        <v>61</v>
      </c>
      <c r="BO14" s="51">
        <v>101</v>
      </c>
      <c r="BP14" s="51">
        <v>162</v>
      </c>
      <c r="BQ14" s="51">
        <v>74</v>
      </c>
      <c r="BR14" s="51">
        <v>73</v>
      </c>
      <c r="BS14" s="51">
        <v>73</v>
      </c>
      <c r="BT14" s="51">
        <v>61</v>
      </c>
      <c r="BU14" s="51">
        <v>101</v>
      </c>
      <c r="BV14" s="51">
        <v>162</v>
      </c>
      <c r="BW14" s="51">
        <v>62</v>
      </c>
      <c r="BX14" s="51">
        <v>62</v>
      </c>
      <c r="BY14" s="51">
        <v>62</v>
      </c>
      <c r="BZ14" s="51">
        <v>1314</v>
      </c>
      <c r="CA14" s="51">
        <v>2112</v>
      </c>
      <c r="CB14" s="51">
        <v>3426</v>
      </c>
      <c r="CC14" s="51">
        <v>53</v>
      </c>
      <c r="CD14" s="51">
        <v>50</v>
      </c>
      <c r="CE14" s="51">
        <v>51</v>
      </c>
      <c r="CF14" s="51">
        <v>1314</v>
      </c>
      <c r="CG14" s="51">
        <v>2112</v>
      </c>
      <c r="CH14" s="51">
        <v>3426</v>
      </c>
      <c r="CI14" s="51">
        <v>68</v>
      </c>
      <c r="CJ14" s="51">
        <v>78</v>
      </c>
      <c r="CK14" s="51">
        <v>74</v>
      </c>
      <c r="CL14" s="51">
        <v>1314</v>
      </c>
      <c r="CM14" s="51">
        <v>2112</v>
      </c>
      <c r="CN14" s="51">
        <v>3426</v>
      </c>
      <c r="CO14" s="51">
        <v>68</v>
      </c>
      <c r="CP14" s="51">
        <v>77</v>
      </c>
      <c r="CQ14" s="51">
        <v>74</v>
      </c>
      <c r="CR14" s="51">
        <v>1314</v>
      </c>
      <c r="CS14" s="51">
        <v>2112</v>
      </c>
      <c r="CT14" s="51">
        <v>3426</v>
      </c>
      <c r="CU14" s="51">
        <v>57</v>
      </c>
      <c r="CV14" s="51">
        <v>55</v>
      </c>
      <c r="CW14" s="51">
        <v>56</v>
      </c>
      <c r="CX14" s="51">
        <v>692</v>
      </c>
      <c r="CY14" s="51">
        <v>1027</v>
      </c>
      <c r="CZ14" s="51">
        <v>1719</v>
      </c>
      <c r="DA14" s="51">
        <v>51</v>
      </c>
      <c r="DB14" s="51">
        <v>46</v>
      </c>
      <c r="DC14" s="51">
        <v>48</v>
      </c>
      <c r="DD14" s="51">
        <v>692</v>
      </c>
      <c r="DE14" s="51">
        <v>1027</v>
      </c>
      <c r="DF14" s="51">
        <v>1719</v>
      </c>
      <c r="DG14" s="51">
        <v>65</v>
      </c>
      <c r="DH14" s="51">
        <v>73</v>
      </c>
      <c r="DI14" s="51">
        <v>70</v>
      </c>
      <c r="DJ14" s="51">
        <v>692</v>
      </c>
      <c r="DK14" s="51">
        <v>1027</v>
      </c>
      <c r="DL14" s="51">
        <v>1719</v>
      </c>
      <c r="DM14" s="51">
        <v>63</v>
      </c>
      <c r="DN14" s="51">
        <v>67</v>
      </c>
      <c r="DO14" s="51">
        <v>66</v>
      </c>
      <c r="DP14" s="51">
        <v>692</v>
      </c>
      <c r="DQ14" s="51">
        <v>1027</v>
      </c>
      <c r="DR14" s="51">
        <v>1719</v>
      </c>
      <c r="DS14" s="51">
        <v>59</v>
      </c>
      <c r="DT14" s="51">
        <v>57</v>
      </c>
      <c r="DU14" s="51">
        <v>58</v>
      </c>
      <c r="DV14" s="51">
        <v>20858</v>
      </c>
      <c r="DW14" s="51">
        <v>36117</v>
      </c>
      <c r="DX14" s="51">
        <v>56975</v>
      </c>
      <c r="DY14" s="51">
        <v>53</v>
      </c>
      <c r="DZ14" s="51">
        <v>47</v>
      </c>
      <c r="EA14" s="51">
        <v>49</v>
      </c>
      <c r="EB14" s="51">
        <v>20857</v>
      </c>
      <c r="EC14" s="51">
        <v>36119</v>
      </c>
      <c r="ED14" s="51">
        <v>56976</v>
      </c>
      <c r="EE14" s="51">
        <v>68</v>
      </c>
      <c r="EF14" s="51">
        <v>76</v>
      </c>
      <c r="EG14" s="51">
        <v>73</v>
      </c>
      <c r="EH14" s="51">
        <v>20859</v>
      </c>
      <c r="EI14" s="51">
        <v>36120</v>
      </c>
      <c r="EJ14" s="51">
        <v>56979</v>
      </c>
      <c r="EK14" s="51">
        <v>70</v>
      </c>
      <c r="EL14" s="51">
        <v>77</v>
      </c>
      <c r="EM14" s="51">
        <v>74</v>
      </c>
      <c r="EN14" s="51">
        <v>20859</v>
      </c>
      <c r="EO14" s="51">
        <v>36119</v>
      </c>
      <c r="EP14" s="51">
        <v>56978</v>
      </c>
      <c r="EQ14" s="51">
        <v>60</v>
      </c>
      <c r="ER14" s="51">
        <v>58</v>
      </c>
      <c r="ES14" s="51">
        <v>59</v>
      </c>
      <c r="ET14" s="51">
        <v>27831</v>
      </c>
      <c r="EU14" s="51">
        <v>47092</v>
      </c>
      <c r="EV14" s="51">
        <v>74923</v>
      </c>
      <c r="EW14" s="51">
        <v>54</v>
      </c>
      <c r="EX14" s="51">
        <v>48</v>
      </c>
      <c r="EY14" s="51">
        <v>50</v>
      </c>
      <c r="EZ14" s="51">
        <v>27829</v>
      </c>
      <c r="FA14" s="51">
        <v>47094</v>
      </c>
      <c r="FB14" s="51">
        <v>74923</v>
      </c>
      <c r="FC14" s="51">
        <v>68</v>
      </c>
      <c r="FD14" s="51">
        <v>75</v>
      </c>
      <c r="FE14" s="51">
        <v>73</v>
      </c>
      <c r="FF14" s="51">
        <v>27832</v>
      </c>
      <c r="FG14" s="51">
        <v>47095</v>
      </c>
      <c r="FH14" s="51">
        <v>74927</v>
      </c>
      <c r="FI14" s="51">
        <v>68</v>
      </c>
      <c r="FJ14" s="51">
        <v>75</v>
      </c>
      <c r="FK14" s="51">
        <v>73</v>
      </c>
      <c r="FL14" s="51">
        <v>27832</v>
      </c>
      <c r="FM14" s="51">
        <v>47094</v>
      </c>
      <c r="FN14" s="51">
        <v>74926</v>
      </c>
    </row>
    <row r="15" spans="1:170" x14ac:dyDescent="0.2">
      <c r="B15" s="51" t="s">
        <v>104</v>
      </c>
      <c r="C15" s="51">
        <v>48</v>
      </c>
      <c r="D15" s="51">
        <v>43</v>
      </c>
      <c r="E15" s="51">
        <v>44</v>
      </c>
      <c r="F15" s="51">
        <v>1046</v>
      </c>
      <c r="G15" s="51">
        <v>2288</v>
      </c>
      <c r="H15" s="51">
        <v>3334</v>
      </c>
      <c r="I15" s="51">
        <v>42</v>
      </c>
      <c r="J15" s="51">
        <v>34</v>
      </c>
      <c r="K15" s="51">
        <v>37</v>
      </c>
      <c r="L15" s="51">
        <v>1046</v>
      </c>
      <c r="M15" s="51">
        <v>2288</v>
      </c>
      <c r="N15" s="51">
        <v>3334</v>
      </c>
      <c r="O15" s="51">
        <v>50</v>
      </c>
      <c r="P15" s="51">
        <v>50</v>
      </c>
      <c r="Q15" s="51">
        <v>50</v>
      </c>
      <c r="R15" s="51">
        <v>1046</v>
      </c>
      <c r="S15" s="51">
        <v>2288</v>
      </c>
      <c r="T15" s="51">
        <v>3334</v>
      </c>
      <c r="U15" s="51">
        <v>45</v>
      </c>
      <c r="V15" s="51">
        <v>45</v>
      </c>
      <c r="W15" s="51">
        <v>45</v>
      </c>
      <c r="X15" s="51">
        <v>1046</v>
      </c>
      <c r="Y15" s="51">
        <v>2287</v>
      </c>
      <c r="Z15" s="51">
        <v>3333</v>
      </c>
      <c r="AA15" s="51">
        <v>54</v>
      </c>
      <c r="AB15" s="51">
        <v>52</v>
      </c>
      <c r="AC15" s="51">
        <v>53</v>
      </c>
      <c r="AD15" s="51">
        <v>730</v>
      </c>
      <c r="AE15" s="51">
        <v>1873</v>
      </c>
      <c r="AF15" s="51">
        <v>2603</v>
      </c>
      <c r="AG15" s="51">
        <v>46</v>
      </c>
      <c r="AH15" s="51">
        <v>43</v>
      </c>
      <c r="AI15" s="51">
        <v>44</v>
      </c>
      <c r="AJ15" s="51">
        <v>730</v>
      </c>
      <c r="AK15" s="51">
        <v>1872</v>
      </c>
      <c r="AL15" s="51">
        <v>2602</v>
      </c>
      <c r="AM15" s="51">
        <v>53</v>
      </c>
      <c r="AN15" s="51">
        <v>59</v>
      </c>
      <c r="AO15" s="51">
        <v>57</v>
      </c>
      <c r="AP15" s="51">
        <v>730</v>
      </c>
      <c r="AQ15" s="51">
        <v>1873</v>
      </c>
      <c r="AR15" s="51">
        <v>2603</v>
      </c>
      <c r="AS15" s="51">
        <v>53</v>
      </c>
      <c r="AT15" s="51">
        <v>55</v>
      </c>
      <c r="AU15" s="51">
        <v>55</v>
      </c>
      <c r="AV15" s="51">
        <v>730</v>
      </c>
      <c r="AW15" s="51">
        <v>1873</v>
      </c>
      <c r="AX15" s="51">
        <v>2603</v>
      </c>
      <c r="AY15" s="51" t="s">
        <v>78</v>
      </c>
      <c r="AZ15" s="51" t="s">
        <v>78</v>
      </c>
      <c r="BA15" s="51">
        <v>55</v>
      </c>
      <c r="BB15" s="51">
        <v>29</v>
      </c>
      <c r="BC15" s="51">
        <v>57</v>
      </c>
      <c r="BD15" s="51">
        <v>86</v>
      </c>
      <c r="BE15" s="51" t="s">
        <v>78</v>
      </c>
      <c r="BF15" s="51" t="s">
        <v>78</v>
      </c>
      <c r="BG15" s="51">
        <v>49</v>
      </c>
      <c r="BH15" s="51">
        <v>29</v>
      </c>
      <c r="BI15" s="51">
        <v>57</v>
      </c>
      <c r="BJ15" s="51">
        <v>86</v>
      </c>
      <c r="BK15" s="51" t="s">
        <v>78</v>
      </c>
      <c r="BL15" s="51" t="s">
        <v>78</v>
      </c>
      <c r="BM15" s="51">
        <v>72</v>
      </c>
      <c r="BN15" s="51">
        <v>29</v>
      </c>
      <c r="BO15" s="51">
        <v>57</v>
      </c>
      <c r="BP15" s="51">
        <v>86</v>
      </c>
      <c r="BQ15" s="51" t="s">
        <v>78</v>
      </c>
      <c r="BR15" s="51" t="s">
        <v>78</v>
      </c>
      <c r="BS15" s="51">
        <v>55</v>
      </c>
      <c r="BT15" s="51">
        <v>29</v>
      </c>
      <c r="BU15" s="51">
        <v>57</v>
      </c>
      <c r="BV15" s="51">
        <v>86</v>
      </c>
      <c r="BW15" s="51">
        <v>49</v>
      </c>
      <c r="BX15" s="51">
        <v>46</v>
      </c>
      <c r="BY15" s="51">
        <v>47</v>
      </c>
      <c r="BZ15" s="51">
        <v>528</v>
      </c>
      <c r="CA15" s="51">
        <v>1301</v>
      </c>
      <c r="CB15" s="51">
        <v>1829</v>
      </c>
      <c r="CC15" s="51">
        <v>45</v>
      </c>
      <c r="CD15" s="51">
        <v>37</v>
      </c>
      <c r="CE15" s="51">
        <v>39</v>
      </c>
      <c r="CF15" s="51">
        <v>528</v>
      </c>
      <c r="CG15" s="51">
        <v>1301</v>
      </c>
      <c r="CH15" s="51">
        <v>1829</v>
      </c>
      <c r="CI15" s="51">
        <v>55</v>
      </c>
      <c r="CJ15" s="51">
        <v>59</v>
      </c>
      <c r="CK15" s="51">
        <v>58</v>
      </c>
      <c r="CL15" s="51">
        <v>528</v>
      </c>
      <c r="CM15" s="51">
        <v>1301</v>
      </c>
      <c r="CN15" s="51">
        <v>1829</v>
      </c>
      <c r="CO15" s="51">
        <v>55</v>
      </c>
      <c r="CP15" s="51">
        <v>58</v>
      </c>
      <c r="CQ15" s="51">
        <v>57</v>
      </c>
      <c r="CR15" s="51">
        <v>528</v>
      </c>
      <c r="CS15" s="51">
        <v>1301</v>
      </c>
      <c r="CT15" s="51">
        <v>1829</v>
      </c>
      <c r="CU15" s="51">
        <v>44</v>
      </c>
      <c r="CV15" s="51">
        <v>41</v>
      </c>
      <c r="CW15" s="51">
        <v>42</v>
      </c>
      <c r="CX15" s="51">
        <v>218</v>
      </c>
      <c r="CY15" s="51">
        <v>516</v>
      </c>
      <c r="CZ15" s="51">
        <v>734</v>
      </c>
      <c r="DA15" s="51">
        <v>39</v>
      </c>
      <c r="DB15" s="51">
        <v>35</v>
      </c>
      <c r="DC15" s="51">
        <v>36</v>
      </c>
      <c r="DD15" s="51">
        <v>218</v>
      </c>
      <c r="DE15" s="51">
        <v>516</v>
      </c>
      <c r="DF15" s="51">
        <v>734</v>
      </c>
      <c r="DG15" s="51">
        <v>50</v>
      </c>
      <c r="DH15" s="51">
        <v>55</v>
      </c>
      <c r="DI15" s="51">
        <v>54</v>
      </c>
      <c r="DJ15" s="51">
        <v>218</v>
      </c>
      <c r="DK15" s="51">
        <v>516</v>
      </c>
      <c r="DL15" s="51">
        <v>734</v>
      </c>
      <c r="DM15" s="51">
        <v>47</v>
      </c>
      <c r="DN15" s="51">
        <v>51</v>
      </c>
      <c r="DO15" s="51">
        <v>50</v>
      </c>
      <c r="DP15" s="51">
        <v>218</v>
      </c>
      <c r="DQ15" s="51">
        <v>516</v>
      </c>
      <c r="DR15" s="51">
        <v>734</v>
      </c>
      <c r="DS15" s="51">
        <v>45</v>
      </c>
      <c r="DT15" s="51">
        <v>45</v>
      </c>
      <c r="DU15" s="51">
        <v>45</v>
      </c>
      <c r="DV15" s="51">
        <v>8555</v>
      </c>
      <c r="DW15" s="51">
        <v>20424</v>
      </c>
      <c r="DX15" s="51">
        <v>28979</v>
      </c>
      <c r="DY15" s="51">
        <v>39</v>
      </c>
      <c r="DZ15" s="51">
        <v>35</v>
      </c>
      <c r="EA15" s="51">
        <v>36</v>
      </c>
      <c r="EB15" s="51">
        <v>8555</v>
      </c>
      <c r="EC15" s="51">
        <v>20427</v>
      </c>
      <c r="ED15" s="51">
        <v>28982</v>
      </c>
      <c r="EE15" s="51">
        <v>52</v>
      </c>
      <c r="EF15" s="51">
        <v>60</v>
      </c>
      <c r="EG15" s="51">
        <v>57</v>
      </c>
      <c r="EH15" s="51">
        <v>8555</v>
      </c>
      <c r="EI15" s="51">
        <v>20425</v>
      </c>
      <c r="EJ15" s="51">
        <v>28980</v>
      </c>
      <c r="EK15" s="51">
        <v>54</v>
      </c>
      <c r="EL15" s="51">
        <v>62</v>
      </c>
      <c r="EM15" s="51">
        <v>60</v>
      </c>
      <c r="EN15" s="51">
        <v>8553</v>
      </c>
      <c r="EO15" s="51">
        <v>20427</v>
      </c>
      <c r="EP15" s="51">
        <v>28980</v>
      </c>
      <c r="EQ15" s="51">
        <v>46</v>
      </c>
      <c r="ER15" s="51">
        <v>45</v>
      </c>
      <c r="ES15" s="51">
        <v>45</v>
      </c>
      <c r="ET15" s="51">
        <v>11106</v>
      </c>
      <c r="EU15" s="51">
        <v>26459</v>
      </c>
      <c r="EV15" s="51">
        <v>37565</v>
      </c>
      <c r="EW15" s="51">
        <v>40</v>
      </c>
      <c r="EX15" s="51">
        <v>36</v>
      </c>
      <c r="EY15" s="51">
        <v>37</v>
      </c>
      <c r="EZ15" s="51">
        <v>11106</v>
      </c>
      <c r="FA15" s="51">
        <v>26461</v>
      </c>
      <c r="FB15" s="51">
        <v>37567</v>
      </c>
      <c r="FC15" s="51">
        <v>52</v>
      </c>
      <c r="FD15" s="51">
        <v>59</v>
      </c>
      <c r="FE15" s="51">
        <v>57</v>
      </c>
      <c r="FF15" s="51">
        <v>11106</v>
      </c>
      <c r="FG15" s="51">
        <v>26460</v>
      </c>
      <c r="FH15" s="51">
        <v>37566</v>
      </c>
      <c r="FI15" s="51">
        <v>53</v>
      </c>
      <c r="FJ15" s="51">
        <v>60</v>
      </c>
      <c r="FK15" s="51">
        <v>58</v>
      </c>
      <c r="FL15" s="51">
        <v>11104</v>
      </c>
      <c r="FM15" s="51">
        <v>26461</v>
      </c>
      <c r="FN15" s="51">
        <v>37565</v>
      </c>
    </row>
    <row r="16" spans="1:170" x14ac:dyDescent="0.2">
      <c r="B16" s="51" t="s">
        <v>30</v>
      </c>
      <c r="C16" s="51">
        <v>16</v>
      </c>
      <c r="D16" s="51">
        <v>17</v>
      </c>
      <c r="E16" s="51">
        <v>16</v>
      </c>
      <c r="F16" s="51">
        <v>322</v>
      </c>
      <c r="G16" s="51">
        <v>711</v>
      </c>
      <c r="H16" s="51">
        <v>1033</v>
      </c>
      <c r="I16" s="51">
        <v>16</v>
      </c>
      <c r="J16" s="51">
        <v>12</v>
      </c>
      <c r="K16" s="51">
        <v>14</v>
      </c>
      <c r="L16" s="51">
        <v>322</v>
      </c>
      <c r="M16" s="51">
        <v>711</v>
      </c>
      <c r="N16" s="51">
        <v>1033</v>
      </c>
      <c r="O16" s="51">
        <v>18</v>
      </c>
      <c r="P16" s="51">
        <v>19</v>
      </c>
      <c r="Q16" s="51">
        <v>19</v>
      </c>
      <c r="R16" s="51">
        <v>322</v>
      </c>
      <c r="S16" s="51">
        <v>714</v>
      </c>
      <c r="T16" s="51">
        <v>1036</v>
      </c>
      <c r="U16" s="51">
        <v>17</v>
      </c>
      <c r="V16" s="51">
        <v>15</v>
      </c>
      <c r="W16" s="51">
        <v>15</v>
      </c>
      <c r="X16" s="51">
        <v>322</v>
      </c>
      <c r="Y16" s="51">
        <v>714</v>
      </c>
      <c r="Z16" s="51">
        <v>1036</v>
      </c>
      <c r="AA16" s="51">
        <v>17</v>
      </c>
      <c r="AB16" s="51">
        <v>19</v>
      </c>
      <c r="AC16" s="51">
        <v>19</v>
      </c>
      <c r="AD16" s="51">
        <v>213</v>
      </c>
      <c r="AE16" s="51">
        <v>584</v>
      </c>
      <c r="AF16" s="51">
        <v>797</v>
      </c>
      <c r="AG16" s="51">
        <v>13</v>
      </c>
      <c r="AH16" s="51">
        <v>16</v>
      </c>
      <c r="AI16" s="51">
        <v>15</v>
      </c>
      <c r="AJ16" s="51">
        <v>213</v>
      </c>
      <c r="AK16" s="51">
        <v>584</v>
      </c>
      <c r="AL16" s="51">
        <v>797</v>
      </c>
      <c r="AM16" s="51">
        <v>15</v>
      </c>
      <c r="AN16" s="51">
        <v>21</v>
      </c>
      <c r="AO16" s="51">
        <v>20</v>
      </c>
      <c r="AP16" s="51">
        <v>213</v>
      </c>
      <c r="AQ16" s="51">
        <v>585</v>
      </c>
      <c r="AR16" s="51">
        <v>798</v>
      </c>
      <c r="AS16" s="51">
        <v>18</v>
      </c>
      <c r="AT16" s="51">
        <v>16</v>
      </c>
      <c r="AU16" s="51">
        <v>16</v>
      </c>
      <c r="AV16" s="51">
        <v>213</v>
      </c>
      <c r="AW16" s="51">
        <v>585</v>
      </c>
      <c r="AX16" s="51">
        <v>798</v>
      </c>
      <c r="AY16" s="51" t="s">
        <v>78</v>
      </c>
      <c r="AZ16" s="51" t="s">
        <v>78</v>
      </c>
      <c r="BA16" s="51">
        <v>33</v>
      </c>
      <c r="BB16" s="51">
        <v>6</v>
      </c>
      <c r="BC16" s="51">
        <v>30</v>
      </c>
      <c r="BD16" s="51">
        <v>36</v>
      </c>
      <c r="BE16" s="51" t="s">
        <v>78</v>
      </c>
      <c r="BF16" s="51" t="s">
        <v>78</v>
      </c>
      <c r="BG16" s="51">
        <v>31</v>
      </c>
      <c r="BH16" s="51">
        <v>6</v>
      </c>
      <c r="BI16" s="51">
        <v>30</v>
      </c>
      <c r="BJ16" s="51">
        <v>36</v>
      </c>
      <c r="BK16" s="51" t="s">
        <v>78</v>
      </c>
      <c r="BL16" s="51" t="s">
        <v>78</v>
      </c>
      <c r="BM16" s="51">
        <v>39</v>
      </c>
      <c r="BN16" s="51">
        <v>6</v>
      </c>
      <c r="BO16" s="51">
        <v>30</v>
      </c>
      <c r="BP16" s="51">
        <v>36</v>
      </c>
      <c r="BQ16" s="51" t="s">
        <v>78</v>
      </c>
      <c r="BR16" s="51" t="s">
        <v>78</v>
      </c>
      <c r="BS16" s="51">
        <v>25</v>
      </c>
      <c r="BT16" s="51">
        <v>6</v>
      </c>
      <c r="BU16" s="51">
        <v>30</v>
      </c>
      <c r="BV16" s="51">
        <v>36</v>
      </c>
      <c r="BW16" s="51">
        <v>21</v>
      </c>
      <c r="BX16" s="51">
        <v>24</v>
      </c>
      <c r="BY16" s="51">
        <v>23</v>
      </c>
      <c r="BZ16" s="51">
        <v>101</v>
      </c>
      <c r="CA16" s="51">
        <v>372</v>
      </c>
      <c r="CB16" s="51">
        <v>473</v>
      </c>
      <c r="CC16" s="51">
        <v>14</v>
      </c>
      <c r="CD16" s="51">
        <v>19</v>
      </c>
      <c r="CE16" s="51">
        <v>18</v>
      </c>
      <c r="CF16" s="51">
        <v>101</v>
      </c>
      <c r="CG16" s="51">
        <v>372</v>
      </c>
      <c r="CH16" s="51">
        <v>473</v>
      </c>
      <c r="CI16" s="51">
        <v>18</v>
      </c>
      <c r="CJ16" s="51">
        <v>30</v>
      </c>
      <c r="CK16" s="51">
        <v>28</v>
      </c>
      <c r="CL16" s="51">
        <v>101</v>
      </c>
      <c r="CM16" s="51">
        <v>373</v>
      </c>
      <c r="CN16" s="51">
        <v>474</v>
      </c>
      <c r="CO16" s="51">
        <v>15</v>
      </c>
      <c r="CP16" s="51">
        <v>29</v>
      </c>
      <c r="CQ16" s="51">
        <v>26</v>
      </c>
      <c r="CR16" s="51">
        <v>101</v>
      </c>
      <c r="CS16" s="51">
        <v>373</v>
      </c>
      <c r="CT16" s="51">
        <v>474</v>
      </c>
      <c r="CU16" s="51">
        <v>16</v>
      </c>
      <c r="CV16" s="51">
        <v>24</v>
      </c>
      <c r="CW16" s="51">
        <v>22</v>
      </c>
      <c r="CX16" s="51">
        <v>63</v>
      </c>
      <c r="CY16" s="51">
        <v>163</v>
      </c>
      <c r="CZ16" s="51">
        <v>226</v>
      </c>
      <c r="DA16" s="51">
        <v>16</v>
      </c>
      <c r="DB16" s="51">
        <v>17</v>
      </c>
      <c r="DC16" s="51">
        <v>16</v>
      </c>
      <c r="DD16" s="51">
        <v>63</v>
      </c>
      <c r="DE16" s="51">
        <v>163</v>
      </c>
      <c r="DF16" s="51">
        <v>226</v>
      </c>
      <c r="DG16" s="51">
        <v>19</v>
      </c>
      <c r="DH16" s="51">
        <v>24</v>
      </c>
      <c r="DI16" s="51">
        <v>23</v>
      </c>
      <c r="DJ16" s="51">
        <v>63</v>
      </c>
      <c r="DK16" s="51">
        <v>163</v>
      </c>
      <c r="DL16" s="51">
        <v>226</v>
      </c>
      <c r="DM16" s="51">
        <v>19</v>
      </c>
      <c r="DN16" s="51">
        <v>20</v>
      </c>
      <c r="DO16" s="51">
        <v>19</v>
      </c>
      <c r="DP16" s="51">
        <v>63</v>
      </c>
      <c r="DQ16" s="51">
        <v>163</v>
      </c>
      <c r="DR16" s="51">
        <v>226</v>
      </c>
      <c r="DS16" s="51">
        <v>21</v>
      </c>
      <c r="DT16" s="51">
        <v>26</v>
      </c>
      <c r="DU16" s="51">
        <v>24</v>
      </c>
      <c r="DV16" s="51">
        <v>2120</v>
      </c>
      <c r="DW16" s="51">
        <v>5352</v>
      </c>
      <c r="DX16" s="51">
        <v>7472</v>
      </c>
      <c r="DY16" s="51">
        <v>16</v>
      </c>
      <c r="DZ16" s="51">
        <v>19</v>
      </c>
      <c r="EA16" s="51">
        <v>18</v>
      </c>
      <c r="EB16" s="51">
        <v>2120</v>
      </c>
      <c r="EC16" s="51">
        <v>5351</v>
      </c>
      <c r="ED16" s="51">
        <v>7471</v>
      </c>
      <c r="EE16" s="51">
        <v>20</v>
      </c>
      <c r="EF16" s="51">
        <v>30</v>
      </c>
      <c r="EG16" s="51">
        <v>27</v>
      </c>
      <c r="EH16" s="51">
        <v>2121</v>
      </c>
      <c r="EI16" s="51">
        <v>5351</v>
      </c>
      <c r="EJ16" s="51">
        <v>7472</v>
      </c>
      <c r="EK16" s="51">
        <v>21</v>
      </c>
      <c r="EL16" s="51">
        <v>29</v>
      </c>
      <c r="EM16" s="51">
        <v>27</v>
      </c>
      <c r="EN16" s="51">
        <v>2121</v>
      </c>
      <c r="EO16" s="51">
        <v>5351</v>
      </c>
      <c r="EP16" s="51">
        <v>7472</v>
      </c>
      <c r="EQ16" s="51">
        <v>20</v>
      </c>
      <c r="ER16" s="51">
        <v>24</v>
      </c>
      <c r="ES16" s="51">
        <v>23</v>
      </c>
      <c r="ET16" s="51">
        <v>2825</v>
      </c>
      <c r="EU16" s="51">
        <v>7212</v>
      </c>
      <c r="EV16" s="51">
        <v>10037</v>
      </c>
      <c r="EW16" s="51">
        <v>16</v>
      </c>
      <c r="EX16" s="51">
        <v>18</v>
      </c>
      <c r="EY16" s="51">
        <v>17</v>
      </c>
      <c r="EZ16" s="51">
        <v>2825</v>
      </c>
      <c r="FA16" s="51">
        <v>7211</v>
      </c>
      <c r="FB16" s="51">
        <v>10036</v>
      </c>
      <c r="FC16" s="51">
        <v>19</v>
      </c>
      <c r="FD16" s="51">
        <v>28</v>
      </c>
      <c r="FE16" s="51">
        <v>26</v>
      </c>
      <c r="FF16" s="51">
        <v>2826</v>
      </c>
      <c r="FG16" s="51">
        <v>7216</v>
      </c>
      <c r="FH16" s="51">
        <v>10042</v>
      </c>
      <c r="FI16" s="51">
        <v>20</v>
      </c>
      <c r="FJ16" s="51">
        <v>26</v>
      </c>
      <c r="FK16" s="51">
        <v>24</v>
      </c>
      <c r="FL16" s="51">
        <v>2826</v>
      </c>
      <c r="FM16" s="51">
        <v>7216</v>
      </c>
      <c r="FN16" s="51">
        <v>10042</v>
      </c>
    </row>
    <row r="18" spans="2:170" ht="14.25" x14ac:dyDescent="0.2">
      <c r="B18" s="51" t="s">
        <v>183</v>
      </c>
      <c r="C18" s="51">
        <v>88</v>
      </c>
      <c r="D18" s="51">
        <v>81</v>
      </c>
      <c r="E18" s="51">
        <v>85</v>
      </c>
      <c r="F18" s="51">
        <v>26572</v>
      </c>
      <c r="G18" s="51">
        <v>28356</v>
      </c>
      <c r="H18" s="51">
        <v>54928</v>
      </c>
      <c r="I18" s="51">
        <v>86</v>
      </c>
      <c r="J18" s="51">
        <v>76</v>
      </c>
      <c r="K18" s="51">
        <v>81</v>
      </c>
      <c r="L18" s="51">
        <v>26571</v>
      </c>
      <c r="M18" s="51">
        <v>28356</v>
      </c>
      <c r="N18" s="51">
        <v>54927</v>
      </c>
      <c r="O18" s="51">
        <v>89</v>
      </c>
      <c r="P18" s="51">
        <v>86</v>
      </c>
      <c r="Q18" s="51">
        <v>88</v>
      </c>
      <c r="R18" s="51">
        <v>26572</v>
      </c>
      <c r="S18" s="51">
        <v>28360</v>
      </c>
      <c r="T18" s="51">
        <v>54932</v>
      </c>
      <c r="U18" s="51">
        <v>87</v>
      </c>
      <c r="V18" s="51">
        <v>83</v>
      </c>
      <c r="W18" s="51">
        <v>84</v>
      </c>
      <c r="X18" s="51">
        <v>26572</v>
      </c>
      <c r="Y18" s="51">
        <v>28359</v>
      </c>
      <c r="Z18" s="51">
        <v>54931</v>
      </c>
      <c r="AA18" s="51">
        <v>87</v>
      </c>
      <c r="AB18" s="51">
        <v>78</v>
      </c>
      <c r="AC18" s="51">
        <v>82</v>
      </c>
      <c r="AD18" s="51">
        <v>14173</v>
      </c>
      <c r="AE18" s="51">
        <v>14781</v>
      </c>
      <c r="AF18" s="51">
        <v>28954</v>
      </c>
      <c r="AG18" s="51">
        <v>83</v>
      </c>
      <c r="AH18" s="51">
        <v>71</v>
      </c>
      <c r="AI18" s="51">
        <v>77</v>
      </c>
      <c r="AJ18" s="51">
        <v>14172</v>
      </c>
      <c r="AK18" s="51">
        <v>14780</v>
      </c>
      <c r="AL18" s="51">
        <v>28952</v>
      </c>
      <c r="AM18" s="51">
        <v>87</v>
      </c>
      <c r="AN18" s="51">
        <v>82</v>
      </c>
      <c r="AO18" s="51">
        <v>85</v>
      </c>
      <c r="AP18" s="51">
        <v>14172</v>
      </c>
      <c r="AQ18" s="51">
        <v>14782</v>
      </c>
      <c r="AR18" s="51">
        <v>28954</v>
      </c>
      <c r="AS18" s="51">
        <v>86</v>
      </c>
      <c r="AT18" s="51">
        <v>80</v>
      </c>
      <c r="AU18" s="51">
        <v>83</v>
      </c>
      <c r="AV18" s="51">
        <v>14173</v>
      </c>
      <c r="AW18" s="51">
        <v>14782</v>
      </c>
      <c r="AX18" s="51">
        <v>28955</v>
      </c>
      <c r="AY18" s="51">
        <v>92</v>
      </c>
      <c r="AZ18" s="51">
        <v>85</v>
      </c>
      <c r="BA18" s="51">
        <v>89</v>
      </c>
      <c r="BB18" s="51">
        <v>950</v>
      </c>
      <c r="BC18" s="51">
        <v>965</v>
      </c>
      <c r="BD18" s="51">
        <v>1915</v>
      </c>
      <c r="BE18" s="51">
        <v>91</v>
      </c>
      <c r="BF18" s="51">
        <v>83</v>
      </c>
      <c r="BG18" s="51">
        <v>87</v>
      </c>
      <c r="BH18" s="51">
        <v>950</v>
      </c>
      <c r="BI18" s="51">
        <v>965</v>
      </c>
      <c r="BJ18" s="51">
        <v>1915</v>
      </c>
      <c r="BK18" s="51">
        <v>97</v>
      </c>
      <c r="BL18" s="51">
        <v>93</v>
      </c>
      <c r="BM18" s="51">
        <v>95</v>
      </c>
      <c r="BN18" s="51">
        <v>950</v>
      </c>
      <c r="BO18" s="51">
        <v>965</v>
      </c>
      <c r="BP18" s="51">
        <v>1915</v>
      </c>
      <c r="BQ18" s="51">
        <v>92</v>
      </c>
      <c r="BR18" s="51">
        <v>87</v>
      </c>
      <c r="BS18" s="51">
        <v>89</v>
      </c>
      <c r="BT18" s="51">
        <v>950</v>
      </c>
      <c r="BU18" s="51">
        <v>965</v>
      </c>
      <c r="BV18" s="51">
        <v>1915</v>
      </c>
      <c r="BW18" s="51">
        <v>89</v>
      </c>
      <c r="BX18" s="51">
        <v>81</v>
      </c>
      <c r="BY18" s="51">
        <v>85</v>
      </c>
      <c r="BZ18" s="51">
        <v>12363</v>
      </c>
      <c r="CA18" s="51">
        <v>12860</v>
      </c>
      <c r="CB18" s="51">
        <v>25223</v>
      </c>
      <c r="CC18" s="51">
        <v>87</v>
      </c>
      <c r="CD18" s="51">
        <v>76</v>
      </c>
      <c r="CE18" s="51">
        <v>81</v>
      </c>
      <c r="CF18" s="51">
        <v>12363</v>
      </c>
      <c r="CG18" s="51">
        <v>12860</v>
      </c>
      <c r="CH18" s="51">
        <v>25223</v>
      </c>
      <c r="CI18" s="51">
        <v>91</v>
      </c>
      <c r="CJ18" s="51">
        <v>88</v>
      </c>
      <c r="CK18" s="51">
        <v>89</v>
      </c>
      <c r="CL18" s="51">
        <v>12363</v>
      </c>
      <c r="CM18" s="51">
        <v>12861</v>
      </c>
      <c r="CN18" s="51">
        <v>25224</v>
      </c>
      <c r="CO18" s="51">
        <v>91</v>
      </c>
      <c r="CP18" s="51">
        <v>87</v>
      </c>
      <c r="CQ18" s="51">
        <v>89</v>
      </c>
      <c r="CR18" s="51">
        <v>12363</v>
      </c>
      <c r="CS18" s="51">
        <v>12861</v>
      </c>
      <c r="CT18" s="51">
        <v>25224</v>
      </c>
      <c r="CU18" s="51">
        <v>78</v>
      </c>
      <c r="CV18" s="51">
        <v>71</v>
      </c>
      <c r="CW18" s="51">
        <v>75</v>
      </c>
      <c r="CX18" s="51">
        <v>6775</v>
      </c>
      <c r="CY18" s="51">
        <v>7046</v>
      </c>
      <c r="CZ18" s="51">
        <v>13821</v>
      </c>
      <c r="DA18" s="51">
        <v>76</v>
      </c>
      <c r="DB18" s="51">
        <v>66</v>
      </c>
      <c r="DC18" s="51">
        <v>71</v>
      </c>
      <c r="DD18" s="51">
        <v>6775</v>
      </c>
      <c r="DE18" s="51">
        <v>7046</v>
      </c>
      <c r="DF18" s="51">
        <v>13821</v>
      </c>
      <c r="DG18" s="51">
        <v>82</v>
      </c>
      <c r="DH18" s="51">
        <v>80</v>
      </c>
      <c r="DI18" s="51">
        <v>81</v>
      </c>
      <c r="DJ18" s="51">
        <v>6774</v>
      </c>
      <c r="DK18" s="51">
        <v>7046</v>
      </c>
      <c r="DL18" s="51">
        <v>13820</v>
      </c>
      <c r="DM18" s="51">
        <v>80</v>
      </c>
      <c r="DN18" s="51">
        <v>76</v>
      </c>
      <c r="DO18" s="51">
        <v>78</v>
      </c>
      <c r="DP18" s="51">
        <v>6775</v>
      </c>
      <c r="DQ18" s="51">
        <v>7044</v>
      </c>
      <c r="DR18" s="51">
        <v>13819</v>
      </c>
      <c r="DS18" s="51">
        <v>89</v>
      </c>
      <c r="DT18" s="51">
        <v>81</v>
      </c>
      <c r="DU18" s="51">
        <v>85</v>
      </c>
      <c r="DV18" s="51">
        <v>208160</v>
      </c>
      <c r="DW18" s="51">
        <v>219324</v>
      </c>
      <c r="DX18" s="51">
        <v>427484</v>
      </c>
      <c r="DY18" s="51">
        <v>87</v>
      </c>
      <c r="DZ18" s="51">
        <v>76</v>
      </c>
      <c r="EA18" s="51">
        <v>81</v>
      </c>
      <c r="EB18" s="51">
        <v>208161</v>
      </c>
      <c r="EC18" s="51">
        <v>219328</v>
      </c>
      <c r="ED18" s="51">
        <v>427489</v>
      </c>
      <c r="EE18" s="51">
        <v>91</v>
      </c>
      <c r="EF18" s="51">
        <v>89</v>
      </c>
      <c r="EG18" s="51">
        <v>90</v>
      </c>
      <c r="EH18" s="51">
        <v>208164</v>
      </c>
      <c r="EI18" s="51">
        <v>219328</v>
      </c>
      <c r="EJ18" s="51">
        <v>427492</v>
      </c>
      <c r="EK18" s="51">
        <v>91</v>
      </c>
      <c r="EL18" s="51">
        <v>89</v>
      </c>
      <c r="EM18" s="51">
        <v>90</v>
      </c>
      <c r="EN18" s="51">
        <v>208163</v>
      </c>
      <c r="EO18" s="51">
        <v>219331</v>
      </c>
      <c r="EP18" s="51">
        <v>427494</v>
      </c>
      <c r="EQ18" s="51">
        <v>89</v>
      </c>
      <c r="ER18" s="51">
        <v>81</v>
      </c>
      <c r="ES18" s="51">
        <v>85</v>
      </c>
      <c r="ET18" s="51">
        <v>268993</v>
      </c>
      <c r="EU18" s="51">
        <v>283332</v>
      </c>
      <c r="EV18" s="51">
        <v>552325</v>
      </c>
      <c r="EW18" s="51">
        <v>87</v>
      </c>
      <c r="EX18" s="51">
        <v>75</v>
      </c>
      <c r="EY18" s="51">
        <v>81</v>
      </c>
      <c r="EZ18" s="51">
        <v>268992</v>
      </c>
      <c r="FA18" s="51">
        <v>283335</v>
      </c>
      <c r="FB18" s="51">
        <v>552327</v>
      </c>
      <c r="FC18" s="51">
        <v>91</v>
      </c>
      <c r="FD18" s="51">
        <v>88</v>
      </c>
      <c r="FE18" s="51">
        <v>89</v>
      </c>
      <c r="FF18" s="51">
        <v>268995</v>
      </c>
      <c r="FG18" s="51">
        <v>283342</v>
      </c>
      <c r="FH18" s="51">
        <v>552337</v>
      </c>
      <c r="FI18" s="51">
        <v>90</v>
      </c>
      <c r="FJ18" s="51">
        <v>87</v>
      </c>
      <c r="FK18" s="51">
        <v>89</v>
      </c>
      <c r="FL18" s="51">
        <v>268996</v>
      </c>
      <c r="FM18" s="51">
        <v>283342</v>
      </c>
      <c r="FN18" s="51">
        <v>552338</v>
      </c>
    </row>
  </sheetData>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N18"/>
  <sheetViews>
    <sheetView workbookViewId="0">
      <selection sqref="A1:T1"/>
    </sheetView>
  </sheetViews>
  <sheetFormatPr defaultRowHeight="12.75" x14ac:dyDescent="0.2"/>
  <cols>
    <col min="1" max="1" width="9.140625" style="51"/>
    <col min="2" max="2" width="22.140625" style="51" bestFit="1" customWidth="1"/>
    <col min="3" max="16384" width="9.140625" style="51"/>
  </cols>
  <sheetData>
    <row r="1" spans="1:170" ht="15.75" x14ac:dyDescent="0.25">
      <c r="A1" s="50" t="s">
        <v>49</v>
      </c>
      <c r="B1" s="118"/>
      <c r="C1" s="118"/>
      <c r="D1" s="118"/>
      <c r="E1" s="118"/>
      <c r="F1" s="118"/>
      <c r="G1" s="118"/>
      <c r="H1" s="118"/>
      <c r="I1" s="118"/>
      <c r="J1" s="118"/>
      <c r="K1" s="118"/>
      <c r="L1" s="118"/>
      <c r="M1" s="118"/>
      <c r="N1" s="118"/>
      <c r="O1" s="118"/>
      <c r="P1" s="118"/>
      <c r="Q1" s="118"/>
      <c r="R1" s="118"/>
      <c r="S1" s="118"/>
      <c r="T1" s="118"/>
      <c r="U1" s="118"/>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c r="BW1" s="118">
        <v>74</v>
      </c>
      <c r="BX1" s="118">
        <v>75</v>
      </c>
      <c r="BY1" s="118">
        <v>76</v>
      </c>
      <c r="BZ1" s="118">
        <v>77</v>
      </c>
      <c r="CA1" s="118">
        <v>78</v>
      </c>
      <c r="CB1" s="118">
        <v>79</v>
      </c>
      <c r="CC1" s="118">
        <v>80</v>
      </c>
      <c r="CD1" s="118">
        <v>81</v>
      </c>
      <c r="CE1" s="118">
        <v>82</v>
      </c>
      <c r="CF1" s="118">
        <v>83</v>
      </c>
      <c r="CG1" s="118">
        <v>84</v>
      </c>
      <c r="CH1" s="118">
        <v>85</v>
      </c>
      <c r="CI1" s="118">
        <v>86</v>
      </c>
      <c r="CJ1" s="118">
        <v>87</v>
      </c>
      <c r="CK1" s="118">
        <v>88</v>
      </c>
      <c r="CL1" s="118">
        <v>89</v>
      </c>
      <c r="CM1" s="118">
        <v>90</v>
      </c>
      <c r="CN1" s="118">
        <v>91</v>
      </c>
      <c r="CO1" s="118">
        <v>92</v>
      </c>
      <c r="CP1" s="118">
        <v>93</v>
      </c>
      <c r="CQ1" s="118">
        <v>94</v>
      </c>
      <c r="CR1" s="118">
        <v>95</v>
      </c>
      <c r="CS1" s="118">
        <v>96</v>
      </c>
      <c r="CT1" s="118">
        <v>97</v>
      </c>
      <c r="CU1" s="118">
        <v>98</v>
      </c>
      <c r="CV1" s="118">
        <v>99</v>
      </c>
      <c r="CW1" s="118">
        <v>100</v>
      </c>
      <c r="CX1" s="118">
        <v>101</v>
      </c>
      <c r="CY1" s="118">
        <v>102</v>
      </c>
      <c r="CZ1" s="118">
        <v>103</v>
      </c>
      <c r="DA1" s="118">
        <v>104</v>
      </c>
      <c r="DB1" s="118">
        <v>105</v>
      </c>
      <c r="DC1" s="118">
        <v>106</v>
      </c>
      <c r="DD1" s="118">
        <v>107</v>
      </c>
      <c r="DE1" s="118">
        <v>108</v>
      </c>
      <c r="DF1" s="118">
        <v>109</v>
      </c>
      <c r="DG1" s="118">
        <v>110</v>
      </c>
      <c r="DH1" s="118">
        <v>111</v>
      </c>
      <c r="DI1" s="118">
        <v>112</v>
      </c>
      <c r="DJ1" s="118">
        <v>113</v>
      </c>
      <c r="DK1" s="118">
        <v>114</v>
      </c>
      <c r="DL1" s="118">
        <v>115</v>
      </c>
      <c r="DM1" s="118">
        <v>116</v>
      </c>
      <c r="DN1" s="118">
        <v>117</v>
      </c>
      <c r="DO1" s="118">
        <v>118</v>
      </c>
      <c r="DP1" s="118">
        <v>119</v>
      </c>
      <c r="DQ1" s="118">
        <v>120</v>
      </c>
      <c r="DR1" s="118">
        <v>121</v>
      </c>
      <c r="DS1" s="118">
        <v>122</v>
      </c>
      <c r="DT1" s="118">
        <v>123</v>
      </c>
      <c r="DU1" s="118">
        <v>124</v>
      </c>
      <c r="DV1" s="118">
        <v>125</v>
      </c>
      <c r="DW1" s="118">
        <v>126</v>
      </c>
      <c r="DX1" s="118">
        <v>127</v>
      </c>
      <c r="DY1" s="118">
        <v>128</v>
      </c>
      <c r="DZ1" s="118">
        <v>129</v>
      </c>
      <c r="EA1" s="118">
        <v>130</v>
      </c>
      <c r="EB1" s="118">
        <v>131</v>
      </c>
      <c r="EC1" s="118">
        <v>132</v>
      </c>
      <c r="ED1" s="118">
        <v>133</v>
      </c>
      <c r="EE1" s="118">
        <v>134</v>
      </c>
      <c r="EF1" s="118">
        <v>135</v>
      </c>
      <c r="EG1" s="118">
        <v>136</v>
      </c>
      <c r="EH1" s="118">
        <v>137</v>
      </c>
      <c r="EI1" s="118">
        <v>138</v>
      </c>
      <c r="EJ1" s="118">
        <v>139</v>
      </c>
      <c r="EK1" s="118">
        <v>140</v>
      </c>
      <c r="EL1" s="118">
        <v>141</v>
      </c>
      <c r="EM1" s="118">
        <v>142</v>
      </c>
      <c r="EN1" s="118">
        <v>143</v>
      </c>
      <c r="EO1" s="118">
        <v>144</v>
      </c>
      <c r="EP1" s="118">
        <v>145</v>
      </c>
      <c r="EQ1" s="118">
        <v>146</v>
      </c>
      <c r="ER1" s="118">
        <v>147</v>
      </c>
      <c r="ES1" s="118">
        <v>148</v>
      </c>
      <c r="ET1" s="118">
        <v>149</v>
      </c>
      <c r="EU1" s="118">
        <v>150</v>
      </c>
      <c r="EV1" s="118">
        <v>151</v>
      </c>
      <c r="EW1" s="118">
        <v>152</v>
      </c>
      <c r="EX1" s="118">
        <v>153</v>
      </c>
      <c r="EY1" s="118">
        <v>154</v>
      </c>
      <c r="EZ1" s="118">
        <v>155</v>
      </c>
      <c r="FA1" s="118">
        <v>156</v>
      </c>
      <c r="FB1" s="118">
        <v>157</v>
      </c>
      <c r="FC1" s="118">
        <v>158</v>
      </c>
      <c r="FD1" s="118">
        <v>159</v>
      </c>
      <c r="FE1" s="118">
        <v>160</v>
      </c>
      <c r="FF1" s="118">
        <v>161</v>
      </c>
      <c r="FG1" s="118">
        <v>162</v>
      </c>
      <c r="FH1" s="118">
        <v>163</v>
      </c>
      <c r="FI1" s="118">
        <v>164</v>
      </c>
      <c r="FJ1" s="118">
        <v>165</v>
      </c>
      <c r="FK1" s="118">
        <v>166</v>
      </c>
      <c r="FL1" s="118">
        <v>167</v>
      </c>
      <c r="FM1" s="118">
        <v>168</v>
      </c>
      <c r="FN1" s="118">
        <v>169</v>
      </c>
    </row>
    <row r="2" spans="1:170" x14ac:dyDescent="0.2">
      <c r="C2" s="51" t="s">
        <v>132</v>
      </c>
    </row>
    <row r="3" spans="1:170" x14ac:dyDescent="0.2">
      <c r="C3" s="51" t="s">
        <v>19</v>
      </c>
      <c r="AA3" s="51" t="s">
        <v>20</v>
      </c>
      <c r="AY3" s="51" t="s">
        <v>21</v>
      </c>
      <c r="BW3" s="51" t="s">
        <v>18</v>
      </c>
      <c r="CU3" s="51" t="s">
        <v>133</v>
      </c>
      <c r="DS3" s="51" t="s">
        <v>17</v>
      </c>
      <c r="EQ3" s="51" t="s">
        <v>55</v>
      </c>
    </row>
    <row r="4" spans="1:170" x14ac:dyDescent="0.2">
      <c r="C4" s="51" t="s">
        <v>174</v>
      </c>
      <c r="I4" s="51" t="s">
        <v>50</v>
      </c>
      <c r="O4" s="51" t="s">
        <v>51</v>
      </c>
      <c r="U4" s="51" t="s">
        <v>52</v>
      </c>
      <c r="AA4" s="51" t="s">
        <v>174</v>
      </c>
      <c r="AG4" s="51" t="s">
        <v>50</v>
      </c>
      <c r="AM4" s="51" t="s">
        <v>51</v>
      </c>
      <c r="AS4" s="51" t="s">
        <v>52</v>
      </c>
      <c r="AY4" s="51" t="s">
        <v>174</v>
      </c>
      <c r="BE4" s="51" t="s">
        <v>50</v>
      </c>
      <c r="BK4" s="51" t="s">
        <v>51</v>
      </c>
      <c r="BQ4" s="51" t="s">
        <v>52</v>
      </c>
      <c r="BW4" s="51" t="s">
        <v>174</v>
      </c>
      <c r="CC4" s="51" t="s">
        <v>50</v>
      </c>
      <c r="CI4" s="51" t="s">
        <v>51</v>
      </c>
      <c r="CO4" s="51" t="s">
        <v>52</v>
      </c>
      <c r="CU4" s="51" t="s">
        <v>174</v>
      </c>
      <c r="DA4" s="51" t="s">
        <v>50</v>
      </c>
      <c r="DG4" s="51" t="s">
        <v>51</v>
      </c>
      <c r="DM4" s="51" t="s">
        <v>52</v>
      </c>
      <c r="DS4" s="51" t="s">
        <v>174</v>
      </c>
      <c r="DY4" s="51" t="s">
        <v>50</v>
      </c>
      <c r="EE4" s="51" t="s">
        <v>51</v>
      </c>
      <c r="EK4" s="51" t="s">
        <v>52</v>
      </c>
      <c r="EQ4" s="51" t="s">
        <v>174</v>
      </c>
      <c r="EW4" s="51" t="s">
        <v>50</v>
      </c>
      <c r="FC4" s="51" t="s">
        <v>51</v>
      </c>
      <c r="FI4" s="51" t="s">
        <v>52</v>
      </c>
    </row>
    <row r="5" spans="1:170" x14ac:dyDescent="0.2">
      <c r="C5" s="51">
        <v>1</v>
      </c>
      <c r="I5" s="51">
        <v>1</v>
      </c>
      <c r="O5" s="51">
        <v>1</v>
      </c>
      <c r="U5" s="51">
        <v>1</v>
      </c>
      <c r="AA5" s="51">
        <v>1</v>
      </c>
      <c r="AG5" s="51">
        <v>1</v>
      </c>
      <c r="AM5" s="51">
        <v>1</v>
      </c>
      <c r="AS5" s="51">
        <v>1</v>
      </c>
      <c r="AY5" s="51">
        <v>1</v>
      </c>
      <c r="BE5" s="51">
        <v>1</v>
      </c>
      <c r="BK5" s="51">
        <v>1</v>
      </c>
      <c r="BQ5" s="51">
        <v>1</v>
      </c>
      <c r="BW5" s="51">
        <v>1</v>
      </c>
      <c r="CC5" s="51">
        <v>1</v>
      </c>
      <c r="CI5" s="51">
        <v>1</v>
      </c>
      <c r="CO5" s="51">
        <v>1</v>
      </c>
      <c r="CU5" s="51">
        <v>1</v>
      </c>
      <c r="DA5" s="51">
        <v>1</v>
      </c>
      <c r="DG5" s="51">
        <v>1</v>
      </c>
      <c r="DM5" s="51">
        <v>1</v>
      </c>
      <c r="DS5" s="51">
        <v>1</v>
      </c>
      <c r="DY5" s="51">
        <v>1</v>
      </c>
      <c r="EE5" s="51">
        <v>1</v>
      </c>
      <c r="EK5" s="51">
        <v>1</v>
      </c>
      <c r="EQ5" s="51">
        <v>1</v>
      </c>
      <c r="EW5" s="51">
        <v>1</v>
      </c>
      <c r="FC5" s="51">
        <v>1</v>
      </c>
      <c r="FI5" s="51">
        <v>1</v>
      </c>
    </row>
    <row r="6" spans="1:170" x14ac:dyDescent="0.2">
      <c r="C6" s="51" t="s">
        <v>57</v>
      </c>
      <c r="I6" s="51" t="s">
        <v>59</v>
      </c>
      <c r="O6" s="51" t="s">
        <v>61</v>
      </c>
      <c r="U6" s="51" t="s">
        <v>63</v>
      </c>
      <c r="AA6" s="51" t="s">
        <v>57</v>
      </c>
      <c r="AG6" s="51" t="s">
        <v>59</v>
      </c>
      <c r="AM6" s="51" t="s">
        <v>61</v>
      </c>
      <c r="AS6" s="51" t="s">
        <v>63</v>
      </c>
      <c r="AY6" s="51" t="s">
        <v>57</v>
      </c>
      <c r="BE6" s="51" t="s">
        <v>59</v>
      </c>
      <c r="BK6" s="51" t="s">
        <v>61</v>
      </c>
      <c r="BQ6" s="51" t="s">
        <v>63</v>
      </c>
      <c r="BW6" s="51" t="s">
        <v>57</v>
      </c>
      <c r="CC6" s="51" t="s">
        <v>59</v>
      </c>
      <c r="CI6" s="51" t="s">
        <v>61</v>
      </c>
      <c r="CO6" s="51" t="s">
        <v>63</v>
      </c>
      <c r="CU6" s="51" t="s">
        <v>57</v>
      </c>
      <c r="DA6" s="51" t="s">
        <v>59</v>
      </c>
      <c r="DG6" s="51" t="s">
        <v>61</v>
      </c>
      <c r="DM6" s="51" t="s">
        <v>63</v>
      </c>
      <c r="DS6" s="51" t="s">
        <v>57</v>
      </c>
      <c r="DY6" s="51" t="s">
        <v>59</v>
      </c>
      <c r="EE6" s="51" t="s">
        <v>61</v>
      </c>
      <c r="EK6" s="51" t="s">
        <v>63</v>
      </c>
      <c r="EQ6" s="51" t="s">
        <v>57</v>
      </c>
      <c r="EW6" s="51" t="s">
        <v>59</v>
      </c>
      <c r="FC6" s="51" t="s">
        <v>61</v>
      </c>
      <c r="FI6" s="51" t="s">
        <v>63</v>
      </c>
    </row>
    <row r="7" spans="1:170"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c r="BW7" s="51">
        <v>1</v>
      </c>
      <c r="BZ7" s="51" t="s">
        <v>55</v>
      </c>
      <c r="CC7" s="51">
        <v>1</v>
      </c>
      <c r="CF7" s="51" t="s">
        <v>55</v>
      </c>
      <c r="CI7" s="51">
        <v>1</v>
      </c>
      <c r="CL7" s="51" t="s">
        <v>55</v>
      </c>
      <c r="CO7" s="51">
        <v>1</v>
      </c>
      <c r="CR7" s="51" t="s">
        <v>55</v>
      </c>
      <c r="CU7" s="51">
        <v>1</v>
      </c>
      <c r="CX7" s="51" t="s">
        <v>55</v>
      </c>
      <c r="DA7" s="51">
        <v>1</v>
      </c>
      <c r="DD7" s="51" t="s">
        <v>55</v>
      </c>
      <c r="DG7" s="51">
        <v>1</v>
      </c>
      <c r="DJ7" s="51" t="s">
        <v>55</v>
      </c>
      <c r="DM7" s="51">
        <v>1</v>
      </c>
      <c r="DP7" s="51" t="s">
        <v>55</v>
      </c>
      <c r="DS7" s="51">
        <v>1</v>
      </c>
      <c r="DV7" s="51" t="s">
        <v>55</v>
      </c>
      <c r="DY7" s="51">
        <v>1</v>
      </c>
      <c r="EB7" s="51" t="s">
        <v>55</v>
      </c>
      <c r="EE7" s="51">
        <v>1</v>
      </c>
      <c r="EH7" s="51" t="s">
        <v>55</v>
      </c>
      <c r="EK7" s="51">
        <v>1</v>
      </c>
      <c r="EN7" s="51" t="s">
        <v>55</v>
      </c>
      <c r="EQ7" s="51">
        <v>1</v>
      </c>
      <c r="ET7" s="51" t="s">
        <v>55</v>
      </c>
      <c r="EW7" s="51">
        <v>1</v>
      </c>
      <c r="EZ7" s="51" t="s">
        <v>55</v>
      </c>
      <c r="FC7" s="51">
        <v>1</v>
      </c>
      <c r="FF7" s="51" t="s">
        <v>55</v>
      </c>
      <c r="FI7" s="51">
        <v>1</v>
      </c>
      <c r="FL7" s="51" t="s">
        <v>55</v>
      </c>
    </row>
    <row r="8" spans="1:170"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c r="BW8" s="51" t="s">
        <v>175</v>
      </c>
      <c r="BZ8" s="51" t="s">
        <v>175</v>
      </c>
      <c r="CC8" s="51" t="s">
        <v>175</v>
      </c>
      <c r="CF8" s="51" t="s">
        <v>175</v>
      </c>
      <c r="CI8" s="51" t="s">
        <v>175</v>
      </c>
      <c r="CL8" s="51" t="s">
        <v>175</v>
      </c>
      <c r="CO8" s="51" t="s">
        <v>175</v>
      </c>
      <c r="CR8" s="51" t="s">
        <v>175</v>
      </c>
      <c r="CU8" s="51" t="s">
        <v>175</v>
      </c>
      <c r="CX8" s="51" t="s">
        <v>175</v>
      </c>
      <c r="DA8" s="51" t="s">
        <v>175</v>
      </c>
      <c r="DD8" s="51" t="s">
        <v>175</v>
      </c>
      <c r="DG8" s="51" t="s">
        <v>175</v>
      </c>
      <c r="DJ8" s="51" t="s">
        <v>175</v>
      </c>
      <c r="DM8" s="51" t="s">
        <v>175</v>
      </c>
      <c r="DP8" s="51" t="s">
        <v>175</v>
      </c>
      <c r="DS8" s="51" t="s">
        <v>175</v>
      </c>
      <c r="DV8" s="51" t="s">
        <v>175</v>
      </c>
      <c r="DY8" s="51" t="s">
        <v>175</v>
      </c>
      <c r="EB8" s="51" t="s">
        <v>175</v>
      </c>
      <c r="EE8" s="51" t="s">
        <v>175</v>
      </c>
      <c r="EH8" s="51" t="s">
        <v>175</v>
      </c>
      <c r="EK8" s="51" t="s">
        <v>175</v>
      </c>
      <c r="EN8" s="51" t="s">
        <v>175</v>
      </c>
      <c r="EQ8" s="51" t="s">
        <v>175</v>
      </c>
      <c r="ET8" s="51" t="s">
        <v>175</v>
      </c>
      <c r="EW8" s="51" t="s">
        <v>175</v>
      </c>
      <c r="EZ8" s="51" t="s">
        <v>175</v>
      </c>
      <c r="FC8" s="51" t="s">
        <v>175</v>
      </c>
      <c r="FF8" s="51" t="s">
        <v>175</v>
      </c>
      <c r="FI8" s="51" t="s">
        <v>175</v>
      </c>
      <c r="FL8" s="51" t="s">
        <v>175</v>
      </c>
    </row>
    <row r="9" spans="1:170"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c r="BW9" s="51" t="s">
        <v>53</v>
      </c>
      <c r="BX9" s="51" t="s">
        <v>54</v>
      </c>
      <c r="BY9" s="51" t="s">
        <v>55</v>
      </c>
      <c r="BZ9" s="51" t="s">
        <v>53</v>
      </c>
      <c r="CA9" s="51" t="s">
        <v>54</v>
      </c>
      <c r="CB9" s="51" t="s">
        <v>55</v>
      </c>
      <c r="CC9" s="51" t="s">
        <v>53</v>
      </c>
      <c r="CD9" s="51" t="s">
        <v>54</v>
      </c>
      <c r="CE9" s="51" t="s">
        <v>55</v>
      </c>
      <c r="CF9" s="51" t="s">
        <v>53</v>
      </c>
      <c r="CG9" s="51" t="s">
        <v>54</v>
      </c>
      <c r="CH9" s="51" t="s">
        <v>55</v>
      </c>
      <c r="CI9" s="51" t="s">
        <v>53</v>
      </c>
      <c r="CJ9" s="51" t="s">
        <v>54</v>
      </c>
      <c r="CK9" s="51" t="s">
        <v>55</v>
      </c>
      <c r="CL9" s="51" t="s">
        <v>53</v>
      </c>
      <c r="CM9" s="51" t="s">
        <v>54</v>
      </c>
      <c r="CN9" s="51" t="s">
        <v>55</v>
      </c>
      <c r="CO9" s="51" t="s">
        <v>53</v>
      </c>
      <c r="CP9" s="51" t="s">
        <v>54</v>
      </c>
      <c r="CQ9" s="51" t="s">
        <v>55</v>
      </c>
      <c r="CR9" s="51" t="s">
        <v>53</v>
      </c>
      <c r="CS9" s="51" t="s">
        <v>54</v>
      </c>
      <c r="CT9" s="51" t="s">
        <v>55</v>
      </c>
      <c r="CU9" s="51" t="s">
        <v>53</v>
      </c>
      <c r="CV9" s="51" t="s">
        <v>54</v>
      </c>
      <c r="CW9" s="51" t="s">
        <v>55</v>
      </c>
      <c r="CX9" s="51" t="s">
        <v>53</v>
      </c>
      <c r="CY9" s="51" t="s">
        <v>54</v>
      </c>
      <c r="CZ9" s="51" t="s">
        <v>55</v>
      </c>
      <c r="DA9" s="51" t="s">
        <v>53</v>
      </c>
      <c r="DB9" s="51" t="s">
        <v>54</v>
      </c>
      <c r="DC9" s="51" t="s">
        <v>55</v>
      </c>
      <c r="DD9" s="51" t="s">
        <v>53</v>
      </c>
      <c r="DE9" s="51" t="s">
        <v>54</v>
      </c>
      <c r="DF9" s="51" t="s">
        <v>55</v>
      </c>
      <c r="DG9" s="51" t="s">
        <v>53</v>
      </c>
      <c r="DH9" s="51" t="s">
        <v>54</v>
      </c>
      <c r="DI9" s="51" t="s">
        <v>55</v>
      </c>
      <c r="DJ9" s="51" t="s">
        <v>53</v>
      </c>
      <c r="DK9" s="51" t="s">
        <v>54</v>
      </c>
      <c r="DL9" s="51" t="s">
        <v>55</v>
      </c>
      <c r="DM9" s="51" t="s">
        <v>53</v>
      </c>
      <c r="DN9" s="51" t="s">
        <v>54</v>
      </c>
      <c r="DO9" s="51" t="s">
        <v>55</v>
      </c>
      <c r="DP9" s="51" t="s">
        <v>53</v>
      </c>
      <c r="DQ9" s="51" t="s">
        <v>54</v>
      </c>
      <c r="DR9" s="51" t="s">
        <v>55</v>
      </c>
      <c r="DS9" s="51" t="s">
        <v>53</v>
      </c>
      <c r="DT9" s="51" t="s">
        <v>54</v>
      </c>
      <c r="DU9" s="51" t="s">
        <v>55</v>
      </c>
      <c r="DV9" s="51" t="s">
        <v>53</v>
      </c>
      <c r="DW9" s="51" t="s">
        <v>54</v>
      </c>
      <c r="DX9" s="51" t="s">
        <v>55</v>
      </c>
      <c r="DY9" s="51" t="s">
        <v>53</v>
      </c>
      <c r="DZ9" s="51" t="s">
        <v>54</v>
      </c>
      <c r="EA9" s="51" t="s">
        <v>55</v>
      </c>
      <c r="EB9" s="51" t="s">
        <v>53</v>
      </c>
      <c r="EC9" s="51" t="s">
        <v>54</v>
      </c>
      <c r="ED9" s="51" t="s">
        <v>55</v>
      </c>
      <c r="EE9" s="51" t="s">
        <v>53</v>
      </c>
      <c r="EF9" s="51" t="s">
        <v>54</v>
      </c>
      <c r="EG9" s="51" t="s">
        <v>55</v>
      </c>
      <c r="EH9" s="51" t="s">
        <v>53</v>
      </c>
      <c r="EI9" s="51" t="s">
        <v>54</v>
      </c>
      <c r="EJ9" s="51" t="s">
        <v>55</v>
      </c>
      <c r="EK9" s="51" t="s">
        <v>53</v>
      </c>
      <c r="EL9" s="51" t="s">
        <v>54</v>
      </c>
      <c r="EM9" s="51" t="s">
        <v>55</v>
      </c>
      <c r="EN9" s="51" t="s">
        <v>53</v>
      </c>
      <c r="EO9" s="51" t="s">
        <v>54</v>
      </c>
      <c r="EP9" s="51" t="s">
        <v>55</v>
      </c>
      <c r="EQ9" s="51" t="s">
        <v>53</v>
      </c>
      <c r="ER9" s="51" t="s">
        <v>54</v>
      </c>
      <c r="ES9" s="51" t="s">
        <v>55</v>
      </c>
      <c r="ET9" s="51" t="s">
        <v>53</v>
      </c>
      <c r="EU9" s="51" t="s">
        <v>54</v>
      </c>
      <c r="EV9" s="51" t="s">
        <v>55</v>
      </c>
      <c r="EW9" s="51" t="s">
        <v>53</v>
      </c>
      <c r="EX9" s="51" t="s">
        <v>54</v>
      </c>
      <c r="EY9" s="51" t="s">
        <v>55</v>
      </c>
      <c r="EZ9" s="51" t="s">
        <v>53</v>
      </c>
      <c r="FA9" s="51" t="s">
        <v>54</v>
      </c>
      <c r="FB9" s="51" t="s">
        <v>55</v>
      </c>
      <c r="FC9" s="51" t="s">
        <v>53</v>
      </c>
      <c r="FD9" s="51" t="s">
        <v>54</v>
      </c>
      <c r="FE9" s="51" t="s">
        <v>55</v>
      </c>
      <c r="FF9" s="51" t="s">
        <v>53</v>
      </c>
      <c r="FG9" s="51" t="s">
        <v>54</v>
      </c>
      <c r="FH9" s="51" t="s">
        <v>55</v>
      </c>
      <c r="FI9" s="51" t="s">
        <v>53</v>
      </c>
      <c r="FJ9" s="51" t="s">
        <v>54</v>
      </c>
      <c r="FK9" s="51" t="s">
        <v>55</v>
      </c>
      <c r="FL9" s="51" t="s">
        <v>53</v>
      </c>
      <c r="FM9" s="51" t="s">
        <v>54</v>
      </c>
      <c r="FN9" s="51" t="s">
        <v>55</v>
      </c>
    </row>
    <row r="10" spans="1:170"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c r="BW10" s="51" t="s">
        <v>76</v>
      </c>
      <c r="BX10" s="51" t="s">
        <v>76</v>
      </c>
      <c r="BY10" s="51" t="s">
        <v>76</v>
      </c>
      <c r="BZ10" s="51" t="s">
        <v>76</v>
      </c>
      <c r="CA10" s="51" t="s">
        <v>76</v>
      </c>
      <c r="CB10" s="51" t="s">
        <v>76</v>
      </c>
      <c r="CC10" s="51" t="s">
        <v>76</v>
      </c>
      <c r="CD10" s="51" t="s">
        <v>76</v>
      </c>
      <c r="CE10" s="51" t="s">
        <v>76</v>
      </c>
      <c r="CF10" s="51" t="s">
        <v>76</v>
      </c>
      <c r="CG10" s="51" t="s">
        <v>76</v>
      </c>
      <c r="CH10" s="51" t="s">
        <v>76</v>
      </c>
      <c r="CI10" s="51" t="s">
        <v>76</v>
      </c>
      <c r="CJ10" s="51" t="s">
        <v>76</v>
      </c>
      <c r="CK10" s="51" t="s">
        <v>76</v>
      </c>
      <c r="CL10" s="51" t="s">
        <v>76</v>
      </c>
      <c r="CM10" s="51" t="s">
        <v>76</v>
      </c>
      <c r="CN10" s="51" t="s">
        <v>76</v>
      </c>
      <c r="CO10" s="51" t="s">
        <v>76</v>
      </c>
      <c r="CP10" s="51" t="s">
        <v>76</v>
      </c>
      <c r="CQ10" s="51" t="s">
        <v>76</v>
      </c>
      <c r="CR10" s="51" t="s">
        <v>76</v>
      </c>
      <c r="CS10" s="51" t="s">
        <v>76</v>
      </c>
      <c r="CT10" s="51" t="s">
        <v>76</v>
      </c>
      <c r="CU10" s="51" t="s">
        <v>76</v>
      </c>
      <c r="CV10" s="51" t="s">
        <v>76</v>
      </c>
      <c r="CW10" s="51" t="s">
        <v>76</v>
      </c>
      <c r="CX10" s="51" t="s">
        <v>76</v>
      </c>
      <c r="CY10" s="51" t="s">
        <v>76</v>
      </c>
      <c r="CZ10" s="51" t="s">
        <v>76</v>
      </c>
      <c r="DA10" s="51" t="s">
        <v>76</v>
      </c>
      <c r="DB10" s="51" t="s">
        <v>76</v>
      </c>
      <c r="DC10" s="51" t="s">
        <v>76</v>
      </c>
      <c r="DD10" s="51" t="s">
        <v>76</v>
      </c>
      <c r="DE10" s="51" t="s">
        <v>76</v>
      </c>
      <c r="DF10" s="51" t="s">
        <v>76</v>
      </c>
      <c r="DG10" s="51" t="s">
        <v>76</v>
      </c>
      <c r="DH10" s="51" t="s">
        <v>76</v>
      </c>
      <c r="DI10" s="51" t="s">
        <v>76</v>
      </c>
      <c r="DJ10" s="51" t="s">
        <v>76</v>
      </c>
      <c r="DK10" s="51" t="s">
        <v>76</v>
      </c>
      <c r="DL10" s="51" t="s">
        <v>76</v>
      </c>
      <c r="DM10" s="51" t="s">
        <v>76</v>
      </c>
      <c r="DN10" s="51" t="s">
        <v>76</v>
      </c>
      <c r="DO10" s="51" t="s">
        <v>76</v>
      </c>
      <c r="DP10" s="51" t="s">
        <v>76</v>
      </c>
      <c r="DQ10" s="51" t="s">
        <v>76</v>
      </c>
      <c r="DR10" s="51" t="s">
        <v>76</v>
      </c>
      <c r="DS10" s="51" t="s">
        <v>76</v>
      </c>
      <c r="DT10" s="51" t="s">
        <v>76</v>
      </c>
      <c r="DU10" s="51" t="s">
        <v>76</v>
      </c>
      <c r="DV10" s="51" t="s">
        <v>76</v>
      </c>
      <c r="DW10" s="51" t="s">
        <v>76</v>
      </c>
      <c r="DX10" s="51" t="s">
        <v>76</v>
      </c>
      <c r="DY10" s="51" t="s">
        <v>76</v>
      </c>
      <c r="DZ10" s="51" t="s">
        <v>76</v>
      </c>
      <c r="EA10" s="51" t="s">
        <v>76</v>
      </c>
      <c r="EB10" s="51" t="s">
        <v>76</v>
      </c>
      <c r="EC10" s="51" t="s">
        <v>76</v>
      </c>
      <c r="ED10" s="51" t="s">
        <v>76</v>
      </c>
      <c r="EE10" s="51" t="s">
        <v>76</v>
      </c>
      <c r="EF10" s="51" t="s">
        <v>76</v>
      </c>
      <c r="EG10" s="51" t="s">
        <v>76</v>
      </c>
      <c r="EH10" s="51" t="s">
        <v>76</v>
      </c>
      <c r="EI10" s="51" t="s">
        <v>76</v>
      </c>
      <c r="EJ10" s="51" t="s">
        <v>76</v>
      </c>
      <c r="EK10" s="51" t="s">
        <v>76</v>
      </c>
      <c r="EL10" s="51" t="s">
        <v>76</v>
      </c>
      <c r="EM10" s="51" t="s">
        <v>76</v>
      </c>
      <c r="EN10" s="51" t="s">
        <v>76</v>
      </c>
      <c r="EO10" s="51" t="s">
        <v>76</v>
      </c>
      <c r="EP10" s="51" t="s">
        <v>76</v>
      </c>
      <c r="EQ10" s="51" t="s">
        <v>76</v>
      </c>
      <c r="ER10" s="51" t="s">
        <v>76</v>
      </c>
      <c r="ES10" s="51" t="s">
        <v>76</v>
      </c>
      <c r="ET10" s="51" t="s">
        <v>76</v>
      </c>
      <c r="EU10" s="51" t="s">
        <v>76</v>
      </c>
      <c r="EV10" s="51" t="s">
        <v>76</v>
      </c>
      <c r="EW10" s="51" t="s">
        <v>76</v>
      </c>
      <c r="EX10" s="51" t="s">
        <v>76</v>
      </c>
      <c r="EY10" s="51" t="s">
        <v>76</v>
      </c>
      <c r="EZ10" s="51" t="s">
        <v>76</v>
      </c>
      <c r="FA10" s="51" t="s">
        <v>76</v>
      </c>
      <c r="FB10" s="51" t="s">
        <v>76</v>
      </c>
      <c r="FC10" s="51" t="s">
        <v>76</v>
      </c>
      <c r="FD10" s="51" t="s">
        <v>76</v>
      </c>
      <c r="FE10" s="51" t="s">
        <v>76</v>
      </c>
      <c r="FF10" s="51" t="s">
        <v>76</v>
      </c>
      <c r="FG10" s="51" t="s">
        <v>76</v>
      </c>
      <c r="FH10" s="51" t="s">
        <v>76</v>
      </c>
      <c r="FI10" s="51" t="s">
        <v>76</v>
      </c>
      <c r="FJ10" s="51" t="s">
        <v>76</v>
      </c>
      <c r="FK10" s="51" t="s">
        <v>76</v>
      </c>
      <c r="FL10" s="51" t="s">
        <v>76</v>
      </c>
      <c r="FM10" s="51" t="s">
        <v>76</v>
      </c>
      <c r="FN10" s="51" t="s">
        <v>76</v>
      </c>
    </row>
    <row r="11" spans="1:170" x14ac:dyDescent="0.2">
      <c r="A11" s="51" t="s">
        <v>102</v>
      </c>
      <c r="B11" s="51" t="s">
        <v>25</v>
      </c>
      <c r="C11" s="51">
        <v>96</v>
      </c>
      <c r="D11" s="51">
        <v>94</v>
      </c>
      <c r="E11" s="51">
        <v>95</v>
      </c>
      <c r="F11" s="51">
        <v>23563</v>
      </c>
      <c r="G11" s="51">
        <v>21206</v>
      </c>
      <c r="H11" s="51">
        <v>44769</v>
      </c>
      <c r="I11" s="51">
        <v>94</v>
      </c>
      <c r="J11" s="51">
        <v>90</v>
      </c>
      <c r="K11" s="51">
        <v>92</v>
      </c>
      <c r="L11" s="51">
        <v>23563</v>
      </c>
      <c r="M11" s="51">
        <v>21206</v>
      </c>
      <c r="N11" s="51">
        <v>44769</v>
      </c>
      <c r="O11" s="51">
        <v>96</v>
      </c>
      <c r="P11" s="51">
        <v>96</v>
      </c>
      <c r="Q11" s="51">
        <v>96</v>
      </c>
      <c r="R11" s="51">
        <v>23563</v>
      </c>
      <c r="S11" s="51">
        <v>21206</v>
      </c>
      <c r="T11" s="51">
        <v>44769</v>
      </c>
      <c r="U11" s="51">
        <v>94</v>
      </c>
      <c r="V11" s="51">
        <v>93</v>
      </c>
      <c r="W11" s="51">
        <v>94</v>
      </c>
      <c r="X11" s="51">
        <v>23563</v>
      </c>
      <c r="Y11" s="51">
        <v>21206</v>
      </c>
      <c r="Z11" s="51">
        <v>44769</v>
      </c>
      <c r="AA11" s="51">
        <v>95</v>
      </c>
      <c r="AB11" s="51">
        <v>93</v>
      </c>
      <c r="AC11" s="51">
        <v>94</v>
      </c>
      <c r="AD11" s="51">
        <v>12250</v>
      </c>
      <c r="AE11" s="51">
        <v>10158</v>
      </c>
      <c r="AF11" s="51">
        <v>22408</v>
      </c>
      <c r="AG11" s="51">
        <v>92</v>
      </c>
      <c r="AH11" s="51">
        <v>88</v>
      </c>
      <c r="AI11" s="51">
        <v>90</v>
      </c>
      <c r="AJ11" s="51">
        <v>12250</v>
      </c>
      <c r="AK11" s="51">
        <v>10158</v>
      </c>
      <c r="AL11" s="51">
        <v>22408</v>
      </c>
      <c r="AM11" s="51">
        <v>95</v>
      </c>
      <c r="AN11" s="51">
        <v>95</v>
      </c>
      <c r="AO11" s="51">
        <v>95</v>
      </c>
      <c r="AP11" s="51">
        <v>12250</v>
      </c>
      <c r="AQ11" s="51">
        <v>10158</v>
      </c>
      <c r="AR11" s="51">
        <v>22408</v>
      </c>
      <c r="AS11" s="51">
        <v>93</v>
      </c>
      <c r="AT11" s="51">
        <v>93</v>
      </c>
      <c r="AU11" s="51">
        <v>93</v>
      </c>
      <c r="AV11" s="51">
        <v>12250</v>
      </c>
      <c r="AW11" s="51">
        <v>10158</v>
      </c>
      <c r="AX11" s="51">
        <v>22408</v>
      </c>
      <c r="AY11" s="51">
        <v>93</v>
      </c>
      <c r="AZ11" s="51">
        <v>90</v>
      </c>
      <c r="BA11" s="51">
        <v>92</v>
      </c>
      <c r="BB11" s="51">
        <v>910</v>
      </c>
      <c r="BC11" s="51">
        <v>749</v>
      </c>
      <c r="BD11" s="51">
        <v>1659</v>
      </c>
      <c r="BE11" s="51">
        <v>93</v>
      </c>
      <c r="BF11" s="51">
        <v>88</v>
      </c>
      <c r="BG11" s="51">
        <v>91</v>
      </c>
      <c r="BH11" s="51">
        <v>910</v>
      </c>
      <c r="BI11" s="51">
        <v>749</v>
      </c>
      <c r="BJ11" s="51">
        <v>1659</v>
      </c>
      <c r="BK11" s="51">
        <v>97</v>
      </c>
      <c r="BL11" s="51">
        <v>96</v>
      </c>
      <c r="BM11" s="51">
        <v>97</v>
      </c>
      <c r="BN11" s="51">
        <v>910</v>
      </c>
      <c r="BO11" s="51">
        <v>749</v>
      </c>
      <c r="BP11" s="51">
        <v>1659</v>
      </c>
      <c r="BQ11" s="51">
        <v>94</v>
      </c>
      <c r="BR11" s="51">
        <v>91</v>
      </c>
      <c r="BS11" s="51">
        <v>93</v>
      </c>
      <c r="BT11" s="51">
        <v>910</v>
      </c>
      <c r="BU11" s="51">
        <v>749</v>
      </c>
      <c r="BV11" s="51">
        <v>1659</v>
      </c>
      <c r="BW11" s="51">
        <v>96</v>
      </c>
      <c r="BX11" s="51">
        <v>94</v>
      </c>
      <c r="BY11" s="51">
        <v>95</v>
      </c>
      <c r="BZ11" s="51">
        <v>11517</v>
      </c>
      <c r="CA11" s="51">
        <v>9927</v>
      </c>
      <c r="CB11" s="51">
        <v>21444</v>
      </c>
      <c r="CC11" s="51">
        <v>95</v>
      </c>
      <c r="CD11" s="51">
        <v>90</v>
      </c>
      <c r="CE11" s="51">
        <v>92</v>
      </c>
      <c r="CF11" s="51">
        <v>11517</v>
      </c>
      <c r="CG11" s="51">
        <v>9927</v>
      </c>
      <c r="CH11" s="51">
        <v>21444</v>
      </c>
      <c r="CI11" s="51">
        <v>97</v>
      </c>
      <c r="CJ11" s="51">
        <v>97</v>
      </c>
      <c r="CK11" s="51">
        <v>97</v>
      </c>
      <c r="CL11" s="51">
        <v>11517</v>
      </c>
      <c r="CM11" s="51">
        <v>9927</v>
      </c>
      <c r="CN11" s="51">
        <v>21444</v>
      </c>
      <c r="CO11" s="51">
        <v>97</v>
      </c>
      <c r="CP11" s="51">
        <v>96</v>
      </c>
      <c r="CQ11" s="51">
        <v>96</v>
      </c>
      <c r="CR11" s="51">
        <v>11517</v>
      </c>
      <c r="CS11" s="51">
        <v>9927</v>
      </c>
      <c r="CT11" s="51">
        <v>21444</v>
      </c>
      <c r="CU11" s="51">
        <v>91</v>
      </c>
      <c r="CV11" s="51">
        <v>89</v>
      </c>
      <c r="CW11" s="51">
        <v>90</v>
      </c>
      <c r="CX11" s="51">
        <v>5180</v>
      </c>
      <c r="CY11" s="51">
        <v>4636</v>
      </c>
      <c r="CZ11" s="51">
        <v>9816</v>
      </c>
      <c r="DA11" s="51">
        <v>90</v>
      </c>
      <c r="DB11" s="51">
        <v>85</v>
      </c>
      <c r="DC11" s="51">
        <v>87</v>
      </c>
      <c r="DD11" s="51">
        <v>5180</v>
      </c>
      <c r="DE11" s="51">
        <v>4636</v>
      </c>
      <c r="DF11" s="51">
        <v>9816</v>
      </c>
      <c r="DG11" s="51">
        <v>94</v>
      </c>
      <c r="DH11" s="51">
        <v>93</v>
      </c>
      <c r="DI11" s="51">
        <v>94</v>
      </c>
      <c r="DJ11" s="51">
        <v>5180</v>
      </c>
      <c r="DK11" s="51">
        <v>4636</v>
      </c>
      <c r="DL11" s="51">
        <v>9816</v>
      </c>
      <c r="DM11" s="51">
        <v>91</v>
      </c>
      <c r="DN11" s="51">
        <v>90</v>
      </c>
      <c r="DO11" s="51">
        <v>91</v>
      </c>
      <c r="DP11" s="51">
        <v>5180</v>
      </c>
      <c r="DQ11" s="51">
        <v>4636</v>
      </c>
      <c r="DR11" s="51">
        <v>9816</v>
      </c>
      <c r="DS11" s="51">
        <v>96</v>
      </c>
      <c r="DT11" s="51">
        <v>94</v>
      </c>
      <c r="DU11" s="51">
        <v>95</v>
      </c>
      <c r="DV11" s="51">
        <v>181508</v>
      </c>
      <c r="DW11" s="51">
        <v>162407</v>
      </c>
      <c r="DX11" s="51">
        <v>343915</v>
      </c>
      <c r="DY11" s="51">
        <v>94</v>
      </c>
      <c r="DZ11" s="51">
        <v>90</v>
      </c>
      <c r="EA11" s="51">
        <v>92</v>
      </c>
      <c r="EB11" s="51">
        <v>181508</v>
      </c>
      <c r="EC11" s="51">
        <v>162407</v>
      </c>
      <c r="ED11" s="51">
        <v>343915</v>
      </c>
      <c r="EE11" s="51">
        <v>97</v>
      </c>
      <c r="EF11" s="51">
        <v>97</v>
      </c>
      <c r="EG11" s="51">
        <v>97</v>
      </c>
      <c r="EH11" s="51">
        <v>181509</v>
      </c>
      <c r="EI11" s="51">
        <v>162407</v>
      </c>
      <c r="EJ11" s="51">
        <v>343916</v>
      </c>
      <c r="EK11" s="51">
        <v>97</v>
      </c>
      <c r="EL11" s="51">
        <v>97</v>
      </c>
      <c r="EM11" s="51">
        <v>97</v>
      </c>
      <c r="EN11" s="51">
        <v>181508</v>
      </c>
      <c r="EO11" s="51">
        <v>162407</v>
      </c>
      <c r="EP11" s="51">
        <v>343915</v>
      </c>
      <c r="EQ11" s="51">
        <v>96</v>
      </c>
      <c r="ER11" s="51">
        <v>94</v>
      </c>
      <c r="ES11" s="51">
        <v>95</v>
      </c>
      <c r="ET11" s="51">
        <v>234928</v>
      </c>
      <c r="EU11" s="51">
        <v>209083</v>
      </c>
      <c r="EV11" s="51">
        <v>444011</v>
      </c>
      <c r="EW11" s="51">
        <v>94</v>
      </c>
      <c r="EX11" s="51">
        <v>90</v>
      </c>
      <c r="EY11" s="51">
        <v>92</v>
      </c>
      <c r="EZ11" s="51">
        <v>234928</v>
      </c>
      <c r="FA11" s="51">
        <v>209083</v>
      </c>
      <c r="FB11" s="51">
        <v>444011</v>
      </c>
      <c r="FC11" s="51">
        <v>97</v>
      </c>
      <c r="FD11" s="51">
        <v>97</v>
      </c>
      <c r="FE11" s="51">
        <v>97</v>
      </c>
      <c r="FF11" s="51">
        <v>234929</v>
      </c>
      <c r="FG11" s="51">
        <v>209083</v>
      </c>
      <c r="FH11" s="51">
        <v>444012</v>
      </c>
      <c r="FI11" s="51">
        <v>96</v>
      </c>
      <c r="FJ11" s="51">
        <v>96</v>
      </c>
      <c r="FK11" s="51">
        <v>96</v>
      </c>
      <c r="FL11" s="51">
        <v>234928</v>
      </c>
      <c r="FM11" s="51">
        <v>209083</v>
      </c>
      <c r="FN11" s="51">
        <v>444011</v>
      </c>
    </row>
    <row r="12" spans="1:170" x14ac:dyDescent="0.2">
      <c r="B12" s="51" t="s">
        <v>26</v>
      </c>
      <c r="C12" s="51">
        <v>56</v>
      </c>
      <c r="D12" s="51">
        <v>54</v>
      </c>
      <c r="E12" s="51">
        <v>55</v>
      </c>
      <c r="F12" s="51">
        <v>4353</v>
      </c>
      <c r="G12" s="51">
        <v>7789</v>
      </c>
      <c r="H12" s="51">
        <v>12142</v>
      </c>
      <c r="I12" s="51">
        <v>50</v>
      </c>
      <c r="J12" s="51">
        <v>43</v>
      </c>
      <c r="K12" s="51">
        <v>45</v>
      </c>
      <c r="L12" s="51">
        <v>4353</v>
      </c>
      <c r="M12" s="51">
        <v>7789</v>
      </c>
      <c r="N12" s="51">
        <v>12142</v>
      </c>
      <c r="O12" s="51">
        <v>59</v>
      </c>
      <c r="P12" s="51">
        <v>62</v>
      </c>
      <c r="Q12" s="51">
        <v>61</v>
      </c>
      <c r="R12" s="51">
        <v>4352</v>
      </c>
      <c r="S12" s="51">
        <v>7789</v>
      </c>
      <c r="T12" s="51">
        <v>12141</v>
      </c>
      <c r="U12" s="51">
        <v>53</v>
      </c>
      <c r="V12" s="51">
        <v>56</v>
      </c>
      <c r="W12" s="51">
        <v>55</v>
      </c>
      <c r="X12" s="51">
        <v>4353</v>
      </c>
      <c r="Y12" s="51">
        <v>7789</v>
      </c>
      <c r="Z12" s="51">
        <v>12142</v>
      </c>
      <c r="AA12" s="51">
        <v>61</v>
      </c>
      <c r="AB12" s="51">
        <v>57</v>
      </c>
      <c r="AC12" s="51">
        <v>59</v>
      </c>
      <c r="AD12" s="51">
        <v>2780</v>
      </c>
      <c r="AE12" s="51">
        <v>5346</v>
      </c>
      <c r="AF12" s="51">
        <v>8126</v>
      </c>
      <c r="AG12" s="51">
        <v>52</v>
      </c>
      <c r="AH12" s="51">
        <v>46</v>
      </c>
      <c r="AI12" s="51">
        <v>48</v>
      </c>
      <c r="AJ12" s="51">
        <v>2780</v>
      </c>
      <c r="AK12" s="51">
        <v>5346</v>
      </c>
      <c r="AL12" s="51">
        <v>8126</v>
      </c>
      <c r="AM12" s="51">
        <v>61</v>
      </c>
      <c r="AN12" s="51">
        <v>64</v>
      </c>
      <c r="AO12" s="51">
        <v>63</v>
      </c>
      <c r="AP12" s="51">
        <v>2780</v>
      </c>
      <c r="AQ12" s="51">
        <v>5346</v>
      </c>
      <c r="AR12" s="51">
        <v>8126</v>
      </c>
      <c r="AS12" s="51">
        <v>59</v>
      </c>
      <c r="AT12" s="51">
        <v>60</v>
      </c>
      <c r="AU12" s="51">
        <v>60</v>
      </c>
      <c r="AV12" s="51">
        <v>2780</v>
      </c>
      <c r="AW12" s="51">
        <v>5345</v>
      </c>
      <c r="AX12" s="51">
        <v>8125</v>
      </c>
      <c r="AY12" s="51">
        <v>67</v>
      </c>
      <c r="AZ12" s="51">
        <v>52</v>
      </c>
      <c r="BA12" s="51">
        <v>57</v>
      </c>
      <c r="BB12" s="51">
        <v>102</v>
      </c>
      <c r="BC12" s="51">
        <v>185</v>
      </c>
      <c r="BD12" s="51">
        <v>287</v>
      </c>
      <c r="BE12" s="51">
        <v>61</v>
      </c>
      <c r="BF12" s="51">
        <v>46</v>
      </c>
      <c r="BG12" s="51">
        <v>51</v>
      </c>
      <c r="BH12" s="51">
        <v>102</v>
      </c>
      <c r="BI12" s="51">
        <v>185</v>
      </c>
      <c r="BJ12" s="51">
        <v>287</v>
      </c>
      <c r="BK12" s="51">
        <v>70</v>
      </c>
      <c r="BL12" s="51">
        <v>79</v>
      </c>
      <c r="BM12" s="51">
        <v>76</v>
      </c>
      <c r="BN12" s="51">
        <v>102</v>
      </c>
      <c r="BO12" s="51">
        <v>185</v>
      </c>
      <c r="BP12" s="51">
        <v>287</v>
      </c>
      <c r="BQ12" s="51">
        <v>64</v>
      </c>
      <c r="BR12" s="51">
        <v>58</v>
      </c>
      <c r="BS12" s="51">
        <v>60</v>
      </c>
      <c r="BT12" s="51">
        <v>102</v>
      </c>
      <c r="BU12" s="51">
        <v>185</v>
      </c>
      <c r="BV12" s="51">
        <v>287</v>
      </c>
      <c r="BW12" s="51">
        <v>57</v>
      </c>
      <c r="BX12" s="51">
        <v>54</v>
      </c>
      <c r="BY12" s="51">
        <v>55</v>
      </c>
      <c r="BZ12" s="51">
        <v>2120</v>
      </c>
      <c r="CA12" s="51">
        <v>4037</v>
      </c>
      <c r="CB12" s="51">
        <v>6157</v>
      </c>
      <c r="CC12" s="51">
        <v>49</v>
      </c>
      <c r="CD12" s="51">
        <v>44</v>
      </c>
      <c r="CE12" s="51">
        <v>45</v>
      </c>
      <c r="CF12" s="51">
        <v>2120</v>
      </c>
      <c r="CG12" s="51">
        <v>4037</v>
      </c>
      <c r="CH12" s="51">
        <v>6157</v>
      </c>
      <c r="CI12" s="51">
        <v>61</v>
      </c>
      <c r="CJ12" s="51">
        <v>67</v>
      </c>
      <c r="CK12" s="51">
        <v>65</v>
      </c>
      <c r="CL12" s="51">
        <v>2120</v>
      </c>
      <c r="CM12" s="51">
        <v>4037</v>
      </c>
      <c r="CN12" s="51">
        <v>6157</v>
      </c>
      <c r="CO12" s="51">
        <v>64</v>
      </c>
      <c r="CP12" s="51">
        <v>66</v>
      </c>
      <c r="CQ12" s="51">
        <v>65</v>
      </c>
      <c r="CR12" s="51">
        <v>2120</v>
      </c>
      <c r="CS12" s="51">
        <v>4037</v>
      </c>
      <c r="CT12" s="51">
        <v>6157</v>
      </c>
      <c r="CU12" s="51">
        <v>55</v>
      </c>
      <c r="CV12" s="51">
        <v>50</v>
      </c>
      <c r="CW12" s="51">
        <v>51</v>
      </c>
      <c r="CX12" s="51">
        <v>972</v>
      </c>
      <c r="CY12" s="51">
        <v>1921</v>
      </c>
      <c r="CZ12" s="51">
        <v>2893</v>
      </c>
      <c r="DA12" s="51">
        <v>47</v>
      </c>
      <c r="DB12" s="51">
        <v>41</v>
      </c>
      <c r="DC12" s="51">
        <v>43</v>
      </c>
      <c r="DD12" s="51">
        <v>972</v>
      </c>
      <c r="DE12" s="51">
        <v>1921</v>
      </c>
      <c r="DF12" s="51">
        <v>2893</v>
      </c>
      <c r="DG12" s="51">
        <v>60</v>
      </c>
      <c r="DH12" s="51">
        <v>62</v>
      </c>
      <c r="DI12" s="51">
        <v>62</v>
      </c>
      <c r="DJ12" s="51">
        <v>972</v>
      </c>
      <c r="DK12" s="51">
        <v>1921</v>
      </c>
      <c r="DL12" s="51">
        <v>2893</v>
      </c>
      <c r="DM12" s="51">
        <v>56</v>
      </c>
      <c r="DN12" s="51">
        <v>56</v>
      </c>
      <c r="DO12" s="51">
        <v>56</v>
      </c>
      <c r="DP12" s="51">
        <v>972</v>
      </c>
      <c r="DQ12" s="51">
        <v>1921</v>
      </c>
      <c r="DR12" s="51">
        <v>2893</v>
      </c>
      <c r="DS12" s="51">
        <v>52</v>
      </c>
      <c r="DT12" s="51">
        <v>51</v>
      </c>
      <c r="DU12" s="51">
        <v>51</v>
      </c>
      <c r="DV12" s="51">
        <v>31365</v>
      </c>
      <c r="DW12" s="51">
        <v>62074</v>
      </c>
      <c r="DX12" s="51">
        <v>93439</v>
      </c>
      <c r="DY12" s="51">
        <v>46</v>
      </c>
      <c r="DZ12" s="51">
        <v>40</v>
      </c>
      <c r="EA12" s="51">
        <v>42</v>
      </c>
      <c r="EB12" s="51">
        <v>31365</v>
      </c>
      <c r="EC12" s="51">
        <v>62074</v>
      </c>
      <c r="ED12" s="51">
        <v>93439</v>
      </c>
      <c r="EE12" s="51">
        <v>60</v>
      </c>
      <c r="EF12" s="51">
        <v>67</v>
      </c>
      <c r="EG12" s="51">
        <v>65</v>
      </c>
      <c r="EH12" s="51">
        <v>31365</v>
      </c>
      <c r="EI12" s="51">
        <v>62075</v>
      </c>
      <c r="EJ12" s="51">
        <v>93440</v>
      </c>
      <c r="EK12" s="51">
        <v>61</v>
      </c>
      <c r="EL12" s="51">
        <v>66</v>
      </c>
      <c r="EM12" s="51">
        <v>65</v>
      </c>
      <c r="EN12" s="51">
        <v>31365</v>
      </c>
      <c r="EO12" s="51">
        <v>62074</v>
      </c>
      <c r="EP12" s="51">
        <v>93439</v>
      </c>
      <c r="EQ12" s="51">
        <v>53</v>
      </c>
      <c r="ER12" s="51">
        <v>52</v>
      </c>
      <c r="ES12" s="51">
        <v>52</v>
      </c>
      <c r="ET12" s="51">
        <v>41692</v>
      </c>
      <c r="EU12" s="51">
        <v>81352</v>
      </c>
      <c r="EV12" s="51">
        <v>123044</v>
      </c>
      <c r="EW12" s="51">
        <v>47</v>
      </c>
      <c r="EX12" s="51">
        <v>41</v>
      </c>
      <c r="EY12" s="51">
        <v>43</v>
      </c>
      <c r="EZ12" s="51">
        <v>41692</v>
      </c>
      <c r="FA12" s="51">
        <v>81352</v>
      </c>
      <c r="FB12" s="51">
        <v>123044</v>
      </c>
      <c r="FC12" s="51">
        <v>60</v>
      </c>
      <c r="FD12" s="51">
        <v>66</v>
      </c>
      <c r="FE12" s="51">
        <v>64</v>
      </c>
      <c r="FF12" s="51">
        <v>41691</v>
      </c>
      <c r="FG12" s="51">
        <v>81353</v>
      </c>
      <c r="FH12" s="51">
        <v>123044</v>
      </c>
      <c r="FI12" s="51">
        <v>60</v>
      </c>
      <c r="FJ12" s="51">
        <v>65</v>
      </c>
      <c r="FK12" s="51">
        <v>63</v>
      </c>
      <c r="FL12" s="51">
        <v>41692</v>
      </c>
      <c r="FM12" s="51">
        <v>81351</v>
      </c>
      <c r="FN12" s="51">
        <v>123043</v>
      </c>
    </row>
    <row r="13" spans="1:170" x14ac:dyDescent="0.2">
      <c r="B13" s="51" t="s">
        <v>27</v>
      </c>
      <c r="C13" s="51">
        <v>60</v>
      </c>
      <c r="D13" s="51">
        <v>58</v>
      </c>
      <c r="E13" s="51">
        <v>59</v>
      </c>
      <c r="F13" s="51">
        <v>3963</v>
      </c>
      <c r="G13" s="51">
        <v>6992</v>
      </c>
      <c r="H13" s="51">
        <v>10955</v>
      </c>
      <c r="I13" s="51">
        <v>53</v>
      </c>
      <c r="J13" s="51">
        <v>47</v>
      </c>
      <c r="K13" s="51">
        <v>49</v>
      </c>
      <c r="L13" s="51">
        <v>3963</v>
      </c>
      <c r="M13" s="51">
        <v>6992</v>
      </c>
      <c r="N13" s="51">
        <v>10955</v>
      </c>
      <c r="O13" s="51">
        <v>64</v>
      </c>
      <c r="P13" s="51">
        <v>67</v>
      </c>
      <c r="Q13" s="51">
        <v>66</v>
      </c>
      <c r="R13" s="51">
        <v>3962</v>
      </c>
      <c r="S13" s="51">
        <v>6992</v>
      </c>
      <c r="T13" s="51">
        <v>10954</v>
      </c>
      <c r="U13" s="51">
        <v>57</v>
      </c>
      <c r="V13" s="51">
        <v>61</v>
      </c>
      <c r="W13" s="51">
        <v>59</v>
      </c>
      <c r="X13" s="51">
        <v>3963</v>
      </c>
      <c r="Y13" s="51">
        <v>6992</v>
      </c>
      <c r="Z13" s="51">
        <v>10955</v>
      </c>
      <c r="AA13" s="51">
        <v>64</v>
      </c>
      <c r="AB13" s="51">
        <v>63</v>
      </c>
      <c r="AC13" s="51">
        <v>63</v>
      </c>
      <c r="AD13" s="51">
        <v>2574</v>
      </c>
      <c r="AE13" s="51">
        <v>4696</v>
      </c>
      <c r="AF13" s="51">
        <v>7270</v>
      </c>
      <c r="AG13" s="51">
        <v>56</v>
      </c>
      <c r="AH13" s="51">
        <v>51</v>
      </c>
      <c r="AI13" s="51">
        <v>53</v>
      </c>
      <c r="AJ13" s="51">
        <v>2574</v>
      </c>
      <c r="AK13" s="51">
        <v>4696</v>
      </c>
      <c r="AL13" s="51">
        <v>7270</v>
      </c>
      <c r="AM13" s="51">
        <v>65</v>
      </c>
      <c r="AN13" s="51">
        <v>70</v>
      </c>
      <c r="AO13" s="51">
        <v>68</v>
      </c>
      <c r="AP13" s="51">
        <v>2574</v>
      </c>
      <c r="AQ13" s="51">
        <v>4696</v>
      </c>
      <c r="AR13" s="51">
        <v>7270</v>
      </c>
      <c r="AS13" s="51">
        <v>62</v>
      </c>
      <c r="AT13" s="51">
        <v>66</v>
      </c>
      <c r="AU13" s="51">
        <v>65</v>
      </c>
      <c r="AV13" s="51">
        <v>2574</v>
      </c>
      <c r="AW13" s="51">
        <v>4695</v>
      </c>
      <c r="AX13" s="51">
        <v>7269</v>
      </c>
      <c r="AY13" s="51" t="s">
        <v>78</v>
      </c>
      <c r="AZ13" s="51" t="s">
        <v>78</v>
      </c>
      <c r="BA13" s="51">
        <v>61</v>
      </c>
      <c r="BB13" s="51">
        <v>94</v>
      </c>
      <c r="BC13" s="51">
        <v>163</v>
      </c>
      <c r="BD13" s="51">
        <v>257</v>
      </c>
      <c r="BE13" s="51" t="s">
        <v>78</v>
      </c>
      <c r="BF13" s="51" t="s">
        <v>78</v>
      </c>
      <c r="BG13" s="51">
        <v>54</v>
      </c>
      <c r="BH13" s="51">
        <v>94</v>
      </c>
      <c r="BI13" s="51">
        <v>163</v>
      </c>
      <c r="BJ13" s="51">
        <v>257</v>
      </c>
      <c r="BK13" s="51" t="s">
        <v>78</v>
      </c>
      <c r="BL13" s="51" t="s">
        <v>78</v>
      </c>
      <c r="BM13" s="51">
        <v>80</v>
      </c>
      <c r="BN13" s="51">
        <v>94</v>
      </c>
      <c r="BO13" s="51">
        <v>163</v>
      </c>
      <c r="BP13" s="51">
        <v>257</v>
      </c>
      <c r="BQ13" s="51" t="s">
        <v>78</v>
      </c>
      <c r="BR13" s="51" t="s">
        <v>78</v>
      </c>
      <c r="BS13" s="51">
        <v>64</v>
      </c>
      <c r="BT13" s="51">
        <v>94</v>
      </c>
      <c r="BU13" s="51">
        <v>163</v>
      </c>
      <c r="BV13" s="51">
        <v>257</v>
      </c>
      <c r="BW13" s="51">
        <v>59</v>
      </c>
      <c r="BX13" s="51">
        <v>57</v>
      </c>
      <c r="BY13" s="51">
        <v>58</v>
      </c>
      <c r="BZ13" s="51">
        <v>1966</v>
      </c>
      <c r="CA13" s="51">
        <v>3637</v>
      </c>
      <c r="CB13" s="51">
        <v>5603</v>
      </c>
      <c r="CC13" s="51">
        <v>51</v>
      </c>
      <c r="CD13" s="51">
        <v>46</v>
      </c>
      <c r="CE13" s="51">
        <v>48</v>
      </c>
      <c r="CF13" s="51">
        <v>1966</v>
      </c>
      <c r="CG13" s="51">
        <v>3637</v>
      </c>
      <c r="CH13" s="51">
        <v>5603</v>
      </c>
      <c r="CI13" s="51">
        <v>64</v>
      </c>
      <c r="CJ13" s="51">
        <v>71</v>
      </c>
      <c r="CK13" s="51">
        <v>69</v>
      </c>
      <c r="CL13" s="51">
        <v>1966</v>
      </c>
      <c r="CM13" s="51">
        <v>3637</v>
      </c>
      <c r="CN13" s="51">
        <v>5603</v>
      </c>
      <c r="CO13" s="51">
        <v>67</v>
      </c>
      <c r="CP13" s="51">
        <v>70</v>
      </c>
      <c r="CQ13" s="51">
        <v>69</v>
      </c>
      <c r="CR13" s="51">
        <v>1966</v>
      </c>
      <c r="CS13" s="51">
        <v>3637</v>
      </c>
      <c r="CT13" s="51">
        <v>5603</v>
      </c>
      <c r="CU13" s="51">
        <v>57</v>
      </c>
      <c r="CV13" s="51">
        <v>53</v>
      </c>
      <c r="CW13" s="51">
        <v>54</v>
      </c>
      <c r="CX13" s="51">
        <v>914</v>
      </c>
      <c r="CY13" s="51">
        <v>1737</v>
      </c>
      <c r="CZ13" s="51">
        <v>2651</v>
      </c>
      <c r="DA13" s="51">
        <v>49</v>
      </c>
      <c r="DB13" s="51">
        <v>44</v>
      </c>
      <c r="DC13" s="51">
        <v>46</v>
      </c>
      <c r="DD13" s="51">
        <v>914</v>
      </c>
      <c r="DE13" s="51">
        <v>1737</v>
      </c>
      <c r="DF13" s="51">
        <v>2651</v>
      </c>
      <c r="DG13" s="51">
        <v>64</v>
      </c>
      <c r="DH13" s="51">
        <v>67</v>
      </c>
      <c r="DI13" s="51">
        <v>66</v>
      </c>
      <c r="DJ13" s="51">
        <v>914</v>
      </c>
      <c r="DK13" s="51">
        <v>1737</v>
      </c>
      <c r="DL13" s="51">
        <v>2651</v>
      </c>
      <c r="DM13" s="51">
        <v>59</v>
      </c>
      <c r="DN13" s="51">
        <v>61</v>
      </c>
      <c r="DO13" s="51">
        <v>60</v>
      </c>
      <c r="DP13" s="51">
        <v>914</v>
      </c>
      <c r="DQ13" s="51">
        <v>1737</v>
      </c>
      <c r="DR13" s="51">
        <v>2651</v>
      </c>
      <c r="DS13" s="51">
        <v>54</v>
      </c>
      <c r="DT13" s="51">
        <v>53</v>
      </c>
      <c r="DU13" s="51">
        <v>54</v>
      </c>
      <c r="DV13" s="51">
        <v>29200</v>
      </c>
      <c r="DW13" s="51">
        <v>56459</v>
      </c>
      <c r="DX13" s="51">
        <v>85659</v>
      </c>
      <c r="DY13" s="51">
        <v>48</v>
      </c>
      <c r="DZ13" s="51">
        <v>42</v>
      </c>
      <c r="EA13" s="51">
        <v>44</v>
      </c>
      <c r="EB13" s="51">
        <v>29200</v>
      </c>
      <c r="EC13" s="51">
        <v>56459</v>
      </c>
      <c r="ED13" s="51">
        <v>85659</v>
      </c>
      <c r="EE13" s="51">
        <v>63</v>
      </c>
      <c r="EF13" s="51">
        <v>70</v>
      </c>
      <c r="EG13" s="51">
        <v>68</v>
      </c>
      <c r="EH13" s="51">
        <v>29200</v>
      </c>
      <c r="EI13" s="51">
        <v>56460</v>
      </c>
      <c r="EJ13" s="51">
        <v>85660</v>
      </c>
      <c r="EK13" s="51">
        <v>64</v>
      </c>
      <c r="EL13" s="51">
        <v>70</v>
      </c>
      <c r="EM13" s="51">
        <v>68</v>
      </c>
      <c r="EN13" s="51">
        <v>29200</v>
      </c>
      <c r="EO13" s="51">
        <v>56460</v>
      </c>
      <c r="EP13" s="51">
        <v>85660</v>
      </c>
      <c r="EQ13" s="51">
        <v>56</v>
      </c>
      <c r="ER13" s="51">
        <v>54</v>
      </c>
      <c r="ES13" s="51">
        <v>55</v>
      </c>
      <c r="ET13" s="51">
        <v>38711</v>
      </c>
      <c r="EU13" s="51">
        <v>73684</v>
      </c>
      <c r="EV13" s="51">
        <v>112395</v>
      </c>
      <c r="EW13" s="51">
        <v>49</v>
      </c>
      <c r="EX13" s="51">
        <v>44</v>
      </c>
      <c r="EY13" s="51">
        <v>46</v>
      </c>
      <c r="EZ13" s="51">
        <v>38711</v>
      </c>
      <c r="FA13" s="51">
        <v>73684</v>
      </c>
      <c r="FB13" s="51">
        <v>112395</v>
      </c>
      <c r="FC13" s="51">
        <v>63</v>
      </c>
      <c r="FD13" s="51">
        <v>70</v>
      </c>
      <c r="FE13" s="51">
        <v>68</v>
      </c>
      <c r="FF13" s="51">
        <v>38710</v>
      </c>
      <c r="FG13" s="51">
        <v>73685</v>
      </c>
      <c r="FH13" s="51">
        <v>112395</v>
      </c>
      <c r="FI13" s="51">
        <v>63</v>
      </c>
      <c r="FJ13" s="51">
        <v>69</v>
      </c>
      <c r="FK13" s="51">
        <v>67</v>
      </c>
      <c r="FL13" s="51">
        <v>38711</v>
      </c>
      <c r="FM13" s="51">
        <v>73684</v>
      </c>
      <c r="FN13" s="51">
        <v>112395</v>
      </c>
    </row>
    <row r="14" spans="1:170" x14ac:dyDescent="0.2">
      <c r="B14" s="51" t="s">
        <v>103</v>
      </c>
      <c r="C14" s="51">
        <v>65</v>
      </c>
      <c r="D14" s="51">
        <v>63</v>
      </c>
      <c r="E14" s="51">
        <v>64</v>
      </c>
      <c r="F14" s="51">
        <v>2914</v>
      </c>
      <c r="G14" s="51">
        <v>4800</v>
      </c>
      <c r="H14" s="51">
        <v>7714</v>
      </c>
      <c r="I14" s="51">
        <v>58</v>
      </c>
      <c r="J14" s="51">
        <v>51</v>
      </c>
      <c r="K14" s="51">
        <v>54</v>
      </c>
      <c r="L14" s="51">
        <v>2914</v>
      </c>
      <c r="M14" s="51">
        <v>4800</v>
      </c>
      <c r="N14" s="51">
        <v>7714</v>
      </c>
      <c r="O14" s="51">
        <v>69</v>
      </c>
      <c r="P14" s="51">
        <v>73</v>
      </c>
      <c r="Q14" s="51">
        <v>72</v>
      </c>
      <c r="R14" s="51">
        <v>2914</v>
      </c>
      <c r="S14" s="51">
        <v>4800</v>
      </c>
      <c r="T14" s="51">
        <v>7714</v>
      </c>
      <c r="U14" s="51">
        <v>62</v>
      </c>
      <c r="V14" s="51">
        <v>67</v>
      </c>
      <c r="W14" s="51">
        <v>65</v>
      </c>
      <c r="X14" s="51">
        <v>2914</v>
      </c>
      <c r="Y14" s="51">
        <v>4800</v>
      </c>
      <c r="Z14" s="51">
        <v>7714</v>
      </c>
      <c r="AA14" s="51">
        <v>68</v>
      </c>
      <c r="AB14" s="51">
        <v>69</v>
      </c>
      <c r="AC14" s="51">
        <v>69</v>
      </c>
      <c r="AD14" s="51">
        <v>1782</v>
      </c>
      <c r="AE14" s="51">
        <v>2884</v>
      </c>
      <c r="AF14" s="51">
        <v>4666</v>
      </c>
      <c r="AG14" s="51">
        <v>59</v>
      </c>
      <c r="AH14" s="51">
        <v>57</v>
      </c>
      <c r="AI14" s="51">
        <v>58</v>
      </c>
      <c r="AJ14" s="51">
        <v>1782</v>
      </c>
      <c r="AK14" s="51">
        <v>2884</v>
      </c>
      <c r="AL14" s="51">
        <v>4666</v>
      </c>
      <c r="AM14" s="51">
        <v>69</v>
      </c>
      <c r="AN14" s="51">
        <v>77</v>
      </c>
      <c r="AO14" s="51">
        <v>74</v>
      </c>
      <c r="AP14" s="51">
        <v>1782</v>
      </c>
      <c r="AQ14" s="51">
        <v>2884</v>
      </c>
      <c r="AR14" s="51">
        <v>4666</v>
      </c>
      <c r="AS14" s="51">
        <v>66</v>
      </c>
      <c r="AT14" s="51">
        <v>73</v>
      </c>
      <c r="AU14" s="51">
        <v>70</v>
      </c>
      <c r="AV14" s="51">
        <v>1782</v>
      </c>
      <c r="AW14" s="51">
        <v>2883</v>
      </c>
      <c r="AX14" s="51">
        <v>4665</v>
      </c>
      <c r="AY14" s="51">
        <v>72</v>
      </c>
      <c r="AZ14" s="51">
        <v>63</v>
      </c>
      <c r="BA14" s="51">
        <v>66</v>
      </c>
      <c r="BB14" s="51">
        <v>58</v>
      </c>
      <c r="BC14" s="51">
        <v>96</v>
      </c>
      <c r="BD14" s="51">
        <v>154</v>
      </c>
      <c r="BE14" s="51">
        <v>66</v>
      </c>
      <c r="BF14" s="51">
        <v>53</v>
      </c>
      <c r="BG14" s="51">
        <v>58</v>
      </c>
      <c r="BH14" s="51">
        <v>58</v>
      </c>
      <c r="BI14" s="51">
        <v>96</v>
      </c>
      <c r="BJ14" s="51">
        <v>154</v>
      </c>
      <c r="BK14" s="51">
        <v>83</v>
      </c>
      <c r="BL14" s="51">
        <v>93</v>
      </c>
      <c r="BM14" s="51">
        <v>89</v>
      </c>
      <c r="BN14" s="51">
        <v>58</v>
      </c>
      <c r="BO14" s="51">
        <v>96</v>
      </c>
      <c r="BP14" s="51">
        <v>154</v>
      </c>
      <c r="BQ14" s="51">
        <v>71</v>
      </c>
      <c r="BR14" s="51">
        <v>68</v>
      </c>
      <c r="BS14" s="51">
        <v>69</v>
      </c>
      <c r="BT14" s="51">
        <v>58</v>
      </c>
      <c r="BU14" s="51">
        <v>96</v>
      </c>
      <c r="BV14" s="51">
        <v>154</v>
      </c>
      <c r="BW14" s="51">
        <v>63</v>
      </c>
      <c r="BX14" s="51">
        <v>61</v>
      </c>
      <c r="BY14" s="51">
        <v>62</v>
      </c>
      <c r="BZ14" s="51">
        <v>1382</v>
      </c>
      <c r="CA14" s="51">
        <v>2300</v>
      </c>
      <c r="CB14" s="51">
        <v>3682</v>
      </c>
      <c r="CC14" s="51">
        <v>56</v>
      </c>
      <c r="CD14" s="51">
        <v>50</v>
      </c>
      <c r="CE14" s="51">
        <v>52</v>
      </c>
      <c r="CF14" s="51">
        <v>1382</v>
      </c>
      <c r="CG14" s="51">
        <v>2300</v>
      </c>
      <c r="CH14" s="51">
        <v>3682</v>
      </c>
      <c r="CI14" s="51">
        <v>69</v>
      </c>
      <c r="CJ14" s="51">
        <v>75</v>
      </c>
      <c r="CK14" s="51">
        <v>73</v>
      </c>
      <c r="CL14" s="51">
        <v>1382</v>
      </c>
      <c r="CM14" s="51">
        <v>2300</v>
      </c>
      <c r="CN14" s="51">
        <v>3682</v>
      </c>
      <c r="CO14" s="51">
        <v>72</v>
      </c>
      <c r="CP14" s="51">
        <v>74</v>
      </c>
      <c r="CQ14" s="51">
        <v>73</v>
      </c>
      <c r="CR14" s="51">
        <v>1382</v>
      </c>
      <c r="CS14" s="51">
        <v>2300</v>
      </c>
      <c r="CT14" s="51">
        <v>3682</v>
      </c>
      <c r="CU14" s="51">
        <v>62</v>
      </c>
      <c r="CV14" s="51">
        <v>58</v>
      </c>
      <c r="CW14" s="51">
        <v>60</v>
      </c>
      <c r="CX14" s="51">
        <v>650</v>
      </c>
      <c r="CY14" s="51">
        <v>1133</v>
      </c>
      <c r="CZ14" s="51">
        <v>1783</v>
      </c>
      <c r="DA14" s="51">
        <v>52</v>
      </c>
      <c r="DB14" s="51">
        <v>48</v>
      </c>
      <c r="DC14" s="51">
        <v>50</v>
      </c>
      <c r="DD14" s="51">
        <v>650</v>
      </c>
      <c r="DE14" s="51">
        <v>1133</v>
      </c>
      <c r="DF14" s="51">
        <v>1783</v>
      </c>
      <c r="DG14" s="51">
        <v>68</v>
      </c>
      <c r="DH14" s="51">
        <v>72</v>
      </c>
      <c r="DI14" s="51">
        <v>71</v>
      </c>
      <c r="DJ14" s="51">
        <v>650</v>
      </c>
      <c r="DK14" s="51">
        <v>1133</v>
      </c>
      <c r="DL14" s="51">
        <v>1783</v>
      </c>
      <c r="DM14" s="51">
        <v>62</v>
      </c>
      <c r="DN14" s="51">
        <v>67</v>
      </c>
      <c r="DO14" s="51">
        <v>65</v>
      </c>
      <c r="DP14" s="51">
        <v>650</v>
      </c>
      <c r="DQ14" s="51">
        <v>1133</v>
      </c>
      <c r="DR14" s="51">
        <v>1783</v>
      </c>
      <c r="DS14" s="51">
        <v>58</v>
      </c>
      <c r="DT14" s="51">
        <v>58</v>
      </c>
      <c r="DU14" s="51">
        <v>58</v>
      </c>
      <c r="DV14" s="51">
        <v>20433</v>
      </c>
      <c r="DW14" s="51">
        <v>35467</v>
      </c>
      <c r="DX14" s="51">
        <v>55900</v>
      </c>
      <c r="DY14" s="51">
        <v>52</v>
      </c>
      <c r="DZ14" s="51">
        <v>46</v>
      </c>
      <c r="EA14" s="51">
        <v>48</v>
      </c>
      <c r="EB14" s="51">
        <v>20433</v>
      </c>
      <c r="EC14" s="51">
        <v>35467</v>
      </c>
      <c r="ED14" s="51">
        <v>55900</v>
      </c>
      <c r="EE14" s="51">
        <v>68</v>
      </c>
      <c r="EF14" s="51">
        <v>76</v>
      </c>
      <c r="EG14" s="51">
        <v>73</v>
      </c>
      <c r="EH14" s="51">
        <v>20433</v>
      </c>
      <c r="EI14" s="51">
        <v>35468</v>
      </c>
      <c r="EJ14" s="51">
        <v>55901</v>
      </c>
      <c r="EK14" s="51">
        <v>68</v>
      </c>
      <c r="EL14" s="51">
        <v>76</v>
      </c>
      <c r="EM14" s="51">
        <v>73</v>
      </c>
      <c r="EN14" s="51">
        <v>20433</v>
      </c>
      <c r="EO14" s="51">
        <v>35468</v>
      </c>
      <c r="EP14" s="51">
        <v>55901</v>
      </c>
      <c r="EQ14" s="51">
        <v>60</v>
      </c>
      <c r="ER14" s="51">
        <v>59</v>
      </c>
      <c r="ES14" s="51">
        <v>59</v>
      </c>
      <c r="ET14" s="51">
        <v>27219</v>
      </c>
      <c r="EU14" s="51">
        <v>46680</v>
      </c>
      <c r="EV14" s="51">
        <v>73899</v>
      </c>
      <c r="EW14" s="51">
        <v>53</v>
      </c>
      <c r="EX14" s="51">
        <v>48</v>
      </c>
      <c r="EY14" s="51">
        <v>50</v>
      </c>
      <c r="EZ14" s="51">
        <v>27219</v>
      </c>
      <c r="FA14" s="51">
        <v>46680</v>
      </c>
      <c r="FB14" s="51">
        <v>73899</v>
      </c>
      <c r="FC14" s="51">
        <v>68</v>
      </c>
      <c r="FD14" s="51">
        <v>75</v>
      </c>
      <c r="FE14" s="51">
        <v>73</v>
      </c>
      <c r="FF14" s="51">
        <v>27219</v>
      </c>
      <c r="FG14" s="51">
        <v>46681</v>
      </c>
      <c r="FH14" s="51">
        <v>73900</v>
      </c>
      <c r="FI14" s="51">
        <v>67</v>
      </c>
      <c r="FJ14" s="51">
        <v>74</v>
      </c>
      <c r="FK14" s="51">
        <v>72</v>
      </c>
      <c r="FL14" s="51">
        <v>27219</v>
      </c>
      <c r="FM14" s="51">
        <v>46680</v>
      </c>
      <c r="FN14" s="51">
        <v>73899</v>
      </c>
    </row>
    <row r="15" spans="1:170" x14ac:dyDescent="0.2">
      <c r="B15" s="51" t="s">
        <v>104</v>
      </c>
      <c r="C15" s="51">
        <v>47</v>
      </c>
      <c r="D15" s="51">
        <v>46</v>
      </c>
      <c r="E15" s="51">
        <v>46</v>
      </c>
      <c r="F15" s="51">
        <v>1049</v>
      </c>
      <c r="G15" s="51">
        <v>2192</v>
      </c>
      <c r="H15" s="51">
        <v>3241</v>
      </c>
      <c r="I15" s="51">
        <v>41</v>
      </c>
      <c r="J15" s="51">
        <v>36</v>
      </c>
      <c r="K15" s="51">
        <v>38</v>
      </c>
      <c r="L15" s="51">
        <v>1049</v>
      </c>
      <c r="M15" s="51">
        <v>2192</v>
      </c>
      <c r="N15" s="51">
        <v>3241</v>
      </c>
      <c r="O15" s="51">
        <v>50</v>
      </c>
      <c r="P15" s="51">
        <v>54</v>
      </c>
      <c r="Q15" s="51">
        <v>52</v>
      </c>
      <c r="R15" s="51">
        <v>1048</v>
      </c>
      <c r="S15" s="51">
        <v>2192</v>
      </c>
      <c r="T15" s="51">
        <v>3240</v>
      </c>
      <c r="U15" s="51">
        <v>45</v>
      </c>
      <c r="V15" s="51">
        <v>47</v>
      </c>
      <c r="W15" s="51">
        <v>46</v>
      </c>
      <c r="X15" s="51">
        <v>1049</v>
      </c>
      <c r="Y15" s="51">
        <v>2192</v>
      </c>
      <c r="Z15" s="51">
        <v>3241</v>
      </c>
      <c r="AA15" s="51">
        <v>56</v>
      </c>
      <c r="AB15" s="51">
        <v>53</v>
      </c>
      <c r="AC15" s="51">
        <v>54</v>
      </c>
      <c r="AD15" s="51">
        <v>792</v>
      </c>
      <c r="AE15" s="51">
        <v>1812</v>
      </c>
      <c r="AF15" s="51">
        <v>2604</v>
      </c>
      <c r="AG15" s="51">
        <v>48</v>
      </c>
      <c r="AH15" s="51">
        <v>42</v>
      </c>
      <c r="AI15" s="51">
        <v>43</v>
      </c>
      <c r="AJ15" s="51">
        <v>792</v>
      </c>
      <c r="AK15" s="51">
        <v>1812</v>
      </c>
      <c r="AL15" s="51">
        <v>2604</v>
      </c>
      <c r="AM15" s="51">
        <v>54</v>
      </c>
      <c r="AN15" s="51">
        <v>60</v>
      </c>
      <c r="AO15" s="51">
        <v>58</v>
      </c>
      <c r="AP15" s="51">
        <v>792</v>
      </c>
      <c r="AQ15" s="51">
        <v>1812</v>
      </c>
      <c r="AR15" s="51">
        <v>2604</v>
      </c>
      <c r="AS15" s="51">
        <v>53</v>
      </c>
      <c r="AT15" s="51">
        <v>56</v>
      </c>
      <c r="AU15" s="51">
        <v>55</v>
      </c>
      <c r="AV15" s="51">
        <v>792</v>
      </c>
      <c r="AW15" s="51">
        <v>1812</v>
      </c>
      <c r="AX15" s="51">
        <v>2604</v>
      </c>
      <c r="AY15" s="51" t="s">
        <v>78</v>
      </c>
      <c r="AZ15" s="51" t="s">
        <v>78</v>
      </c>
      <c r="BA15" s="51">
        <v>52</v>
      </c>
      <c r="BB15" s="51">
        <v>36</v>
      </c>
      <c r="BC15" s="51">
        <v>67</v>
      </c>
      <c r="BD15" s="51">
        <v>103</v>
      </c>
      <c r="BE15" s="51" t="s">
        <v>78</v>
      </c>
      <c r="BF15" s="51" t="s">
        <v>78</v>
      </c>
      <c r="BG15" s="51">
        <v>48</v>
      </c>
      <c r="BH15" s="51">
        <v>36</v>
      </c>
      <c r="BI15" s="51">
        <v>67</v>
      </c>
      <c r="BJ15" s="51">
        <v>103</v>
      </c>
      <c r="BK15" s="51" t="s">
        <v>78</v>
      </c>
      <c r="BL15" s="51" t="s">
        <v>78</v>
      </c>
      <c r="BM15" s="51">
        <v>67</v>
      </c>
      <c r="BN15" s="51">
        <v>36</v>
      </c>
      <c r="BO15" s="51">
        <v>67</v>
      </c>
      <c r="BP15" s="51">
        <v>103</v>
      </c>
      <c r="BQ15" s="51" t="s">
        <v>78</v>
      </c>
      <c r="BR15" s="51" t="s">
        <v>78</v>
      </c>
      <c r="BS15" s="51">
        <v>57</v>
      </c>
      <c r="BT15" s="51">
        <v>36</v>
      </c>
      <c r="BU15" s="51">
        <v>67</v>
      </c>
      <c r="BV15" s="51">
        <v>103</v>
      </c>
      <c r="BW15" s="51">
        <v>50</v>
      </c>
      <c r="BX15" s="51">
        <v>50</v>
      </c>
      <c r="BY15" s="51">
        <v>50</v>
      </c>
      <c r="BZ15" s="51">
        <v>584</v>
      </c>
      <c r="CA15" s="51">
        <v>1337</v>
      </c>
      <c r="CB15" s="51">
        <v>1921</v>
      </c>
      <c r="CC15" s="51">
        <v>42</v>
      </c>
      <c r="CD15" s="51">
        <v>40</v>
      </c>
      <c r="CE15" s="51">
        <v>40</v>
      </c>
      <c r="CF15" s="51">
        <v>584</v>
      </c>
      <c r="CG15" s="51">
        <v>1337</v>
      </c>
      <c r="CH15" s="51">
        <v>1921</v>
      </c>
      <c r="CI15" s="51">
        <v>53</v>
      </c>
      <c r="CJ15" s="51">
        <v>63</v>
      </c>
      <c r="CK15" s="51">
        <v>60</v>
      </c>
      <c r="CL15" s="51">
        <v>584</v>
      </c>
      <c r="CM15" s="51">
        <v>1337</v>
      </c>
      <c r="CN15" s="51">
        <v>1921</v>
      </c>
      <c r="CO15" s="51">
        <v>55</v>
      </c>
      <c r="CP15" s="51">
        <v>64</v>
      </c>
      <c r="CQ15" s="51">
        <v>61</v>
      </c>
      <c r="CR15" s="51">
        <v>584</v>
      </c>
      <c r="CS15" s="51">
        <v>1337</v>
      </c>
      <c r="CT15" s="51">
        <v>1921</v>
      </c>
      <c r="CU15" s="51">
        <v>46</v>
      </c>
      <c r="CV15" s="51">
        <v>43</v>
      </c>
      <c r="CW15" s="51">
        <v>44</v>
      </c>
      <c r="CX15" s="51">
        <v>264</v>
      </c>
      <c r="CY15" s="51">
        <v>604</v>
      </c>
      <c r="CZ15" s="51">
        <v>868</v>
      </c>
      <c r="DA15" s="51">
        <v>43</v>
      </c>
      <c r="DB15" s="51">
        <v>36</v>
      </c>
      <c r="DC15" s="51">
        <v>38</v>
      </c>
      <c r="DD15" s="51">
        <v>264</v>
      </c>
      <c r="DE15" s="51">
        <v>604</v>
      </c>
      <c r="DF15" s="51">
        <v>868</v>
      </c>
      <c r="DG15" s="51">
        <v>53</v>
      </c>
      <c r="DH15" s="51">
        <v>56</v>
      </c>
      <c r="DI15" s="51">
        <v>55</v>
      </c>
      <c r="DJ15" s="51">
        <v>264</v>
      </c>
      <c r="DK15" s="51">
        <v>604</v>
      </c>
      <c r="DL15" s="51">
        <v>868</v>
      </c>
      <c r="DM15" s="51">
        <v>53</v>
      </c>
      <c r="DN15" s="51">
        <v>49</v>
      </c>
      <c r="DO15" s="51">
        <v>50</v>
      </c>
      <c r="DP15" s="51">
        <v>264</v>
      </c>
      <c r="DQ15" s="51">
        <v>604</v>
      </c>
      <c r="DR15" s="51">
        <v>868</v>
      </c>
      <c r="DS15" s="51">
        <v>45</v>
      </c>
      <c r="DT15" s="51">
        <v>46</v>
      </c>
      <c r="DU15" s="51">
        <v>46</v>
      </c>
      <c r="DV15" s="51">
        <v>8767</v>
      </c>
      <c r="DW15" s="51">
        <v>20992</v>
      </c>
      <c r="DX15" s="51">
        <v>29759</v>
      </c>
      <c r="DY15" s="51">
        <v>39</v>
      </c>
      <c r="DZ15" s="51">
        <v>36</v>
      </c>
      <c r="EA15" s="51">
        <v>37</v>
      </c>
      <c r="EB15" s="51">
        <v>8767</v>
      </c>
      <c r="EC15" s="51">
        <v>20992</v>
      </c>
      <c r="ED15" s="51">
        <v>29759</v>
      </c>
      <c r="EE15" s="51">
        <v>53</v>
      </c>
      <c r="EF15" s="51">
        <v>61</v>
      </c>
      <c r="EG15" s="51">
        <v>59</v>
      </c>
      <c r="EH15" s="51">
        <v>8767</v>
      </c>
      <c r="EI15" s="51">
        <v>20992</v>
      </c>
      <c r="EJ15" s="51">
        <v>29759</v>
      </c>
      <c r="EK15" s="51">
        <v>53</v>
      </c>
      <c r="EL15" s="51">
        <v>61</v>
      </c>
      <c r="EM15" s="51">
        <v>59</v>
      </c>
      <c r="EN15" s="51">
        <v>8767</v>
      </c>
      <c r="EO15" s="51">
        <v>20992</v>
      </c>
      <c r="EP15" s="51">
        <v>29759</v>
      </c>
      <c r="EQ15" s="51">
        <v>46</v>
      </c>
      <c r="ER15" s="51">
        <v>47</v>
      </c>
      <c r="ES15" s="51">
        <v>46</v>
      </c>
      <c r="ET15" s="51">
        <v>11492</v>
      </c>
      <c r="EU15" s="51">
        <v>27004</v>
      </c>
      <c r="EV15" s="51">
        <v>38496</v>
      </c>
      <c r="EW15" s="51">
        <v>40</v>
      </c>
      <c r="EX15" s="51">
        <v>36</v>
      </c>
      <c r="EY15" s="51">
        <v>37</v>
      </c>
      <c r="EZ15" s="51">
        <v>11492</v>
      </c>
      <c r="FA15" s="51">
        <v>27004</v>
      </c>
      <c r="FB15" s="51">
        <v>38496</v>
      </c>
      <c r="FC15" s="51">
        <v>52</v>
      </c>
      <c r="FD15" s="51">
        <v>60</v>
      </c>
      <c r="FE15" s="51">
        <v>58</v>
      </c>
      <c r="FF15" s="51">
        <v>11491</v>
      </c>
      <c r="FG15" s="51">
        <v>27004</v>
      </c>
      <c r="FH15" s="51">
        <v>38495</v>
      </c>
      <c r="FI15" s="51">
        <v>53</v>
      </c>
      <c r="FJ15" s="51">
        <v>60</v>
      </c>
      <c r="FK15" s="51">
        <v>58</v>
      </c>
      <c r="FL15" s="51">
        <v>11492</v>
      </c>
      <c r="FM15" s="51">
        <v>27004</v>
      </c>
      <c r="FN15" s="51">
        <v>38496</v>
      </c>
    </row>
    <row r="16" spans="1:170" x14ac:dyDescent="0.2">
      <c r="B16" s="51" t="s">
        <v>30</v>
      </c>
      <c r="C16" s="51">
        <v>15</v>
      </c>
      <c r="D16" s="51">
        <v>19</v>
      </c>
      <c r="E16" s="51">
        <v>18</v>
      </c>
      <c r="F16" s="51">
        <v>390</v>
      </c>
      <c r="G16" s="51">
        <v>797</v>
      </c>
      <c r="H16" s="51">
        <v>1187</v>
      </c>
      <c r="I16" s="51">
        <v>11</v>
      </c>
      <c r="J16" s="51">
        <v>14</v>
      </c>
      <c r="K16" s="51">
        <v>13</v>
      </c>
      <c r="L16" s="51">
        <v>390</v>
      </c>
      <c r="M16" s="51">
        <v>797</v>
      </c>
      <c r="N16" s="51">
        <v>1187</v>
      </c>
      <c r="O16" s="51">
        <v>14</v>
      </c>
      <c r="P16" s="51">
        <v>20</v>
      </c>
      <c r="Q16" s="51">
        <v>18</v>
      </c>
      <c r="R16" s="51">
        <v>390</v>
      </c>
      <c r="S16" s="51">
        <v>797</v>
      </c>
      <c r="T16" s="51">
        <v>1187</v>
      </c>
      <c r="U16" s="51">
        <v>13</v>
      </c>
      <c r="V16" s="51">
        <v>16</v>
      </c>
      <c r="W16" s="51">
        <v>15</v>
      </c>
      <c r="X16" s="51">
        <v>390</v>
      </c>
      <c r="Y16" s="51">
        <v>797</v>
      </c>
      <c r="Z16" s="51">
        <v>1187</v>
      </c>
      <c r="AA16" s="51">
        <v>19</v>
      </c>
      <c r="AB16" s="51">
        <v>18</v>
      </c>
      <c r="AC16" s="51">
        <v>18</v>
      </c>
      <c r="AD16" s="51">
        <v>206</v>
      </c>
      <c r="AE16" s="51">
        <v>650</v>
      </c>
      <c r="AF16" s="51">
        <v>856</v>
      </c>
      <c r="AG16" s="51">
        <v>13</v>
      </c>
      <c r="AH16" s="51">
        <v>13</v>
      </c>
      <c r="AI16" s="51">
        <v>13</v>
      </c>
      <c r="AJ16" s="51">
        <v>206</v>
      </c>
      <c r="AK16" s="51">
        <v>650</v>
      </c>
      <c r="AL16" s="51">
        <v>856</v>
      </c>
      <c r="AM16" s="51">
        <v>16</v>
      </c>
      <c r="AN16" s="51">
        <v>18</v>
      </c>
      <c r="AO16" s="51">
        <v>17</v>
      </c>
      <c r="AP16" s="51">
        <v>206</v>
      </c>
      <c r="AQ16" s="51">
        <v>650</v>
      </c>
      <c r="AR16" s="51">
        <v>856</v>
      </c>
      <c r="AS16" s="51">
        <v>16</v>
      </c>
      <c r="AT16" s="51">
        <v>15</v>
      </c>
      <c r="AU16" s="51">
        <v>15</v>
      </c>
      <c r="AV16" s="51">
        <v>206</v>
      </c>
      <c r="AW16" s="51">
        <v>650</v>
      </c>
      <c r="AX16" s="51">
        <v>856</v>
      </c>
      <c r="AY16" s="51" t="s">
        <v>78</v>
      </c>
      <c r="AZ16" s="51" t="s">
        <v>78</v>
      </c>
      <c r="BA16" s="51">
        <v>30</v>
      </c>
      <c r="BB16" s="51">
        <v>8</v>
      </c>
      <c r="BC16" s="51">
        <v>22</v>
      </c>
      <c r="BD16" s="51">
        <v>30</v>
      </c>
      <c r="BE16" s="51" t="s">
        <v>78</v>
      </c>
      <c r="BF16" s="51" t="s">
        <v>78</v>
      </c>
      <c r="BG16" s="51">
        <v>30</v>
      </c>
      <c r="BH16" s="51">
        <v>8</v>
      </c>
      <c r="BI16" s="51">
        <v>22</v>
      </c>
      <c r="BJ16" s="51">
        <v>30</v>
      </c>
      <c r="BK16" s="51" t="s">
        <v>78</v>
      </c>
      <c r="BL16" s="51" t="s">
        <v>78</v>
      </c>
      <c r="BM16" s="51">
        <v>40</v>
      </c>
      <c r="BN16" s="51">
        <v>8</v>
      </c>
      <c r="BO16" s="51">
        <v>22</v>
      </c>
      <c r="BP16" s="51">
        <v>30</v>
      </c>
      <c r="BQ16" s="51" t="s">
        <v>78</v>
      </c>
      <c r="BR16" s="51" t="s">
        <v>78</v>
      </c>
      <c r="BS16" s="51">
        <v>27</v>
      </c>
      <c r="BT16" s="51">
        <v>8</v>
      </c>
      <c r="BU16" s="51">
        <v>22</v>
      </c>
      <c r="BV16" s="51">
        <v>30</v>
      </c>
      <c r="BW16" s="51">
        <v>25</v>
      </c>
      <c r="BX16" s="51">
        <v>27</v>
      </c>
      <c r="BY16" s="51">
        <v>26</v>
      </c>
      <c r="BZ16" s="51">
        <v>154</v>
      </c>
      <c r="CA16" s="51">
        <v>400</v>
      </c>
      <c r="CB16" s="51">
        <v>554</v>
      </c>
      <c r="CC16" s="51">
        <v>19</v>
      </c>
      <c r="CD16" s="51">
        <v>18</v>
      </c>
      <c r="CE16" s="51">
        <v>18</v>
      </c>
      <c r="CF16" s="51">
        <v>154</v>
      </c>
      <c r="CG16" s="51">
        <v>400</v>
      </c>
      <c r="CH16" s="51">
        <v>554</v>
      </c>
      <c r="CI16" s="51">
        <v>21</v>
      </c>
      <c r="CJ16" s="51">
        <v>31</v>
      </c>
      <c r="CK16" s="51">
        <v>28</v>
      </c>
      <c r="CL16" s="51">
        <v>154</v>
      </c>
      <c r="CM16" s="51">
        <v>400</v>
      </c>
      <c r="CN16" s="51">
        <v>554</v>
      </c>
      <c r="CO16" s="51">
        <v>23</v>
      </c>
      <c r="CP16" s="51">
        <v>26</v>
      </c>
      <c r="CQ16" s="51">
        <v>25</v>
      </c>
      <c r="CR16" s="51">
        <v>154</v>
      </c>
      <c r="CS16" s="51">
        <v>400</v>
      </c>
      <c r="CT16" s="51">
        <v>554</v>
      </c>
      <c r="CU16" s="51">
        <v>17</v>
      </c>
      <c r="CV16" s="51">
        <v>20</v>
      </c>
      <c r="CW16" s="51">
        <v>19</v>
      </c>
      <c r="CX16" s="51">
        <v>58</v>
      </c>
      <c r="CY16" s="51">
        <v>184</v>
      </c>
      <c r="CZ16" s="51">
        <v>242</v>
      </c>
      <c r="DA16" s="51">
        <v>14</v>
      </c>
      <c r="DB16" s="51">
        <v>15</v>
      </c>
      <c r="DC16" s="51">
        <v>14</v>
      </c>
      <c r="DD16" s="51">
        <v>58</v>
      </c>
      <c r="DE16" s="51">
        <v>184</v>
      </c>
      <c r="DF16" s="51">
        <v>242</v>
      </c>
      <c r="DG16" s="51">
        <v>10</v>
      </c>
      <c r="DH16" s="51">
        <v>20</v>
      </c>
      <c r="DI16" s="51">
        <v>18</v>
      </c>
      <c r="DJ16" s="51">
        <v>58</v>
      </c>
      <c r="DK16" s="51">
        <v>184</v>
      </c>
      <c r="DL16" s="51">
        <v>242</v>
      </c>
      <c r="DM16" s="51">
        <v>12</v>
      </c>
      <c r="DN16" s="51">
        <v>18</v>
      </c>
      <c r="DO16" s="51">
        <v>17</v>
      </c>
      <c r="DP16" s="51">
        <v>58</v>
      </c>
      <c r="DQ16" s="51">
        <v>184</v>
      </c>
      <c r="DR16" s="51">
        <v>242</v>
      </c>
      <c r="DS16" s="51">
        <v>21</v>
      </c>
      <c r="DT16" s="51">
        <v>25</v>
      </c>
      <c r="DU16" s="51">
        <v>24</v>
      </c>
      <c r="DV16" s="51">
        <v>2165</v>
      </c>
      <c r="DW16" s="51">
        <v>5615</v>
      </c>
      <c r="DX16" s="51">
        <v>7780</v>
      </c>
      <c r="DY16" s="51">
        <v>16</v>
      </c>
      <c r="DZ16" s="51">
        <v>17</v>
      </c>
      <c r="EA16" s="51">
        <v>17</v>
      </c>
      <c r="EB16" s="51">
        <v>2165</v>
      </c>
      <c r="EC16" s="51">
        <v>5615</v>
      </c>
      <c r="ED16" s="51">
        <v>7780</v>
      </c>
      <c r="EE16" s="51">
        <v>21</v>
      </c>
      <c r="EF16" s="51">
        <v>31</v>
      </c>
      <c r="EG16" s="51">
        <v>28</v>
      </c>
      <c r="EH16" s="51">
        <v>2165</v>
      </c>
      <c r="EI16" s="51">
        <v>5615</v>
      </c>
      <c r="EJ16" s="51">
        <v>7780</v>
      </c>
      <c r="EK16" s="51">
        <v>20</v>
      </c>
      <c r="EL16" s="51">
        <v>28</v>
      </c>
      <c r="EM16" s="51">
        <v>26</v>
      </c>
      <c r="EN16" s="51">
        <v>2165</v>
      </c>
      <c r="EO16" s="51">
        <v>5614</v>
      </c>
      <c r="EP16" s="51">
        <v>7779</v>
      </c>
      <c r="EQ16" s="51">
        <v>20</v>
      </c>
      <c r="ER16" s="51">
        <v>24</v>
      </c>
      <c r="ES16" s="51">
        <v>23</v>
      </c>
      <c r="ET16" s="51">
        <v>2981</v>
      </c>
      <c r="EU16" s="51">
        <v>7668</v>
      </c>
      <c r="EV16" s="51">
        <v>10649</v>
      </c>
      <c r="EW16" s="51">
        <v>16</v>
      </c>
      <c r="EX16" s="51">
        <v>17</v>
      </c>
      <c r="EY16" s="51">
        <v>16</v>
      </c>
      <c r="EZ16" s="51">
        <v>2981</v>
      </c>
      <c r="FA16" s="51">
        <v>7668</v>
      </c>
      <c r="FB16" s="51">
        <v>10649</v>
      </c>
      <c r="FC16" s="51">
        <v>20</v>
      </c>
      <c r="FD16" s="51">
        <v>28</v>
      </c>
      <c r="FE16" s="51">
        <v>26</v>
      </c>
      <c r="FF16" s="51">
        <v>2981</v>
      </c>
      <c r="FG16" s="51">
        <v>7668</v>
      </c>
      <c r="FH16" s="51">
        <v>10649</v>
      </c>
      <c r="FI16" s="51">
        <v>19</v>
      </c>
      <c r="FJ16" s="51">
        <v>25</v>
      </c>
      <c r="FK16" s="51">
        <v>23</v>
      </c>
      <c r="FL16" s="51">
        <v>2981</v>
      </c>
      <c r="FM16" s="51">
        <v>7667</v>
      </c>
      <c r="FN16" s="51">
        <v>10648</v>
      </c>
    </row>
    <row r="18" spans="2:170" ht="14.25" x14ac:dyDescent="0.2">
      <c r="B18" s="51" t="s">
        <v>183</v>
      </c>
      <c r="C18" s="51">
        <v>89</v>
      </c>
      <c r="D18" s="51">
        <v>83</v>
      </c>
      <c r="E18" s="51">
        <v>86</v>
      </c>
      <c r="F18" s="51">
        <v>27957</v>
      </c>
      <c r="G18" s="51">
        <v>29042</v>
      </c>
      <c r="H18" s="51">
        <v>56999</v>
      </c>
      <c r="I18" s="51">
        <v>87</v>
      </c>
      <c r="J18" s="51">
        <v>77</v>
      </c>
      <c r="K18" s="51">
        <v>82</v>
      </c>
      <c r="L18" s="51">
        <v>27957</v>
      </c>
      <c r="M18" s="51">
        <v>29042</v>
      </c>
      <c r="N18" s="51">
        <v>56999</v>
      </c>
      <c r="O18" s="51">
        <v>90</v>
      </c>
      <c r="P18" s="51">
        <v>87</v>
      </c>
      <c r="Q18" s="51">
        <v>89</v>
      </c>
      <c r="R18" s="51">
        <v>27956</v>
      </c>
      <c r="S18" s="51">
        <v>29042</v>
      </c>
      <c r="T18" s="51">
        <v>56998</v>
      </c>
      <c r="U18" s="51">
        <v>87</v>
      </c>
      <c r="V18" s="51">
        <v>83</v>
      </c>
      <c r="W18" s="51">
        <v>85</v>
      </c>
      <c r="X18" s="51">
        <v>27957</v>
      </c>
      <c r="Y18" s="51">
        <v>29042</v>
      </c>
      <c r="Z18" s="51">
        <v>56999</v>
      </c>
      <c r="AA18" s="51">
        <v>88</v>
      </c>
      <c r="AB18" s="51">
        <v>80</v>
      </c>
      <c r="AC18" s="51">
        <v>84</v>
      </c>
      <c r="AD18" s="51">
        <v>15048</v>
      </c>
      <c r="AE18" s="51">
        <v>15520</v>
      </c>
      <c r="AF18" s="51">
        <v>30568</v>
      </c>
      <c r="AG18" s="51">
        <v>85</v>
      </c>
      <c r="AH18" s="51">
        <v>74</v>
      </c>
      <c r="AI18" s="51">
        <v>79</v>
      </c>
      <c r="AJ18" s="51">
        <v>15048</v>
      </c>
      <c r="AK18" s="51">
        <v>15520</v>
      </c>
      <c r="AL18" s="51">
        <v>30568</v>
      </c>
      <c r="AM18" s="51">
        <v>89</v>
      </c>
      <c r="AN18" s="51">
        <v>84</v>
      </c>
      <c r="AO18" s="51">
        <v>86</v>
      </c>
      <c r="AP18" s="51">
        <v>15048</v>
      </c>
      <c r="AQ18" s="51">
        <v>15520</v>
      </c>
      <c r="AR18" s="51">
        <v>30568</v>
      </c>
      <c r="AS18" s="51">
        <v>87</v>
      </c>
      <c r="AT18" s="51">
        <v>82</v>
      </c>
      <c r="AU18" s="51">
        <v>84</v>
      </c>
      <c r="AV18" s="51">
        <v>15048</v>
      </c>
      <c r="AW18" s="51">
        <v>15519</v>
      </c>
      <c r="AX18" s="51">
        <v>30567</v>
      </c>
      <c r="AY18" s="51">
        <v>90</v>
      </c>
      <c r="AZ18" s="51">
        <v>83</v>
      </c>
      <c r="BA18" s="51">
        <v>87</v>
      </c>
      <c r="BB18" s="51">
        <v>1014</v>
      </c>
      <c r="BC18" s="51">
        <v>935</v>
      </c>
      <c r="BD18" s="51">
        <v>1949</v>
      </c>
      <c r="BE18" s="51">
        <v>90</v>
      </c>
      <c r="BF18" s="51">
        <v>80</v>
      </c>
      <c r="BG18" s="51">
        <v>85</v>
      </c>
      <c r="BH18" s="51">
        <v>1014</v>
      </c>
      <c r="BI18" s="51">
        <v>935</v>
      </c>
      <c r="BJ18" s="51">
        <v>1949</v>
      </c>
      <c r="BK18" s="51">
        <v>95</v>
      </c>
      <c r="BL18" s="51">
        <v>93</v>
      </c>
      <c r="BM18" s="51">
        <v>94</v>
      </c>
      <c r="BN18" s="51">
        <v>1014</v>
      </c>
      <c r="BO18" s="51">
        <v>935</v>
      </c>
      <c r="BP18" s="51">
        <v>1949</v>
      </c>
      <c r="BQ18" s="51">
        <v>91</v>
      </c>
      <c r="BR18" s="51">
        <v>85</v>
      </c>
      <c r="BS18" s="51">
        <v>88</v>
      </c>
      <c r="BT18" s="51">
        <v>1014</v>
      </c>
      <c r="BU18" s="51">
        <v>935</v>
      </c>
      <c r="BV18" s="51">
        <v>1949</v>
      </c>
      <c r="BW18" s="51">
        <v>90</v>
      </c>
      <c r="BX18" s="51">
        <v>82</v>
      </c>
      <c r="BY18" s="51">
        <v>86</v>
      </c>
      <c r="BZ18" s="51">
        <v>13648</v>
      </c>
      <c r="CA18" s="51">
        <v>13980</v>
      </c>
      <c r="CB18" s="51">
        <v>27628</v>
      </c>
      <c r="CC18" s="51">
        <v>87</v>
      </c>
      <c r="CD18" s="51">
        <v>76</v>
      </c>
      <c r="CE18" s="51">
        <v>82</v>
      </c>
      <c r="CF18" s="51">
        <v>13648</v>
      </c>
      <c r="CG18" s="51">
        <v>13980</v>
      </c>
      <c r="CH18" s="51">
        <v>27628</v>
      </c>
      <c r="CI18" s="51">
        <v>91</v>
      </c>
      <c r="CJ18" s="51">
        <v>88</v>
      </c>
      <c r="CK18" s="51">
        <v>90</v>
      </c>
      <c r="CL18" s="51">
        <v>13648</v>
      </c>
      <c r="CM18" s="51">
        <v>13980</v>
      </c>
      <c r="CN18" s="51">
        <v>27628</v>
      </c>
      <c r="CO18" s="51">
        <v>91</v>
      </c>
      <c r="CP18" s="51">
        <v>87</v>
      </c>
      <c r="CQ18" s="51">
        <v>89</v>
      </c>
      <c r="CR18" s="51">
        <v>13648</v>
      </c>
      <c r="CS18" s="51">
        <v>13980</v>
      </c>
      <c r="CT18" s="51">
        <v>27628</v>
      </c>
      <c r="CU18" s="51">
        <v>80</v>
      </c>
      <c r="CV18" s="51">
        <v>72</v>
      </c>
      <c r="CW18" s="51">
        <v>76</v>
      </c>
      <c r="CX18" s="51">
        <v>7183</v>
      </c>
      <c r="CY18" s="51">
        <v>7683</v>
      </c>
      <c r="CZ18" s="51">
        <v>14866</v>
      </c>
      <c r="DA18" s="51">
        <v>78</v>
      </c>
      <c r="DB18" s="51">
        <v>66</v>
      </c>
      <c r="DC18" s="51">
        <v>72</v>
      </c>
      <c r="DD18" s="51">
        <v>7183</v>
      </c>
      <c r="DE18" s="51">
        <v>7683</v>
      </c>
      <c r="DF18" s="51">
        <v>14866</v>
      </c>
      <c r="DG18" s="51">
        <v>84</v>
      </c>
      <c r="DH18" s="51">
        <v>79</v>
      </c>
      <c r="DI18" s="51">
        <v>82</v>
      </c>
      <c r="DJ18" s="51">
        <v>7183</v>
      </c>
      <c r="DK18" s="51">
        <v>7683</v>
      </c>
      <c r="DL18" s="51">
        <v>14866</v>
      </c>
      <c r="DM18" s="51">
        <v>80</v>
      </c>
      <c r="DN18" s="51">
        <v>75</v>
      </c>
      <c r="DO18" s="51">
        <v>77</v>
      </c>
      <c r="DP18" s="51">
        <v>7182</v>
      </c>
      <c r="DQ18" s="51">
        <v>7683</v>
      </c>
      <c r="DR18" s="51">
        <v>14865</v>
      </c>
      <c r="DS18" s="51">
        <v>89</v>
      </c>
      <c r="DT18" s="51">
        <v>82</v>
      </c>
      <c r="DU18" s="51">
        <v>85</v>
      </c>
      <c r="DV18" s="51">
        <v>212957</v>
      </c>
      <c r="DW18" s="51">
        <v>224574</v>
      </c>
      <c r="DX18" s="51">
        <v>437531</v>
      </c>
      <c r="DY18" s="51">
        <v>87</v>
      </c>
      <c r="DZ18" s="51">
        <v>76</v>
      </c>
      <c r="EA18" s="51">
        <v>81</v>
      </c>
      <c r="EB18" s="51">
        <v>212957</v>
      </c>
      <c r="EC18" s="51">
        <v>224574</v>
      </c>
      <c r="ED18" s="51">
        <v>437531</v>
      </c>
      <c r="EE18" s="51">
        <v>92</v>
      </c>
      <c r="EF18" s="51">
        <v>89</v>
      </c>
      <c r="EG18" s="51">
        <v>90</v>
      </c>
      <c r="EH18" s="51">
        <v>212958</v>
      </c>
      <c r="EI18" s="51">
        <v>224575</v>
      </c>
      <c r="EJ18" s="51">
        <v>437533</v>
      </c>
      <c r="EK18" s="51">
        <v>91</v>
      </c>
      <c r="EL18" s="51">
        <v>88</v>
      </c>
      <c r="EM18" s="51">
        <v>90</v>
      </c>
      <c r="EN18" s="51">
        <v>212957</v>
      </c>
      <c r="EO18" s="51">
        <v>224574</v>
      </c>
      <c r="EP18" s="51">
        <v>437531</v>
      </c>
      <c r="EQ18" s="51">
        <v>89</v>
      </c>
      <c r="ER18" s="51">
        <v>82</v>
      </c>
      <c r="ES18" s="51">
        <v>85</v>
      </c>
      <c r="ET18" s="51">
        <v>277807</v>
      </c>
      <c r="EU18" s="51">
        <v>291734</v>
      </c>
      <c r="EV18" s="51">
        <v>569541</v>
      </c>
      <c r="EW18" s="51">
        <v>87</v>
      </c>
      <c r="EX18" s="51">
        <v>76</v>
      </c>
      <c r="EY18" s="51">
        <v>81</v>
      </c>
      <c r="EZ18" s="51">
        <v>277807</v>
      </c>
      <c r="FA18" s="51">
        <v>291734</v>
      </c>
      <c r="FB18" s="51">
        <v>569541</v>
      </c>
      <c r="FC18" s="51">
        <v>91</v>
      </c>
      <c r="FD18" s="51">
        <v>88</v>
      </c>
      <c r="FE18" s="51">
        <v>90</v>
      </c>
      <c r="FF18" s="51">
        <v>277807</v>
      </c>
      <c r="FG18" s="51">
        <v>291735</v>
      </c>
      <c r="FH18" s="51">
        <v>569542</v>
      </c>
      <c r="FI18" s="51">
        <v>90</v>
      </c>
      <c r="FJ18" s="51">
        <v>87</v>
      </c>
      <c r="FK18" s="51">
        <v>89</v>
      </c>
      <c r="FL18" s="51">
        <v>277806</v>
      </c>
      <c r="FM18" s="51">
        <v>291733</v>
      </c>
      <c r="FN18" s="51">
        <v>569539</v>
      </c>
    </row>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N18"/>
  <sheetViews>
    <sheetView workbookViewId="0">
      <selection sqref="A1:N1"/>
    </sheetView>
  </sheetViews>
  <sheetFormatPr defaultRowHeight="12.75" x14ac:dyDescent="0.2"/>
  <cols>
    <col min="1" max="1" width="9.140625" style="51"/>
    <col min="2" max="2" width="22.140625" style="51" bestFit="1" customWidth="1"/>
    <col min="3" max="16384" width="9.140625" style="51"/>
  </cols>
  <sheetData>
    <row r="1" spans="1:170" ht="15.75" x14ac:dyDescent="0.25">
      <c r="A1" s="50" t="s">
        <v>49</v>
      </c>
      <c r="B1" s="118"/>
      <c r="C1" s="118"/>
      <c r="D1" s="118"/>
      <c r="E1" s="118"/>
      <c r="F1" s="118"/>
      <c r="G1" s="118"/>
      <c r="H1" s="118"/>
      <c r="I1" s="118"/>
      <c r="J1" s="118"/>
      <c r="K1" s="118"/>
      <c r="L1" s="118"/>
      <c r="M1" s="118"/>
      <c r="N1" s="118"/>
      <c r="O1" s="118"/>
      <c r="P1" s="118"/>
      <c r="Q1" s="118"/>
      <c r="R1" s="118"/>
      <c r="S1" s="118"/>
      <c r="T1" s="118"/>
      <c r="U1" s="118">
        <v>20</v>
      </c>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c r="BW1" s="118">
        <v>74</v>
      </c>
      <c r="BX1" s="118">
        <v>75</v>
      </c>
      <c r="BY1" s="118">
        <v>76</v>
      </c>
      <c r="BZ1" s="118">
        <v>77</v>
      </c>
      <c r="CA1" s="118">
        <v>78</v>
      </c>
      <c r="CB1" s="118">
        <v>79</v>
      </c>
      <c r="CC1" s="118">
        <v>80</v>
      </c>
      <c r="CD1" s="118">
        <v>81</v>
      </c>
      <c r="CE1" s="118">
        <v>82</v>
      </c>
      <c r="CF1" s="118">
        <v>83</v>
      </c>
      <c r="CG1" s="118">
        <v>84</v>
      </c>
      <c r="CH1" s="118">
        <v>85</v>
      </c>
      <c r="CI1" s="118">
        <v>86</v>
      </c>
      <c r="CJ1" s="118">
        <v>87</v>
      </c>
      <c r="CK1" s="118">
        <v>88</v>
      </c>
      <c r="CL1" s="118">
        <v>89</v>
      </c>
      <c r="CM1" s="118">
        <v>90</v>
      </c>
      <c r="CN1" s="118">
        <v>91</v>
      </c>
      <c r="CO1" s="118">
        <v>92</v>
      </c>
      <c r="CP1" s="118">
        <v>93</v>
      </c>
      <c r="CQ1" s="118">
        <v>94</v>
      </c>
      <c r="CR1" s="118">
        <v>95</v>
      </c>
      <c r="CS1" s="118">
        <v>96</v>
      </c>
      <c r="CT1" s="118">
        <v>97</v>
      </c>
      <c r="CU1" s="118">
        <v>98</v>
      </c>
      <c r="CV1" s="118">
        <v>99</v>
      </c>
      <c r="CW1" s="118">
        <v>100</v>
      </c>
      <c r="CX1" s="118">
        <v>101</v>
      </c>
      <c r="CY1" s="118">
        <v>102</v>
      </c>
      <c r="CZ1" s="118">
        <v>103</v>
      </c>
      <c r="DA1" s="118">
        <v>104</v>
      </c>
      <c r="DB1" s="118">
        <v>105</v>
      </c>
      <c r="DC1" s="118">
        <v>106</v>
      </c>
      <c r="DD1" s="118">
        <v>107</v>
      </c>
      <c r="DE1" s="118">
        <v>108</v>
      </c>
      <c r="DF1" s="118">
        <v>109</v>
      </c>
      <c r="DG1" s="118">
        <v>110</v>
      </c>
      <c r="DH1" s="118">
        <v>111</v>
      </c>
      <c r="DI1" s="118">
        <v>112</v>
      </c>
      <c r="DJ1" s="118">
        <v>113</v>
      </c>
      <c r="DK1" s="118">
        <v>114</v>
      </c>
      <c r="DL1" s="118">
        <v>115</v>
      </c>
      <c r="DM1" s="118">
        <v>116</v>
      </c>
      <c r="DN1" s="118">
        <v>117</v>
      </c>
      <c r="DO1" s="118">
        <v>118</v>
      </c>
      <c r="DP1" s="118">
        <v>119</v>
      </c>
      <c r="DQ1" s="118">
        <v>120</v>
      </c>
      <c r="DR1" s="118">
        <v>121</v>
      </c>
      <c r="DS1" s="118">
        <v>122</v>
      </c>
      <c r="DT1" s="118">
        <v>123</v>
      </c>
      <c r="DU1" s="118">
        <v>124</v>
      </c>
      <c r="DV1" s="118">
        <v>125</v>
      </c>
      <c r="DW1" s="118">
        <v>126</v>
      </c>
      <c r="DX1" s="118">
        <v>127</v>
      </c>
      <c r="DY1" s="118">
        <v>128</v>
      </c>
      <c r="DZ1" s="118">
        <v>129</v>
      </c>
      <c r="EA1" s="118">
        <v>130</v>
      </c>
      <c r="EB1" s="118">
        <v>131</v>
      </c>
      <c r="EC1" s="118">
        <v>132</v>
      </c>
      <c r="ED1" s="118">
        <v>133</v>
      </c>
      <c r="EE1" s="118">
        <v>134</v>
      </c>
      <c r="EF1" s="118">
        <v>135</v>
      </c>
      <c r="EG1" s="118">
        <v>136</v>
      </c>
      <c r="EH1" s="118">
        <v>137</v>
      </c>
      <c r="EI1" s="118">
        <v>138</v>
      </c>
      <c r="EJ1" s="118">
        <v>139</v>
      </c>
      <c r="EK1" s="118">
        <v>140</v>
      </c>
      <c r="EL1" s="118">
        <v>141</v>
      </c>
      <c r="EM1" s="118">
        <v>142</v>
      </c>
      <c r="EN1" s="118">
        <v>143</v>
      </c>
      <c r="EO1" s="118">
        <v>144</v>
      </c>
      <c r="EP1" s="118">
        <v>145</v>
      </c>
      <c r="EQ1" s="118">
        <v>146</v>
      </c>
      <c r="ER1" s="118">
        <v>147</v>
      </c>
      <c r="ES1" s="118">
        <v>148</v>
      </c>
      <c r="ET1" s="118">
        <v>149</v>
      </c>
      <c r="EU1" s="118">
        <v>150</v>
      </c>
      <c r="EV1" s="118">
        <v>151</v>
      </c>
      <c r="EW1" s="118">
        <v>152</v>
      </c>
      <c r="EX1" s="118">
        <v>153</v>
      </c>
      <c r="EY1" s="118">
        <v>154</v>
      </c>
      <c r="EZ1" s="118">
        <v>155</v>
      </c>
      <c r="FA1" s="118">
        <v>156</v>
      </c>
      <c r="FB1" s="118">
        <v>157</v>
      </c>
      <c r="FC1" s="118">
        <v>158</v>
      </c>
      <c r="FD1" s="118">
        <v>159</v>
      </c>
      <c r="FE1" s="118">
        <v>160</v>
      </c>
      <c r="FF1" s="118">
        <v>161</v>
      </c>
      <c r="FG1" s="118">
        <v>162</v>
      </c>
      <c r="FH1" s="118">
        <v>163</v>
      </c>
      <c r="FI1" s="118">
        <v>164</v>
      </c>
      <c r="FJ1" s="118">
        <v>165</v>
      </c>
      <c r="FK1" s="118">
        <v>166</v>
      </c>
      <c r="FL1" s="118">
        <v>167</v>
      </c>
      <c r="FM1" s="118">
        <v>168</v>
      </c>
      <c r="FN1" s="118">
        <v>169</v>
      </c>
    </row>
    <row r="2" spans="1:170" x14ac:dyDescent="0.2">
      <c r="C2" s="51" t="s">
        <v>132</v>
      </c>
    </row>
    <row r="3" spans="1:170" x14ac:dyDescent="0.2">
      <c r="C3" s="51" t="s">
        <v>19</v>
      </c>
      <c r="AA3" s="51" t="s">
        <v>20</v>
      </c>
      <c r="AY3" s="51" t="s">
        <v>21</v>
      </c>
      <c r="BW3" s="51" t="s">
        <v>18</v>
      </c>
      <c r="CU3" s="51" t="s">
        <v>133</v>
      </c>
      <c r="DS3" s="51" t="s">
        <v>17</v>
      </c>
      <c r="EQ3" s="51" t="s">
        <v>55</v>
      </c>
    </row>
    <row r="4" spans="1:170" x14ac:dyDescent="0.2">
      <c r="C4" s="51" t="s">
        <v>174</v>
      </c>
      <c r="I4" s="51" t="s">
        <v>50</v>
      </c>
      <c r="O4" s="51" t="s">
        <v>51</v>
      </c>
      <c r="U4" s="51" t="s">
        <v>52</v>
      </c>
      <c r="AA4" s="51" t="s">
        <v>174</v>
      </c>
      <c r="AG4" s="51" t="s">
        <v>50</v>
      </c>
      <c r="AM4" s="51" t="s">
        <v>51</v>
      </c>
      <c r="AS4" s="51" t="s">
        <v>52</v>
      </c>
      <c r="AY4" s="51" t="s">
        <v>174</v>
      </c>
      <c r="BE4" s="51" t="s">
        <v>50</v>
      </c>
      <c r="BK4" s="51" t="s">
        <v>51</v>
      </c>
      <c r="BQ4" s="51" t="s">
        <v>52</v>
      </c>
      <c r="BW4" s="51" t="s">
        <v>174</v>
      </c>
      <c r="CC4" s="51" t="s">
        <v>50</v>
      </c>
      <c r="CI4" s="51" t="s">
        <v>51</v>
      </c>
      <c r="CO4" s="51" t="s">
        <v>52</v>
      </c>
      <c r="CU4" s="51" t="s">
        <v>174</v>
      </c>
      <c r="DA4" s="51" t="s">
        <v>50</v>
      </c>
      <c r="DG4" s="51" t="s">
        <v>51</v>
      </c>
      <c r="DM4" s="51" t="s">
        <v>52</v>
      </c>
      <c r="DS4" s="51" t="s">
        <v>174</v>
      </c>
      <c r="DY4" s="51" t="s">
        <v>50</v>
      </c>
      <c r="EE4" s="51" t="s">
        <v>51</v>
      </c>
      <c r="EK4" s="51" t="s">
        <v>52</v>
      </c>
      <c r="EQ4" s="51" t="s">
        <v>174</v>
      </c>
      <c r="EW4" s="51" t="s">
        <v>50</v>
      </c>
      <c r="FC4" s="51" t="s">
        <v>51</v>
      </c>
      <c r="FI4" s="51" t="s">
        <v>52</v>
      </c>
    </row>
    <row r="5" spans="1:170" x14ac:dyDescent="0.2">
      <c r="C5" s="51">
        <v>1</v>
      </c>
      <c r="I5" s="51">
        <v>1</v>
      </c>
      <c r="O5" s="51">
        <v>1</v>
      </c>
      <c r="U5" s="51">
        <v>1</v>
      </c>
      <c r="AA5" s="51">
        <v>1</v>
      </c>
      <c r="AG5" s="51">
        <v>1</v>
      </c>
      <c r="AM5" s="51">
        <v>1</v>
      </c>
      <c r="AS5" s="51">
        <v>1</v>
      </c>
      <c r="AY5" s="51">
        <v>1</v>
      </c>
      <c r="BE5" s="51">
        <v>1</v>
      </c>
      <c r="BK5" s="51">
        <v>1</v>
      </c>
      <c r="BQ5" s="51">
        <v>1</v>
      </c>
      <c r="BW5" s="51">
        <v>1</v>
      </c>
      <c r="CC5" s="51">
        <v>1</v>
      </c>
      <c r="CI5" s="51">
        <v>1</v>
      </c>
      <c r="CO5" s="51">
        <v>1</v>
      </c>
      <c r="CU5" s="51">
        <v>1</v>
      </c>
      <c r="DA5" s="51">
        <v>1</v>
      </c>
      <c r="DG5" s="51">
        <v>1</v>
      </c>
      <c r="DM5" s="51">
        <v>1</v>
      </c>
      <c r="DS5" s="51">
        <v>1</v>
      </c>
      <c r="DY5" s="51">
        <v>1</v>
      </c>
      <c r="EE5" s="51">
        <v>1</v>
      </c>
      <c r="EK5" s="51">
        <v>1</v>
      </c>
      <c r="EQ5" s="51">
        <v>1</v>
      </c>
      <c r="EW5" s="51">
        <v>1</v>
      </c>
      <c r="FC5" s="51">
        <v>1</v>
      </c>
      <c r="FI5" s="51">
        <v>1</v>
      </c>
    </row>
    <row r="6" spans="1:170" x14ac:dyDescent="0.2">
      <c r="C6" s="51" t="s">
        <v>57</v>
      </c>
      <c r="I6" s="51" t="s">
        <v>59</v>
      </c>
      <c r="O6" s="51" t="s">
        <v>61</v>
      </c>
      <c r="U6" s="51" t="s">
        <v>63</v>
      </c>
      <c r="AA6" s="51" t="s">
        <v>57</v>
      </c>
      <c r="AG6" s="51" t="s">
        <v>59</v>
      </c>
      <c r="AM6" s="51" t="s">
        <v>61</v>
      </c>
      <c r="AS6" s="51" t="s">
        <v>63</v>
      </c>
      <c r="AY6" s="51" t="s">
        <v>57</v>
      </c>
      <c r="BE6" s="51" t="s">
        <v>59</v>
      </c>
      <c r="BK6" s="51" t="s">
        <v>61</v>
      </c>
      <c r="BQ6" s="51" t="s">
        <v>63</v>
      </c>
      <c r="BW6" s="51" t="s">
        <v>57</v>
      </c>
      <c r="CC6" s="51" t="s">
        <v>59</v>
      </c>
      <c r="CI6" s="51" t="s">
        <v>61</v>
      </c>
      <c r="CO6" s="51" t="s">
        <v>63</v>
      </c>
      <c r="CU6" s="51" t="s">
        <v>57</v>
      </c>
      <c r="DA6" s="51" t="s">
        <v>59</v>
      </c>
      <c r="DG6" s="51" t="s">
        <v>61</v>
      </c>
      <c r="DM6" s="51" t="s">
        <v>63</v>
      </c>
      <c r="DS6" s="51" t="s">
        <v>57</v>
      </c>
      <c r="DY6" s="51" t="s">
        <v>59</v>
      </c>
      <c r="EE6" s="51" t="s">
        <v>61</v>
      </c>
      <c r="EK6" s="51" t="s">
        <v>63</v>
      </c>
      <c r="EQ6" s="51" t="s">
        <v>57</v>
      </c>
      <c r="EW6" s="51" t="s">
        <v>59</v>
      </c>
      <c r="FC6" s="51" t="s">
        <v>61</v>
      </c>
      <c r="FI6" s="51" t="s">
        <v>63</v>
      </c>
    </row>
    <row r="7" spans="1:170" x14ac:dyDescent="0.2">
      <c r="C7" s="51">
        <v>1</v>
      </c>
      <c r="F7" s="51" t="s">
        <v>55</v>
      </c>
      <c r="I7" s="51">
        <v>1</v>
      </c>
      <c r="L7" s="51" t="s">
        <v>55</v>
      </c>
      <c r="O7" s="51">
        <v>1</v>
      </c>
      <c r="R7" s="51" t="s">
        <v>55</v>
      </c>
      <c r="U7" s="51">
        <v>1</v>
      </c>
      <c r="X7" s="51" t="s">
        <v>55</v>
      </c>
      <c r="AA7" s="51">
        <v>1</v>
      </c>
      <c r="AD7" s="51" t="s">
        <v>55</v>
      </c>
      <c r="AG7" s="51">
        <v>1</v>
      </c>
      <c r="AJ7" s="51" t="s">
        <v>55</v>
      </c>
      <c r="AM7" s="51">
        <v>1</v>
      </c>
      <c r="AP7" s="51" t="s">
        <v>55</v>
      </c>
      <c r="AS7" s="51">
        <v>1</v>
      </c>
      <c r="AV7" s="51" t="s">
        <v>55</v>
      </c>
      <c r="AY7" s="51">
        <v>1</v>
      </c>
      <c r="BB7" s="51" t="s">
        <v>55</v>
      </c>
      <c r="BE7" s="51">
        <v>1</v>
      </c>
      <c r="BH7" s="51" t="s">
        <v>55</v>
      </c>
      <c r="BK7" s="51">
        <v>1</v>
      </c>
      <c r="BN7" s="51" t="s">
        <v>55</v>
      </c>
      <c r="BQ7" s="51">
        <v>1</v>
      </c>
      <c r="BT7" s="51" t="s">
        <v>55</v>
      </c>
      <c r="BW7" s="51">
        <v>1</v>
      </c>
      <c r="BZ7" s="51" t="s">
        <v>55</v>
      </c>
      <c r="CC7" s="51">
        <v>1</v>
      </c>
      <c r="CF7" s="51" t="s">
        <v>55</v>
      </c>
      <c r="CI7" s="51">
        <v>1</v>
      </c>
      <c r="CL7" s="51" t="s">
        <v>55</v>
      </c>
      <c r="CO7" s="51">
        <v>1</v>
      </c>
      <c r="CR7" s="51" t="s">
        <v>55</v>
      </c>
      <c r="CU7" s="51">
        <v>1</v>
      </c>
      <c r="CX7" s="51" t="s">
        <v>55</v>
      </c>
      <c r="DA7" s="51">
        <v>1</v>
      </c>
      <c r="DD7" s="51" t="s">
        <v>55</v>
      </c>
      <c r="DG7" s="51">
        <v>1</v>
      </c>
      <c r="DJ7" s="51" t="s">
        <v>55</v>
      </c>
      <c r="DM7" s="51">
        <v>1</v>
      </c>
      <c r="DP7" s="51" t="s">
        <v>55</v>
      </c>
      <c r="DS7" s="51">
        <v>1</v>
      </c>
      <c r="DV7" s="51" t="s">
        <v>55</v>
      </c>
      <c r="DY7" s="51">
        <v>1</v>
      </c>
      <c r="EB7" s="51" t="s">
        <v>55</v>
      </c>
      <c r="EE7" s="51">
        <v>1</v>
      </c>
      <c r="EH7" s="51" t="s">
        <v>55</v>
      </c>
      <c r="EK7" s="51">
        <v>1</v>
      </c>
      <c r="EN7" s="51" t="s">
        <v>55</v>
      </c>
      <c r="EQ7" s="51">
        <v>1</v>
      </c>
      <c r="ET7" s="51" t="s">
        <v>55</v>
      </c>
      <c r="EW7" s="51">
        <v>1</v>
      </c>
      <c r="EZ7" s="51" t="s">
        <v>55</v>
      </c>
      <c r="FC7" s="51">
        <v>1</v>
      </c>
      <c r="FF7" s="51" t="s">
        <v>55</v>
      </c>
      <c r="FI7" s="51">
        <v>1</v>
      </c>
      <c r="FL7" s="51" t="s">
        <v>55</v>
      </c>
    </row>
    <row r="8" spans="1:170" x14ac:dyDescent="0.2">
      <c r="C8" s="51" t="s">
        <v>175</v>
      </c>
      <c r="F8" s="51" t="s">
        <v>175</v>
      </c>
      <c r="I8" s="51" t="s">
        <v>175</v>
      </c>
      <c r="L8" s="51" t="s">
        <v>175</v>
      </c>
      <c r="O8" s="51" t="s">
        <v>175</v>
      </c>
      <c r="R8" s="51" t="s">
        <v>175</v>
      </c>
      <c r="U8" s="51" t="s">
        <v>175</v>
      </c>
      <c r="X8" s="51" t="s">
        <v>175</v>
      </c>
      <c r="AA8" s="51" t="s">
        <v>175</v>
      </c>
      <c r="AD8" s="51" t="s">
        <v>175</v>
      </c>
      <c r="AG8" s="51" t="s">
        <v>175</v>
      </c>
      <c r="AJ8" s="51" t="s">
        <v>175</v>
      </c>
      <c r="AM8" s="51" t="s">
        <v>175</v>
      </c>
      <c r="AP8" s="51" t="s">
        <v>175</v>
      </c>
      <c r="AS8" s="51" t="s">
        <v>175</v>
      </c>
      <c r="AV8" s="51" t="s">
        <v>175</v>
      </c>
      <c r="AY8" s="51" t="s">
        <v>175</v>
      </c>
      <c r="BB8" s="51" t="s">
        <v>175</v>
      </c>
      <c r="BE8" s="51" t="s">
        <v>175</v>
      </c>
      <c r="BH8" s="51" t="s">
        <v>175</v>
      </c>
      <c r="BK8" s="51" t="s">
        <v>175</v>
      </c>
      <c r="BN8" s="51" t="s">
        <v>175</v>
      </c>
      <c r="BQ8" s="51" t="s">
        <v>175</v>
      </c>
      <c r="BT8" s="51" t="s">
        <v>175</v>
      </c>
      <c r="BW8" s="51" t="s">
        <v>175</v>
      </c>
      <c r="BZ8" s="51" t="s">
        <v>175</v>
      </c>
      <c r="CC8" s="51" t="s">
        <v>175</v>
      </c>
      <c r="CF8" s="51" t="s">
        <v>175</v>
      </c>
      <c r="CI8" s="51" t="s">
        <v>175</v>
      </c>
      <c r="CL8" s="51" t="s">
        <v>175</v>
      </c>
      <c r="CO8" s="51" t="s">
        <v>175</v>
      </c>
      <c r="CR8" s="51" t="s">
        <v>175</v>
      </c>
      <c r="CU8" s="51" t="s">
        <v>175</v>
      </c>
      <c r="CX8" s="51" t="s">
        <v>175</v>
      </c>
      <c r="DA8" s="51" t="s">
        <v>175</v>
      </c>
      <c r="DD8" s="51" t="s">
        <v>175</v>
      </c>
      <c r="DG8" s="51" t="s">
        <v>175</v>
      </c>
      <c r="DJ8" s="51" t="s">
        <v>175</v>
      </c>
      <c r="DM8" s="51" t="s">
        <v>175</v>
      </c>
      <c r="DP8" s="51" t="s">
        <v>175</v>
      </c>
      <c r="DS8" s="51" t="s">
        <v>175</v>
      </c>
      <c r="DV8" s="51" t="s">
        <v>175</v>
      </c>
      <c r="DY8" s="51" t="s">
        <v>175</v>
      </c>
      <c r="EB8" s="51" t="s">
        <v>175</v>
      </c>
      <c r="EE8" s="51" t="s">
        <v>175</v>
      </c>
      <c r="EH8" s="51" t="s">
        <v>175</v>
      </c>
      <c r="EK8" s="51" t="s">
        <v>175</v>
      </c>
      <c r="EN8" s="51" t="s">
        <v>175</v>
      </c>
      <c r="EQ8" s="51" t="s">
        <v>175</v>
      </c>
      <c r="ET8" s="51" t="s">
        <v>175</v>
      </c>
      <c r="EW8" s="51" t="s">
        <v>175</v>
      </c>
      <c r="EZ8" s="51" t="s">
        <v>175</v>
      </c>
      <c r="FC8" s="51" t="s">
        <v>175</v>
      </c>
      <c r="FF8" s="51" t="s">
        <v>175</v>
      </c>
      <c r="FI8" s="51" t="s">
        <v>175</v>
      </c>
      <c r="FL8" s="51" t="s">
        <v>175</v>
      </c>
    </row>
    <row r="9" spans="1:170" x14ac:dyDescent="0.2">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c r="BW9" s="51" t="s">
        <v>53</v>
      </c>
      <c r="BX9" s="51" t="s">
        <v>54</v>
      </c>
      <c r="BY9" s="51" t="s">
        <v>55</v>
      </c>
      <c r="BZ9" s="51" t="s">
        <v>53</v>
      </c>
      <c r="CA9" s="51" t="s">
        <v>54</v>
      </c>
      <c r="CB9" s="51" t="s">
        <v>55</v>
      </c>
      <c r="CC9" s="51" t="s">
        <v>53</v>
      </c>
      <c r="CD9" s="51" t="s">
        <v>54</v>
      </c>
      <c r="CE9" s="51" t="s">
        <v>55</v>
      </c>
      <c r="CF9" s="51" t="s">
        <v>53</v>
      </c>
      <c r="CG9" s="51" t="s">
        <v>54</v>
      </c>
      <c r="CH9" s="51" t="s">
        <v>55</v>
      </c>
      <c r="CI9" s="51" t="s">
        <v>53</v>
      </c>
      <c r="CJ9" s="51" t="s">
        <v>54</v>
      </c>
      <c r="CK9" s="51" t="s">
        <v>55</v>
      </c>
      <c r="CL9" s="51" t="s">
        <v>53</v>
      </c>
      <c r="CM9" s="51" t="s">
        <v>54</v>
      </c>
      <c r="CN9" s="51" t="s">
        <v>55</v>
      </c>
      <c r="CO9" s="51" t="s">
        <v>53</v>
      </c>
      <c r="CP9" s="51" t="s">
        <v>54</v>
      </c>
      <c r="CQ9" s="51" t="s">
        <v>55</v>
      </c>
      <c r="CR9" s="51" t="s">
        <v>53</v>
      </c>
      <c r="CS9" s="51" t="s">
        <v>54</v>
      </c>
      <c r="CT9" s="51" t="s">
        <v>55</v>
      </c>
      <c r="CU9" s="51" t="s">
        <v>53</v>
      </c>
      <c r="CV9" s="51" t="s">
        <v>54</v>
      </c>
      <c r="CW9" s="51" t="s">
        <v>55</v>
      </c>
      <c r="CX9" s="51" t="s">
        <v>53</v>
      </c>
      <c r="CY9" s="51" t="s">
        <v>54</v>
      </c>
      <c r="CZ9" s="51" t="s">
        <v>55</v>
      </c>
      <c r="DA9" s="51" t="s">
        <v>53</v>
      </c>
      <c r="DB9" s="51" t="s">
        <v>54</v>
      </c>
      <c r="DC9" s="51" t="s">
        <v>55</v>
      </c>
      <c r="DD9" s="51" t="s">
        <v>53</v>
      </c>
      <c r="DE9" s="51" t="s">
        <v>54</v>
      </c>
      <c r="DF9" s="51" t="s">
        <v>55</v>
      </c>
      <c r="DG9" s="51" t="s">
        <v>53</v>
      </c>
      <c r="DH9" s="51" t="s">
        <v>54</v>
      </c>
      <c r="DI9" s="51" t="s">
        <v>55</v>
      </c>
      <c r="DJ9" s="51" t="s">
        <v>53</v>
      </c>
      <c r="DK9" s="51" t="s">
        <v>54</v>
      </c>
      <c r="DL9" s="51" t="s">
        <v>55</v>
      </c>
      <c r="DM9" s="51" t="s">
        <v>53</v>
      </c>
      <c r="DN9" s="51" t="s">
        <v>54</v>
      </c>
      <c r="DO9" s="51" t="s">
        <v>55</v>
      </c>
      <c r="DP9" s="51" t="s">
        <v>53</v>
      </c>
      <c r="DQ9" s="51" t="s">
        <v>54</v>
      </c>
      <c r="DR9" s="51" t="s">
        <v>55</v>
      </c>
      <c r="DS9" s="51" t="s">
        <v>53</v>
      </c>
      <c r="DT9" s="51" t="s">
        <v>54</v>
      </c>
      <c r="DU9" s="51" t="s">
        <v>55</v>
      </c>
      <c r="DV9" s="51" t="s">
        <v>53</v>
      </c>
      <c r="DW9" s="51" t="s">
        <v>54</v>
      </c>
      <c r="DX9" s="51" t="s">
        <v>55</v>
      </c>
      <c r="DY9" s="51" t="s">
        <v>53</v>
      </c>
      <c r="DZ9" s="51" t="s">
        <v>54</v>
      </c>
      <c r="EA9" s="51" t="s">
        <v>55</v>
      </c>
      <c r="EB9" s="51" t="s">
        <v>53</v>
      </c>
      <c r="EC9" s="51" t="s">
        <v>54</v>
      </c>
      <c r="ED9" s="51" t="s">
        <v>55</v>
      </c>
      <c r="EE9" s="51" t="s">
        <v>53</v>
      </c>
      <c r="EF9" s="51" t="s">
        <v>54</v>
      </c>
      <c r="EG9" s="51" t="s">
        <v>55</v>
      </c>
      <c r="EH9" s="51" t="s">
        <v>53</v>
      </c>
      <c r="EI9" s="51" t="s">
        <v>54</v>
      </c>
      <c r="EJ9" s="51" t="s">
        <v>55</v>
      </c>
      <c r="EK9" s="51" t="s">
        <v>53</v>
      </c>
      <c r="EL9" s="51" t="s">
        <v>54</v>
      </c>
      <c r="EM9" s="51" t="s">
        <v>55</v>
      </c>
      <c r="EN9" s="51" t="s">
        <v>53</v>
      </c>
      <c r="EO9" s="51" t="s">
        <v>54</v>
      </c>
      <c r="EP9" s="51" t="s">
        <v>55</v>
      </c>
      <c r="EQ9" s="51" t="s">
        <v>53</v>
      </c>
      <c r="ER9" s="51" t="s">
        <v>54</v>
      </c>
      <c r="ES9" s="51" t="s">
        <v>55</v>
      </c>
      <c r="ET9" s="51" t="s">
        <v>53</v>
      </c>
      <c r="EU9" s="51" t="s">
        <v>54</v>
      </c>
      <c r="EV9" s="51" t="s">
        <v>55</v>
      </c>
      <c r="EW9" s="51" t="s">
        <v>53</v>
      </c>
      <c r="EX9" s="51" t="s">
        <v>54</v>
      </c>
      <c r="EY9" s="51" t="s">
        <v>55</v>
      </c>
      <c r="EZ9" s="51" t="s">
        <v>53</v>
      </c>
      <c r="FA9" s="51" t="s">
        <v>54</v>
      </c>
      <c r="FB9" s="51" t="s">
        <v>55</v>
      </c>
      <c r="FC9" s="51" t="s">
        <v>53</v>
      </c>
      <c r="FD9" s="51" t="s">
        <v>54</v>
      </c>
      <c r="FE9" s="51" t="s">
        <v>55</v>
      </c>
      <c r="FF9" s="51" t="s">
        <v>53</v>
      </c>
      <c r="FG9" s="51" t="s">
        <v>54</v>
      </c>
      <c r="FH9" s="51" t="s">
        <v>55</v>
      </c>
      <c r="FI9" s="51" t="s">
        <v>53</v>
      </c>
      <c r="FJ9" s="51" t="s">
        <v>54</v>
      </c>
      <c r="FK9" s="51" t="s">
        <v>55</v>
      </c>
      <c r="FL9" s="51" t="s">
        <v>53</v>
      </c>
      <c r="FM9" s="51" t="s">
        <v>54</v>
      </c>
      <c r="FN9" s="51" t="s">
        <v>55</v>
      </c>
    </row>
    <row r="10" spans="1:170" x14ac:dyDescent="0.2">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c r="BW10" s="51" t="s">
        <v>76</v>
      </c>
      <c r="BX10" s="51" t="s">
        <v>76</v>
      </c>
      <c r="BY10" s="51" t="s">
        <v>76</v>
      </c>
      <c r="BZ10" s="51" t="s">
        <v>76</v>
      </c>
      <c r="CA10" s="51" t="s">
        <v>76</v>
      </c>
      <c r="CB10" s="51" t="s">
        <v>76</v>
      </c>
      <c r="CC10" s="51" t="s">
        <v>76</v>
      </c>
      <c r="CD10" s="51" t="s">
        <v>76</v>
      </c>
      <c r="CE10" s="51" t="s">
        <v>76</v>
      </c>
      <c r="CF10" s="51" t="s">
        <v>76</v>
      </c>
      <c r="CG10" s="51" t="s">
        <v>76</v>
      </c>
      <c r="CH10" s="51" t="s">
        <v>76</v>
      </c>
      <c r="CI10" s="51" t="s">
        <v>76</v>
      </c>
      <c r="CJ10" s="51" t="s">
        <v>76</v>
      </c>
      <c r="CK10" s="51" t="s">
        <v>76</v>
      </c>
      <c r="CL10" s="51" t="s">
        <v>76</v>
      </c>
      <c r="CM10" s="51" t="s">
        <v>76</v>
      </c>
      <c r="CN10" s="51" t="s">
        <v>76</v>
      </c>
      <c r="CO10" s="51" t="s">
        <v>76</v>
      </c>
      <c r="CP10" s="51" t="s">
        <v>76</v>
      </c>
      <c r="CQ10" s="51" t="s">
        <v>76</v>
      </c>
      <c r="CR10" s="51" t="s">
        <v>76</v>
      </c>
      <c r="CS10" s="51" t="s">
        <v>76</v>
      </c>
      <c r="CT10" s="51" t="s">
        <v>76</v>
      </c>
      <c r="CU10" s="51" t="s">
        <v>76</v>
      </c>
      <c r="CV10" s="51" t="s">
        <v>76</v>
      </c>
      <c r="CW10" s="51" t="s">
        <v>76</v>
      </c>
      <c r="CX10" s="51" t="s">
        <v>76</v>
      </c>
      <c r="CY10" s="51" t="s">
        <v>76</v>
      </c>
      <c r="CZ10" s="51" t="s">
        <v>76</v>
      </c>
      <c r="DA10" s="51" t="s">
        <v>76</v>
      </c>
      <c r="DB10" s="51" t="s">
        <v>76</v>
      </c>
      <c r="DC10" s="51" t="s">
        <v>76</v>
      </c>
      <c r="DD10" s="51" t="s">
        <v>76</v>
      </c>
      <c r="DE10" s="51" t="s">
        <v>76</v>
      </c>
      <c r="DF10" s="51" t="s">
        <v>76</v>
      </c>
      <c r="DG10" s="51" t="s">
        <v>76</v>
      </c>
      <c r="DH10" s="51" t="s">
        <v>76</v>
      </c>
      <c r="DI10" s="51" t="s">
        <v>76</v>
      </c>
      <c r="DJ10" s="51" t="s">
        <v>76</v>
      </c>
      <c r="DK10" s="51" t="s">
        <v>76</v>
      </c>
      <c r="DL10" s="51" t="s">
        <v>76</v>
      </c>
      <c r="DM10" s="51" t="s">
        <v>76</v>
      </c>
      <c r="DN10" s="51" t="s">
        <v>76</v>
      </c>
      <c r="DO10" s="51" t="s">
        <v>76</v>
      </c>
      <c r="DP10" s="51" t="s">
        <v>76</v>
      </c>
      <c r="DQ10" s="51" t="s">
        <v>76</v>
      </c>
      <c r="DR10" s="51" t="s">
        <v>76</v>
      </c>
      <c r="DS10" s="51" t="s">
        <v>76</v>
      </c>
      <c r="DT10" s="51" t="s">
        <v>76</v>
      </c>
      <c r="DU10" s="51" t="s">
        <v>76</v>
      </c>
      <c r="DV10" s="51" t="s">
        <v>76</v>
      </c>
      <c r="DW10" s="51" t="s">
        <v>76</v>
      </c>
      <c r="DX10" s="51" t="s">
        <v>76</v>
      </c>
      <c r="DY10" s="51" t="s">
        <v>76</v>
      </c>
      <c r="DZ10" s="51" t="s">
        <v>76</v>
      </c>
      <c r="EA10" s="51" t="s">
        <v>76</v>
      </c>
      <c r="EB10" s="51" t="s">
        <v>76</v>
      </c>
      <c r="EC10" s="51" t="s">
        <v>76</v>
      </c>
      <c r="ED10" s="51" t="s">
        <v>76</v>
      </c>
      <c r="EE10" s="51" t="s">
        <v>76</v>
      </c>
      <c r="EF10" s="51" t="s">
        <v>76</v>
      </c>
      <c r="EG10" s="51" t="s">
        <v>76</v>
      </c>
      <c r="EH10" s="51" t="s">
        <v>76</v>
      </c>
      <c r="EI10" s="51" t="s">
        <v>76</v>
      </c>
      <c r="EJ10" s="51" t="s">
        <v>76</v>
      </c>
      <c r="EK10" s="51" t="s">
        <v>76</v>
      </c>
      <c r="EL10" s="51" t="s">
        <v>76</v>
      </c>
      <c r="EM10" s="51" t="s">
        <v>76</v>
      </c>
      <c r="EN10" s="51" t="s">
        <v>76</v>
      </c>
      <c r="EO10" s="51" t="s">
        <v>76</v>
      </c>
      <c r="EP10" s="51" t="s">
        <v>76</v>
      </c>
      <c r="EQ10" s="51" t="s">
        <v>76</v>
      </c>
      <c r="ER10" s="51" t="s">
        <v>76</v>
      </c>
      <c r="ES10" s="51" t="s">
        <v>76</v>
      </c>
      <c r="ET10" s="51" t="s">
        <v>76</v>
      </c>
      <c r="EU10" s="51" t="s">
        <v>76</v>
      </c>
      <c r="EV10" s="51" t="s">
        <v>76</v>
      </c>
      <c r="EW10" s="51" t="s">
        <v>76</v>
      </c>
      <c r="EX10" s="51" t="s">
        <v>76</v>
      </c>
      <c r="EY10" s="51" t="s">
        <v>76</v>
      </c>
      <c r="EZ10" s="51" t="s">
        <v>76</v>
      </c>
      <c r="FA10" s="51" t="s">
        <v>76</v>
      </c>
      <c r="FB10" s="51" t="s">
        <v>76</v>
      </c>
      <c r="FC10" s="51" t="s">
        <v>76</v>
      </c>
      <c r="FD10" s="51" t="s">
        <v>76</v>
      </c>
      <c r="FE10" s="51" t="s">
        <v>76</v>
      </c>
      <c r="FF10" s="51" t="s">
        <v>76</v>
      </c>
      <c r="FG10" s="51" t="s">
        <v>76</v>
      </c>
      <c r="FH10" s="51" t="s">
        <v>76</v>
      </c>
      <c r="FI10" s="51" t="s">
        <v>76</v>
      </c>
      <c r="FJ10" s="51" t="s">
        <v>76</v>
      </c>
      <c r="FK10" s="51" t="s">
        <v>76</v>
      </c>
      <c r="FL10" s="51" t="s">
        <v>76</v>
      </c>
      <c r="FM10" s="51" t="s">
        <v>76</v>
      </c>
      <c r="FN10" s="51" t="s">
        <v>76</v>
      </c>
    </row>
    <row r="11" spans="1:170" x14ac:dyDescent="0.2">
      <c r="A11" s="51" t="s">
        <v>102</v>
      </c>
      <c r="B11" s="51" t="s">
        <v>25</v>
      </c>
      <c r="C11" s="51">
        <v>96</v>
      </c>
      <c r="D11" s="51">
        <v>94</v>
      </c>
      <c r="E11" s="51">
        <v>95</v>
      </c>
      <c r="F11" s="51">
        <v>25000</v>
      </c>
      <c r="G11" s="51">
        <v>22942</v>
      </c>
      <c r="H11" s="51">
        <v>47942</v>
      </c>
      <c r="I11" s="51">
        <v>95</v>
      </c>
      <c r="J11" s="51">
        <v>91</v>
      </c>
      <c r="K11" s="51">
        <v>93</v>
      </c>
      <c r="L11" s="51">
        <v>25000</v>
      </c>
      <c r="M11" s="51">
        <v>22942</v>
      </c>
      <c r="N11" s="51">
        <v>47942</v>
      </c>
      <c r="O11" s="51">
        <v>97</v>
      </c>
      <c r="P11" s="51">
        <v>97</v>
      </c>
      <c r="Q11" s="51">
        <v>97</v>
      </c>
      <c r="R11" s="51">
        <v>25000</v>
      </c>
      <c r="S11" s="51">
        <v>22942</v>
      </c>
      <c r="T11" s="51">
        <v>47942</v>
      </c>
      <c r="U11" s="51">
        <v>94</v>
      </c>
      <c r="V11" s="51">
        <v>94</v>
      </c>
      <c r="W11" s="51">
        <v>94</v>
      </c>
      <c r="X11" s="51">
        <v>25000</v>
      </c>
      <c r="Y11" s="51">
        <v>22942</v>
      </c>
      <c r="Z11" s="51">
        <v>47942</v>
      </c>
      <c r="AA11" s="51">
        <v>96</v>
      </c>
      <c r="AB11" s="51">
        <v>94</v>
      </c>
      <c r="AC11" s="51">
        <v>95</v>
      </c>
      <c r="AD11" s="51">
        <v>13248</v>
      </c>
      <c r="AE11" s="51">
        <v>11148</v>
      </c>
      <c r="AF11" s="51">
        <v>24396</v>
      </c>
      <c r="AG11" s="51">
        <v>94</v>
      </c>
      <c r="AH11" s="51">
        <v>90</v>
      </c>
      <c r="AI11" s="51">
        <v>92</v>
      </c>
      <c r="AJ11" s="51">
        <v>13248</v>
      </c>
      <c r="AK11" s="51">
        <v>11148</v>
      </c>
      <c r="AL11" s="51">
        <v>24396</v>
      </c>
      <c r="AM11" s="51">
        <v>96</v>
      </c>
      <c r="AN11" s="51">
        <v>95</v>
      </c>
      <c r="AO11" s="51">
        <v>95</v>
      </c>
      <c r="AP11" s="51">
        <v>13248</v>
      </c>
      <c r="AQ11" s="51">
        <v>11148</v>
      </c>
      <c r="AR11" s="51">
        <v>24396</v>
      </c>
      <c r="AS11" s="51">
        <v>95</v>
      </c>
      <c r="AT11" s="51">
        <v>94</v>
      </c>
      <c r="AU11" s="51">
        <v>94</v>
      </c>
      <c r="AV11" s="51">
        <v>13248</v>
      </c>
      <c r="AW11" s="51">
        <v>11148</v>
      </c>
      <c r="AX11" s="51">
        <v>24396</v>
      </c>
      <c r="AY11" s="51">
        <v>95</v>
      </c>
      <c r="AZ11" s="51">
        <v>94</v>
      </c>
      <c r="BA11" s="51">
        <v>95</v>
      </c>
      <c r="BB11" s="51">
        <v>969</v>
      </c>
      <c r="BC11" s="51">
        <v>811</v>
      </c>
      <c r="BD11" s="51">
        <v>1780</v>
      </c>
      <c r="BE11" s="51">
        <v>94</v>
      </c>
      <c r="BF11" s="51">
        <v>91</v>
      </c>
      <c r="BG11" s="51">
        <v>93</v>
      </c>
      <c r="BH11" s="51">
        <v>969</v>
      </c>
      <c r="BI11" s="51">
        <v>811</v>
      </c>
      <c r="BJ11" s="51">
        <v>1780</v>
      </c>
      <c r="BK11" s="51">
        <v>99</v>
      </c>
      <c r="BL11" s="51">
        <v>99</v>
      </c>
      <c r="BM11" s="51">
        <v>99</v>
      </c>
      <c r="BN11" s="51">
        <v>969</v>
      </c>
      <c r="BO11" s="51">
        <v>811</v>
      </c>
      <c r="BP11" s="51">
        <v>1780</v>
      </c>
      <c r="BQ11" s="51">
        <v>95</v>
      </c>
      <c r="BR11" s="51">
        <v>95</v>
      </c>
      <c r="BS11" s="51">
        <v>95</v>
      </c>
      <c r="BT11" s="51">
        <v>969</v>
      </c>
      <c r="BU11" s="51">
        <v>811</v>
      </c>
      <c r="BV11" s="51">
        <v>1780</v>
      </c>
      <c r="BW11" s="51">
        <v>97</v>
      </c>
      <c r="BX11" s="51">
        <v>95</v>
      </c>
      <c r="BY11" s="51">
        <v>96</v>
      </c>
      <c r="BZ11" s="51">
        <v>12566</v>
      </c>
      <c r="CA11" s="51">
        <v>11016</v>
      </c>
      <c r="CB11" s="51">
        <v>23582</v>
      </c>
      <c r="CC11" s="51">
        <v>96</v>
      </c>
      <c r="CD11" s="51">
        <v>92</v>
      </c>
      <c r="CE11" s="51">
        <v>94</v>
      </c>
      <c r="CF11" s="51">
        <v>12566</v>
      </c>
      <c r="CG11" s="51">
        <v>11016</v>
      </c>
      <c r="CH11" s="51">
        <v>23582</v>
      </c>
      <c r="CI11" s="51">
        <v>97</v>
      </c>
      <c r="CJ11" s="51">
        <v>97</v>
      </c>
      <c r="CK11" s="51">
        <v>97</v>
      </c>
      <c r="CL11" s="51">
        <v>12566</v>
      </c>
      <c r="CM11" s="51">
        <v>11016</v>
      </c>
      <c r="CN11" s="51">
        <v>23582</v>
      </c>
      <c r="CO11" s="51">
        <v>97</v>
      </c>
      <c r="CP11" s="51">
        <v>96</v>
      </c>
      <c r="CQ11" s="51">
        <v>96</v>
      </c>
      <c r="CR11" s="51">
        <v>12566</v>
      </c>
      <c r="CS11" s="51">
        <v>11016</v>
      </c>
      <c r="CT11" s="51">
        <v>23582</v>
      </c>
      <c r="CU11" s="51">
        <v>92</v>
      </c>
      <c r="CV11" s="51">
        <v>90</v>
      </c>
      <c r="CW11" s="51">
        <v>91</v>
      </c>
      <c r="CX11" s="51">
        <v>5612</v>
      </c>
      <c r="CY11" s="51">
        <v>4945</v>
      </c>
      <c r="CZ11" s="51">
        <v>10557</v>
      </c>
      <c r="DA11" s="51">
        <v>90</v>
      </c>
      <c r="DB11" s="51">
        <v>86</v>
      </c>
      <c r="DC11" s="51">
        <v>88</v>
      </c>
      <c r="DD11" s="51">
        <v>5612</v>
      </c>
      <c r="DE11" s="51">
        <v>4945</v>
      </c>
      <c r="DF11" s="51">
        <v>10557</v>
      </c>
      <c r="DG11" s="51">
        <v>94</v>
      </c>
      <c r="DH11" s="51">
        <v>94</v>
      </c>
      <c r="DI11" s="51">
        <v>94</v>
      </c>
      <c r="DJ11" s="51">
        <v>5612</v>
      </c>
      <c r="DK11" s="51">
        <v>4944</v>
      </c>
      <c r="DL11" s="51">
        <v>10556</v>
      </c>
      <c r="DM11" s="51">
        <v>92</v>
      </c>
      <c r="DN11" s="51">
        <v>91</v>
      </c>
      <c r="DO11" s="51">
        <v>92</v>
      </c>
      <c r="DP11" s="51">
        <v>5612</v>
      </c>
      <c r="DQ11" s="51">
        <v>4945</v>
      </c>
      <c r="DR11" s="51">
        <v>10557</v>
      </c>
      <c r="DS11" s="51">
        <v>96</v>
      </c>
      <c r="DT11" s="51">
        <v>95</v>
      </c>
      <c r="DU11" s="51">
        <v>95</v>
      </c>
      <c r="DV11" s="51">
        <v>185637</v>
      </c>
      <c r="DW11" s="51">
        <v>166783</v>
      </c>
      <c r="DX11" s="51">
        <v>352420</v>
      </c>
      <c r="DY11" s="51">
        <v>95</v>
      </c>
      <c r="DZ11" s="51">
        <v>91</v>
      </c>
      <c r="EA11" s="51">
        <v>93</v>
      </c>
      <c r="EB11" s="51">
        <v>185637</v>
      </c>
      <c r="EC11" s="51">
        <v>166783</v>
      </c>
      <c r="ED11" s="51">
        <v>352420</v>
      </c>
      <c r="EE11" s="51">
        <v>97</v>
      </c>
      <c r="EF11" s="51">
        <v>98</v>
      </c>
      <c r="EG11" s="51">
        <v>97</v>
      </c>
      <c r="EH11" s="51">
        <v>185637</v>
      </c>
      <c r="EI11" s="51">
        <v>166783</v>
      </c>
      <c r="EJ11" s="51">
        <v>352420</v>
      </c>
      <c r="EK11" s="51">
        <v>97</v>
      </c>
      <c r="EL11" s="51">
        <v>97</v>
      </c>
      <c r="EM11" s="51">
        <v>97</v>
      </c>
      <c r="EN11" s="51">
        <v>185637</v>
      </c>
      <c r="EO11" s="51">
        <v>166783</v>
      </c>
      <c r="EP11" s="51">
        <v>352420</v>
      </c>
      <c r="EQ11" s="51">
        <v>96</v>
      </c>
      <c r="ER11" s="51">
        <v>95</v>
      </c>
      <c r="ES11" s="51">
        <v>95</v>
      </c>
      <c r="ET11" s="51">
        <v>243032</v>
      </c>
      <c r="EU11" s="51">
        <v>217645</v>
      </c>
      <c r="EV11" s="51">
        <v>460677</v>
      </c>
      <c r="EW11" s="51">
        <v>95</v>
      </c>
      <c r="EX11" s="51">
        <v>91</v>
      </c>
      <c r="EY11" s="51">
        <v>93</v>
      </c>
      <c r="EZ11" s="51">
        <v>243032</v>
      </c>
      <c r="FA11" s="51">
        <v>217645</v>
      </c>
      <c r="FB11" s="51">
        <v>460677</v>
      </c>
      <c r="FC11" s="51">
        <v>97</v>
      </c>
      <c r="FD11" s="51">
        <v>97</v>
      </c>
      <c r="FE11" s="51">
        <v>97</v>
      </c>
      <c r="FF11" s="51">
        <v>243032</v>
      </c>
      <c r="FG11" s="51">
        <v>217644</v>
      </c>
      <c r="FH11" s="51">
        <v>460676</v>
      </c>
      <c r="FI11" s="51">
        <v>96</v>
      </c>
      <c r="FJ11" s="51">
        <v>96</v>
      </c>
      <c r="FK11" s="51">
        <v>96</v>
      </c>
      <c r="FL11" s="51">
        <v>243032</v>
      </c>
      <c r="FM11" s="51">
        <v>217645</v>
      </c>
      <c r="FN11" s="51">
        <v>460677</v>
      </c>
    </row>
    <row r="12" spans="1:170" x14ac:dyDescent="0.2">
      <c r="B12" s="51" t="s">
        <v>26</v>
      </c>
      <c r="C12" s="51">
        <v>58</v>
      </c>
      <c r="D12" s="51">
        <v>55</v>
      </c>
      <c r="E12" s="51">
        <v>56</v>
      </c>
      <c r="F12" s="51">
        <v>4087</v>
      </c>
      <c r="G12" s="51">
        <v>7607</v>
      </c>
      <c r="H12" s="51">
        <v>11694</v>
      </c>
      <c r="I12" s="51">
        <v>52</v>
      </c>
      <c r="J12" s="51">
        <v>46</v>
      </c>
      <c r="K12" s="51">
        <v>48</v>
      </c>
      <c r="L12" s="51">
        <v>4087</v>
      </c>
      <c r="M12" s="51">
        <v>7607</v>
      </c>
      <c r="N12" s="51">
        <v>11694</v>
      </c>
      <c r="O12" s="51">
        <v>59</v>
      </c>
      <c r="P12" s="51">
        <v>63</v>
      </c>
      <c r="Q12" s="51">
        <v>61</v>
      </c>
      <c r="R12" s="51">
        <v>4087</v>
      </c>
      <c r="S12" s="51">
        <v>7607</v>
      </c>
      <c r="T12" s="51">
        <v>11694</v>
      </c>
      <c r="U12" s="51">
        <v>53</v>
      </c>
      <c r="V12" s="51">
        <v>56</v>
      </c>
      <c r="W12" s="51">
        <v>55</v>
      </c>
      <c r="X12" s="51">
        <v>4087</v>
      </c>
      <c r="Y12" s="51">
        <v>7607</v>
      </c>
      <c r="Z12" s="51">
        <v>11694</v>
      </c>
      <c r="AA12" s="51">
        <v>63</v>
      </c>
      <c r="AB12" s="51">
        <v>61</v>
      </c>
      <c r="AC12" s="51">
        <v>62</v>
      </c>
      <c r="AD12" s="51">
        <v>2738</v>
      </c>
      <c r="AE12" s="51">
        <v>5365</v>
      </c>
      <c r="AF12" s="51">
        <v>8103</v>
      </c>
      <c r="AG12" s="51">
        <v>55</v>
      </c>
      <c r="AH12" s="51">
        <v>49</v>
      </c>
      <c r="AI12" s="51">
        <v>51</v>
      </c>
      <c r="AJ12" s="51">
        <v>2738</v>
      </c>
      <c r="AK12" s="51">
        <v>5365</v>
      </c>
      <c r="AL12" s="51">
        <v>8103</v>
      </c>
      <c r="AM12" s="51">
        <v>63</v>
      </c>
      <c r="AN12" s="51">
        <v>65</v>
      </c>
      <c r="AO12" s="51">
        <v>64</v>
      </c>
      <c r="AP12" s="51">
        <v>2738</v>
      </c>
      <c r="AQ12" s="51">
        <v>5365</v>
      </c>
      <c r="AR12" s="51">
        <v>8103</v>
      </c>
      <c r="AS12" s="51">
        <v>60</v>
      </c>
      <c r="AT12" s="51">
        <v>61</v>
      </c>
      <c r="AU12" s="51">
        <v>60</v>
      </c>
      <c r="AV12" s="51">
        <v>2739</v>
      </c>
      <c r="AW12" s="51">
        <v>5362</v>
      </c>
      <c r="AX12" s="51">
        <v>8101</v>
      </c>
      <c r="AY12" s="51">
        <v>63</v>
      </c>
      <c r="AZ12" s="51">
        <v>62</v>
      </c>
      <c r="BA12" s="51">
        <v>62</v>
      </c>
      <c r="BB12" s="51">
        <v>97</v>
      </c>
      <c r="BC12" s="51">
        <v>193</v>
      </c>
      <c r="BD12" s="51">
        <v>290</v>
      </c>
      <c r="BE12" s="51">
        <v>61</v>
      </c>
      <c r="BF12" s="51">
        <v>53</v>
      </c>
      <c r="BG12" s="51">
        <v>56</v>
      </c>
      <c r="BH12" s="51">
        <v>97</v>
      </c>
      <c r="BI12" s="51">
        <v>193</v>
      </c>
      <c r="BJ12" s="51">
        <v>290</v>
      </c>
      <c r="BK12" s="51">
        <v>81</v>
      </c>
      <c r="BL12" s="51">
        <v>82</v>
      </c>
      <c r="BM12" s="51">
        <v>82</v>
      </c>
      <c r="BN12" s="51">
        <v>97</v>
      </c>
      <c r="BO12" s="51">
        <v>193</v>
      </c>
      <c r="BP12" s="51">
        <v>290</v>
      </c>
      <c r="BQ12" s="51">
        <v>63</v>
      </c>
      <c r="BR12" s="51">
        <v>65</v>
      </c>
      <c r="BS12" s="51">
        <v>64</v>
      </c>
      <c r="BT12" s="51">
        <v>97</v>
      </c>
      <c r="BU12" s="51">
        <v>193</v>
      </c>
      <c r="BV12" s="51">
        <v>290</v>
      </c>
      <c r="BW12" s="51">
        <v>58</v>
      </c>
      <c r="BX12" s="51">
        <v>58</v>
      </c>
      <c r="BY12" s="51">
        <v>58</v>
      </c>
      <c r="BZ12" s="51">
        <v>2045</v>
      </c>
      <c r="CA12" s="51">
        <v>4197</v>
      </c>
      <c r="CB12" s="51">
        <v>6242</v>
      </c>
      <c r="CC12" s="51">
        <v>52</v>
      </c>
      <c r="CD12" s="51">
        <v>47</v>
      </c>
      <c r="CE12" s="51">
        <v>49</v>
      </c>
      <c r="CF12" s="51">
        <v>2045</v>
      </c>
      <c r="CG12" s="51">
        <v>4197</v>
      </c>
      <c r="CH12" s="51">
        <v>6242</v>
      </c>
      <c r="CI12" s="51">
        <v>62</v>
      </c>
      <c r="CJ12" s="51">
        <v>69</v>
      </c>
      <c r="CK12" s="51">
        <v>67</v>
      </c>
      <c r="CL12" s="51">
        <v>2045</v>
      </c>
      <c r="CM12" s="51">
        <v>4197</v>
      </c>
      <c r="CN12" s="51">
        <v>6242</v>
      </c>
      <c r="CO12" s="51">
        <v>64</v>
      </c>
      <c r="CP12" s="51">
        <v>67</v>
      </c>
      <c r="CQ12" s="51">
        <v>66</v>
      </c>
      <c r="CR12" s="51">
        <v>2045</v>
      </c>
      <c r="CS12" s="51">
        <v>4197</v>
      </c>
      <c r="CT12" s="51">
        <v>6242</v>
      </c>
      <c r="CU12" s="51">
        <v>57</v>
      </c>
      <c r="CV12" s="51">
        <v>57</v>
      </c>
      <c r="CW12" s="51">
        <v>57</v>
      </c>
      <c r="CX12" s="51">
        <v>1030</v>
      </c>
      <c r="CY12" s="51">
        <v>1847</v>
      </c>
      <c r="CZ12" s="51">
        <v>2877</v>
      </c>
      <c r="DA12" s="51">
        <v>53</v>
      </c>
      <c r="DB12" s="51">
        <v>45</v>
      </c>
      <c r="DC12" s="51">
        <v>48</v>
      </c>
      <c r="DD12" s="51">
        <v>1030</v>
      </c>
      <c r="DE12" s="51">
        <v>1847</v>
      </c>
      <c r="DF12" s="51">
        <v>2877</v>
      </c>
      <c r="DG12" s="51">
        <v>63</v>
      </c>
      <c r="DH12" s="51">
        <v>68</v>
      </c>
      <c r="DI12" s="51">
        <v>67</v>
      </c>
      <c r="DJ12" s="51">
        <v>1030</v>
      </c>
      <c r="DK12" s="51">
        <v>1847</v>
      </c>
      <c r="DL12" s="51">
        <v>2877</v>
      </c>
      <c r="DM12" s="51">
        <v>59</v>
      </c>
      <c r="DN12" s="51">
        <v>61</v>
      </c>
      <c r="DO12" s="51">
        <v>60</v>
      </c>
      <c r="DP12" s="51">
        <v>1030</v>
      </c>
      <c r="DQ12" s="51">
        <v>1846</v>
      </c>
      <c r="DR12" s="51">
        <v>2876</v>
      </c>
      <c r="DS12" s="51">
        <v>55</v>
      </c>
      <c r="DT12" s="51">
        <v>53</v>
      </c>
      <c r="DU12" s="51">
        <v>54</v>
      </c>
      <c r="DV12" s="51">
        <v>30128</v>
      </c>
      <c r="DW12" s="51">
        <v>59908</v>
      </c>
      <c r="DX12" s="51">
        <v>90036</v>
      </c>
      <c r="DY12" s="51">
        <v>49</v>
      </c>
      <c r="DZ12" s="51">
        <v>42</v>
      </c>
      <c r="EA12" s="51">
        <v>45</v>
      </c>
      <c r="EB12" s="51">
        <v>30126</v>
      </c>
      <c r="EC12" s="51">
        <v>59907</v>
      </c>
      <c r="ED12" s="51">
        <v>90033</v>
      </c>
      <c r="EE12" s="51">
        <v>62</v>
      </c>
      <c r="EF12" s="51">
        <v>68</v>
      </c>
      <c r="EG12" s="51">
        <v>66</v>
      </c>
      <c r="EH12" s="51">
        <v>30128</v>
      </c>
      <c r="EI12" s="51">
        <v>59909</v>
      </c>
      <c r="EJ12" s="51">
        <v>90037</v>
      </c>
      <c r="EK12" s="51">
        <v>62</v>
      </c>
      <c r="EL12" s="51">
        <v>67</v>
      </c>
      <c r="EM12" s="51">
        <v>65</v>
      </c>
      <c r="EN12" s="51">
        <v>30129</v>
      </c>
      <c r="EO12" s="51">
        <v>59906</v>
      </c>
      <c r="EP12" s="51">
        <v>90035</v>
      </c>
      <c r="EQ12" s="51">
        <v>56</v>
      </c>
      <c r="ER12" s="51">
        <v>54</v>
      </c>
      <c r="ES12" s="51">
        <v>55</v>
      </c>
      <c r="ET12" s="51">
        <v>40125</v>
      </c>
      <c r="EU12" s="51">
        <v>79117</v>
      </c>
      <c r="EV12" s="51">
        <v>119242</v>
      </c>
      <c r="EW12" s="51">
        <v>50</v>
      </c>
      <c r="EX12" s="51">
        <v>44</v>
      </c>
      <c r="EY12" s="51">
        <v>46</v>
      </c>
      <c r="EZ12" s="51">
        <v>40123</v>
      </c>
      <c r="FA12" s="51">
        <v>79116</v>
      </c>
      <c r="FB12" s="51">
        <v>119239</v>
      </c>
      <c r="FC12" s="51">
        <v>62</v>
      </c>
      <c r="FD12" s="51">
        <v>67</v>
      </c>
      <c r="FE12" s="51">
        <v>66</v>
      </c>
      <c r="FF12" s="51">
        <v>40125</v>
      </c>
      <c r="FG12" s="51">
        <v>79118</v>
      </c>
      <c r="FH12" s="51">
        <v>119243</v>
      </c>
      <c r="FI12" s="51">
        <v>61</v>
      </c>
      <c r="FJ12" s="51">
        <v>65</v>
      </c>
      <c r="FK12" s="51">
        <v>64</v>
      </c>
      <c r="FL12" s="51">
        <v>40127</v>
      </c>
      <c r="FM12" s="51">
        <v>79111</v>
      </c>
      <c r="FN12" s="51">
        <v>119238</v>
      </c>
    </row>
    <row r="13" spans="1:170" x14ac:dyDescent="0.2">
      <c r="B13" s="51" t="s">
        <v>27</v>
      </c>
      <c r="C13" s="51">
        <v>63</v>
      </c>
      <c r="D13" s="51">
        <v>60</v>
      </c>
      <c r="E13" s="51">
        <v>61</v>
      </c>
      <c r="F13" s="51">
        <v>3689</v>
      </c>
      <c r="G13" s="51">
        <v>6798</v>
      </c>
      <c r="H13" s="51">
        <v>10487</v>
      </c>
      <c r="I13" s="51">
        <v>56</v>
      </c>
      <c r="J13" s="51">
        <v>49</v>
      </c>
      <c r="K13" s="51">
        <v>52</v>
      </c>
      <c r="L13" s="51">
        <v>3689</v>
      </c>
      <c r="M13" s="51">
        <v>6798</v>
      </c>
      <c r="N13" s="51">
        <v>10487</v>
      </c>
      <c r="O13" s="51">
        <v>64</v>
      </c>
      <c r="P13" s="51">
        <v>68</v>
      </c>
      <c r="Q13" s="51">
        <v>66</v>
      </c>
      <c r="R13" s="51">
        <v>3689</v>
      </c>
      <c r="S13" s="51">
        <v>6798</v>
      </c>
      <c r="T13" s="51">
        <v>10487</v>
      </c>
      <c r="U13" s="51">
        <v>57</v>
      </c>
      <c r="V13" s="51">
        <v>60</v>
      </c>
      <c r="W13" s="51">
        <v>59</v>
      </c>
      <c r="X13" s="51">
        <v>3689</v>
      </c>
      <c r="Y13" s="51">
        <v>6798</v>
      </c>
      <c r="Z13" s="51">
        <v>10487</v>
      </c>
      <c r="AA13" s="51">
        <v>67</v>
      </c>
      <c r="AB13" s="51">
        <v>66</v>
      </c>
      <c r="AC13" s="51">
        <v>66</v>
      </c>
      <c r="AD13" s="51">
        <v>2516</v>
      </c>
      <c r="AE13" s="51">
        <v>4743</v>
      </c>
      <c r="AF13" s="51">
        <v>7259</v>
      </c>
      <c r="AG13" s="51">
        <v>58</v>
      </c>
      <c r="AH13" s="51">
        <v>54</v>
      </c>
      <c r="AI13" s="51">
        <v>55</v>
      </c>
      <c r="AJ13" s="51">
        <v>2516</v>
      </c>
      <c r="AK13" s="51">
        <v>4743</v>
      </c>
      <c r="AL13" s="51">
        <v>7259</v>
      </c>
      <c r="AM13" s="51">
        <v>67</v>
      </c>
      <c r="AN13" s="51">
        <v>70</v>
      </c>
      <c r="AO13" s="51">
        <v>69</v>
      </c>
      <c r="AP13" s="51">
        <v>2516</v>
      </c>
      <c r="AQ13" s="51">
        <v>4743</v>
      </c>
      <c r="AR13" s="51">
        <v>7259</v>
      </c>
      <c r="AS13" s="51">
        <v>63</v>
      </c>
      <c r="AT13" s="51">
        <v>66</v>
      </c>
      <c r="AU13" s="51">
        <v>65</v>
      </c>
      <c r="AV13" s="51">
        <v>2517</v>
      </c>
      <c r="AW13" s="51">
        <v>4743</v>
      </c>
      <c r="AX13" s="51">
        <v>7260</v>
      </c>
      <c r="AY13" s="51">
        <v>67</v>
      </c>
      <c r="AZ13" s="51">
        <v>65</v>
      </c>
      <c r="BA13" s="51">
        <v>66</v>
      </c>
      <c r="BB13" s="51">
        <v>85</v>
      </c>
      <c r="BC13" s="51">
        <v>168</v>
      </c>
      <c r="BD13" s="51">
        <v>253</v>
      </c>
      <c r="BE13" s="51">
        <v>65</v>
      </c>
      <c r="BF13" s="51">
        <v>55</v>
      </c>
      <c r="BG13" s="51">
        <v>58</v>
      </c>
      <c r="BH13" s="51">
        <v>85</v>
      </c>
      <c r="BI13" s="51">
        <v>168</v>
      </c>
      <c r="BJ13" s="51">
        <v>253</v>
      </c>
      <c r="BK13" s="51">
        <v>86</v>
      </c>
      <c r="BL13" s="51">
        <v>87</v>
      </c>
      <c r="BM13" s="51">
        <v>87</v>
      </c>
      <c r="BN13" s="51">
        <v>85</v>
      </c>
      <c r="BO13" s="51">
        <v>168</v>
      </c>
      <c r="BP13" s="51">
        <v>253</v>
      </c>
      <c r="BQ13" s="51">
        <v>67</v>
      </c>
      <c r="BR13" s="51">
        <v>68</v>
      </c>
      <c r="BS13" s="51">
        <v>68</v>
      </c>
      <c r="BT13" s="51">
        <v>85</v>
      </c>
      <c r="BU13" s="51">
        <v>168</v>
      </c>
      <c r="BV13" s="51">
        <v>253</v>
      </c>
      <c r="BW13" s="51">
        <v>61</v>
      </c>
      <c r="BX13" s="51">
        <v>62</v>
      </c>
      <c r="BY13" s="51">
        <v>61</v>
      </c>
      <c r="BZ13" s="51">
        <v>1884</v>
      </c>
      <c r="CA13" s="51">
        <v>3732</v>
      </c>
      <c r="CB13" s="51">
        <v>5616</v>
      </c>
      <c r="CC13" s="51">
        <v>55</v>
      </c>
      <c r="CD13" s="51">
        <v>51</v>
      </c>
      <c r="CE13" s="51">
        <v>52</v>
      </c>
      <c r="CF13" s="51">
        <v>1884</v>
      </c>
      <c r="CG13" s="51">
        <v>3732</v>
      </c>
      <c r="CH13" s="51">
        <v>5616</v>
      </c>
      <c r="CI13" s="51">
        <v>66</v>
      </c>
      <c r="CJ13" s="51">
        <v>74</v>
      </c>
      <c r="CK13" s="51">
        <v>71</v>
      </c>
      <c r="CL13" s="51">
        <v>1884</v>
      </c>
      <c r="CM13" s="51">
        <v>3732</v>
      </c>
      <c r="CN13" s="51">
        <v>5616</v>
      </c>
      <c r="CO13" s="51">
        <v>67</v>
      </c>
      <c r="CP13" s="51">
        <v>72</v>
      </c>
      <c r="CQ13" s="51">
        <v>70</v>
      </c>
      <c r="CR13" s="51">
        <v>1884</v>
      </c>
      <c r="CS13" s="51">
        <v>3732</v>
      </c>
      <c r="CT13" s="51">
        <v>5616</v>
      </c>
      <c r="CU13" s="51">
        <v>59</v>
      </c>
      <c r="CV13" s="51">
        <v>61</v>
      </c>
      <c r="CW13" s="51">
        <v>60</v>
      </c>
      <c r="CX13" s="51">
        <v>970</v>
      </c>
      <c r="CY13" s="51">
        <v>1657</v>
      </c>
      <c r="CZ13" s="51">
        <v>2627</v>
      </c>
      <c r="DA13" s="51">
        <v>55</v>
      </c>
      <c r="DB13" s="51">
        <v>49</v>
      </c>
      <c r="DC13" s="51">
        <v>51</v>
      </c>
      <c r="DD13" s="51">
        <v>970</v>
      </c>
      <c r="DE13" s="51">
        <v>1657</v>
      </c>
      <c r="DF13" s="51">
        <v>2627</v>
      </c>
      <c r="DG13" s="51">
        <v>66</v>
      </c>
      <c r="DH13" s="51">
        <v>73</v>
      </c>
      <c r="DI13" s="51">
        <v>71</v>
      </c>
      <c r="DJ13" s="51">
        <v>970</v>
      </c>
      <c r="DK13" s="51">
        <v>1657</v>
      </c>
      <c r="DL13" s="51">
        <v>2627</v>
      </c>
      <c r="DM13" s="51">
        <v>62</v>
      </c>
      <c r="DN13" s="51">
        <v>66</v>
      </c>
      <c r="DO13" s="51">
        <v>64</v>
      </c>
      <c r="DP13" s="51">
        <v>970</v>
      </c>
      <c r="DQ13" s="51">
        <v>1657</v>
      </c>
      <c r="DR13" s="51">
        <v>2627</v>
      </c>
      <c r="DS13" s="51">
        <v>58</v>
      </c>
      <c r="DT13" s="51">
        <v>56</v>
      </c>
      <c r="DU13" s="51">
        <v>57</v>
      </c>
      <c r="DV13" s="51">
        <v>27918</v>
      </c>
      <c r="DW13" s="51">
        <v>54196</v>
      </c>
      <c r="DX13" s="51">
        <v>82114</v>
      </c>
      <c r="DY13" s="51">
        <v>52</v>
      </c>
      <c r="DZ13" s="51">
        <v>45</v>
      </c>
      <c r="EA13" s="51">
        <v>47</v>
      </c>
      <c r="EB13" s="51">
        <v>27917</v>
      </c>
      <c r="EC13" s="51">
        <v>54196</v>
      </c>
      <c r="ED13" s="51">
        <v>82113</v>
      </c>
      <c r="EE13" s="51">
        <v>65</v>
      </c>
      <c r="EF13" s="51">
        <v>72</v>
      </c>
      <c r="EG13" s="51">
        <v>70</v>
      </c>
      <c r="EH13" s="51">
        <v>27917</v>
      </c>
      <c r="EI13" s="51">
        <v>54196</v>
      </c>
      <c r="EJ13" s="51">
        <v>82113</v>
      </c>
      <c r="EK13" s="51">
        <v>65</v>
      </c>
      <c r="EL13" s="51">
        <v>71</v>
      </c>
      <c r="EM13" s="51">
        <v>69</v>
      </c>
      <c r="EN13" s="51">
        <v>27918</v>
      </c>
      <c r="EO13" s="51">
        <v>54196</v>
      </c>
      <c r="EP13" s="51">
        <v>82114</v>
      </c>
      <c r="EQ13" s="51">
        <v>59</v>
      </c>
      <c r="ER13" s="51">
        <v>58</v>
      </c>
      <c r="ES13" s="51">
        <v>58</v>
      </c>
      <c r="ET13" s="51">
        <v>37062</v>
      </c>
      <c r="EU13" s="51">
        <v>71294</v>
      </c>
      <c r="EV13" s="51">
        <v>108356</v>
      </c>
      <c r="EW13" s="51">
        <v>53</v>
      </c>
      <c r="EX13" s="51">
        <v>46</v>
      </c>
      <c r="EY13" s="51">
        <v>49</v>
      </c>
      <c r="EZ13" s="51">
        <v>37061</v>
      </c>
      <c r="FA13" s="51">
        <v>71294</v>
      </c>
      <c r="FB13" s="51">
        <v>108355</v>
      </c>
      <c r="FC13" s="51">
        <v>65</v>
      </c>
      <c r="FD13" s="51">
        <v>72</v>
      </c>
      <c r="FE13" s="51">
        <v>70</v>
      </c>
      <c r="FF13" s="51">
        <v>37061</v>
      </c>
      <c r="FG13" s="51">
        <v>71294</v>
      </c>
      <c r="FH13" s="51">
        <v>108355</v>
      </c>
      <c r="FI13" s="51">
        <v>64</v>
      </c>
      <c r="FJ13" s="51">
        <v>70</v>
      </c>
      <c r="FK13" s="51">
        <v>68</v>
      </c>
      <c r="FL13" s="51">
        <v>37063</v>
      </c>
      <c r="FM13" s="51">
        <v>71294</v>
      </c>
      <c r="FN13" s="51">
        <v>108357</v>
      </c>
    </row>
    <row r="14" spans="1:170" x14ac:dyDescent="0.2">
      <c r="B14" s="51" t="s">
        <v>103</v>
      </c>
      <c r="C14" s="51">
        <v>68</v>
      </c>
      <c r="D14" s="51">
        <v>66</v>
      </c>
      <c r="E14" s="51">
        <v>66</v>
      </c>
      <c r="F14" s="51">
        <v>2709</v>
      </c>
      <c r="G14" s="51">
        <v>4515</v>
      </c>
      <c r="H14" s="51">
        <v>7224</v>
      </c>
      <c r="I14" s="51">
        <v>61</v>
      </c>
      <c r="J14" s="51">
        <v>54</v>
      </c>
      <c r="K14" s="51">
        <v>57</v>
      </c>
      <c r="L14" s="51">
        <v>2709</v>
      </c>
      <c r="M14" s="51">
        <v>4515</v>
      </c>
      <c r="N14" s="51">
        <v>7224</v>
      </c>
      <c r="O14" s="51">
        <v>69</v>
      </c>
      <c r="P14" s="51">
        <v>74</v>
      </c>
      <c r="Q14" s="51">
        <v>72</v>
      </c>
      <c r="R14" s="51">
        <v>2709</v>
      </c>
      <c r="S14" s="51">
        <v>4515</v>
      </c>
      <c r="T14" s="51">
        <v>7224</v>
      </c>
      <c r="U14" s="51">
        <v>63</v>
      </c>
      <c r="V14" s="51">
        <v>67</v>
      </c>
      <c r="W14" s="51">
        <v>65</v>
      </c>
      <c r="X14" s="51">
        <v>2709</v>
      </c>
      <c r="Y14" s="51">
        <v>4515</v>
      </c>
      <c r="Z14" s="51">
        <v>7224</v>
      </c>
      <c r="AA14" s="51">
        <v>72</v>
      </c>
      <c r="AB14" s="51">
        <v>72</v>
      </c>
      <c r="AC14" s="51">
        <v>72</v>
      </c>
      <c r="AD14" s="51">
        <v>1702</v>
      </c>
      <c r="AE14" s="51">
        <v>2785</v>
      </c>
      <c r="AF14" s="51">
        <v>4487</v>
      </c>
      <c r="AG14" s="51">
        <v>62</v>
      </c>
      <c r="AH14" s="51">
        <v>59</v>
      </c>
      <c r="AI14" s="51">
        <v>60</v>
      </c>
      <c r="AJ14" s="51">
        <v>1702</v>
      </c>
      <c r="AK14" s="51">
        <v>2785</v>
      </c>
      <c r="AL14" s="51">
        <v>4487</v>
      </c>
      <c r="AM14" s="51">
        <v>71</v>
      </c>
      <c r="AN14" s="51">
        <v>76</v>
      </c>
      <c r="AO14" s="51">
        <v>74</v>
      </c>
      <c r="AP14" s="51">
        <v>1702</v>
      </c>
      <c r="AQ14" s="51">
        <v>2785</v>
      </c>
      <c r="AR14" s="51">
        <v>4487</v>
      </c>
      <c r="AS14" s="51">
        <v>68</v>
      </c>
      <c r="AT14" s="51">
        <v>72</v>
      </c>
      <c r="AU14" s="51">
        <v>70</v>
      </c>
      <c r="AV14" s="51">
        <v>1702</v>
      </c>
      <c r="AW14" s="51">
        <v>2785</v>
      </c>
      <c r="AX14" s="51">
        <v>4487</v>
      </c>
      <c r="AY14" s="51">
        <v>66</v>
      </c>
      <c r="AZ14" s="51">
        <v>66</v>
      </c>
      <c r="BA14" s="51">
        <v>66</v>
      </c>
      <c r="BB14" s="51">
        <v>64</v>
      </c>
      <c r="BC14" s="51">
        <v>116</v>
      </c>
      <c r="BD14" s="51">
        <v>180</v>
      </c>
      <c r="BE14" s="51">
        <v>63</v>
      </c>
      <c r="BF14" s="51">
        <v>57</v>
      </c>
      <c r="BG14" s="51">
        <v>59</v>
      </c>
      <c r="BH14" s="51">
        <v>64</v>
      </c>
      <c r="BI14" s="51">
        <v>116</v>
      </c>
      <c r="BJ14" s="51">
        <v>180</v>
      </c>
      <c r="BK14" s="51">
        <v>89</v>
      </c>
      <c r="BL14" s="51">
        <v>91</v>
      </c>
      <c r="BM14" s="51">
        <v>91</v>
      </c>
      <c r="BN14" s="51">
        <v>64</v>
      </c>
      <c r="BO14" s="51">
        <v>116</v>
      </c>
      <c r="BP14" s="51">
        <v>180</v>
      </c>
      <c r="BQ14" s="51">
        <v>70</v>
      </c>
      <c r="BR14" s="51">
        <v>73</v>
      </c>
      <c r="BS14" s="51">
        <v>72</v>
      </c>
      <c r="BT14" s="51">
        <v>64</v>
      </c>
      <c r="BU14" s="51">
        <v>116</v>
      </c>
      <c r="BV14" s="51">
        <v>180</v>
      </c>
      <c r="BW14" s="51">
        <v>64</v>
      </c>
      <c r="BX14" s="51">
        <v>65</v>
      </c>
      <c r="BY14" s="51">
        <v>65</v>
      </c>
      <c r="BZ14" s="51">
        <v>1312</v>
      </c>
      <c r="CA14" s="51">
        <v>2274</v>
      </c>
      <c r="CB14" s="51">
        <v>3586</v>
      </c>
      <c r="CC14" s="51">
        <v>58</v>
      </c>
      <c r="CD14" s="51">
        <v>54</v>
      </c>
      <c r="CE14" s="51">
        <v>56</v>
      </c>
      <c r="CF14" s="51">
        <v>1312</v>
      </c>
      <c r="CG14" s="51">
        <v>2274</v>
      </c>
      <c r="CH14" s="51">
        <v>3586</v>
      </c>
      <c r="CI14" s="51">
        <v>69</v>
      </c>
      <c r="CJ14" s="51">
        <v>79</v>
      </c>
      <c r="CK14" s="51">
        <v>75</v>
      </c>
      <c r="CL14" s="51">
        <v>1312</v>
      </c>
      <c r="CM14" s="51">
        <v>2274</v>
      </c>
      <c r="CN14" s="51">
        <v>3586</v>
      </c>
      <c r="CO14" s="51">
        <v>71</v>
      </c>
      <c r="CP14" s="51">
        <v>77</v>
      </c>
      <c r="CQ14" s="51">
        <v>75</v>
      </c>
      <c r="CR14" s="51">
        <v>1312</v>
      </c>
      <c r="CS14" s="51">
        <v>2274</v>
      </c>
      <c r="CT14" s="51">
        <v>3586</v>
      </c>
      <c r="CU14" s="51">
        <v>64</v>
      </c>
      <c r="CV14" s="51">
        <v>65</v>
      </c>
      <c r="CW14" s="51">
        <v>65</v>
      </c>
      <c r="CX14" s="51">
        <v>668</v>
      </c>
      <c r="CY14" s="51">
        <v>1042</v>
      </c>
      <c r="CZ14" s="51">
        <v>1710</v>
      </c>
      <c r="DA14" s="51">
        <v>59</v>
      </c>
      <c r="DB14" s="51">
        <v>53</v>
      </c>
      <c r="DC14" s="51">
        <v>55</v>
      </c>
      <c r="DD14" s="51">
        <v>668</v>
      </c>
      <c r="DE14" s="51">
        <v>1042</v>
      </c>
      <c r="DF14" s="51">
        <v>1710</v>
      </c>
      <c r="DG14" s="51">
        <v>71</v>
      </c>
      <c r="DH14" s="51">
        <v>78</v>
      </c>
      <c r="DI14" s="51">
        <v>75</v>
      </c>
      <c r="DJ14" s="51">
        <v>668</v>
      </c>
      <c r="DK14" s="51">
        <v>1042</v>
      </c>
      <c r="DL14" s="51">
        <v>1710</v>
      </c>
      <c r="DM14" s="51">
        <v>68</v>
      </c>
      <c r="DN14" s="51">
        <v>70</v>
      </c>
      <c r="DO14" s="51">
        <v>69</v>
      </c>
      <c r="DP14" s="51">
        <v>668</v>
      </c>
      <c r="DQ14" s="51">
        <v>1042</v>
      </c>
      <c r="DR14" s="51">
        <v>1710</v>
      </c>
      <c r="DS14" s="51">
        <v>62</v>
      </c>
      <c r="DT14" s="51">
        <v>61</v>
      </c>
      <c r="DU14" s="51">
        <v>61</v>
      </c>
      <c r="DV14" s="51">
        <v>19310</v>
      </c>
      <c r="DW14" s="51">
        <v>33546</v>
      </c>
      <c r="DX14" s="51">
        <v>52856</v>
      </c>
      <c r="DY14" s="51">
        <v>55</v>
      </c>
      <c r="DZ14" s="51">
        <v>49</v>
      </c>
      <c r="EA14" s="51">
        <v>51</v>
      </c>
      <c r="EB14" s="51">
        <v>19310</v>
      </c>
      <c r="EC14" s="51">
        <v>33546</v>
      </c>
      <c r="ED14" s="51">
        <v>52856</v>
      </c>
      <c r="EE14" s="51">
        <v>70</v>
      </c>
      <c r="EF14" s="51">
        <v>77</v>
      </c>
      <c r="EG14" s="51">
        <v>75</v>
      </c>
      <c r="EH14" s="51">
        <v>19310</v>
      </c>
      <c r="EI14" s="51">
        <v>33546</v>
      </c>
      <c r="EJ14" s="51">
        <v>52856</v>
      </c>
      <c r="EK14" s="51">
        <v>70</v>
      </c>
      <c r="EL14" s="51">
        <v>76</v>
      </c>
      <c r="EM14" s="51">
        <v>74</v>
      </c>
      <c r="EN14" s="51">
        <v>19310</v>
      </c>
      <c r="EO14" s="51">
        <v>33546</v>
      </c>
      <c r="EP14" s="51">
        <v>52856</v>
      </c>
      <c r="EQ14" s="51">
        <v>63</v>
      </c>
      <c r="ER14" s="51">
        <v>62</v>
      </c>
      <c r="ES14" s="51">
        <v>63</v>
      </c>
      <c r="ET14" s="51">
        <v>25765</v>
      </c>
      <c r="EU14" s="51">
        <v>44278</v>
      </c>
      <c r="EV14" s="51">
        <v>70043</v>
      </c>
      <c r="EW14" s="51">
        <v>57</v>
      </c>
      <c r="EX14" s="51">
        <v>51</v>
      </c>
      <c r="EY14" s="51">
        <v>53</v>
      </c>
      <c r="EZ14" s="51">
        <v>25765</v>
      </c>
      <c r="FA14" s="51">
        <v>44278</v>
      </c>
      <c r="FB14" s="51">
        <v>70043</v>
      </c>
      <c r="FC14" s="51">
        <v>70</v>
      </c>
      <c r="FD14" s="51">
        <v>77</v>
      </c>
      <c r="FE14" s="51">
        <v>74</v>
      </c>
      <c r="FF14" s="51">
        <v>25765</v>
      </c>
      <c r="FG14" s="51">
        <v>44278</v>
      </c>
      <c r="FH14" s="51">
        <v>70043</v>
      </c>
      <c r="FI14" s="51">
        <v>69</v>
      </c>
      <c r="FJ14" s="51">
        <v>75</v>
      </c>
      <c r="FK14" s="51">
        <v>73</v>
      </c>
      <c r="FL14" s="51">
        <v>25765</v>
      </c>
      <c r="FM14" s="51">
        <v>44278</v>
      </c>
      <c r="FN14" s="51">
        <v>70043</v>
      </c>
    </row>
    <row r="15" spans="1:170" x14ac:dyDescent="0.2">
      <c r="B15" s="51" t="s">
        <v>104</v>
      </c>
      <c r="C15" s="51">
        <v>49</v>
      </c>
      <c r="D15" s="51">
        <v>49</v>
      </c>
      <c r="E15" s="51">
        <v>49</v>
      </c>
      <c r="F15" s="51">
        <v>980</v>
      </c>
      <c r="G15" s="51">
        <v>2283</v>
      </c>
      <c r="H15" s="51">
        <v>3263</v>
      </c>
      <c r="I15" s="51">
        <v>42</v>
      </c>
      <c r="J15" s="51">
        <v>40</v>
      </c>
      <c r="K15" s="51">
        <v>40</v>
      </c>
      <c r="L15" s="51">
        <v>980</v>
      </c>
      <c r="M15" s="51">
        <v>2283</v>
      </c>
      <c r="N15" s="51">
        <v>3263</v>
      </c>
      <c r="O15" s="51">
        <v>51</v>
      </c>
      <c r="P15" s="51">
        <v>55</v>
      </c>
      <c r="Q15" s="51">
        <v>54</v>
      </c>
      <c r="R15" s="51">
        <v>980</v>
      </c>
      <c r="S15" s="51">
        <v>2283</v>
      </c>
      <c r="T15" s="51">
        <v>3263</v>
      </c>
      <c r="U15" s="51">
        <v>43</v>
      </c>
      <c r="V15" s="51">
        <v>48</v>
      </c>
      <c r="W15" s="51">
        <v>46</v>
      </c>
      <c r="X15" s="51">
        <v>980</v>
      </c>
      <c r="Y15" s="51">
        <v>2283</v>
      </c>
      <c r="Z15" s="51">
        <v>3263</v>
      </c>
      <c r="AA15" s="51">
        <v>57</v>
      </c>
      <c r="AB15" s="51">
        <v>58</v>
      </c>
      <c r="AC15" s="51">
        <v>58</v>
      </c>
      <c r="AD15" s="51">
        <v>814</v>
      </c>
      <c r="AE15" s="51">
        <v>1958</v>
      </c>
      <c r="AF15" s="51">
        <v>2772</v>
      </c>
      <c r="AG15" s="51">
        <v>50</v>
      </c>
      <c r="AH15" s="51">
        <v>47</v>
      </c>
      <c r="AI15" s="51">
        <v>48</v>
      </c>
      <c r="AJ15" s="51">
        <v>814</v>
      </c>
      <c r="AK15" s="51">
        <v>1958</v>
      </c>
      <c r="AL15" s="51">
        <v>2772</v>
      </c>
      <c r="AM15" s="51">
        <v>57</v>
      </c>
      <c r="AN15" s="51">
        <v>62</v>
      </c>
      <c r="AO15" s="51">
        <v>60</v>
      </c>
      <c r="AP15" s="51">
        <v>814</v>
      </c>
      <c r="AQ15" s="51">
        <v>1958</v>
      </c>
      <c r="AR15" s="51">
        <v>2772</v>
      </c>
      <c r="AS15" s="51">
        <v>54</v>
      </c>
      <c r="AT15" s="51">
        <v>58</v>
      </c>
      <c r="AU15" s="51">
        <v>57</v>
      </c>
      <c r="AV15" s="51">
        <v>815</v>
      </c>
      <c r="AW15" s="51">
        <v>1958</v>
      </c>
      <c r="AX15" s="51">
        <v>2773</v>
      </c>
      <c r="AY15" s="51">
        <v>71</v>
      </c>
      <c r="AZ15" s="51">
        <v>63</v>
      </c>
      <c r="BA15" s="51">
        <v>66</v>
      </c>
      <c r="BB15" s="51">
        <v>21</v>
      </c>
      <c r="BC15" s="51">
        <v>52</v>
      </c>
      <c r="BD15" s="51">
        <v>73</v>
      </c>
      <c r="BE15" s="51">
        <v>71</v>
      </c>
      <c r="BF15" s="51">
        <v>52</v>
      </c>
      <c r="BG15" s="51">
        <v>58</v>
      </c>
      <c r="BH15" s="51">
        <v>21</v>
      </c>
      <c r="BI15" s="51">
        <v>52</v>
      </c>
      <c r="BJ15" s="51">
        <v>73</v>
      </c>
      <c r="BK15" s="51">
        <v>76</v>
      </c>
      <c r="BL15" s="51">
        <v>77</v>
      </c>
      <c r="BM15" s="51">
        <v>77</v>
      </c>
      <c r="BN15" s="51">
        <v>21</v>
      </c>
      <c r="BO15" s="51">
        <v>52</v>
      </c>
      <c r="BP15" s="51">
        <v>73</v>
      </c>
      <c r="BQ15" s="51">
        <v>57</v>
      </c>
      <c r="BR15" s="51">
        <v>58</v>
      </c>
      <c r="BS15" s="51">
        <v>58</v>
      </c>
      <c r="BT15" s="51">
        <v>21</v>
      </c>
      <c r="BU15" s="51">
        <v>52</v>
      </c>
      <c r="BV15" s="51">
        <v>73</v>
      </c>
      <c r="BW15" s="51">
        <v>54</v>
      </c>
      <c r="BX15" s="51">
        <v>56</v>
      </c>
      <c r="BY15" s="51">
        <v>55</v>
      </c>
      <c r="BZ15" s="51">
        <v>572</v>
      </c>
      <c r="CA15" s="51">
        <v>1458</v>
      </c>
      <c r="CB15" s="51">
        <v>2030</v>
      </c>
      <c r="CC15" s="51">
        <v>47</v>
      </c>
      <c r="CD15" s="51">
        <v>45</v>
      </c>
      <c r="CE15" s="51">
        <v>45</v>
      </c>
      <c r="CF15" s="51">
        <v>572</v>
      </c>
      <c r="CG15" s="51">
        <v>1458</v>
      </c>
      <c r="CH15" s="51">
        <v>2030</v>
      </c>
      <c r="CI15" s="51">
        <v>58</v>
      </c>
      <c r="CJ15" s="51">
        <v>66</v>
      </c>
      <c r="CK15" s="51">
        <v>64</v>
      </c>
      <c r="CL15" s="51">
        <v>572</v>
      </c>
      <c r="CM15" s="51">
        <v>1458</v>
      </c>
      <c r="CN15" s="51">
        <v>2030</v>
      </c>
      <c r="CO15" s="51">
        <v>59</v>
      </c>
      <c r="CP15" s="51">
        <v>64</v>
      </c>
      <c r="CQ15" s="51">
        <v>62</v>
      </c>
      <c r="CR15" s="51">
        <v>572</v>
      </c>
      <c r="CS15" s="51">
        <v>1458</v>
      </c>
      <c r="CT15" s="51">
        <v>2030</v>
      </c>
      <c r="CU15" s="51">
        <v>49</v>
      </c>
      <c r="CV15" s="51">
        <v>53</v>
      </c>
      <c r="CW15" s="51">
        <v>51</v>
      </c>
      <c r="CX15" s="51">
        <v>302</v>
      </c>
      <c r="CY15" s="51">
        <v>615</v>
      </c>
      <c r="CZ15" s="51">
        <v>917</v>
      </c>
      <c r="DA15" s="51">
        <v>47</v>
      </c>
      <c r="DB15" s="51">
        <v>42</v>
      </c>
      <c r="DC15" s="51">
        <v>44</v>
      </c>
      <c r="DD15" s="51">
        <v>302</v>
      </c>
      <c r="DE15" s="51">
        <v>615</v>
      </c>
      <c r="DF15" s="51">
        <v>917</v>
      </c>
      <c r="DG15" s="51">
        <v>55</v>
      </c>
      <c r="DH15" s="51">
        <v>66</v>
      </c>
      <c r="DI15" s="51">
        <v>63</v>
      </c>
      <c r="DJ15" s="51">
        <v>302</v>
      </c>
      <c r="DK15" s="51">
        <v>615</v>
      </c>
      <c r="DL15" s="51">
        <v>917</v>
      </c>
      <c r="DM15" s="51">
        <v>48</v>
      </c>
      <c r="DN15" s="51">
        <v>58</v>
      </c>
      <c r="DO15" s="51">
        <v>55</v>
      </c>
      <c r="DP15" s="51">
        <v>302</v>
      </c>
      <c r="DQ15" s="51">
        <v>615</v>
      </c>
      <c r="DR15" s="51">
        <v>917</v>
      </c>
      <c r="DS15" s="51">
        <v>50</v>
      </c>
      <c r="DT15" s="51">
        <v>49</v>
      </c>
      <c r="DU15" s="51">
        <v>49</v>
      </c>
      <c r="DV15" s="51">
        <v>8608</v>
      </c>
      <c r="DW15" s="51">
        <v>20650</v>
      </c>
      <c r="DX15" s="51">
        <v>29258</v>
      </c>
      <c r="DY15" s="51">
        <v>44</v>
      </c>
      <c r="DZ15" s="51">
        <v>39</v>
      </c>
      <c r="EA15" s="51">
        <v>40</v>
      </c>
      <c r="EB15" s="51">
        <v>8607</v>
      </c>
      <c r="EC15" s="51">
        <v>20650</v>
      </c>
      <c r="ED15" s="51">
        <v>29257</v>
      </c>
      <c r="EE15" s="51">
        <v>55</v>
      </c>
      <c r="EF15" s="51">
        <v>64</v>
      </c>
      <c r="EG15" s="51">
        <v>61</v>
      </c>
      <c r="EH15" s="51">
        <v>8607</v>
      </c>
      <c r="EI15" s="51">
        <v>20650</v>
      </c>
      <c r="EJ15" s="51">
        <v>29257</v>
      </c>
      <c r="EK15" s="51">
        <v>56</v>
      </c>
      <c r="EL15" s="51">
        <v>63</v>
      </c>
      <c r="EM15" s="51">
        <v>61</v>
      </c>
      <c r="EN15" s="51">
        <v>8608</v>
      </c>
      <c r="EO15" s="51">
        <v>20650</v>
      </c>
      <c r="EP15" s="51">
        <v>29258</v>
      </c>
      <c r="EQ15" s="51">
        <v>50</v>
      </c>
      <c r="ER15" s="51">
        <v>50</v>
      </c>
      <c r="ES15" s="51">
        <v>50</v>
      </c>
      <c r="ET15" s="51">
        <v>11297</v>
      </c>
      <c r="EU15" s="51">
        <v>27016</v>
      </c>
      <c r="EV15" s="51">
        <v>38313</v>
      </c>
      <c r="EW15" s="51">
        <v>44</v>
      </c>
      <c r="EX15" s="51">
        <v>40</v>
      </c>
      <c r="EY15" s="51">
        <v>41</v>
      </c>
      <c r="EZ15" s="51">
        <v>11296</v>
      </c>
      <c r="FA15" s="51">
        <v>27016</v>
      </c>
      <c r="FB15" s="51">
        <v>38312</v>
      </c>
      <c r="FC15" s="51">
        <v>55</v>
      </c>
      <c r="FD15" s="51">
        <v>63</v>
      </c>
      <c r="FE15" s="51">
        <v>61</v>
      </c>
      <c r="FF15" s="51">
        <v>11296</v>
      </c>
      <c r="FG15" s="51">
        <v>27016</v>
      </c>
      <c r="FH15" s="51">
        <v>38312</v>
      </c>
      <c r="FI15" s="51">
        <v>54</v>
      </c>
      <c r="FJ15" s="51">
        <v>61</v>
      </c>
      <c r="FK15" s="51">
        <v>59</v>
      </c>
      <c r="FL15" s="51">
        <v>11298</v>
      </c>
      <c r="FM15" s="51">
        <v>27016</v>
      </c>
      <c r="FN15" s="51">
        <v>38314</v>
      </c>
    </row>
    <row r="16" spans="1:170" x14ac:dyDescent="0.2">
      <c r="B16" s="51" t="s">
        <v>30</v>
      </c>
      <c r="C16" s="51">
        <v>18</v>
      </c>
      <c r="D16" s="51">
        <v>16</v>
      </c>
      <c r="E16" s="51">
        <v>17</v>
      </c>
      <c r="F16" s="51">
        <v>398</v>
      </c>
      <c r="G16" s="51">
        <v>809</v>
      </c>
      <c r="H16" s="51">
        <v>1207</v>
      </c>
      <c r="I16" s="51">
        <v>14</v>
      </c>
      <c r="J16" s="51">
        <v>14</v>
      </c>
      <c r="K16" s="51">
        <v>14</v>
      </c>
      <c r="L16" s="51">
        <v>398</v>
      </c>
      <c r="M16" s="51">
        <v>809</v>
      </c>
      <c r="N16" s="51">
        <v>1207</v>
      </c>
      <c r="O16" s="51">
        <v>17</v>
      </c>
      <c r="P16" s="51">
        <v>19</v>
      </c>
      <c r="Q16" s="51">
        <v>18</v>
      </c>
      <c r="R16" s="51">
        <v>398</v>
      </c>
      <c r="S16" s="51">
        <v>809</v>
      </c>
      <c r="T16" s="51">
        <v>1207</v>
      </c>
      <c r="U16" s="51">
        <v>16</v>
      </c>
      <c r="V16" s="51">
        <v>15</v>
      </c>
      <c r="W16" s="51">
        <v>15</v>
      </c>
      <c r="X16" s="51">
        <v>398</v>
      </c>
      <c r="Y16" s="51">
        <v>809</v>
      </c>
      <c r="Z16" s="51">
        <v>1207</v>
      </c>
      <c r="AA16" s="51">
        <v>20</v>
      </c>
      <c r="AB16" s="51">
        <v>19</v>
      </c>
      <c r="AC16" s="51">
        <v>20</v>
      </c>
      <c r="AD16" s="51">
        <v>222</v>
      </c>
      <c r="AE16" s="51">
        <v>622</v>
      </c>
      <c r="AF16" s="51">
        <v>844</v>
      </c>
      <c r="AG16" s="51">
        <v>18</v>
      </c>
      <c r="AH16" s="51">
        <v>14</v>
      </c>
      <c r="AI16" s="51">
        <v>15</v>
      </c>
      <c r="AJ16" s="51">
        <v>222</v>
      </c>
      <c r="AK16" s="51">
        <v>622</v>
      </c>
      <c r="AL16" s="51">
        <v>844</v>
      </c>
      <c r="AM16" s="51">
        <v>20</v>
      </c>
      <c r="AN16" s="51">
        <v>21</v>
      </c>
      <c r="AO16" s="51">
        <v>21</v>
      </c>
      <c r="AP16" s="51">
        <v>222</v>
      </c>
      <c r="AQ16" s="51">
        <v>622</v>
      </c>
      <c r="AR16" s="51">
        <v>844</v>
      </c>
      <c r="AS16" s="51">
        <v>19</v>
      </c>
      <c r="AT16" s="51">
        <v>16</v>
      </c>
      <c r="AU16" s="51">
        <v>17</v>
      </c>
      <c r="AV16" s="51">
        <v>222</v>
      </c>
      <c r="AW16" s="51">
        <v>619</v>
      </c>
      <c r="AX16" s="51">
        <v>841</v>
      </c>
      <c r="AY16" s="51">
        <v>33</v>
      </c>
      <c r="AZ16" s="51">
        <v>44</v>
      </c>
      <c r="BA16" s="51">
        <v>41</v>
      </c>
      <c r="BB16" s="51">
        <v>12</v>
      </c>
      <c r="BC16" s="51">
        <v>25</v>
      </c>
      <c r="BD16" s="51">
        <v>37</v>
      </c>
      <c r="BE16" s="51">
        <v>33</v>
      </c>
      <c r="BF16" s="51">
        <v>40</v>
      </c>
      <c r="BG16" s="51">
        <v>38</v>
      </c>
      <c r="BH16" s="51">
        <v>12</v>
      </c>
      <c r="BI16" s="51">
        <v>25</v>
      </c>
      <c r="BJ16" s="51">
        <v>37</v>
      </c>
      <c r="BK16" s="51">
        <v>50</v>
      </c>
      <c r="BL16" s="51">
        <v>52</v>
      </c>
      <c r="BM16" s="51">
        <v>51</v>
      </c>
      <c r="BN16" s="51">
        <v>12</v>
      </c>
      <c r="BO16" s="51">
        <v>25</v>
      </c>
      <c r="BP16" s="51">
        <v>37</v>
      </c>
      <c r="BQ16" s="51">
        <v>33</v>
      </c>
      <c r="BR16" s="51">
        <v>44</v>
      </c>
      <c r="BS16" s="51">
        <v>41</v>
      </c>
      <c r="BT16" s="51">
        <v>12</v>
      </c>
      <c r="BU16" s="51">
        <v>25</v>
      </c>
      <c r="BV16" s="51">
        <v>37</v>
      </c>
      <c r="BW16" s="51">
        <v>20</v>
      </c>
      <c r="BX16" s="51">
        <v>27</v>
      </c>
      <c r="BY16" s="51">
        <v>25</v>
      </c>
      <c r="BZ16" s="51">
        <v>161</v>
      </c>
      <c r="CA16" s="51">
        <v>465</v>
      </c>
      <c r="CB16" s="51">
        <v>626</v>
      </c>
      <c r="CC16" s="51">
        <v>15</v>
      </c>
      <c r="CD16" s="51">
        <v>19</v>
      </c>
      <c r="CE16" s="51">
        <v>18</v>
      </c>
      <c r="CF16" s="51">
        <v>161</v>
      </c>
      <c r="CG16" s="51">
        <v>465</v>
      </c>
      <c r="CH16" s="51">
        <v>626</v>
      </c>
      <c r="CI16" s="51">
        <v>19</v>
      </c>
      <c r="CJ16" s="51">
        <v>30</v>
      </c>
      <c r="CK16" s="51">
        <v>27</v>
      </c>
      <c r="CL16" s="51">
        <v>161</v>
      </c>
      <c r="CM16" s="51">
        <v>465</v>
      </c>
      <c r="CN16" s="51">
        <v>626</v>
      </c>
      <c r="CO16" s="51">
        <v>20</v>
      </c>
      <c r="CP16" s="51">
        <v>28</v>
      </c>
      <c r="CQ16" s="51">
        <v>26</v>
      </c>
      <c r="CR16" s="51">
        <v>161</v>
      </c>
      <c r="CS16" s="51">
        <v>465</v>
      </c>
      <c r="CT16" s="51">
        <v>626</v>
      </c>
      <c r="CU16" s="51">
        <v>25</v>
      </c>
      <c r="CV16" s="51">
        <v>22</v>
      </c>
      <c r="CW16" s="51">
        <v>22</v>
      </c>
      <c r="CX16" s="51">
        <v>60</v>
      </c>
      <c r="CY16" s="51">
        <v>190</v>
      </c>
      <c r="CZ16" s="51">
        <v>250</v>
      </c>
      <c r="DA16" s="51">
        <v>20</v>
      </c>
      <c r="DB16" s="51">
        <v>15</v>
      </c>
      <c r="DC16" s="51">
        <v>16</v>
      </c>
      <c r="DD16" s="51">
        <v>60</v>
      </c>
      <c r="DE16" s="51">
        <v>190</v>
      </c>
      <c r="DF16" s="51">
        <v>250</v>
      </c>
      <c r="DG16" s="51">
        <v>25</v>
      </c>
      <c r="DH16" s="51">
        <v>23</v>
      </c>
      <c r="DI16" s="51">
        <v>24</v>
      </c>
      <c r="DJ16" s="51">
        <v>60</v>
      </c>
      <c r="DK16" s="51">
        <v>190</v>
      </c>
      <c r="DL16" s="51">
        <v>250</v>
      </c>
      <c r="DM16" s="51">
        <v>22</v>
      </c>
      <c r="DN16" s="51">
        <v>18</v>
      </c>
      <c r="DO16" s="51">
        <v>19</v>
      </c>
      <c r="DP16" s="51">
        <v>60</v>
      </c>
      <c r="DQ16" s="51">
        <v>189</v>
      </c>
      <c r="DR16" s="51">
        <v>249</v>
      </c>
      <c r="DS16" s="51">
        <v>22</v>
      </c>
      <c r="DT16" s="51">
        <v>26</v>
      </c>
      <c r="DU16" s="51">
        <v>25</v>
      </c>
      <c r="DV16" s="51">
        <v>2210</v>
      </c>
      <c r="DW16" s="51">
        <v>5712</v>
      </c>
      <c r="DX16" s="51">
        <v>7922</v>
      </c>
      <c r="DY16" s="51">
        <v>17</v>
      </c>
      <c r="DZ16" s="51">
        <v>18</v>
      </c>
      <c r="EA16" s="51">
        <v>18</v>
      </c>
      <c r="EB16" s="51">
        <v>2209</v>
      </c>
      <c r="EC16" s="51">
        <v>5711</v>
      </c>
      <c r="ED16" s="51">
        <v>7920</v>
      </c>
      <c r="EE16" s="51">
        <v>21</v>
      </c>
      <c r="EF16" s="51">
        <v>30</v>
      </c>
      <c r="EG16" s="51">
        <v>28</v>
      </c>
      <c r="EH16" s="51">
        <v>2211</v>
      </c>
      <c r="EI16" s="51">
        <v>5713</v>
      </c>
      <c r="EJ16" s="51">
        <v>7924</v>
      </c>
      <c r="EK16" s="51">
        <v>21</v>
      </c>
      <c r="EL16" s="51">
        <v>29</v>
      </c>
      <c r="EM16" s="51">
        <v>27</v>
      </c>
      <c r="EN16" s="51">
        <v>2211</v>
      </c>
      <c r="EO16" s="51">
        <v>5710</v>
      </c>
      <c r="EP16" s="51">
        <v>7921</v>
      </c>
      <c r="EQ16" s="51">
        <v>21</v>
      </c>
      <c r="ER16" s="51">
        <v>24</v>
      </c>
      <c r="ES16" s="51">
        <v>23</v>
      </c>
      <c r="ET16" s="51">
        <v>3063</v>
      </c>
      <c r="EU16" s="51">
        <v>7823</v>
      </c>
      <c r="EV16" s="51">
        <v>10886</v>
      </c>
      <c r="EW16" s="51">
        <v>17</v>
      </c>
      <c r="EX16" s="51">
        <v>17</v>
      </c>
      <c r="EY16" s="51">
        <v>17</v>
      </c>
      <c r="EZ16" s="51">
        <v>3062</v>
      </c>
      <c r="FA16" s="51">
        <v>7822</v>
      </c>
      <c r="FB16" s="51">
        <v>10884</v>
      </c>
      <c r="FC16" s="51">
        <v>21</v>
      </c>
      <c r="FD16" s="51">
        <v>28</v>
      </c>
      <c r="FE16" s="51">
        <v>26</v>
      </c>
      <c r="FF16" s="51">
        <v>3064</v>
      </c>
      <c r="FG16" s="51">
        <v>7824</v>
      </c>
      <c r="FH16" s="51">
        <v>10888</v>
      </c>
      <c r="FI16" s="51">
        <v>20</v>
      </c>
      <c r="FJ16" s="51">
        <v>26</v>
      </c>
      <c r="FK16" s="51">
        <v>24</v>
      </c>
      <c r="FL16" s="51">
        <v>3064</v>
      </c>
      <c r="FM16" s="51">
        <v>7817</v>
      </c>
      <c r="FN16" s="51">
        <v>10881</v>
      </c>
    </row>
    <row r="18" spans="2:170" ht="14.25" x14ac:dyDescent="0.2">
      <c r="B18" s="51" t="s">
        <v>183</v>
      </c>
      <c r="C18" s="51">
        <v>91</v>
      </c>
      <c r="D18" s="51">
        <v>85</v>
      </c>
      <c r="E18" s="51">
        <v>88</v>
      </c>
      <c r="F18" s="51">
        <v>29120</v>
      </c>
      <c r="G18" s="51">
        <v>30589</v>
      </c>
      <c r="H18" s="51">
        <v>59709</v>
      </c>
      <c r="I18" s="51">
        <v>89</v>
      </c>
      <c r="J18" s="51">
        <v>80</v>
      </c>
      <c r="K18" s="51">
        <v>84</v>
      </c>
      <c r="L18" s="51">
        <v>29120</v>
      </c>
      <c r="M18" s="51">
        <v>30589</v>
      </c>
      <c r="N18" s="51">
        <v>59709</v>
      </c>
      <c r="O18" s="51">
        <v>91</v>
      </c>
      <c r="P18" s="51">
        <v>88</v>
      </c>
      <c r="Q18" s="51">
        <v>90</v>
      </c>
      <c r="R18" s="51">
        <v>29120</v>
      </c>
      <c r="S18" s="51">
        <v>30589</v>
      </c>
      <c r="T18" s="51">
        <v>59709</v>
      </c>
      <c r="U18" s="51">
        <v>89</v>
      </c>
      <c r="V18" s="51">
        <v>84</v>
      </c>
      <c r="W18" s="51">
        <v>86</v>
      </c>
      <c r="X18" s="51">
        <v>29120</v>
      </c>
      <c r="Y18" s="51">
        <v>30589</v>
      </c>
      <c r="Z18" s="51">
        <v>59709</v>
      </c>
      <c r="AA18" s="51">
        <v>90</v>
      </c>
      <c r="AB18" s="51">
        <v>83</v>
      </c>
      <c r="AC18" s="51">
        <v>87</v>
      </c>
      <c r="AD18" s="51">
        <v>16002</v>
      </c>
      <c r="AE18" s="51">
        <v>16540</v>
      </c>
      <c r="AF18" s="51">
        <v>32542</v>
      </c>
      <c r="AG18" s="51">
        <v>87</v>
      </c>
      <c r="AH18" s="51">
        <v>76</v>
      </c>
      <c r="AI18" s="51">
        <v>82</v>
      </c>
      <c r="AJ18" s="51">
        <v>16002</v>
      </c>
      <c r="AK18" s="51">
        <v>16540</v>
      </c>
      <c r="AL18" s="51">
        <v>32542</v>
      </c>
      <c r="AM18" s="51">
        <v>90</v>
      </c>
      <c r="AN18" s="51">
        <v>85</v>
      </c>
      <c r="AO18" s="51">
        <v>88</v>
      </c>
      <c r="AP18" s="51">
        <v>16002</v>
      </c>
      <c r="AQ18" s="51">
        <v>16540</v>
      </c>
      <c r="AR18" s="51">
        <v>32542</v>
      </c>
      <c r="AS18" s="51">
        <v>89</v>
      </c>
      <c r="AT18" s="51">
        <v>83</v>
      </c>
      <c r="AU18" s="51">
        <v>86</v>
      </c>
      <c r="AV18" s="51">
        <v>16003</v>
      </c>
      <c r="AW18" s="51">
        <v>16537</v>
      </c>
      <c r="AX18" s="51">
        <v>32540</v>
      </c>
      <c r="AY18" s="51">
        <v>92</v>
      </c>
      <c r="AZ18" s="51">
        <v>88</v>
      </c>
      <c r="BA18" s="51">
        <v>90</v>
      </c>
      <c r="BB18" s="51">
        <v>1068</v>
      </c>
      <c r="BC18" s="51">
        <v>1005</v>
      </c>
      <c r="BD18" s="51">
        <v>2073</v>
      </c>
      <c r="BE18" s="51">
        <v>91</v>
      </c>
      <c r="BF18" s="51">
        <v>83</v>
      </c>
      <c r="BG18" s="51">
        <v>87</v>
      </c>
      <c r="BH18" s="51">
        <v>1068</v>
      </c>
      <c r="BI18" s="51">
        <v>1005</v>
      </c>
      <c r="BJ18" s="51">
        <v>2073</v>
      </c>
      <c r="BK18" s="51">
        <v>97</v>
      </c>
      <c r="BL18" s="51">
        <v>96</v>
      </c>
      <c r="BM18" s="51">
        <v>96</v>
      </c>
      <c r="BN18" s="51">
        <v>1068</v>
      </c>
      <c r="BO18" s="51">
        <v>1005</v>
      </c>
      <c r="BP18" s="51">
        <v>2073</v>
      </c>
      <c r="BQ18" s="51">
        <v>92</v>
      </c>
      <c r="BR18" s="51">
        <v>89</v>
      </c>
      <c r="BS18" s="51">
        <v>90</v>
      </c>
      <c r="BT18" s="51">
        <v>1068</v>
      </c>
      <c r="BU18" s="51">
        <v>1005</v>
      </c>
      <c r="BV18" s="51">
        <v>2073</v>
      </c>
      <c r="BW18" s="51">
        <v>91</v>
      </c>
      <c r="BX18" s="51">
        <v>85</v>
      </c>
      <c r="BY18" s="51">
        <v>88</v>
      </c>
      <c r="BZ18" s="51">
        <v>14623</v>
      </c>
      <c r="CA18" s="51">
        <v>15230</v>
      </c>
      <c r="CB18" s="51">
        <v>29853</v>
      </c>
      <c r="CC18" s="51">
        <v>89</v>
      </c>
      <c r="CD18" s="51">
        <v>79</v>
      </c>
      <c r="CE18" s="51">
        <v>84</v>
      </c>
      <c r="CF18" s="51">
        <v>14623</v>
      </c>
      <c r="CG18" s="51">
        <v>15230</v>
      </c>
      <c r="CH18" s="51">
        <v>29853</v>
      </c>
      <c r="CI18" s="51">
        <v>92</v>
      </c>
      <c r="CJ18" s="51">
        <v>90</v>
      </c>
      <c r="CK18" s="51">
        <v>91</v>
      </c>
      <c r="CL18" s="51">
        <v>14623</v>
      </c>
      <c r="CM18" s="51">
        <v>15230</v>
      </c>
      <c r="CN18" s="51">
        <v>29853</v>
      </c>
      <c r="CO18" s="51">
        <v>92</v>
      </c>
      <c r="CP18" s="51">
        <v>88</v>
      </c>
      <c r="CQ18" s="51">
        <v>90</v>
      </c>
      <c r="CR18" s="51">
        <v>14623</v>
      </c>
      <c r="CS18" s="51">
        <v>15230</v>
      </c>
      <c r="CT18" s="51">
        <v>29853</v>
      </c>
      <c r="CU18" s="51">
        <v>82</v>
      </c>
      <c r="CV18" s="51">
        <v>75</v>
      </c>
      <c r="CW18" s="51">
        <v>78</v>
      </c>
      <c r="CX18" s="51">
        <v>7620</v>
      </c>
      <c r="CY18" s="51">
        <v>7879</v>
      </c>
      <c r="CZ18" s="51">
        <v>15499</v>
      </c>
      <c r="DA18" s="51">
        <v>79</v>
      </c>
      <c r="DB18" s="51">
        <v>70</v>
      </c>
      <c r="DC18" s="51">
        <v>74</v>
      </c>
      <c r="DD18" s="51">
        <v>7619</v>
      </c>
      <c r="DE18" s="51">
        <v>7879</v>
      </c>
      <c r="DF18" s="51">
        <v>15498</v>
      </c>
      <c r="DG18" s="51">
        <v>85</v>
      </c>
      <c r="DH18" s="51">
        <v>83</v>
      </c>
      <c r="DI18" s="51">
        <v>84</v>
      </c>
      <c r="DJ18" s="51">
        <v>7619</v>
      </c>
      <c r="DK18" s="51">
        <v>7878</v>
      </c>
      <c r="DL18" s="51">
        <v>15497</v>
      </c>
      <c r="DM18" s="51">
        <v>82</v>
      </c>
      <c r="DN18" s="51">
        <v>78</v>
      </c>
      <c r="DO18" s="51">
        <v>80</v>
      </c>
      <c r="DP18" s="51">
        <v>7619</v>
      </c>
      <c r="DQ18" s="51">
        <v>7878</v>
      </c>
      <c r="DR18" s="51">
        <v>15497</v>
      </c>
      <c r="DS18" s="51">
        <v>91</v>
      </c>
      <c r="DT18" s="51">
        <v>84</v>
      </c>
      <c r="DU18" s="51">
        <v>87</v>
      </c>
      <c r="DV18" s="51">
        <v>215853</v>
      </c>
      <c r="DW18" s="51">
        <v>226808</v>
      </c>
      <c r="DX18" s="51">
        <v>442661</v>
      </c>
      <c r="DY18" s="51">
        <v>89</v>
      </c>
      <c r="DZ18" s="51">
        <v>78</v>
      </c>
      <c r="EA18" s="51">
        <v>83</v>
      </c>
      <c r="EB18" s="51">
        <v>215851</v>
      </c>
      <c r="EC18" s="51">
        <v>226807</v>
      </c>
      <c r="ED18" s="51">
        <v>442658</v>
      </c>
      <c r="EE18" s="51">
        <v>92</v>
      </c>
      <c r="EF18" s="51">
        <v>90</v>
      </c>
      <c r="EG18" s="51">
        <v>91</v>
      </c>
      <c r="EH18" s="51">
        <v>215853</v>
      </c>
      <c r="EI18" s="51">
        <v>226809</v>
      </c>
      <c r="EJ18" s="51">
        <v>442662</v>
      </c>
      <c r="EK18" s="51">
        <v>92</v>
      </c>
      <c r="EL18" s="51">
        <v>89</v>
      </c>
      <c r="EM18" s="51">
        <v>90</v>
      </c>
      <c r="EN18" s="51">
        <v>215854</v>
      </c>
      <c r="EO18" s="51">
        <v>226806</v>
      </c>
      <c r="EP18" s="51">
        <v>442660</v>
      </c>
      <c r="EQ18" s="51">
        <v>90</v>
      </c>
      <c r="ER18" s="51">
        <v>84</v>
      </c>
      <c r="ES18" s="51">
        <v>87</v>
      </c>
      <c r="ET18" s="51">
        <v>284286</v>
      </c>
      <c r="EU18" s="51">
        <v>298051</v>
      </c>
      <c r="EV18" s="51">
        <v>582337</v>
      </c>
      <c r="EW18" s="51">
        <v>88</v>
      </c>
      <c r="EX18" s="51">
        <v>78</v>
      </c>
      <c r="EY18" s="51">
        <v>83</v>
      </c>
      <c r="EZ18" s="51">
        <v>284283</v>
      </c>
      <c r="FA18" s="51">
        <v>298050</v>
      </c>
      <c r="FB18" s="51">
        <v>582333</v>
      </c>
      <c r="FC18" s="51">
        <v>92</v>
      </c>
      <c r="FD18" s="51">
        <v>89</v>
      </c>
      <c r="FE18" s="51">
        <v>91</v>
      </c>
      <c r="FF18" s="51">
        <v>284285</v>
      </c>
      <c r="FG18" s="51">
        <v>298051</v>
      </c>
      <c r="FH18" s="51">
        <v>582336</v>
      </c>
      <c r="FI18" s="51">
        <v>91</v>
      </c>
      <c r="FJ18" s="51">
        <v>88</v>
      </c>
      <c r="FK18" s="51">
        <v>89</v>
      </c>
      <c r="FL18" s="51">
        <v>284287</v>
      </c>
      <c r="FM18" s="51">
        <v>298045</v>
      </c>
      <c r="FN18" s="51">
        <v>582332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N18"/>
  <sheetViews>
    <sheetView workbookViewId="0">
      <selection sqref="A1:N1"/>
    </sheetView>
  </sheetViews>
  <sheetFormatPr defaultRowHeight="12.75" x14ac:dyDescent="0.2"/>
  <sheetData>
    <row r="1" spans="1:170" ht="15.75" x14ac:dyDescent="0.25">
      <c r="A1" s="50" t="s">
        <v>49</v>
      </c>
      <c r="B1" s="118"/>
      <c r="C1" s="118"/>
      <c r="D1" s="118"/>
      <c r="E1" s="118"/>
      <c r="F1" s="118"/>
      <c r="G1" s="118"/>
      <c r="H1" s="118"/>
      <c r="I1" s="118"/>
      <c r="J1" s="118"/>
      <c r="K1" s="118"/>
      <c r="L1" s="118"/>
      <c r="M1" s="118"/>
      <c r="N1" s="118"/>
      <c r="O1" s="118"/>
      <c r="P1" s="118"/>
      <c r="Q1" s="118"/>
      <c r="R1" s="118"/>
      <c r="S1" s="118"/>
      <c r="T1" s="118"/>
      <c r="U1" s="118">
        <v>20</v>
      </c>
      <c r="V1" s="118">
        <v>21</v>
      </c>
      <c r="W1" s="118">
        <v>22</v>
      </c>
      <c r="X1" s="118">
        <v>23</v>
      </c>
      <c r="Y1" s="118">
        <v>24</v>
      </c>
      <c r="Z1" s="118">
        <v>25</v>
      </c>
      <c r="AA1" s="118">
        <v>26</v>
      </c>
      <c r="AB1" s="118">
        <v>27</v>
      </c>
      <c r="AC1" s="118">
        <v>28</v>
      </c>
      <c r="AD1" s="118">
        <v>29</v>
      </c>
      <c r="AE1" s="118">
        <v>30</v>
      </c>
      <c r="AF1" s="118">
        <v>31</v>
      </c>
      <c r="AG1" s="118">
        <v>32</v>
      </c>
      <c r="AH1" s="118">
        <v>33</v>
      </c>
      <c r="AI1" s="118">
        <v>34</v>
      </c>
      <c r="AJ1" s="118">
        <v>35</v>
      </c>
      <c r="AK1" s="118">
        <v>36</v>
      </c>
      <c r="AL1" s="118">
        <v>37</v>
      </c>
      <c r="AM1" s="118">
        <v>38</v>
      </c>
      <c r="AN1" s="118">
        <v>39</v>
      </c>
      <c r="AO1" s="118">
        <v>40</v>
      </c>
      <c r="AP1" s="118">
        <v>41</v>
      </c>
      <c r="AQ1" s="118">
        <v>42</v>
      </c>
      <c r="AR1" s="118">
        <v>43</v>
      </c>
      <c r="AS1" s="118">
        <v>44</v>
      </c>
      <c r="AT1" s="118">
        <v>45</v>
      </c>
      <c r="AU1" s="118">
        <v>46</v>
      </c>
      <c r="AV1" s="118">
        <v>47</v>
      </c>
      <c r="AW1" s="118">
        <v>48</v>
      </c>
      <c r="AX1" s="118">
        <v>49</v>
      </c>
      <c r="AY1" s="118">
        <v>50</v>
      </c>
      <c r="AZ1" s="118">
        <v>51</v>
      </c>
      <c r="BA1" s="118">
        <v>52</v>
      </c>
      <c r="BB1" s="118">
        <v>53</v>
      </c>
      <c r="BC1" s="118">
        <v>54</v>
      </c>
      <c r="BD1" s="118">
        <v>55</v>
      </c>
      <c r="BE1" s="118">
        <v>56</v>
      </c>
      <c r="BF1" s="118">
        <v>57</v>
      </c>
      <c r="BG1" s="118">
        <v>58</v>
      </c>
      <c r="BH1" s="118">
        <v>59</v>
      </c>
      <c r="BI1" s="118">
        <v>60</v>
      </c>
      <c r="BJ1" s="118">
        <v>61</v>
      </c>
      <c r="BK1" s="118">
        <v>62</v>
      </c>
      <c r="BL1" s="118">
        <v>63</v>
      </c>
      <c r="BM1" s="118">
        <v>64</v>
      </c>
      <c r="BN1" s="118">
        <v>65</v>
      </c>
      <c r="BO1" s="118">
        <v>66</v>
      </c>
      <c r="BP1" s="118">
        <v>67</v>
      </c>
      <c r="BQ1" s="118">
        <v>68</v>
      </c>
      <c r="BR1" s="118">
        <v>69</v>
      </c>
      <c r="BS1" s="118">
        <v>70</v>
      </c>
      <c r="BT1" s="118">
        <v>71</v>
      </c>
      <c r="BU1" s="118">
        <v>72</v>
      </c>
      <c r="BV1" s="118">
        <v>73</v>
      </c>
      <c r="BW1" s="118">
        <v>74</v>
      </c>
      <c r="BX1" s="118">
        <v>75</v>
      </c>
      <c r="BY1" s="118">
        <v>76</v>
      </c>
      <c r="BZ1" s="118">
        <v>77</v>
      </c>
      <c r="CA1" s="118">
        <v>78</v>
      </c>
      <c r="CB1" s="118">
        <v>79</v>
      </c>
      <c r="CC1" s="118">
        <v>80</v>
      </c>
      <c r="CD1" s="118">
        <v>81</v>
      </c>
      <c r="CE1" s="118">
        <v>82</v>
      </c>
      <c r="CF1" s="118">
        <v>83</v>
      </c>
      <c r="CG1" s="118">
        <v>84</v>
      </c>
      <c r="CH1" s="118">
        <v>85</v>
      </c>
      <c r="CI1" s="118">
        <v>86</v>
      </c>
      <c r="CJ1" s="118">
        <v>87</v>
      </c>
      <c r="CK1" s="118">
        <v>88</v>
      </c>
      <c r="CL1" s="118">
        <v>89</v>
      </c>
      <c r="CM1" s="118">
        <v>90</v>
      </c>
      <c r="CN1" s="118">
        <v>91</v>
      </c>
      <c r="CO1" s="118">
        <v>92</v>
      </c>
      <c r="CP1" s="118">
        <v>93</v>
      </c>
      <c r="CQ1" s="118">
        <v>94</v>
      </c>
      <c r="CR1" s="118">
        <v>95</v>
      </c>
      <c r="CS1" s="118">
        <v>96</v>
      </c>
      <c r="CT1" s="118">
        <v>97</v>
      </c>
      <c r="CU1" s="118">
        <v>98</v>
      </c>
      <c r="CV1" s="118">
        <v>99</v>
      </c>
      <c r="CW1" s="118">
        <v>100</v>
      </c>
      <c r="CX1" s="118">
        <v>101</v>
      </c>
      <c r="CY1" s="118">
        <v>102</v>
      </c>
      <c r="CZ1" s="118">
        <v>103</v>
      </c>
      <c r="DA1" s="118">
        <v>104</v>
      </c>
      <c r="DB1" s="118">
        <v>105</v>
      </c>
      <c r="DC1" s="118">
        <v>106</v>
      </c>
      <c r="DD1" s="118">
        <v>107</v>
      </c>
      <c r="DE1" s="118">
        <v>108</v>
      </c>
      <c r="DF1" s="118">
        <v>109</v>
      </c>
      <c r="DG1" s="118">
        <v>110</v>
      </c>
      <c r="DH1" s="118">
        <v>111</v>
      </c>
      <c r="DI1" s="118">
        <v>112</v>
      </c>
      <c r="DJ1" s="118">
        <v>113</v>
      </c>
      <c r="DK1" s="118">
        <v>114</v>
      </c>
      <c r="DL1" s="118">
        <v>115</v>
      </c>
      <c r="DM1" s="118">
        <v>116</v>
      </c>
      <c r="DN1" s="118">
        <v>117</v>
      </c>
      <c r="DO1" s="118">
        <v>118</v>
      </c>
      <c r="DP1" s="118">
        <v>119</v>
      </c>
      <c r="DQ1" s="118">
        <v>120</v>
      </c>
      <c r="DR1" s="118">
        <v>121</v>
      </c>
      <c r="DS1" s="118">
        <v>122</v>
      </c>
      <c r="DT1" s="118">
        <v>123</v>
      </c>
      <c r="DU1" s="118">
        <v>124</v>
      </c>
      <c r="DV1" s="118">
        <v>125</v>
      </c>
      <c r="DW1" s="118">
        <v>126</v>
      </c>
      <c r="DX1" s="118">
        <v>127</v>
      </c>
      <c r="DY1" s="118">
        <v>128</v>
      </c>
      <c r="DZ1" s="118">
        <v>129</v>
      </c>
      <c r="EA1" s="118">
        <v>130</v>
      </c>
      <c r="EB1" s="118">
        <v>131</v>
      </c>
      <c r="EC1" s="118">
        <v>132</v>
      </c>
      <c r="ED1" s="118">
        <v>133</v>
      </c>
      <c r="EE1" s="118">
        <v>134</v>
      </c>
      <c r="EF1" s="118">
        <v>135</v>
      </c>
      <c r="EG1" s="118">
        <v>136</v>
      </c>
      <c r="EH1" s="118">
        <v>137</v>
      </c>
      <c r="EI1" s="118">
        <v>138</v>
      </c>
      <c r="EJ1" s="118">
        <v>139</v>
      </c>
      <c r="EK1" s="118">
        <v>140</v>
      </c>
      <c r="EL1" s="118">
        <v>141</v>
      </c>
      <c r="EM1" s="118">
        <v>142</v>
      </c>
      <c r="EN1" s="118">
        <v>143</v>
      </c>
      <c r="EO1" s="118">
        <v>144</v>
      </c>
      <c r="EP1" s="118">
        <v>145</v>
      </c>
      <c r="EQ1" s="118">
        <v>146</v>
      </c>
      <c r="ER1" s="118">
        <v>147</v>
      </c>
      <c r="ES1" s="118">
        <v>148</v>
      </c>
      <c r="ET1" s="118">
        <v>149</v>
      </c>
      <c r="EU1" s="118">
        <v>150</v>
      </c>
      <c r="EV1" s="118">
        <v>151</v>
      </c>
      <c r="EW1" s="118">
        <v>152</v>
      </c>
      <c r="EX1" s="118">
        <v>153</v>
      </c>
      <c r="EY1" s="118">
        <v>154</v>
      </c>
      <c r="EZ1" s="118">
        <v>155</v>
      </c>
      <c r="FA1" s="118">
        <v>156</v>
      </c>
      <c r="FB1" s="118">
        <v>157</v>
      </c>
      <c r="FC1" s="118">
        <v>158</v>
      </c>
      <c r="FD1" s="118">
        <v>159</v>
      </c>
      <c r="FE1" s="118">
        <v>160</v>
      </c>
      <c r="FF1" s="118">
        <v>161</v>
      </c>
      <c r="FG1" s="118">
        <v>162</v>
      </c>
      <c r="FH1" s="118">
        <v>163</v>
      </c>
      <c r="FI1" s="118">
        <v>164</v>
      </c>
      <c r="FJ1" s="118">
        <v>165</v>
      </c>
      <c r="FK1" s="118">
        <v>166</v>
      </c>
      <c r="FL1" s="118">
        <v>167</v>
      </c>
      <c r="FM1" s="118">
        <v>168</v>
      </c>
      <c r="FN1" s="118">
        <v>169</v>
      </c>
    </row>
    <row r="2" spans="1:170" x14ac:dyDescent="0.2">
      <c r="A2" s="51"/>
      <c r="B2" s="51"/>
      <c r="C2" s="51" t="s">
        <v>132</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c r="FB2" s="51"/>
      <c r="FC2" s="51"/>
      <c r="FD2" s="51"/>
      <c r="FE2" s="51"/>
      <c r="FF2" s="51"/>
      <c r="FG2" s="51"/>
      <c r="FH2" s="51"/>
      <c r="FI2" s="51"/>
      <c r="FJ2" s="51"/>
      <c r="FK2" s="51"/>
      <c r="FL2" s="51"/>
      <c r="FM2" s="51"/>
      <c r="FN2" s="51"/>
    </row>
    <row r="3" spans="1:170" x14ac:dyDescent="0.2">
      <c r="A3" s="51"/>
      <c r="B3" s="51"/>
      <c r="C3" s="51" t="s">
        <v>19</v>
      </c>
      <c r="D3" s="51"/>
      <c r="E3" s="51"/>
      <c r="F3" s="51"/>
      <c r="G3" s="51"/>
      <c r="H3" s="51"/>
      <c r="I3" s="51"/>
      <c r="J3" s="51"/>
      <c r="K3" s="51"/>
      <c r="L3" s="51"/>
      <c r="M3" s="51"/>
      <c r="N3" s="51"/>
      <c r="O3" s="51"/>
      <c r="P3" s="51"/>
      <c r="Q3" s="51"/>
      <c r="R3" s="51"/>
      <c r="S3" s="51"/>
      <c r="T3" s="51"/>
      <c r="U3" s="51"/>
      <c r="V3" s="51"/>
      <c r="W3" s="51"/>
      <c r="X3" s="51"/>
      <c r="Y3" s="51"/>
      <c r="Z3" s="51"/>
      <c r="AA3" s="51" t="s">
        <v>20</v>
      </c>
      <c r="AB3" s="51"/>
      <c r="AC3" s="51"/>
      <c r="AD3" s="51"/>
      <c r="AE3" s="51"/>
      <c r="AF3" s="51"/>
      <c r="AG3" s="51"/>
      <c r="AH3" s="51"/>
      <c r="AI3" s="51"/>
      <c r="AJ3" s="51"/>
      <c r="AK3" s="51"/>
      <c r="AL3" s="51"/>
      <c r="AM3" s="51"/>
      <c r="AN3" s="51"/>
      <c r="AO3" s="51"/>
      <c r="AP3" s="51"/>
      <c r="AQ3" s="51"/>
      <c r="AR3" s="51"/>
      <c r="AS3" s="51"/>
      <c r="AT3" s="51"/>
      <c r="AU3" s="51"/>
      <c r="AV3" s="51"/>
      <c r="AW3" s="51"/>
      <c r="AX3" s="51"/>
      <c r="AY3" s="51" t="s">
        <v>21</v>
      </c>
      <c r="AZ3" s="51"/>
      <c r="BA3" s="51"/>
      <c r="BB3" s="51"/>
      <c r="BC3" s="51"/>
      <c r="BD3" s="51"/>
      <c r="BE3" s="51"/>
      <c r="BF3" s="51"/>
      <c r="BG3" s="51"/>
      <c r="BH3" s="51"/>
      <c r="BI3" s="51"/>
      <c r="BJ3" s="51"/>
      <c r="BK3" s="51"/>
      <c r="BL3" s="51"/>
      <c r="BM3" s="51"/>
      <c r="BN3" s="51"/>
      <c r="BO3" s="51"/>
      <c r="BP3" s="51"/>
      <c r="BQ3" s="51"/>
      <c r="BR3" s="51"/>
      <c r="BS3" s="51"/>
      <c r="BT3" s="51"/>
      <c r="BU3" s="51"/>
      <c r="BV3" s="51"/>
      <c r="BW3" s="51" t="s">
        <v>18</v>
      </c>
      <c r="BX3" s="51"/>
      <c r="BY3" s="51"/>
      <c r="BZ3" s="51"/>
      <c r="CA3" s="51"/>
      <c r="CB3" s="51"/>
      <c r="CC3" s="51"/>
      <c r="CD3" s="51"/>
      <c r="CE3" s="51"/>
      <c r="CF3" s="51"/>
      <c r="CG3" s="51"/>
      <c r="CH3" s="51"/>
      <c r="CI3" s="51"/>
      <c r="CJ3" s="51"/>
      <c r="CK3" s="51"/>
      <c r="CL3" s="51"/>
      <c r="CM3" s="51"/>
      <c r="CN3" s="51"/>
      <c r="CO3" s="51"/>
      <c r="CP3" s="51"/>
      <c r="CQ3" s="51"/>
      <c r="CR3" s="51"/>
      <c r="CS3" s="51"/>
      <c r="CT3" s="51"/>
      <c r="CU3" s="51" t="s">
        <v>133</v>
      </c>
      <c r="CV3" s="51"/>
      <c r="CW3" s="51"/>
      <c r="CX3" s="51"/>
      <c r="CY3" s="51"/>
      <c r="CZ3" s="51"/>
      <c r="DA3" s="51"/>
      <c r="DB3" s="51"/>
      <c r="DC3" s="51"/>
      <c r="DD3" s="51"/>
      <c r="DE3" s="51"/>
      <c r="DF3" s="51"/>
      <c r="DG3" s="51"/>
      <c r="DH3" s="51"/>
      <c r="DI3" s="51"/>
      <c r="DJ3" s="51"/>
      <c r="DK3" s="51"/>
      <c r="DL3" s="51"/>
      <c r="DM3" s="51"/>
      <c r="DN3" s="51"/>
      <c r="DO3" s="51"/>
      <c r="DP3" s="51"/>
      <c r="DQ3" s="51"/>
      <c r="DR3" s="51"/>
      <c r="DS3" s="51" t="s">
        <v>17</v>
      </c>
      <c r="DT3" s="51"/>
      <c r="DU3" s="51"/>
      <c r="DV3" s="51"/>
      <c r="DW3" s="51"/>
      <c r="DX3" s="51"/>
      <c r="DY3" s="51"/>
      <c r="DZ3" s="51"/>
      <c r="EA3" s="51"/>
      <c r="EB3" s="51"/>
      <c r="EC3" s="51"/>
      <c r="ED3" s="51"/>
      <c r="EE3" s="51"/>
      <c r="EF3" s="51"/>
      <c r="EG3" s="51"/>
      <c r="EH3" s="51"/>
      <c r="EI3" s="51"/>
      <c r="EJ3" s="51"/>
      <c r="EK3" s="51"/>
      <c r="EL3" s="51"/>
      <c r="EM3" s="51"/>
      <c r="EN3" s="51"/>
      <c r="EO3" s="51"/>
      <c r="EP3" s="51"/>
      <c r="EQ3" s="51" t="s">
        <v>55</v>
      </c>
      <c r="ER3" s="51"/>
      <c r="ES3" s="51"/>
      <c r="ET3" s="51"/>
      <c r="EU3" s="51"/>
      <c r="EV3" s="51"/>
      <c r="EW3" s="51"/>
      <c r="EX3" s="51"/>
      <c r="EY3" s="51"/>
      <c r="EZ3" s="51"/>
      <c r="FA3" s="51"/>
      <c r="FB3" s="51"/>
      <c r="FC3" s="51"/>
      <c r="FD3" s="51"/>
      <c r="FE3" s="51"/>
      <c r="FF3" s="51"/>
      <c r="FG3" s="51"/>
      <c r="FH3" s="51"/>
      <c r="FI3" s="51"/>
      <c r="FJ3" s="51"/>
      <c r="FK3" s="51"/>
      <c r="FL3" s="51"/>
      <c r="FM3" s="51"/>
      <c r="FN3" s="51"/>
    </row>
    <row r="4" spans="1:170" x14ac:dyDescent="0.2">
      <c r="A4" s="51"/>
      <c r="B4" s="51"/>
      <c r="C4" s="51" t="s">
        <v>174</v>
      </c>
      <c r="D4" s="51"/>
      <c r="E4" s="51"/>
      <c r="F4" s="51"/>
      <c r="G4" s="51"/>
      <c r="H4" s="51"/>
      <c r="I4" s="51" t="s">
        <v>50</v>
      </c>
      <c r="J4" s="51"/>
      <c r="K4" s="51"/>
      <c r="L4" s="51"/>
      <c r="M4" s="51"/>
      <c r="N4" s="51"/>
      <c r="O4" s="51" t="s">
        <v>51</v>
      </c>
      <c r="P4" s="51"/>
      <c r="Q4" s="51"/>
      <c r="R4" s="51"/>
      <c r="S4" s="51"/>
      <c r="T4" s="51"/>
      <c r="U4" s="51" t="s">
        <v>52</v>
      </c>
      <c r="V4" s="51"/>
      <c r="W4" s="51"/>
      <c r="X4" s="51"/>
      <c r="Y4" s="51"/>
      <c r="Z4" s="51"/>
      <c r="AA4" s="51" t="s">
        <v>174</v>
      </c>
      <c r="AB4" s="51"/>
      <c r="AC4" s="51"/>
      <c r="AD4" s="51"/>
      <c r="AE4" s="51"/>
      <c r="AF4" s="51"/>
      <c r="AG4" s="51" t="s">
        <v>50</v>
      </c>
      <c r="AH4" s="51"/>
      <c r="AI4" s="51"/>
      <c r="AJ4" s="51"/>
      <c r="AK4" s="51"/>
      <c r="AL4" s="51"/>
      <c r="AM4" s="51" t="s">
        <v>51</v>
      </c>
      <c r="AN4" s="51"/>
      <c r="AO4" s="51"/>
      <c r="AP4" s="51"/>
      <c r="AQ4" s="51"/>
      <c r="AR4" s="51"/>
      <c r="AS4" s="51" t="s">
        <v>52</v>
      </c>
      <c r="AT4" s="51"/>
      <c r="AU4" s="51"/>
      <c r="AV4" s="51"/>
      <c r="AW4" s="51"/>
      <c r="AX4" s="51"/>
      <c r="AY4" s="51" t="s">
        <v>174</v>
      </c>
      <c r="AZ4" s="51"/>
      <c r="BA4" s="51"/>
      <c r="BB4" s="51"/>
      <c r="BC4" s="51"/>
      <c r="BD4" s="51"/>
      <c r="BE4" s="51" t="s">
        <v>50</v>
      </c>
      <c r="BF4" s="51"/>
      <c r="BG4" s="51"/>
      <c r="BH4" s="51"/>
      <c r="BI4" s="51"/>
      <c r="BJ4" s="51"/>
      <c r="BK4" s="51" t="s">
        <v>51</v>
      </c>
      <c r="BL4" s="51"/>
      <c r="BM4" s="51"/>
      <c r="BN4" s="51"/>
      <c r="BO4" s="51"/>
      <c r="BP4" s="51"/>
      <c r="BQ4" s="51" t="s">
        <v>52</v>
      </c>
      <c r="BR4" s="51"/>
      <c r="BS4" s="51"/>
      <c r="BT4" s="51"/>
      <c r="BU4" s="51"/>
      <c r="BV4" s="51"/>
      <c r="BW4" s="51" t="s">
        <v>174</v>
      </c>
      <c r="BX4" s="51"/>
      <c r="BY4" s="51"/>
      <c r="BZ4" s="51"/>
      <c r="CA4" s="51"/>
      <c r="CB4" s="51"/>
      <c r="CC4" s="51" t="s">
        <v>50</v>
      </c>
      <c r="CD4" s="51"/>
      <c r="CE4" s="51"/>
      <c r="CF4" s="51"/>
      <c r="CG4" s="51"/>
      <c r="CH4" s="51"/>
      <c r="CI4" s="51" t="s">
        <v>51</v>
      </c>
      <c r="CJ4" s="51"/>
      <c r="CK4" s="51"/>
      <c r="CL4" s="51"/>
      <c r="CM4" s="51"/>
      <c r="CN4" s="51"/>
      <c r="CO4" s="51" t="s">
        <v>52</v>
      </c>
      <c r="CP4" s="51"/>
      <c r="CQ4" s="51"/>
      <c r="CR4" s="51"/>
      <c r="CS4" s="51"/>
      <c r="CT4" s="51"/>
      <c r="CU4" s="51" t="s">
        <v>174</v>
      </c>
      <c r="CV4" s="51"/>
      <c r="CW4" s="51"/>
      <c r="CX4" s="51"/>
      <c r="CY4" s="51"/>
      <c r="CZ4" s="51"/>
      <c r="DA4" s="51" t="s">
        <v>50</v>
      </c>
      <c r="DB4" s="51"/>
      <c r="DC4" s="51"/>
      <c r="DD4" s="51"/>
      <c r="DE4" s="51"/>
      <c r="DF4" s="51"/>
      <c r="DG4" s="51" t="s">
        <v>51</v>
      </c>
      <c r="DH4" s="51"/>
      <c r="DI4" s="51"/>
      <c r="DJ4" s="51"/>
      <c r="DK4" s="51"/>
      <c r="DL4" s="51"/>
      <c r="DM4" s="51" t="s">
        <v>52</v>
      </c>
      <c r="DN4" s="51"/>
      <c r="DO4" s="51"/>
      <c r="DP4" s="51"/>
      <c r="DQ4" s="51"/>
      <c r="DR4" s="51"/>
      <c r="DS4" s="51" t="s">
        <v>174</v>
      </c>
      <c r="DT4" s="51"/>
      <c r="DU4" s="51"/>
      <c r="DV4" s="51"/>
      <c r="DW4" s="51"/>
      <c r="DX4" s="51"/>
      <c r="DY4" s="51" t="s">
        <v>50</v>
      </c>
      <c r="DZ4" s="51"/>
      <c r="EA4" s="51"/>
      <c r="EB4" s="51"/>
      <c r="EC4" s="51"/>
      <c r="ED4" s="51"/>
      <c r="EE4" s="51" t="s">
        <v>51</v>
      </c>
      <c r="EF4" s="51"/>
      <c r="EG4" s="51"/>
      <c r="EH4" s="51"/>
      <c r="EI4" s="51"/>
      <c r="EJ4" s="51"/>
      <c r="EK4" s="51" t="s">
        <v>52</v>
      </c>
      <c r="EL4" s="51"/>
      <c r="EM4" s="51"/>
      <c r="EN4" s="51"/>
      <c r="EO4" s="51"/>
      <c r="EP4" s="51"/>
      <c r="EQ4" s="51" t="s">
        <v>174</v>
      </c>
      <c r="ER4" s="51"/>
      <c r="ES4" s="51"/>
      <c r="ET4" s="51"/>
      <c r="EU4" s="51"/>
      <c r="EV4" s="51"/>
      <c r="EW4" s="51" t="s">
        <v>50</v>
      </c>
      <c r="EX4" s="51"/>
      <c r="EY4" s="51"/>
      <c r="EZ4" s="51"/>
      <c r="FA4" s="51"/>
      <c r="FB4" s="51"/>
      <c r="FC4" s="51" t="s">
        <v>51</v>
      </c>
      <c r="FD4" s="51"/>
      <c r="FE4" s="51"/>
      <c r="FF4" s="51"/>
      <c r="FG4" s="51"/>
      <c r="FH4" s="51"/>
      <c r="FI4" s="51" t="s">
        <v>52</v>
      </c>
      <c r="FJ4" s="51"/>
      <c r="FK4" s="51"/>
      <c r="FL4" s="51"/>
      <c r="FM4" s="51"/>
      <c r="FN4" s="51"/>
    </row>
    <row r="5" spans="1:170" x14ac:dyDescent="0.2">
      <c r="A5" s="51"/>
      <c r="B5" s="51"/>
      <c r="C5" s="51">
        <v>1</v>
      </c>
      <c r="D5" s="51"/>
      <c r="E5" s="51"/>
      <c r="F5" s="51"/>
      <c r="G5" s="51"/>
      <c r="H5" s="51"/>
      <c r="I5" s="51">
        <v>1</v>
      </c>
      <c r="J5" s="51"/>
      <c r="K5" s="51"/>
      <c r="L5" s="51"/>
      <c r="M5" s="51"/>
      <c r="N5" s="51"/>
      <c r="O5" s="51">
        <v>1</v>
      </c>
      <c r="P5" s="51"/>
      <c r="Q5" s="51"/>
      <c r="R5" s="51"/>
      <c r="S5" s="51"/>
      <c r="T5" s="51"/>
      <c r="U5" s="51">
        <v>1</v>
      </c>
      <c r="V5" s="51"/>
      <c r="W5" s="51"/>
      <c r="X5" s="51"/>
      <c r="Y5" s="51"/>
      <c r="Z5" s="51"/>
      <c r="AA5" s="51">
        <v>1</v>
      </c>
      <c r="AB5" s="51"/>
      <c r="AC5" s="51"/>
      <c r="AD5" s="51"/>
      <c r="AE5" s="51"/>
      <c r="AF5" s="51"/>
      <c r="AG5" s="51">
        <v>1</v>
      </c>
      <c r="AH5" s="51"/>
      <c r="AI5" s="51"/>
      <c r="AJ5" s="51"/>
      <c r="AK5" s="51"/>
      <c r="AL5" s="51"/>
      <c r="AM5" s="51">
        <v>1</v>
      </c>
      <c r="AN5" s="51"/>
      <c r="AO5" s="51"/>
      <c r="AP5" s="51"/>
      <c r="AQ5" s="51"/>
      <c r="AR5" s="51"/>
      <c r="AS5" s="51">
        <v>1</v>
      </c>
      <c r="AT5" s="51"/>
      <c r="AU5" s="51"/>
      <c r="AV5" s="51"/>
      <c r="AW5" s="51"/>
      <c r="AX5" s="51"/>
      <c r="AY5" s="51">
        <v>1</v>
      </c>
      <c r="AZ5" s="51"/>
      <c r="BA5" s="51"/>
      <c r="BB5" s="51"/>
      <c r="BC5" s="51"/>
      <c r="BD5" s="51"/>
      <c r="BE5" s="51">
        <v>1</v>
      </c>
      <c r="BF5" s="51"/>
      <c r="BG5" s="51"/>
      <c r="BH5" s="51"/>
      <c r="BI5" s="51"/>
      <c r="BJ5" s="51"/>
      <c r="BK5" s="51">
        <v>1</v>
      </c>
      <c r="BL5" s="51"/>
      <c r="BM5" s="51"/>
      <c r="BN5" s="51"/>
      <c r="BO5" s="51"/>
      <c r="BP5" s="51"/>
      <c r="BQ5" s="51">
        <v>1</v>
      </c>
      <c r="BR5" s="51"/>
      <c r="BS5" s="51"/>
      <c r="BT5" s="51"/>
      <c r="BU5" s="51"/>
      <c r="BV5" s="51"/>
      <c r="BW5" s="51">
        <v>1</v>
      </c>
      <c r="BX5" s="51"/>
      <c r="BY5" s="51"/>
      <c r="BZ5" s="51"/>
      <c r="CA5" s="51"/>
      <c r="CB5" s="51"/>
      <c r="CC5" s="51">
        <v>1</v>
      </c>
      <c r="CD5" s="51"/>
      <c r="CE5" s="51"/>
      <c r="CF5" s="51"/>
      <c r="CG5" s="51"/>
      <c r="CH5" s="51"/>
      <c r="CI5" s="51">
        <v>1</v>
      </c>
      <c r="CJ5" s="51"/>
      <c r="CK5" s="51"/>
      <c r="CL5" s="51"/>
      <c r="CM5" s="51"/>
      <c r="CN5" s="51"/>
      <c r="CO5" s="51">
        <v>1</v>
      </c>
      <c r="CP5" s="51"/>
      <c r="CQ5" s="51"/>
      <c r="CR5" s="51"/>
      <c r="CS5" s="51"/>
      <c r="CT5" s="51"/>
      <c r="CU5" s="51">
        <v>1</v>
      </c>
      <c r="CV5" s="51"/>
      <c r="CW5" s="51"/>
      <c r="CX5" s="51"/>
      <c r="CY5" s="51"/>
      <c r="CZ5" s="51"/>
      <c r="DA5" s="51">
        <v>1</v>
      </c>
      <c r="DB5" s="51"/>
      <c r="DC5" s="51"/>
      <c r="DD5" s="51"/>
      <c r="DE5" s="51"/>
      <c r="DF5" s="51"/>
      <c r="DG5" s="51">
        <v>1</v>
      </c>
      <c r="DH5" s="51"/>
      <c r="DI5" s="51"/>
      <c r="DJ5" s="51"/>
      <c r="DK5" s="51"/>
      <c r="DL5" s="51"/>
      <c r="DM5" s="51">
        <v>1</v>
      </c>
      <c r="DN5" s="51"/>
      <c r="DO5" s="51"/>
      <c r="DP5" s="51"/>
      <c r="DQ5" s="51"/>
      <c r="DR5" s="51"/>
      <c r="DS5" s="51">
        <v>1</v>
      </c>
      <c r="DT5" s="51"/>
      <c r="DU5" s="51"/>
      <c r="DV5" s="51"/>
      <c r="DW5" s="51"/>
      <c r="DX5" s="51"/>
      <c r="DY5" s="51">
        <v>1</v>
      </c>
      <c r="DZ5" s="51"/>
      <c r="EA5" s="51"/>
      <c r="EB5" s="51"/>
      <c r="EC5" s="51"/>
      <c r="ED5" s="51"/>
      <c r="EE5" s="51">
        <v>1</v>
      </c>
      <c r="EF5" s="51"/>
      <c r="EG5" s="51"/>
      <c r="EH5" s="51"/>
      <c r="EI5" s="51"/>
      <c r="EJ5" s="51"/>
      <c r="EK5" s="51">
        <v>1</v>
      </c>
      <c r="EL5" s="51"/>
      <c r="EM5" s="51"/>
      <c r="EN5" s="51"/>
      <c r="EO5" s="51"/>
      <c r="EP5" s="51"/>
      <c r="EQ5" s="51">
        <v>1</v>
      </c>
      <c r="ER5" s="51"/>
      <c r="ES5" s="51"/>
      <c r="ET5" s="51"/>
      <c r="EU5" s="51"/>
      <c r="EV5" s="51"/>
      <c r="EW5" s="51">
        <v>1</v>
      </c>
      <c r="EX5" s="51"/>
      <c r="EY5" s="51"/>
      <c r="EZ5" s="51"/>
      <c r="FA5" s="51"/>
      <c r="FB5" s="51"/>
      <c r="FC5" s="51">
        <v>1</v>
      </c>
      <c r="FD5" s="51"/>
      <c r="FE5" s="51"/>
      <c r="FF5" s="51"/>
      <c r="FG5" s="51"/>
      <c r="FH5" s="51"/>
      <c r="FI5" s="51">
        <v>1</v>
      </c>
      <c r="FJ5" s="51"/>
      <c r="FK5" s="51"/>
      <c r="FL5" s="51"/>
      <c r="FM5" s="51"/>
      <c r="FN5" s="51"/>
    </row>
    <row r="6" spans="1:170" x14ac:dyDescent="0.2">
      <c r="A6" s="51"/>
      <c r="B6" s="51"/>
      <c r="C6" s="51" t="s">
        <v>57</v>
      </c>
      <c r="D6" s="51"/>
      <c r="E6" s="51"/>
      <c r="F6" s="51"/>
      <c r="G6" s="51"/>
      <c r="H6" s="51"/>
      <c r="I6" s="51" t="s">
        <v>59</v>
      </c>
      <c r="J6" s="51"/>
      <c r="K6" s="51"/>
      <c r="L6" s="51"/>
      <c r="M6" s="51"/>
      <c r="N6" s="51"/>
      <c r="O6" s="51" t="s">
        <v>61</v>
      </c>
      <c r="P6" s="51"/>
      <c r="Q6" s="51"/>
      <c r="R6" s="51"/>
      <c r="S6" s="51"/>
      <c r="T6" s="51"/>
      <c r="U6" s="51" t="s">
        <v>63</v>
      </c>
      <c r="V6" s="51"/>
      <c r="W6" s="51"/>
      <c r="X6" s="51"/>
      <c r="Y6" s="51"/>
      <c r="Z6" s="51"/>
      <c r="AA6" s="51" t="s">
        <v>57</v>
      </c>
      <c r="AB6" s="51"/>
      <c r="AC6" s="51"/>
      <c r="AD6" s="51"/>
      <c r="AE6" s="51"/>
      <c r="AF6" s="51"/>
      <c r="AG6" s="51" t="s">
        <v>59</v>
      </c>
      <c r="AH6" s="51"/>
      <c r="AI6" s="51"/>
      <c r="AJ6" s="51"/>
      <c r="AK6" s="51"/>
      <c r="AL6" s="51"/>
      <c r="AM6" s="51" t="s">
        <v>61</v>
      </c>
      <c r="AN6" s="51"/>
      <c r="AO6" s="51"/>
      <c r="AP6" s="51"/>
      <c r="AQ6" s="51"/>
      <c r="AR6" s="51"/>
      <c r="AS6" s="51" t="s">
        <v>63</v>
      </c>
      <c r="AT6" s="51"/>
      <c r="AU6" s="51"/>
      <c r="AV6" s="51"/>
      <c r="AW6" s="51"/>
      <c r="AX6" s="51"/>
      <c r="AY6" s="51" t="s">
        <v>57</v>
      </c>
      <c r="AZ6" s="51"/>
      <c r="BA6" s="51"/>
      <c r="BB6" s="51"/>
      <c r="BC6" s="51"/>
      <c r="BD6" s="51"/>
      <c r="BE6" s="51" t="s">
        <v>59</v>
      </c>
      <c r="BF6" s="51"/>
      <c r="BG6" s="51"/>
      <c r="BH6" s="51"/>
      <c r="BI6" s="51"/>
      <c r="BJ6" s="51"/>
      <c r="BK6" s="51" t="s">
        <v>61</v>
      </c>
      <c r="BL6" s="51"/>
      <c r="BM6" s="51"/>
      <c r="BN6" s="51"/>
      <c r="BO6" s="51"/>
      <c r="BP6" s="51"/>
      <c r="BQ6" s="51" t="s">
        <v>63</v>
      </c>
      <c r="BR6" s="51"/>
      <c r="BS6" s="51"/>
      <c r="BT6" s="51"/>
      <c r="BU6" s="51"/>
      <c r="BV6" s="51"/>
      <c r="BW6" s="51" t="s">
        <v>57</v>
      </c>
      <c r="BX6" s="51"/>
      <c r="BY6" s="51"/>
      <c r="BZ6" s="51"/>
      <c r="CA6" s="51"/>
      <c r="CB6" s="51"/>
      <c r="CC6" s="51" t="s">
        <v>59</v>
      </c>
      <c r="CD6" s="51"/>
      <c r="CE6" s="51"/>
      <c r="CF6" s="51"/>
      <c r="CG6" s="51"/>
      <c r="CH6" s="51"/>
      <c r="CI6" s="51" t="s">
        <v>61</v>
      </c>
      <c r="CJ6" s="51"/>
      <c r="CK6" s="51"/>
      <c r="CL6" s="51"/>
      <c r="CM6" s="51"/>
      <c r="CN6" s="51"/>
      <c r="CO6" s="51" t="s">
        <v>63</v>
      </c>
      <c r="CP6" s="51"/>
      <c r="CQ6" s="51"/>
      <c r="CR6" s="51"/>
      <c r="CS6" s="51"/>
      <c r="CT6" s="51"/>
      <c r="CU6" s="51" t="s">
        <v>57</v>
      </c>
      <c r="CV6" s="51"/>
      <c r="CW6" s="51"/>
      <c r="CX6" s="51"/>
      <c r="CY6" s="51"/>
      <c r="CZ6" s="51"/>
      <c r="DA6" s="51" t="s">
        <v>59</v>
      </c>
      <c r="DB6" s="51"/>
      <c r="DC6" s="51"/>
      <c r="DD6" s="51"/>
      <c r="DE6" s="51"/>
      <c r="DF6" s="51"/>
      <c r="DG6" s="51" t="s">
        <v>61</v>
      </c>
      <c r="DH6" s="51"/>
      <c r="DI6" s="51"/>
      <c r="DJ6" s="51"/>
      <c r="DK6" s="51"/>
      <c r="DL6" s="51"/>
      <c r="DM6" s="51" t="s">
        <v>63</v>
      </c>
      <c r="DN6" s="51"/>
      <c r="DO6" s="51"/>
      <c r="DP6" s="51"/>
      <c r="DQ6" s="51"/>
      <c r="DR6" s="51"/>
      <c r="DS6" s="51" t="s">
        <v>57</v>
      </c>
      <c r="DT6" s="51"/>
      <c r="DU6" s="51"/>
      <c r="DV6" s="51"/>
      <c r="DW6" s="51"/>
      <c r="DX6" s="51"/>
      <c r="DY6" s="51" t="s">
        <v>59</v>
      </c>
      <c r="DZ6" s="51"/>
      <c r="EA6" s="51"/>
      <c r="EB6" s="51"/>
      <c r="EC6" s="51"/>
      <c r="ED6" s="51"/>
      <c r="EE6" s="51" t="s">
        <v>61</v>
      </c>
      <c r="EF6" s="51"/>
      <c r="EG6" s="51"/>
      <c r="EH6" s="51"/>
      <c r="EI6" s="51"/>
      <c r="EJ6" s="51"/>
      <c r="EK6" s="51" t="s">
        <v>63</v>
      </c>
      <c r="EL6" s="51"/>
      <c r="EM6" s="51"/>
      <c r="EN6" s="51"/>
      <c r="EO6" s="51"/>
      <c r="EP6" s="51"/>
      <c r="EQ6" s="51" t="s">
        <v>57</v>
      </c>
      <c r="ER6" s="51"/>
      <c r="ES6" s="51"/>
      <c r="ET6" s="51"/>
      <c r="EU6" s="51"/>
      <c r="EV6" s="51"/>
      <c r="EW6" s="51" t="s">
        <v>59</v>
      </c>
      <c r="EX6" s="51"/>
      <c r="EY6" s="51"/>
      <c r="EZ6" s="51"/>
      <c r="FA6" s="51"/>
      <c r="FB6" s="51"/>
      <c r="FC6" s="51" t="s">
        <v>61</v>
      </c>
      <c r="FD6" s="51"/>
      <c r="FE6" s="51"/>
      <c r="FF6" s="51"/>
      <c r="FG6" s="51"/>
      <c r="FH6" s="51"/>
      <c r="FI6" s="51" t="s">
        <v>63</v>
      </c>
      <c r="FJ6" s="51"/>
      <c r="FK6" s="51"/>
      <c r="FL6" s="51"/>
      <c r="FM6" s="51"/>
      <c r="FN6" s="51"/>
    </row>
    <row r="7" spans="1:170" x14ac:dyDescent="0.2">
      <c r="A7" s="51"/>
      <c r="B7" s="51"/>
      <c r="C7" s="51">
        <v>1</v>
      </c>
      <c r="D7" s="51"/>
      <c r="E7" s="51"/>
      <c r="F7" s="51" t="s">
        <v>55</v>
      </c>
      <c r="G7" s="51"/>
      <c r="H7" s="51"/>
      <c r="I7" s="51">
        <v>1</v>
      </c>
      <c r="J7" s="51"/>
      <c r="K7" s="51"/>
      <c r="L7" s="51" t="s">
        <v>55</v>
      </c>
      <c r="M7" s="51"/>
      <c r="N7" s="51"/>
      <c r="O7" s="51">
        <v>1</v>
      </c>
      <c r="P7" s="51"/>
      <c r="Q7" s="51"/>
      <c r="R7" s="51" t="s">
        <v>55</v>
      </c>
      <c r="S7" s="51"/>
      <c r="T7" s="51"/>
      <c r="U7" s="51">
        <v>1</v>
      </c>
      <c r="V7" s="51"/>
      <c r="W7" s="51"/>
      <c r="X7" s="51" t="s">
        <v>55</v>
      </c>
      <c r="Y7" s="51"/>
      <c r="Z7" s="51"/>
      <c r="AA7" s="51">
        <v>1</v>
      </c>
      <c r="AB7" s="51"/>
      <c r="AC7" s="51"/>
      <c r="AD7" s="51" t="s">
        <v>55</v>
      </c>
      <c r="AE7" s="51"/>
      <c r="AF7" s="51"/>
      <c r="AG7" s="51">
        <v>1</v>
      </c>
      <c r="AH7" s="51"/>
      <c r="AI7" s="51"/>
      <c r="AJ7" s="51" t="s">
        <v>55</v>
      </c>
      <c r="AK7" s="51"/>
      <c r="AL7" s="51"/>
      <c r="AM7" s="51">
        <v>1</v>
      </c>
      <c r="AN7" s="51"/>
      <c r="AO7" s="51"/>
      <c r="AP7" s="51" t="s">
        <v>55</v>
      </c>
      <c r="AQ7" s="51"/>
      <c r="AR7" s="51"/>
      <c r="AS7" s="51">
        <v>1</v>
      </c>
      <c r="AT7" s="51"/>
      <c r="AU7" s="51"/>
      <c r="AV7" s="51" t="s">
        <v>55</v>
      </c>
      <c r="AW7" s="51"/>
      <c r="AX7" s="51"/>
      <c r="AY7" s="51">
        <v>1</v>
      </c>
      <c r="AZ7" s="51"/>
      <c r="BA7" s="51"/>
      <c r="BB7" s="51" t="s">
        <v>55</v>
      </c>
      <c r="BC7" s="51"/>
      <c r="BD7" s="51"/>
      <c r="BE7" s="51">
        <v>1</v>
      </c>
      <c r="BF7" s="51"/>
      <c r="BG7" s="51"/>
      <c r="BH7" s="51" t="s">
        <v>55</v>
      </c>
      <c r="BI7" s="51"/>
      <c r="BJ7" s="51"/>
      <c r="BK7" s="51">
        <v>1</v>
      </c>
      <c r="BL7" s="51"/>
      <c r="BM7" s="51"/>
      <c r="BN7" s="51" t="s">
        <v>55</v>
      </c>
      <c r="BO7" s="51"/>
      <c r="BP7" s="51"/>
      <c r="BQ7" s="51">
        <v>1</v>
      </c>
      <c r="BR7" s="51"/>
      <c r="BS7" s="51"/>
      <c r="BT7" s="51" t="s">
        <v>55</v>
      </c>
      <c r="BU7" s="51"/>
      <c r="BV7" s="51"/>
      <c r="BW7" s="51">
        <v>1</v>
      </c>
      <c r="BX7" s="51"/>
      <c r="BY7" s="51"/>
      <c r="BZ7" s="51" t="s">
        <v>55</v>
      </c>
      <c r="CA7" s="51"/>
      <c r="CB7" s="51"/>
      <c r="CC7" s="51">
        <v>1</v>
      </c>
      <c r="CD7" s="51"/>
      <c r="CE7" s="51"/>
      <c r="CF7" s="51" t="s">
        <v>55</v>
      </c>
      <c r="CG7" s="51"/>
      <c r="CH7" s="51"/>
      <c r="CI7" s="51">
        <v>1</v>
      </c>
      <c r="CJ7" s="51"/>
      <c r="CK7" s="51"/>
      <c r="CL7" s="51" t="s">
        <v>55</v>
      </c>
      <c r="CM7" s="51"/>
      <c r="CN7" s="51"/>
      <c r="CO7" s="51">
        <v>1</v>
      </c>
      <c r="CP7" s="51"/>
      <c r="CQ7" s="51"/>
      <c r="CR7" s="51" t="s">
        <v>55</v>
      </c>
      <c r="CS7" s="51"/>
      <c r="CT7" s="51"/>
      <c r="CU7" s="51">
        <v>1</v>
      </c>
      <c r="CV7" s="51"/>
      <c r="CW7" s="51"/>
      <c r="CX7" s="51" t="s">
        <v>55</v>
      </c>
      <c r="CY7" s="51"/>
      <c r="CZ7" s="51"/>
      <c r="DA7" s="51">
        <v>1</v>
      </c>
      <c r="DB7" s="51"/>
      <c r="DC7" s="51"/>
      <c r="DD7" s="51" t="s">
        <v>55</v>
      </c>
      <c r="DE7" s="51"/>
      <c r="DF7" s="51"/>
      <c r="DG7" s="51">
        <v>1</v>
      </c>
      <c r="DH7" s="51"/>
      <c r="DI7" s="51"/>
      <c r="DJ7" s="51" t="s">
        <v>55</v>
      </c>
      <c r="DK7" s="51"/>
      <c r="DL7" s="51"/>
      <c r="DM7" s="51">
        <v>1</v>
      </c>
      <c r="DN7" s="51"/>
      <c r="DO7" s="51"/>
      <c r="DP7" s="51" t="s">
        <v>55</v>
      </c>
      <c r="DQ7" s="51"/>
      <c r="DR7" s="51"/>
      <c r="DS7" s="51">
        <v>1</v>
      </c>
      <c r="DT7" s="51"/>
      <c r="DU7" s="51"/>
      <c r="DV7" s="51" t="s">
        <v>55</v>
      </c>
      <c r="DW7" s="51"/>
      <c r="DX7" s="51"/>
      <c r="DY7" s="51">
        <v>1</v>
      </c>
      <c r="DZ7" s="51"/>
      <c r="EA7" s="51"/>
      <c r="EB7" s="51" t="s">
        <v>55</v>
      </c>
      <c r="EC7" s="51"/>
      <c r="ED7" s="51"/>
      <c r="EE7" s="51">
        <v>1</v>
      </c>
      <c r="EF7" s="51"/>
      <c r="EG7" s="51"/>
      <c r="EH7" s="51" t="s">
        <v>55</v>
      </c>
      <c r="EI7" s="51"/>
      <c r="EJ7" s="51"/>
      <c r="EK7" s="51">
        <v>1</v>
      </c>
      <c r="EL7" s="51"/>
      <c r="EM7" s="51"/>
      <c r="EN7" s="51" t="s">
        <v>55</v>
      </c>
      <c r="EO7" s="51"/>
      <c r="EP7" s="51"/>
      <c r="EQ7" s="51">
        <v>1</v>
      </c>
      <c r="ER7" s="51"/>
      <c r="ES7" s="51"/>
      <c r="ET7" s="51" t="s">
        <v>55</v>
      </c>
      <c r="EU7" s="51"/>
      <c r="EV7" s="51"/>
      <c r="EW7" s="51">
        <v>1</v>
      </c>
      <c r="EX7" s="51"/>
      <c r="EY7" s="51"/>
      <c r="EZ7" s="51" t="s">
        <v>55</v>
      </c>
      <c r="FA7" s="51"/>
      <c r="FB7" s="51"/>
      <c r="FC7" s="51">
        <v>1</v>
      </c>
      <c r="FD7" s="51"/>
      <c r="FE7" s="51"/>
      <c r="FF7" s="51" t="s">
        <v>55</v>
      </c>
      <c r="FG7" s="51"/>
      <c r="FH7" s="51"/>
      <c r="FI7" s="51">
        <v>1</v>
      </c>
      <c r="FJ7" s="51"/>
      <c r="FK7" s="51"/>
      <c r="FL7" s="51" t="s">
        <v>55</v>
      </c>
      <c r="FM7" s="51"/>
      <c r="FN7" s="51"/>
    </row>
    <row r="8" spans="1:170" x14ac:dyDescent="0.2">
      <c r="A8" s="51"/>
      <c r="B8" s="51"/>
      <c r="C8" s="51" t="s">
        <v>175</v>
      </c>
      <c r="D8" s="51"/>
      <c r="E8" s="51"/>
      <c r="F8" s="51" t="s">
        <v>175</v>
      </c>
      <c r="G8" s="51"/>
      <c r="H8" s="51"/>
      <c r="I8" s="51" t="s">
        <v>175</v>
      </c>
      <c r="J8" s="51"/>
      <c r="K8" s="51"/>
      <c r="L8" s="51" t="s">
        <v>175</v>
      </c>
      <c r="M8" s="51"/>
      <c r="N8" s="51"/>
      <c r="O8" s="51" t="s">
        <v>175</v>
      </c>
      <c r="P8" s="51"/>
      <c r="Q8" s="51"/>
      <c r="R8" s="51" t="s">
        <v>175</v>
      </c>
      <c r="S8" s="51"/>
      <c r="T8" s="51"/>
      <c r="U8" s="51" t="s">
        <v>175</v>
      </c>
      <c r="V8" s="51"/>
      <c r="W8" s="51"/>
      <c r="X8" s="51" t="s">
        <v>175</v>
      </c>
      <c r="Y8" s="51"/>
      <c r="Z8" s="51"/>
      <c r="AA8" s="51" t="s">
        <v>175</v>
      </c>
      <c r="AB8" s="51"/>
      <c r="AC8" s="51"/>
      <c r="AD8" s="51" t="s">
        <v>175</v>
      </c>
      <c r="AE8" s="51"/>
      <c r="AF8" s="51"/>
      <c r="AG8" s="51" t="s">
        <v>175</v>
      </c>
      <c r="AH8" s="51"/>
      <c r="AI8" s="51"/>
      <c r="AJ8" s="51" t="s">
        <v>175</v>
      </c>
      <c r="AK8" s="51"/>
      <c r="AL8" s="51"/>
      <c r="AM8" s="51" t="s">
        <v>175</v>
      </c>
      <c r="AN8" s="51"/>
      <c r="AO8" s="51"/>
      <c r="AP8" s="51" t="s">
        <v>175</v>
      </c>
      <c r="AQ8" s="51"/>
      <c r="AR8" s="51"/>
      <c r="AS8" s="51" t="s">
        <v>175</v>
      </c>
      <c r="AT8" s="51"/>
      <c r="AU8" s="51"/>
      <c r="AV8" s="51" t="s">
        <v>175</v>
      </c>
      <c r="AW8" s="51"/>
      <c r="AX8" s="51"/>
      <c r="AY8" s="51" t="s">
        <v>175</v>
      </c>
      <c r="AZ8" s="51"/>
      <c r="BA8" s="51"/>
      <c r="BB8" s="51" t="s">
        <v>175</v>
      </c>
      <c r="BC8" s="51"/>
      <c r="BD8" s="51"/>
      <c r="BE8" s="51" t="s">
        <v>175</v>
      </c>
      <c r="BF8" s="51"/>
      <c r="BG8" s="51"/>
      <c r="BH8" s="51" t="s">
        <v>175</v>
      </c>
      <c r="BI8" s="51"/>
      <c r="BJ8" s="51"/>
      <c r="BK8" s="51" t="s">
        <v>175</v>
      </c>
      <c r="BL8" s="51"/>
      <c r="BM8" s="51"/>
      <c r="BN8" s="51" t="s">
        <v>175</v>
      </c>
      <c r="BO8" s="51"/>
      <c r="BP8" s="51"/>
      <c r="BQ8" s="51" t="s">
        <v>175</v>
      </c>
      <c r="BR8" s="51"/>
      <c r="BS8" s="51"/>
      <c r="BT8" s="51" t="s">
        <v>175</v>
      </c>
      <c r="BU8" s="51"/>
      <c r="BV8" s="51"/>
      <c r="BW8" s="51" t="s">
        <v>175</v>
      </c>
      <c r="BX8" s="51"/>
      <c r="BY8" s="51"/>
      <c r="BZ8" s="51" t="s">
        <v>175</v>
      </c>
      <c r="CA8" s="51"/>
      <c r="CB8" s="51"/>
      <c r="CC8" s="51" t="s">
        <v>175</v>
      </c>
      <c r="CD8" s="51"/>
      <c r="CE8" s="51"/>
      <c r="CF8" s="51" t="s">
        <v>175</v>
      </c>
      <c r="CG8" s="51"/>
      <c r="CH8" s="51"/>
      <c r="CI8" s="51" t="s">
        <v>175</v>
      </c>
      <c r="CJ8" s="51"/>
      <c r="CK8" s="51"/>
      <c r="CL8" s="51" t="s">
        <v>175</v>
      </c>
      <c r="CM8" s="51"/>
      <c r="CN8" s="51"/>
      <c r="CO8" s="51" t="s">
        <v>175</v>
      </c>
      <c r="CP8" s="51"/>
      <c r="CQ8" s="51"/>
      <c r="CR8" s="51" t="s">
        <v>175</v>
      </c>
      <c r="CS8" s="51"/>
      <c r="CT8" s="51"/>
      <c r="CU8" s="51" t="s">
        <v>175</v>
      </c>
      <c r="CV8" s="51"/>
      <c r="CW8" s="51"/>
      <c r="CX8" s="51" t="s">
        <v>175</v>
      </c>
      <c r="CY8" s="51"/>
      <c r="CZ8" s="51"/>
      <c r="DA8" s="51" t="s">
        <v>175</v>
      </c>
      <c r="DB8" s="51"/>
      <c r="DC8" s="51"/>
      <c r="DD8" s="51" t="s">
        <v>175</v>
      </c>
      <c r="DE8" s="51"/>
      <c r="DF8" s="51"/>
      <c r="DG8" s="51" t="s">
        <v>175</v>
      </c>
      <c r="DH8" s="51"/>
      <c r="DI8" s="51"/>
      <c r="DJ8" s="51" t="s">
        <v>175</v>
      </c>
      <c r="DK8" s="51"/>
      <c r="DL8" s="51"/>
      <c r="DM8" s="51" t="s">
        <v>175</v>
      </c>
      <c r="DN8" s="51"/>
      <c r="DO8" s="51"/>
      <c r="DP8" s="51" t="s">
        <v>175</v>
      </c>
      <c r="DQ8" s="51"/>
      <c r="DR8" s="51"/>
      <c r="DS8" s="51" t="s">
        <v>175</v>
      </c>
      <c r="DT8" s="51"/>
      <c r="DU8" s="51"/>
      <c r="DV8" s="51" t="s">
        <v>175</v>
      </c>
      <c r="DW8" s="51"/>
      <c r="DX8" s="51"/>
      <c r="DY8" s="51" t="s">
        <v>175</v>
      </c>
      <c r="DZ8" s="51"/>
      <c r="EA8" s="51"/>
      <c r="EB8" s="51" t="s">
        <v>175</v>
      </c>
      <c r="EC8" s="51"/>
      <c r="ED8" s="51"/>
      <c r="EE8" s="51" t="s">
        <v>175</v>
      </c>
      <c r="EF8" s="51"/>
      <c r="EG8" s="51"/>
      <c r="EH8" s="51" t="s">
        <v>175</v>
      </c>
      <c r="EI8" s="51"/>
      <c r="EJ8" s="51"/>
      <c r="EK8" s="51" t="s">
        <v>175</v>
      </c>
      <c r="EL8" s="51"/>
      <c r="EM8" s="51"/>
      <c r="EN8" s="51" t="s">
        <v>175</v>
      </c>
      <c r="EO8" s="51"/>
      <c r="EP8" s="51"/>
      <c r="EQ8" s="51" t="s">
        <v>175</v>
      </c>
      <c r="ER8" s="51"/>
      <c r="ES8" s="51"/>
      <c r="ET8" s="51" t="s">
        <v>175</v>
      </c>
      <c r="EU8" s="51"/>
      <c r="EV8" s="51"/>
      <c r="EW8" s="51" t="s">
        <v>175</v>
      </c>
      <c r="EX8" s="51"/>
      <c r="EY8" s="51"/>
      <c r="EZ8" s="51" t="s">
        <v>175</v>
      </c>
      <c r="FA8" s="51"/>
      <c r="FB8" s="51"/>
      <c r="FC8" s="51" t="s">
        <v>175</v>
      </c>
      <c r="FD8" s="51"/>
      <c r="FE8" s="51"/>
      <c r="FF8" s="51" t="s">
        <v>175</v>
      </c>
      <c r="FG8" s="51"/>
      <c r="FH8" s="51"/>
      <c r="FI8" s="51" t="s">
        <v>175</v>
      </c>
      <c r="FJ8" s="51"/>
      <c r="FK8" s="51"/>
      <c r="FL8" s="51" t="s">
        <v>175</v>
      </c>
      <c r="FM8" s="51"/>
      <c r="FN8" s="51"/>
    </row>
    <row r="9" spans="1:170" x14ac:dyDescent="0.2">
      <c r="A9" s="51"/>
      <c r="B9" s="51"/>
      <c r="C9" s="51" t="s">
        <v>53</v>
      </c>
      <c r="D9" s="51" t="s">
        <v>54</v>
      </c>
      <c r="E9" s="51" t="s">
        <v>55</v>
      </c>
      <c r="F9" s="51" t="s">
        <v>53</v>
      </c>
      <c r="G9" s="51" t="s">
        <v>54</v>
      </c>
      <c r="H9" s="51" t="s">
        <v>55</v>
      </c>
      <c r="I9" s="51" t="s">
        <v>53</v>
      </c>
      <c r="J9" s="51" t="s">
        <v>54</v>
      </c>
      <c r="K9" s="51" t="s">
        <v>55</v>
      </c>
      <c r="L9" s="51" t="s">
        <v>53</v>
      </c>
      <c r="M9" s="51" t="s">
        <v>54</v>
      </c>
      <c r="N9" s="51" t="s">
        <v>55</v>
      </c>
      <c r="O9" s="51" t="s">
        <v>53</v>
      </c>
      <c r="P9" s="51" t="s">
        <v>54</v>
      </c>
      <c r="Q9" s="51" t="s">
        <v>55</v>
      </c>
      <c r="R9" s="51" t="s">
        <v>53</v>
      </c>
      <c r="S9" s="51" t="s">
        <v>54</v>
      </c>
      <c r="T9" s="51" t="s">
        <v>55</v>
      </c>
      <c r="U9" s="51" t="s">
        <v>53</v>
      </c>
      <c r="V9" s="51" t="s">
        <v>54</v>
      </c>
      <c r="W9" s="51" t="s">
        <v>55</v>
      </c>
      <c r="X9" s="51" t="s">
        <v>53</v>
      </c>
      <c r="Y9" s="51" t="s">
        <v>54</v>
      </c>
      <c r="Z9" s="51" t="s">
        <v>55</v>
      </c>
      <c r="AA9" s="51" t="s">
        <v>53</v>
      </c>
      <c r="AB9" s="51" t="s">
        <v>54</v>
      </c>
      <c r="AC9" s="51" t="s">
        <v>55</v>
      </c>
      <c r="AD9" s="51" t="s">
        <v>53</v>
      </c>
      <c r="AE9" s="51" t="s">
        <v>54</v>
      </c>
      <c r="AF9" s="51" t="s">
        <v>55</v>
      </c>
      <c r="AG9" s="51" t="s">
        <v>53</v>
      </c>
      <c r="AH9" s="51" t="s">
        <v>54</v>
      </c>
      <c r="AI9" s="51" t="s">
        <v>55</v>
      </c>
      <c r="AJ9" s="51" t="s">
        <v>53</v>
      </c>
      <c r="AK9" s="51" t="s">
        <v>54</v>
      </c>
      <c r="AL9" s="51" t="s">
        <v>55</v>
      </c>
      <c r="AM9" s="51" t="s">
        <v>53</v>
      </c>
      <c r="AN9" s="51" t="s">
        <v>54</v>
      </c>
      <c r="AO9" s="51" t="s">
        <v>55</v>
      </c>
      <c r="AP9" s="51" t="s">
        <v>53</v>
      </c>
      <c r="AQ9" s="51" t="s">
        <v>54</v>
      </c>
      <c r="AR9" s="51" t="s">
        <v>55</v>
      </c>
      <c r="AS9" s="51" t="s">
        <v>53</v>
      </c>
      <c r="AT9" s="51" t="s">
        <v>54</v>
      </c>
      <c r="AU9" s="51" t="s">
        <v>55</v>
      </c>
      <c r="AV9" s="51" t="s">
        <v>53</v>
      </c>
      <c r="AW9" s="51" t="s">
        <v>54</v>
      </c>
      <c r="AX9" s="51" t="s">
        <v>55</v>
      </c>
      <c r="AY9" s="51" t="s">
        <v>53</v>
      </c>
      <c r="AZ9" s="51" t="s">
        <v>54</v>
      </c>
      <c r="BA9" s="51" t="s">
        <v>55</v>
      </c>
      <c r="BB9" s="51" t="s">
        <v>53</v>
      </c>
      <c r="BC9" s="51" t="s">
        <v>54</v>
      </c>
      <c r="BD9" s="51" t="s">
        <v>55</v>
      </c>
      <c r="BE9" s="51" t="s">
        <v>53</v>
      </c>
      <c r="BF9" s="51" t="s">
        <v>54</v>
      </c>
      <c r="BG9" s="51" t="s">
        <v>55</v>
      </c>
      <c r="BH9" s="51" t="s">
        <v>53</v>
      </c>
      <c r="BI9" s="51" t="s">
        <v>54</v>
      </c>
      <c r="BJ9" s="51" t="s">
        <v>55</v>
      </c>
      <c r="BK9" s="51" t="s">
        <v>53</v>
      </c>
      <c r="BL9" s="51" t="s">
        <v>54</v>
      </c>
      <c r="BM9" s="51" t="s">
        <v>55</v>
      </c>
      <c r="BN9" s="51" t="s">
        <v>53</v>
      </c>
      <c r="BO9" s="51" t="s">
        <v>54</v>
      </c>
      <c r="BP9" s="51" t="s">
        <v>55</v>
      </c>
      <c r="BQ9" s="51" t="s">
        <v>53</v>
      </c>
      <c r="BR9" s="51" t="s">
        <v>54</v>
      </c>
      <c r="BS9" s="51" t="s">
        <v>55</v>
      </c>
      <c r="BT9" s="51" t="s">
        <v>53</v>
      </c>
      <c r="BU9" s="51" t="s">
        <v>54</v>
      </c>
      <c r="BV9" s="51" t="s">
        <v>55</v>
      </c>
      <c r="BW9" s="51" t="s">
        <v>53</v>
      </c>
      <c r="BX9" s="51" t="s">
        <v>54</v>
      </c>
      <c r="BY9" s="51" t="s">
        <v>55</v>
      </c>
      <c r="BZ9" s="51" t="s">
        <v>53</v>
      </c>
      <c r="CA9" s="51" t="s">
        <v>54</v>
      </c>
      <c r="CB9" s="51" t="s">
        <v>55</v>
      </c>
      <c r="CC9" s="51" t="s">
        <v>53</v>
      </c>
      <c r="CD9" s="51" t="s">
        <v>54</v>
      </c>
      <c r="CE9" s="51" t="s">
        <v>55</v>
      </c>
      <c r="CF9" s="51" t="s">
        <v>53</v>
      </c>
      <c r="CG9" s="51" t="s">
        <v>54</v>
      </c>
      <c r="CH9" s="51" t="s">
        <v>55</v>
      </c>
      <c r="CI9" s="51" t="s">
        <v>53</v>
      </c>
      <c r="CJ9" s="51" t="s">
        <v>54</v>
      </c>
      <c r="CK9" s="51" t="s">
        <v>55</v>
      </c>
      <c r="CL9" s="51" t="s">
        <v>53</v>
      </c>
      <c r="CM9" s="51" t="s">
        <v>54</v>
      </c>
      <c r="CN9" s="51" t="s">
        <v>55</v>
      </c>
      <c r="CO9" s="51" t="s">
        <v>53</v>
      </c>
      <c r="CP9" s="51" t="s">
        <v>54</v>
      </c>
      <c r="CQ9" s="51" t="s">
        <v>55</v>
      </c>
      <c r="CR9" s="51" t="s">
        <v>53</v>
      </c>
      <c r="CS9" s="51" t="s">
        <v>54</v>
      </c>
      <c r="CT9" s="51" t="s">
        <v>55</v>
      </c>
      <c r="CU9" s="51" t="s">
        <v>53</v>
      </c>
      <c r="CV9" s="51" t="s">
        <v>54</v>
      </c>
      <c r="CW9" s="51" t="s">
        <v>55</v>
      </c>
      <c r="CX9" s="51" t="s">
        <v>53</v>
      </c>
      <c r="CY9" s="51" t="s">
        <v>54</v>
      </c>
      <c r="CZ9" s="51" t="s">
        <v>55</v>
      </c>
      <c r="DA9" s="51" t="s">
        <v>53</v>
      </c>
      <c r="DB9" s="51" t="s">
        <v>54</v>
      </c>
      <c r="DC9" s="51" t="s">
        <v>55</v>
      </c>
      <c r="DD9" s="51" t="s">
        <v>53</v>
      </c>
      <c r="DE9" s="51" t="s">
        <v>54</v>
      </c>
      <c r="DF9" s="51" t="s">
        <v>55</v>
      </c>
      <c r="DG9" s="51" t="s">
        <v>53</v>
      </c>
      <c r="DH9" s="51" t="s">
        <v>54</v>
      </c>
      <c r="DI9" s="51" t="s">
        <v>55</v>
      </c>
      <c r="DJ9" s="51" t="s">
        <v>53</v>
      </c>
      <c r="DK9" s="51" t="s">
        <v>54</v>
      </c>
      <c r="DL9" s="51" t="s">
        <v>55</v>
      </c>
      <c r="DM9" s="51" t="s">
        <v>53</v>
      </c>
      <c r="DN9" s="51" t="s">
        <v>54</v>
      </c>
      <c r="DO9" s="51" t="s">
        <v>55</v>
      </c>
      <c r="DP9" s="51" t="s">
        <v>53</v>
      </c>
      <c r="DQ9" s="51" t="s">
        <v>54</v>
      </c>
      <c r="DR9" s="51" t="s">
        <v>55</v>
      </c>
      <c r="DS9" s="51" t="s">
        <v>53</v>
      </c>
      <c r="DT9" s="51" t="s">
        <v>54</v>
      </c>
      <c r="DU9" s="51" t="s">
        <v>55</v>
      </c>
      <c r="DV9" s="51" t="s">
        <v>53</v>
      </c>
      <c r="DW9" s="51" t="s">
        <v>54</v>
      </c>
      <c r="DX9" s="51" t="s">
        <v>55</v>
      </c>
      <c r="DY9" s="51" t="s">
        <v>53</v>
      </c>
      <c r="DZ9" s="51" t="s">
        <v>54</v>
      </c>
      <c r="EA9" s="51" t="s">
        <v>55</v>
      </c>
      <c r="EB9" s="51" t="s">
        <v>53</v>
      </c>
      <c r="EC9" s="51" t="s">
        <v>54</v>
      </c>
      <c r="ED9" s="51" t="s">
        <v>55</v>
      </c>
      <c r="EE9" s="51" t="s">
        <v>53</v>
      </c>
      <c r="EF9" s="51" t="s">
        <v>54</v>
      </c>
      <c r="EG9" s="51" t="s">
        <v>55</v>
      </c>
      <c r="EH9" s="51" t="s">
        <v>53</v>
      </c>
      <c r="EI9" s="51" t="s">
        <v>54</v>
      </c>
      <c r="EJ9" s="51" t="s">
        <v>55</v>
      </c>
      <c r="EK9" s="51" t="s">
        <v>53</v>
      </c>
      <c r="EL9" s="51" t="s">
        <v>54</v>
      </c>
      <c r="EM9" s="51" t="s">
        <v>55</v>
      </c>
      <c r="EN9" s="51" t="s">
        <v>53</v>
      </c>
      <c r="EO9" s="51" t="s">
        <v>54</v>
      </c>
      <c r="EP9" s="51" t="s">
        <v>55</v>
      </c>
      <c r="EQ9" s="51" t="s">
        <v>53</v>
      </c>
      <c r="ER9" s="51" t="s">
        <v>54</v>
      </c>
      <c r="ES9" s="51" t="s">
        <v>55</v>
      </c>
      <c r="ET9" s="51" t="s">
        <v>53</v>
      </c>
      <c r="EU9" s="51" t="s">
        <v>54</v>
      </c>
      <c r="EV9" s="51" t="s">
        <v>55</v>
      </c>
      <c r="EW9" s="51" t="s">
        <v>53</v>
      </c>
      <c r="EX9" s="51" t="s">
        <v>54</v>
      </c>
      <c r="EY9" s="51" t="s">
        <v>55</v>
      </c>
      <c r="EZ9" s="51" t="s">
        <v>53</v>
      </c>
      <c r="FA9" s="51" t="s">
        <v>54</v>
      </c>
      <c r="FB9" s="51" t="s">
        <v>55</v>
      </c>
      <c r="FC9" s="51" t="s">
        <v>53</v>
      </c>
      <c r="FD9" s="51" t="s">
        <v>54</v>
      </c>
      <c r="FE9" s="51" t="s">
        <v>55</v>
      </c>
      <c r="FF9" s="51" t="s">
        <v>53</v>
      </c>
      <c r="FG9" s="51" t="s">
        <v>54</v>
      </c>
      <c r="FH9" s="51" t="s">
        <v>55</v>
      </c>
      <c r="FI9" s="51" t="s">
        <v>53</v>
      </c>
      <c r="FJ9" s="51" t="s">
        <v>54</v>
      </c>
      <c r="FK9" s="51" t="s">
        <v>55</v>
      </c>
      <c r="FL9" s="51" t="s">
        <v>53</v>
      </c>
      <c r="FM9" s="51" t="s">
        <v>54</v>
      </c>
      <c r="FN9" s="51" t="s">
        <v>55</v>
      </c>
    </row>
    <row r="10" spans="1:170" x14ac:dyDescent="0.2">
      <c r="A10" s="51"/>
      <c r="B10" s="51"/>
      <c r="C10" s="51" t="s">
        <v>76</v>
      </c>
      <c r="D10" s="51" t="s">
        <v>76</v>
      </c>
      <c r="E10" s="51" t="s">
        <v>76</v>
      </c>
      <c r="F10" s="51" t="s">
        <v>76</v>
      </c>
      <c r="G10" s="51" t="s">
        <v>76</v>
      </c>
      <c r="H10" s="51" t="s">
        <v>76</v>
      </c>
      <c r="I10" s="51" t="s">
        <v>76</v>
      </c>
      <c r="J10" s="51" t="s">
        <v>76</v>
      </c>
      <c r="K10" s="51" t="s">
        <v>76</v>
      </c>
      <c r="L10" s="51" t="s">
        <v>76</v>
      </c>
      <c r="M10" s="51" t="s">
        <v>76</v>
      </c>
      <c r="N10" s="51" t="s">
        <v>76</v>
      </c>
      <c r="O10" s="51" t="s">
        <v>76</v>
      </c>
      <c r="P10" s="51" t="s">
        <v>76</v>
      </c>
      <c r="Q10" s="51" t="s">
        <v>76</v>
      </c>
      <c r="R10" s="51" t="s">
        <v>76</v>
      </c>
      <c r="S10" s="51" t="s">
        <v>76</v>
      </c>
      <c r="T10" s="51" t="s">
        <v>76</v>
      </c>
      <c r="U10" s="51" t="s">
        <v>76</v>
      </c>
      <c r="V10" s="51" t="s">
        <v>76</v>
      </c>
      <c r="W10" s="51" t="s">
        <v>76</v>
      </c>
      <c r="X10" s="51" t="s">
        <v>76</v>
      </c>
      <c r="Y10" s="51" t="s">
        <v>76</v>
      </c>
      <c r="Z10" s="51" t="s">
        <v>76</v>
      </c>
      <c r="AA10" s="51" t="s">
        <v>76</v>
      </c>
      <c r="AB10" s="51" t="s">
        <v>76</v>
      </c>
      <c r="AC10" s="51" t="s">
        <v>76</v>
      </c>
      <c r="AD10" s="51" t="s">
        <v>76</v>
      </c>
      <c r="AE10" s="51" t="s">
        <v>76</v>
      </c>
      <c r="AF10" s="51" t="s">
        <v>76</v>
      </c>
      <c r="AG10" s="51" t="s">
        <v>76</v>
      </c>
      <c r="AH10" s="51" t="s">
        <v>76</v>
      </c>
      <c r="AI10" s="51" t="s">
        <v>76</v>
      </c>
      <c r="AJ10" s="51" t="s">
        <v>76</v>
      </c>
      <c r="AK10" s="51" t="s">
        <v>76</v>
      </c>
      <c r="AL10" s="51" t="s">
        <v>76</v>
      </c>
      <c r="AM10" s="51" t="s">
        <v>76</v>
      </c>
      <c r="AN10" s="51" t="s">
        <v>76</v>
      </c>
      <c r="AO10" s="51" t="s">
        <v>76</v>
      </c>
      <c r="AP10" s="51" t="s">
        <v>76</v>
      </c>
      <c r="AQ10" s="51" t="s">
        <v>76</v>
      </c>
      <c r="AR10" s="51" t="s">
        <v>76</v>
      </c>
      <c r="AS10" s="51" t="s">
        <v>76</v>
      </c>
      <c r="AT10" s="51" t="s">
        <v>76</v>
      </c>
      <c r="AU10" s="51" t="s">
        <v>76</v>
      </c>
      <c r="AV10" s="51" t="s">
        <v>76</v>
      </c>
      <c r="AW10" s="51" t="s">
        <v>76</v>
      </c>
      <c r="AX10" s="51" t="s">
        <v>76</v>
      </c>
      <c r="AY10" s="51" t="s">
        <v>76</v>
      </c>
      <c r="AZ10" s="51" t="s">
        <v>76</v>
      </c>
      <c r="BA10" s="51" t="s">
        <v>76</v>
      </c>
      <c r="BB10" s="51" t="s">
        <v>76</v>
      </c>
      <c r="BC10" s="51" t="s">
        <v>76</v>
      </c>
      <c r="BD10" s="51" t="s">
        <v>76</v>
      </c>
      <c r="BE10" s="51" t="s">
        <v>76</v>
      </c>
      <c r="BF10" s="51" t="s">
        <v>76</v>
      </c>
      <c r="BG10" s="51" t="s">
        <v>76</v>
      </c>
      <c r="BH10" s="51" t="s">
        <v>76</v>
      </c>
      <c r="BI10" s="51" t="s">
        <v>76</v>
      </c>
      <c r="BJ10" s="51" t="s">
        <v>76</v>
      </c>
      <c r="BK10" s="51" t="s">
        <v>76</v>
      </c>
      <c r="BL10" s="51" t="s">
        <v>76</v>
      </c>
      <c r="BM10" s="51" t="s">
        <v>76</v>
      </c>
      <c r="BN10" s="51" t="s">
        <v>76</v>
      </c>
      <c r="BO10" s="51" t="s">
        <v>76</v>
      </c>
      <c r="BP10" s="51" t="s">
        <v>76</v>
      </c>
      <c r="BQ10" s="51" t="s">
        <v>76</v>
      </c>
      <c r="BR10" s="51" t="s">
        <v>76</v>
      </c>
      <c r="BS10" s="51" t="s">
        <v>76</v>
      </c>
      <c r="BT10" s="51" t="s">
        <v>76</v>
      </c>
      <c r="BU10" s="51" t="s">
        <v>76</v>
      </c>
      <c r="BV10" s="51" t="s">
        <v>76</v>
      </c>
      <c r="BW10" s="51" t="s">
        <v>76</v>
      </c>
      <c r="BX10" s="51" t="s">
        <v>76</v>
      </c>
      <c r="BY10" s="51" t="s">
        <v>76</v>
      </c>
      <c r="BZ10" s="51" t="s">
        <v>76</v>
      </c>
      <c r="CA10" s="51" t="s">
        <v>76</v>
      </c>
      <c r="CB10" s="51" t="s">
        <v>76</v>
      </c>
      <c r="CC10" s="51" t="s">
        <v>76</v>
      </c>
      <c r="CD10" s="51" t="s">
        <v>76</v>
      </c>
      <c r="CE10" s="51" t="s">
        <v>76</v>
      </c>
      <c r="CF10" s="51" t="s">
        <v>76</v>
      </c>
      <c r="CG10" s="51" t="s">
        <v>76</v>
      </c>
      <c r="CH10" s="51" t="s">
        <v>76</v>
      </c>
      <c r="CI10" s="51" t="s">
        <v>76</v>
      </c>
      <c r="CJ10" s="51" t="s">
        <v>76</v>
      </c>
      <c r="CK10" s="51" t="s">
        <v>76</v>
      </c>
      <c r="CL10" s="51" t="s">
        <v>76</v>
      </c>
      <c r="CM10" s="51" t="s">
        <v>76</v>
      </c>
      <c r="CN10" s="51" t="s">
        <v>76</v>
      </c>
      <c r="CO10" s="51" t="s">
        <v>76</v>
      </c>
      <c r="CP10" s="51" t="s">
        <v>76</v>
      </c>
      <c r="CQ10" s="51" t="s">
        <v>76</v>
      </c>
      <c r="CR10" s="51" t="s">
        <v>76</v>
      </c>
      <c r="CS10" s="51" t="s">
        <v>76</v>
      </c>
      <c r="CT10" s="51" t="s">
        <v>76</v>
      </c>
      <c r="CU10" s="51" t="s">
        <v>76</v>
      </c>
      <c r="CV10" s="51" t="s">
        <v>76</v>
      </c>
      <c r="CW10" s="51" t="s">
        <v>76</v>
      </c>
      <c r="CX10" s="51" t="s">
        <v>76</v>
      </c>
      <c r="CY10" s="51" t="s">
        <v>76</v>
      </c>
      <c r="CZ10" s="51" t="s">
        <v>76</v>
      </c>
      <c r="DA10" s="51" t="s">
        <v>76</v>
      </c>
      <c r="DB10" s="51" t="s">
        <v>76</v>
      </c>
      <c r="DC10" s="51" t="s">
        <v>76</v>
      </c>
      <c r="DD10" s="51" t="s">
        <v>76</v>
      </c>
      <c r="DE10" s="51" t="s">
        <v>76</v>
      </c>
      <c r="DF10" s="51" t="s">
        <v>76</v>
      </c>
      <c r="DG10" s="51" t="s">
        <v>76</v>
      </c>
      <c r="DH10" s="51" t="s">
        <v>76</v>
      </c>
      <c r="DI10" s="51" t="s">
        <v>76</v>
      </c>
      <c r="DJ10" s="51" t="s">
        <v>76</v>
      </c>
      <c r="DK10" s="51" t="s">
        <v>76</v>
      </c>
      <c r="DL10" s="51" t="s">
        <v>76</v>
      </c>
      <c r="DM10" s="51" t="s">
        <v>76</v>
      </c>
      <c r="DN10" s="51" t="s">
        <v>76</v>
      </c>
      <c r="DO10" s="51" t="s">
        <v>76</v>
      </c>
      <c r="DP10" s="51" t="s">
        <v>76</v>
      </c>
      <c r="DQ10" s="51" t="s">
        <v>76</v>
      </c>
      <c r="DR10" s="51" t="s">
        <v>76</v>
      </c>
      <c r="DS10" s="51" t="s">
        <v>76</v>
      </c>
      <c r="DT10" s="51" t="s">
        <v>76</v>
      </c>
      <c r="DU10" s="51" t="s">
        <v>76</v>
      </c>
      <c r="DV10" s="51" t="s">
        <v>76</v>
      </c>
      <c r="DW10" s="51" t="s">
        <v>76</v>
      </c>
      <c r="DX10" s="51" t="s">
        <v>76</v>
      </c>
      <c r="DY10" s="51" t="s">
        <v>76</v>
      </c>
      <c r="DZ10" s="51" t="s">
        <v>76</v>
      </c>
      <c r="EA10" s="51" t="s">
        <v>76</v>
      </c>
      <c r="EB10" s="51" t="s">
        <v>76</v>
      </c>
      <c r="EC10" s="51" t="s">
        <v>76</v>
      </c>
      <c r="ED10" s="51" t="s">
        <v>76</v>
      </c>
      <c r="EE10" s="51" t="s">
        <v>76</v>
      </c>
      <c r="EF10" s="51" t="s">
        <v>76</v>
      </c>
      <c r="EG10" s="51" t="s">
        <v>76</v>
      </c>
      <c r="EH10" s="51" t="s">
        <v>76</v>
      </c>
      <c r="EI10" s="51" t="s">
        <v>76</v>
      </c>
      <c r="EJ10" s="51" t="s">
        <v>76</v>
      </c>
      <c r="EK10" s="51" t="s">
        <v>76</v>
      </c>
      <c r="EL10" s="51" t="s">
        <v>76</v>
      </c>
      <c r="EM10" s="51" t="s">
        <v>76</v>
      </c>
      <c r="EN10" s="51" t="s">
        <v>76</v>
      </c>
      <c r="EO10" s="51" t="s">
        <v>76</v>
      </c>
      <c r="EP10" s="51" t="s">
        <v>76</v>
      </c>
      <c r="EQ10" s="51" t="s">
        <v>76</v>
      </c>
      <c r="ER10" s="51" t="s">
        <v>76</v>
      </c>
      <c r="ES10" s="51" t="s">
        <v>76</v>
      </c>
      <c r="ET10" s="51" t="s">
        <v>76</v>
      </c>
      <c r="EU10" s="51" t="s">
        <v>76</v>
      </c>
      <c r="EV10" s="51" t="s">
        <v>76</v>
      </c>
      <c r="EW10" s="51" t="s">
        <v>76</v>
      </c>
      <c r="EX10" s="51" t="s">
        <v>76</v>
      </c>
      <c r="EY10" s="51" t="s">
        <v>76</v>
      </c>
      <c r="EZ10" s="51" t="s">
        <v>76</v>
      </c>
      <c r="FA10" s="51" t="s">
        <v>76</v>
      </c>
      <c r="FB10" s="51" t="s">
        <v>76</v>
      </c>
      <c r="FC10" s="51" t="s">
        <v>76</v>
      </c>
      <c r="FD10" s="51" t="s">
        <v>76</v>
      </c>
      <c r="FE10" s="51" t="s">
        <v>76</v>
      </c>
      <c r="FF10" s="51" t="s">
        <v>76</v>
      </c>
      <c r="FG10" s="51" t="s">
        <v>76</v>
      </c>
      <c r="FH10" s="51" t="s">
        <v>76</v>
      </c>
      <c r="FI10" s="51" t="s">
        <v>76</v>
      </c>
      <c r="FJ10" s="51" t="s">
        <v>76</v>
      </c>
      <c r="FK10" s="51" t="s">
        <v>76</v>
      </c>
      <c r="FL10" s="51" t="s">
        <v>76</v>
      </c>
      <c r="FM10" s="51" t="s">
        <v>76</v>
      </c>
      <c r="FN10" s="51" t="s">
        <v>76</v>
      </c>
    </row>
    <row r="11" spans="1:170" x14ac:dyDescent="0.2">
      <c r="A11" s="51" t="s">
        <v>102</v>
      </c>
      <c r="B11" s="51" t="s">
        <v>25</v>
      </c>
      <c r="C11" s="51">
        <v>97</v>
      </c>
      <c r="D11" s="51">
        <v>95</v>
      </c>
      <c r="E11" s="51">
        <v>96</v>
      </c>
      <c r="F11" s="51">
        <v>26356</v>
      </c>
      <c r="G11" s="51">
        <v>24497</v>
      </c>
      <c r="H11" s="51">
        <v>50853</v>
      </c>
      <c r="I11" s="51">
        <v>96</v>
      </c>
      <c r="J11" s="51">
        <v>93</v>
      </c>
      <c r="K11" s="51">
        <v>94</v>
      </c>
      <c r="L11" s="51">
        <v>26356</v>
      </c>
      <c r="M11" s="51">
        <v>24497</v>
      </c>
      <c r="N11" s="51">
        <v>50853</v>
      </c>
      <c r="O11" s="51">
        <v>97</v>
      </c>
      <c r="P11" s="51">
        <v>97</v>
      </c>
      <c r="Q11" s="51">
        <v>97</v>
      </c>
      <c r="R11" s="51">
        <v>26356</v>
      </c>
      <c r="S11" s="51">
        <v>24497</v>
      </c>
      <c r="T11" s="51">
        <v>50853</v>
      </c>
      <c r="U11" s="51">
        <v>95</v>
      </c>
      <c r="V11" s="51">
        <v>94</v>
      </c>
      <c r="W11" s="51">
        <v>95</v>
      </c>
      <c r="X11" s="51">
        <v>26356</v>
      </c>
      <c r="Y11" s="51">
        <v>24497</v>
      </c>
      <c r="Z11" s="51">
        <v>50853</v>
      </c>
      <c r="AA11" s="51">
        <v>97</v>
      </c>
      <c r="AB11" s="51">
        <v>96</v>
      </c>
      <c r="AC11" s="51">
        <v>96</v>
      </c>
      <c r="AD11" s="51">
        <v>14031</v>
      </c>
      <c r="AE11" s="51">
        <v>11843</v>
      </c>
      <c r="AF11" s="51">
        <v>25874</v>
      </c>
      <c r="AG11" s="51">
        <v>95</v>
      </c>
      <c r="AH11" s="51">
        <v>92</v>
      </c>
      <c r="AI11" s="51">
        <v>94</v>
      </c>
      <c r="AJ11" s="51">
        <v>14031</v>
      </c>
      <c r="AK11" s="51">
        <v>11843</v>
      </c>
      <c r="AL11" s="51">
        <v>25874</v>
      </c>
      <c r="AM11" s="51">
        <v>97</v>
      </c>
      <c r="AN11" s="51">
        <v>96</v>
      </c>
      <c r="AO11" s="51">
        <v>96</v>
      </c>
      <c r="AP11" s="51">
        <v>14031</v>
      </c>
      <c r="AQ11" s="51">
        <v>11843</v>
      </c>
      <c r="AR11" s="51">
        <v>25874</v>
      </c>
      <c r="AS11" s="51">
        <v>95</v>
      </c>
      <c r="AT11" s="51">
        <v>95</v>
      </c>
      <c r="AU11" s="51">
        <v>95</v>
      </c>
      <c r="AV11" s="51">
        <v>14031</v>
      </c>
      <c r="AW11" s="51">
        <v>11843</v>
      </c>
      <c r="AX11" s="51">
        <v>25874</v>
      </c>
      <c r="AY11" s="51">
        <v>97</v>
      </c>
      <c r="AZ11" s="51">
        <v>93</v>
      </c>
      <c r="BA11" s="51">
        <v>95</v>
      </c>
      <c r="BB11" s="51">
        <v>974</v>
      </c>
      <c r="BC11" s="51">
        <v>916</v>
      </c>
      <c r="BD11" s="51">
        <v>1890</v>
      </c>
      <c r="BE11" s="51">
        <v>95</v>
      </c>
      <c r="BF11" s="51">
        <v>91</v>
      </c>
      <c r="BG11" s="51">
        <v>93</v>
      </c>
      <c r="BH11" s="51">
        <v>974</v>
      </c>
      <c r="BI11" s="51">
        <v>916</v>
      </c>
      <c r="BJ11" s="51">
        <v>1890</v>
      </c>
      <c r="BK11" s="51">
        <v>99</v>
      </c>
      <c r="BL11" s="51">
        <v>99</v>
      </c>
      <c r="BM11" s="51">
        <v>99</v>
      </c>
      <c r="BN11" s="51">
        <v>974</v>
      </c>
      <c r="BO11" s="51">
        <v>916</v>
      </c>
      <c r="BP11" s="51">
        <v>1890</v>
      </c>
      <c r="BQ11" s="51">
        <v>96</v>
      </c>
      <c r="BR11" s="51">
        <v>95</v>
      </c>
      <c r="BS11" s="51">
        <v>95</v>
      </c>
      <c r="BT11" s="51">
        <v>974</v>
      </c>
      <c r="BU11" s="51">
        <v>916</v>
      </c>
      <c r="BV11" s="51">
        <v>1890</v>
      </c>
      <c r="BW11" s="51">
        <v>97</v>
      </c>
      <c r="BX11" s="51">
        <v>96</v>
      </c>
      <c r="BY11" s="51">
        <v>97</v>
      </c>
      <c r="BZ11" s="51">
        <v>13605</v>
      </c>
      <c r="CA11" s="51">
        <v>12052</v>
      </c>
      <c r="CB11" s="51">
        <v>25657</v>
      </c>
      <c r="CC11" s="51">
        <v>96</v>
      </c>
      <c r="CD11" s="51">
        <v>93</v>
      </c>
      <c r="CE11" s="51">
        <v>94</v>
      </c>
      <c r="CF11" s="51">
        <v>13605</v>
      </c>
      <c r="CG11" s="51">
        <v>12052</v>
      </c>
      <c r="CH11" s="51">
        <v>25657</v>
      </c>
      <c r="CI11" s="51">
        <v>98</v>
      </c>
      <c r="CJ11" s="51">
        <v>98</v>
      </c>
      <c r="CK11" s="51">
        <v>98</v>
      </c>
      <c r="CL11" s="51">
        <v>13605</v>
      </c>
      <c r="CM11" s="51">
        <v>12052</v>
      </c>
      <c r="CN11" s="51">
        <v>25657</v>
      </c>
      <c r="CO11" s="51">
        <v>97</v>
      </c>
      <c r="CP11" s="51">
        <v>97</v>
      </c>
      <c r="CQ11" s="51">
        <v>97</v>
      </c>
      <c r="CR11" s="51">
        <v>13605</v>
      </c>
      <c r="CS11" s="51">
        <v>12052</v>
      </c>
      <c r="CT11" s="51">
        <v>25657</v>
      </c>
      <c r="CU11" s="51">
        <v>94</v>
      </c>
      <c r="CV11" s="51">
        <v>91</v>
      </c>
      <c r="CW11" s="51">
        <v>92</v>
      </c>
      <c r="CX11" s="51">
        <v>5828</v>
      </c>
      <c r="CY11" s="51">
        <v>5551</v>
      </c>
      <c r="CZ11" s="51">
        <v>11379</v>
      </c>
      <c r="DA11" s="51">
        <v>92</v>
      </c>
      <c r="DB11" s="51">
        <v>88</v>
      </c>
      <c r="DC11" s="51">
        <v>90</v>
      </c>
      <c r="DD11" s="51">
        <v>5828</v>
      </c>
      <c r="DE11" s="51">
        <v>5551</v>
      </c>
      <c r="DF11" s="51">
        <v>11379</v>
      </c>
      <c r="DG11" s="51">
        <v>95</v>
      </c>
      <c r="DH11" s="51">
        <v>95</v>
      </c>
      <c r="DI11" s="51">
        <v>95</v>
      </c>
      <c r="DJ11" s="51">
        <v>5828</v>
      </c>
      <c r="DK11" s="51">
        <v>5551</v>
      </c>
      <c r="DL11" s="51">
        <v>11379</v>
      </c>
      <c r="DM11" s="51">
        <v>93</v>
      </c>
      <c r="DN11" s="51">
        <v>91</v>
      </c>
      <c r="DO11" s="51">
        <v>92</v>
      </c>
      <c r="DP11" s="51">
        <v>5828</v>
      </c>
      <c r="DQ11" s="51">
        <v>5551</v>
      </c>
      <c r="DR11" s="51">
        <v>11379</v>
      </c>
      <c r="DS11" s="51">
        <v>97</v>
      </c>
      <c r="DT11" s="51">
        <v>95</v>
      </c>
      <c r="DU11" s="51">
        <v>96</v>
      </c>
      <c r="DV11" s="51">
        <v>189981</v>
      </c>
      <c r="DW11" s="51">
        <v>172236</v>
      </c>
      <c r="DX11" s="51">
        <v>362217</v>
      </c>
      <c r="DY11" s="51">
        <v>96</v>
      </c>
      <c r="DZ11" s="51">
        <v>92</v>
      </c>
      <c r="EA11" s="51">
        <v>94</v>
      </c>
      <c r="EB11" s="51">
        <v>189981</v>
      </c>
      <c r="EC11" s="51">
        <v>172236</v>
      </c>
      <c r="ED11" s="51">
        <v>362217</v>
      </c>
      <c r="EE11" s="51">
        <v>98</v>
      </c>
      <c r="EF11" s="51">
        <v>98</v>
      </c>
      <c r="EG11" s="51">
        <v>98</v>
      </c>
      <c r="EH11" s="51">
        <v>189980</v>
      </c>
      <c r="EI11" s="51">
        <v>172236</v>
      </c>
      <c r="EJ11" s="51">
        <v>362216</v>
      </c>
      <c r="EK11" s="51">
        <v>97</v>
      </c>
      <c r="EL11" s="51">
        <v>97</v>
      </c>
      <c r="EM11" s="51">
        <v>97</v>
      </c>
      <c r="EN11" s="51">
        <v>189982</v>
      </c>
      <c r="EO11" s="51">
        <v>172236</v>
      </c>
      <c r="EP11" s="51">
        <v>362218</v>
      </c>
      <c r="EQ11" s="51">
        <v>97</v>
      </c>
      <c r="ER11" s="51">
        <v>95</v>
      </c>
      <c r="ES11" s="51">
        <v>96</v>
      </c>
      <c r="ET11" s="51">
        <v>250775</v>
      </c>
      <c r="EU11" s="51">
        <v>227095</v>
      </c>
      <c r="EV11" s="51">
        <v>477870</v>
      </c>
      <c r="EW11" s="51">
        <v>96</v>
      </c>
      <c r="EX11" s="51">
        <v>92</v>
      </c>
      <c r="EY11" s="51">
        <v>94</v>
      </c>
      <c r="EZ11" s="51">
        <v>250775</v>
      </c>
      <c r="FA11" s="51">
        <v>227095</v>
      </c>
      <c r="FB11" s="51">
        <v>477870</v>
      </c>
      <c r="FC11" s="51">
        <v>97</v>
      </c>
      <c r="FD11" s="51">
        <v>97</v>
      </c>
      <c r="FE11" s="51">
        <v>97</v>
      </c>
      <c r="FF11" s="51">
        <v>250774</v>
      </c>
      <c r="FG11" s="51">
        <v>227095</v>
      </c>
      <c r="FH11" s="51">
        <v>477869</v>
      </c>
      <c r="FI11" s="51">
        <v>96</v>
      </c>
      <c r="FJ11" s="51">
        <v>96</v>
      </c>
      <c r="FK11" s="51">
        <v>96</v>
      </c>
      <c r="FL11" s="51">
        <v>250776</v>
      </c>
      <c r="FM11" s="51">
        <v>227095</v>
      </c>
      <c r="FN11" s="51">
        <v>477871</v>
      </c>
    </row>
    <row r="12" spans="1:170" x14ac:dyDescent="0.2">
      <c r="A12" s="51"/>
      <c r="B12" s="51" t="s">
        <v>26</v>
      </c>
      <c r="C12" s="51">
        <v>60</v>
      </c>
      <c r="D12" s="51">
        <v>59</v>
      </c>
      <c r="E12" s="51">
        <v>59</v>
      </c>
      <c r="F12" s="51">
        <v>3840</v>
      </c>
      <c r="G12" s="51">
        <v>7325</v>
      </c>
      <c r="H12" s="51">
        <v>11165</v>
      </c>
      <c r="I12" s="51">
        <v>54</v>
      </c>
      <c r="J12" s="51">
        <v>49</v>
      </c>
      <c r="K12" s="51">
        <v>51</v>
      </c>
      <c r="L12" s="51">
        <v>3840</v>
      </c>
      <c r="M12" s="51">
        <v>7325</v>
      </c>
      <c r="N12" s="51">
        <v>11165</v>
      </c>
      <c r="O12" s="51">
        <v>61</v>
      </c>
      <c r="P12" s="51">
        <v>64</v>
      </c>
      <c r="Q12" s="51">
        <v>63</v>
      </c>
      <c r="R12" s="51">
        <v>3840</v>
      </c>
      <c r="S12" s="51">
        <v>7325</v>
      </c>
      <c r="T12" s="51">
        <v>11165</v>
      </c>
      <c r="U12" s="51">
        <v>54</v>
      </c>
      <c r="V12" s="51">
        <v>57</v>
      </c>
      <c r="W12" s="51">
        <v>56</v>
      </c>
      <c r="X12" s="51">
        <v>3840</v>
      </c>
      <c r="Y12" s="51">
        <v>7325</v>
      </c>
      <c r="Z12" s="51">
        <v>11165</v>
      </c>
      <c r="AA12" s="51">
        <v>67</v>
      </c>
      <c r="AB12" s="51">
        <v>63</v>
      </c>
      <c r="AC12" s="51">
        <v>64</v>
      </c>
      <c r="AD12" s="51">
        <v>2505</v>
      </c>
      <c r="AE12" s="51">
        <v>5080</v>
      </c>
      <c r="AF12" s="51">
        <v>7585</v>
      </c>
      <c r="AG12" s="51">
        <v>61</v>
      </c>
      <c r="AH12" s="51">
        <v>52</v>
      </c>
      <c r="AI12" s="51">
        <v>55</v>
      </c>
      <c r="AJ12" s="51">
        <v>2505</v>
      </c>
      <c r="AK12" s="51">
        <v>5080</v>
      </c>
      <c r="AL12" s="51">
        <v>7585</v>
      </c>
      <c r="AM12" s="51">
        <v>66</v>
      </c>
      <c r="AN12" s="51">
        <v>66</v>
      </c>
      <c r="AO12" s="51">
        <v>66</v>
      </c>
      <c r="AP12" s="51">
        <v>2505</v>
      </c>
      <c r="AQ12" s="51">
        <v>5080</v>
      </c>
      <c r="AR12" s="51">
        <v>7585</v>
      </c>
      <c r="AS12" s="51">
        <v>64</v>
      </c>
      <c r="AT12" s="51">
        <v>62</v>
      </c>
      <c r="AU12" s="51">
        <v>63</v>
      </c>
      <c r="AV12" s="51">
        <v>2505</v>
      </c>
      <c r="AW12" s="51">
        <v>5080</v>
      </c>
      <c r="AX12" s="51">
        <v>7585</v>
      </c>
      <c r="AY12" s="51">
        <v>62</v>
      </c>
      <c r="AZ12" s="51">
        <v>59</v>
      </c>
      <c r="BA12" s="51">
        <v>60</v>
      </c>
      <c r="BB12" s="51">
        <v>99</v>
      </c>
      <c r="BC12" s="51">
        <v>206</v>
      </c>
      <c r="BD12" s="51">
        <v>305</v>
      </c>
      <c r="BE12" s="51">
        <v>59</v>
      </c>
      <c r="BF12" s="51">
        <v>50</v>
      </c>
      <c r="BG12" s="51">
        <v>53</v>
      </c>
      <c r="BH12" s="51">
        <v>99</v>
      </c>
      <c r="BI12" s="51">
        <v>206</v>
      </c>
      <c r="BJ12" s="51">
        <v>305</v>
      </c>
      <c r="BK12" s="51">
        <v>78</v>
      </c>
      <c r="BL12" s="51">
        <v>72</v>
      </c>
      <c r="BM12" s="51">
        <v>74</v>
      </c>
      <c r="BN12" s="51">
        <v>99</v>
      </c>
      <c r="BO12" s="51">
        <v>206</v>
      </c>
      <c r="BP12" s="51">
        <v>305</v>
      </c>
      <c r="BQ12" s="51">
        <v>68</v>
      </c>
      <c r="BR12" s="51">
        <v>61</v>
      </c>
      <c r="BS12" s="51">
        <v>63</v>
      </c>
      <c r="BT12" s="51">
        <v>99</v>
      </c>
      <c r="BU12" s="51">
        <v>206</v>
      </c>
      <c r="BV12" s="51">
        <v>305</v>
      </c>
      <c r="BW12" s="51">
        <v>64</v>
      </c>
      <c r="BX12" s="51">
        <v>60</v>
      </c>
      <c r="BY12" s="51">
        <v>62</v>
      </c>
      <c r="BZ12" s="51">
        <v>2073</v>
      </c>
      <c r="CA12" s="51">
        <v>4131</v>
      </c>
      <c r="CB12" s="51">
        <v>6204</v>
      </c>
      <c r="CC12" s="51">
        <v>57</v>
      </c>
      <c r="CD12" s="51">
        <v>49</v>
      </c>
      <c r="CE12" s="51">
        <v>51</v>
      </c>
      <c r="CF12" s="51">
        <v>2073</v>
      </c>
      <c r="CG12" s="51">
        <v>4131</v>
      </c>
      <c r="CH12" s="51">
        <v>6204</v>
      </c>
      <c r="CI12" s="51">
        <v>66</v>
      </c>
      <c r="CJ12" s="51">
        <v>68</v>
      </c>
      <c r="CK12" s="51">
        <v>68</v>
      </c>
      <c r="CL12" s="51">
        <v>2073</v>
      </c>
      <c r="CM12" s="51">
        <v>4131</v>
      </c>
      <c r="CN12" s="51">
        <v>6204</v>
      </c>
      <c r="CO12" s="51">
        <v>66</v>
      </c>
      <c r="CP12" s="51">
        <v>67</v>
      </c>
      <c r="CQ12" s="51">
        <v>67</v>
      </c>
      <c r="CR12" s="51">
        <v>2073</v>
      </c>
      <c r="CS12" s="51">
        <v>4131</v>
      </c>
      <c r="CT12" s="51">
        <v>6204</v>
      </c>
      <c r="CU12" s="51">
        <v>62</v>
      </c>
      <c r="CV12" s="51">
        <v>58</v>
      </c>
      <c r="CW12" s="51">
        <v>59</v>
      </c>
      <c r="CX12" s="51">
        <v>929</v>
      </c>
      <c r="CY12" s="51">
        <v>1965</v>
      </c>
      <c r="CZ12" s="51">
        <v>2894</v>
      </c>
      <c r="DA12" s="51">
        <v>58</v>
      </c>
      <c r="DB12" s="51">
        <v>48</v>
      </c>
      <c r="DC12" s="51">
        <v>51</v>
      </c>
      <c r="DD12" s="51">
        <v>929</v>
      </c>
      <c r="DE12" s="51">
        <v>1965</v>
      </c>
      <c r="DF12" s="51">
        <v>2894</v>
      </c>
      <c r="DG12" s="51">
        <v>65</v>
      </c>
      <c r="DH12" s="51">
        <v>68</v>
      </c>
      <c r="DI12" s="51">
        <v>67</v>
      </c>
      <c r="DJ12" s="51">
        <v>929</v>
      </c>
      <c r="DK12" s="51">
        <v>1965</v>
      </c>
      <c r="DL12" s="51">
        <v>2894</v>
      </c>
      <c r="DM12" s="51">
        <v>62</v>
      </c>
      <c r="DN12" s="51">
        <v>61</v>
      </c>
      <c r="DO12" s="51">
        <v>61</v>
      </c>
      <c r="DP12" s="51">
        <v>929</v>
      </c>
      <c r="DQ12" s="51">
        <v>1965</v>
      </c>
      <c r="DR12" s="51">
        <v>2894</v>
      </c>
      <c r="DS12" s="51">
        <v>58</v>
      </c>
      <c r="DT12" s="51">
        <v>57</v>
      </c>
      <c r="DU12" s="51">
        <v>57</v>
      </c>
      <c r="DV12" s="51">
        <v>28672</v>
      </c>
      <c r="DW12" s="51">
        <v>57408</v>
      </c>
      <c r="DX12" s="51">
        <v>86080</v>
      </c>
      <c r="DY12" s="51">
        <v>52</v>
      </c>
      <c r="DZ12" s="51">
        <v>45</v>
      </c>
      <c r="EA12" s="51">
        <v>47</v>
      </c>
      <c r="EB12" s="51">
        <v>28672</v>
      </c>
      <c r="EC12" s="51">
        <v>57408</v>
      </c>
      <c r="ED12" s="51">
        <v>86080</v>
      </c>
      <c r="EE12" s="51">
        <v>63</v>
      </c>
      <c r="EF12" s="51">
        <v>69</v>
      </c>
      <c r="EG12" s="51">
        <v>67</v>
      </c>
      <c r="EH12" s="51">
        <v>28672</v>
      </c>
      <c r="EI12" s="51">
        <v>57408</v>
      </c>
      <c r="EJ12" s="51">
        <v>86080</v>
      </c>
      <c r="EK12" s="51">
        <v>63</v>
      </c>
      <c r="EL12" s="51">
        <v>68</v>
      </c>
      <c r="EM12" s="51">
        <v>66</v>
      </c>
      <c r="EN12" s="51">
        <v>28672</v>
      </c>
      <c r="EO12" s="51">
        <v>57409</v>
      </c>
      <c r="EP12" s="51">
        <v>86081</v>
      </c>
      <c r="EQ12" s="51">
        <v>60</v>
      </c>
      <c r="ER12" s="51">
        <v>57</v>
      </c>
      <c r="ES12" s="51">
        <v>58</v>
      </c>
      <c r="ET12" s="51">
        <v>38118</v>
      </c>
      <c r="EU12" s="51">
        <v>76115</v>
      </c>
      <c r="EV12" s="51">
        <v>114233</v>
      </c>
      <c r="EW12" s="51">
        <v>53</v>
      </c>
      <c r="EX12" s="51">
        <v>46</v>
      </c>
      <c r="EY12" s="51">
        <v>49</v>
      </c>
      <c r="EZ12" s="51">
        <v>38118</v>
      </c>
      <c r="FA12" s="51">
        <v>76115</v>
      </c>
      <c r="FB12" s="51">
        <v>114233</v>
      </c>
      <c r="FC12" s="51">
        <v>64</v>
      </c>
      <c r="FD12" s="51">
        <v>68</v>
      </c>
      <c r="FE12" s="51">
        <v>67</v>
      </c>
      <c r="FF12" s="51">
        <v>38118</v>
      </c>
      <c r="FG12" s="51">
        <v>76115</v>
      </c>
      <c r="FH12" s="51">
        <v>114233</v>
      </c>
      <c r="FI12" s="51">
        <v>62</v>
      </c>
      <c r="FJ12" s="51">
        <v>66</v>
      </c>
      <c r="FK12" s="51">
        <v>65</v>
      </c>
      <c r="FL12" s="51">
        <v>38118</v>
      </c>
      <c r="FM12" s="51">
        <v>76116</v>
      </c>
      <c r="FN12" s="51">
        <v>114234</v>
      </c>
    </row>
    <row r="13" spans="1:170" x14ac:dyDescent="0.2">
      <c r="A13" s="51"/>
      <c r="B13" s="51" t="s">
        <v>27</v>
      </c>
      <c r="C13" s="51">
        <v>65</v>
      </c>
      <c r="D13" s="51">
        <v>64</v>
      </c>
      <c r="E13" s="51">
        <v>65</v>
      </c>
      <c r="F13" s="51">
        <v>3449</v>
      </c>
      <c r="G13" s="51">
        <v>6444</v>
      </c>
      <c r="H13" s="51">
        <v>9893</v>
      </c>
      <c r="I13" s="51">
        <v>58</v>
      </c>
      <c r="J13" s="51">
        <v>54</v>
      </c>
      <c r="K13" s="51">
        <v>55</v>
      </c>
      <c r="L13" s="51">
        <v>3449</v>
      </c>
      <c r="M13" s="51">
        <v>6444</v>
      </c>
      <c r="N13" s="51">
        <v>9893</v>
      </c>
      <c r="O13" s="51">
        <v>66</v>
      </c>
      <c r="P13" s="51">
        <v>70</v>
      </c>
      <c r="Q13" s="51">
        <v>69</v>
      </c>
      <c r="R13" s="51">
        <v>3449</v>
      </c>
      <c r="S13" s="51">
        <v>6444</v>
      </c>
      <c r="T13" s="51">
        <v>9893</v>
      </c>
      <c r="U13" s="51">
        <v>59</v>
      </c>
      <c r="V13" s="51">
        <v>62</v>
      </c>
      <c r="W13" s="51">
        <v>61</v>
      </c>
      <c r="X13" s="51">
        <v>3449</v>
      </c>
      <c r="Y13" s="51">
        <v>6444</v>
      </c>
      <c r="Z13" s="51">
        <v>9893</v>
      </c>
      <c r="AA13" s="51">
        <v>72</v>
      </c>
      <c r="AB13" s="51">
        <v>69</v>
      </c>
      <c r="AC13" s="51">
        <v>70</v>
      </c>
      <c r="AD13" s="51">
        <v>2286</v>
      </c>
      <c r="AE13" s="51">
        <v>4403</v>
      </c>
      <c r="AF13" s="51">
        <v>6689</v>
      </c>
      <c r="AG13" s="51">
        <v>65</v>
      </c>
      <c r="AH13" s="51">
        <v>58</v>
      </c>
      <c r="AI13" s="51">
        <v>61</v>
      </c>
      <c r="AJ13" s="51">
        <v>2286</v>
      </c>
      <c r="AK13" s="51">
        <v>4403</v>
      </c>
      <c r="AL13" s="51">
        <v>6689</v>
      </c>
      <c r="AM13" s="51">
        <v>71</v>
      </c>
      <c r="AN13" s="51">
        <v>73</v>
      </c>
      <c r="AO13" s="51">
        <v>72</v>
      </c>
      <c r="AP13" s="51">
        <v>2286</v>
      </c>
      <c r="AQ13" s="51">
        <v>4403</v>
      </c>
      <c r="AR13" s="51">
        <v>6689</v>
      </c>
      <c r="AS13" s="51">
        <v>69</v>
      </c>
      <c r="AT13" s="51">
        <v>69</v>
      </c>
      <c r="AU13" s="51">
        <v>69</v>
      </c>
      <c r="AV13" s="51">
        <v>2286</v>
      </c>
      <c r="AW13" s="51">
        <v>4403</v>
      </c>
      <c r="AX13" s="51">
        <v>6689</v>
      </c>
      <c r="AY13" s="51">
        <v>67</v>
      </c>
      <c r="AZ13" s="51">
        <v>66</v>
      </c>
      <c r="BA13" s="51">
        <v>66</v>
      </c>
      <c r="BB13" s="51">
        <v>91</v>
      </c>
      <c r="BC13" s="51">
        <v>165</v>
      </c>
      <c r="BD13" s="51">
        <v>256</v>
      </c>
      <c r="BE13" s="51">
        <v>64</v>
      </c>
      <c r="BF13" s="51">
        <v>56</v>
      </c>
      <c r="BG13" s="51">
        <v>59</v>
      </c>
      <c r="BH13" s="51">
        <v>91</v>
      </c>
      <c r="BI13" s="51">
        <v>165</v>
      </c>
      <c r="BJ13" s="51">
        <v>256</v>
      </c>
      <c r="BK13" s="51">
        <v>85</v>
      </c>
      <c r="BL13" s="51">
        <v>80</v>
      </c>
      <c r="BM13" s="51">
        <v>82</v>
      </c>
      <c r="BN13" s="51">
        <v>91</v>
      </c>
      <c r="BO13" s="51">
        <v>165</v>
      </c>
      <c r="BP13" s="51">
        <v>256</v>
      </c>
      <c r="BQ13" s="51">
        <v>74</v>
      </c>
      <c r="BR13" s="51">
        <v>71</v>
      </c>
      <c r="BS13" s="51">
        <v>72</v>
      </c>
      <c r="BT13" s="51">
        <v>91</v>
      </c>
      <c r="BU13" s="51">
        <v>165</v>
      </c>
      <c r="BV13" s="51">
        <v>256</v>
      </c>
      <c r="BW13" s="51">
        <v>67</v>
      </c>
      <c r="BX13" s="51">
        <v>64</v>
      </c>
      <c r="BY13" s="51">
        <v>65</v>
      </c>
      <c r="BZ13" s="51">
        <v>1916</v>
      </c>
      <c r="CA13" s="51">
        <v>3679</v>
      </c>
      <c r="CB13" s="51">
        <v>5595</v>
      </c>
      <c r="CC13" s="51">
        <v>60</v>
      </c>
      <c r="CD13" s="51">
        <v>52</v>
      </c>
      <c r="CE13" s="51">
        <v>55</v>
      </c>
      <c r="CF13" s="51">
        <v>1916</v>
      </c>
      <c r="CG13" s="51">
        <v>3679</v>
      </c>
      <c r="CH13" s="51">
        <v>5595</v>
      </c>
      <c r="CI13" s="51">
        <v>70</v>
      </c>
      <c r="CJ13" s="51">
        <v>73</v>
      </c>
      <c r="CK13" s="51">
        <v>72</v>
      </c>
      <c r="CL13" s="51">
        <v>1916</v>
      </c>
      <c r="CM13" s="51">
        <v>3679</v>
      </c>
      <c r="CN13" s="51">
        <v>5595</v>
      </c>
      <c r="CO13" s="51">
        <v>69</v>
      </c>
      <c r="CP13" s="51">
        <v>72</v>
      </c>
      <c r="CQ13" s="51">
        <v>71</v>
      </c>
      <c r="CR13" s="51">
        <v>1916</v>
      </c>
      <c r="CS13" s="51">
        <v>3679</v>
      </c>
      <c r="CT13" s="51">
        <v>5595</v>
      </c>
      <c r="CU13" s="51">
        <v>66</v>
      </c>
      <c r="CV13" s="51">
        <v>62</v>
      </c>
      <c r="CW13" s="51">
        <v>63</v>
      </c>
      <c r="CX13" s="51">
        <v>842</v>
      </c>
      <c r="CY13" s="51">
        <v>1740</v>
      </c>
      <c r="CZ13" s="51">
        <v>2582</v>
      </c>
      <c r="DA13" s="51">
        <v>61</v>
      </c>
      <c r="DB13" s="51">
        <v>53</v>
      </c>
      <c r="DC13" s="51">
        <v>55</v>
      </c>
      <c r="DD13" s="51">
        <v>842</v>
      </c>
      <c r="DE13" s="51">
        <v>1740</v>
      </c>
      <c r="DF13" s="51">
        <v>2582</v>
      </c>
      <c r="DG13" s="51">
        <v>69</v>
      </c>
      <c r="DH13" s="51">
        <v>74</v>
      </c>
      <c r="DI13" s="51">
        <v>72</v>
      </c>
      <c r="DJ13" s="51">
        <v>842</v>
      </c>
      <c r="DK13" s="51">
        <v>1740</v>
      </c>
      <c r="DL13" s="51">
        <v>2582</v>
      </c>
      <c r="DM13" s="51">
        <v>65</v>
      </c>
      <c r="DN13" s="51">
        <v>67</v>
      </c>
      <c r="DO13" s="51">
        <v>66</v>
      </c>
      <c r="DP13" s="51">
        <v>842</v>
      </c>
      <c r="DQ13" s="51">
        <v>1740</v>
      </c>
      <c r="DR13" s="51">
        <v>2582</v>
      </c>
      <c r="DS13" s="51">
        <v>61</v>
      </c>
      <c r="DT13" s="51">
        <v>60</v>
      </c>
      <c r="DU13" s="51">
        <v>60</v>
      </c>
      <c r="DV13" s="51">
        <v>26395</v>
      </c>
      <c r="DW13" s="51">
        <v>51700</v>
      </c>
      <c r="DX13" s="51">
        <v>78095</v>
      </c>
      <c r="DY13" s="51">
        <v>54</v>
      </c>
      <c r="DZ13" s="51">
        <v>48</v>
      </c>
      <c r="EA13" s="51">
        <v>50</v>
      </c>
      <c r="EB13" s="51">
        <v>26395</v>
      </c>
      <c r="EC13" s="51">
        <v>51700</v>
      </c>
      <c r="ED13" s="51">
        <v>78095</v>
      </c>
      <c r="EE13" s="51">
        <v>67</v>
      </c>
      <c r="EF13" s="51">
        <v>73</v>
      </c>
      <c r="EG13" s="51">
        <v>71</v>
      </c>
      <c r="EH13" s="51">
        <v>26395</v>
      </c>
      <c r="EI13" s="51">
        <v>51700</v>
      </c>
      <c r="EJ13" s="51">
        <v>78095</v>
      </c>
      <c r="EK13" s="51">
        <v>66</v>
      </c>
      <c r="EL13" s="51">
        <v>72</v>
      </c>
      <c r="EM13" s="51">
        <v>70</v>
      </c>
      <c r="EN13" s="51">
        <v>26395</v>
      </c>
      <c r="EO13" s="51">
        <v>51701</v>
      </c>
      <c r="EP13" s="51">
        <v>78096</v>
      </c>
      <c r="EQ13" s="51">
        <v>63</v>
      </c>
      <c r="ER13" s="51">
        <v>61</v>
      </c>
      <c r="ES13" s="51">
        <v>62</v>
      </c>
      <c r="ET13" s="51">
        <v>34979</v>
      </c>
      <c r="EU13" s="51">
        <v>68131</v>
      </c>
      <c r="EV13" s="51">
        <v>103110</v>
      </c>
      <c r="EW13" s="51">
        <v>56</v>
      </c>
      <c r="EX13" s="51">
        <v>50</v>
      </c>
      <c r="EY13" s="51">
        <v>52</v>
      </c>
      <c r="EZ13" s="51">
        <v>34979</v>
      </c>
      <c r="FA13" s="51">
        <v>68131</v>
      </c>
      <c r="FB13" s="51">
        <v>103110</v>
      </c>
      <c r="FC13" s="51">
        <v>67</v>
      </c>
      <c r="FD13" s="51">
        <v>73</v>
      </c>
      <c r="FE13" s="51">
        <v>71</v>
      </c>
      <c r="FF13" s="51">
        <v>34979</v>
      </c>
      <c r="FG13" s="51">
        <v>68131</v>
      </c>
      <c r="FH13" s="51">
        <v>103110</v>
      </c>
      <c r="FI13" s="51">
        <v>66</v>
      </c>
      <c r="FJ13" s="51">
        <v>71</v>
      </c>
      <c r="FK13" s="51">
        <v>69</v>
      </c>
      <c r="FL13" s="51">
        <v>34979</v>
      </c>
      <c r="FM13" s="51">
        <v>68132</v>
      </c>
      <c r="FN13" s="51">
        <v>103111</v>
      </c>
    </row>
    <row r="14" spans="1:170" x14ac:dyDescent="0.2">
      <c r="A14" s="51"/>
      <c r="B14" s="51" t="s">
        <v>103</v>
      </c>
      <c r="C14" s="51">
        <v>70</v>
      </c>
      <c r="D14" s="51">
        <v>72</v>
      </c>
      <c r="E14" s="51">
        <v>71</v>
      </c>
      <c r="F14" s="51">
        <v>2396</v>
      </c>
      <c r="G14" s="51">
        <v>4077</v>
      </c>
      <c r="H14" s="51">
        <v>6473</v>
      </c>
      <c r="I14" s="51">
        <v>63</v>
      </c>
      <c r="J14" s="51">
        <v>60</v>
      </c>
      <c r="K14" s="51">
        <v>61</v>
      </c>
      <c r="L14" s="51">
        <v>2396</v>
      </c>
      <c r="M14" s="51">
        <v>4077</v>
      </c>
      <c r="N14" s="51">
        <v>6473</v>
      </c>
      <c r="O14" s="51">
        <v>72</v>
      </c>
      <c r="P14" s="51">
        <v>77</v>
      </c>
      <c r="Q14" s="51">
        <v>75</v>
      </c>
      <c r="R14" s="51">
        <v>2396</v>
      </c>
      <c r="S14" s="51">
        <v>4077</v>
      </c>
      <c r="T14" s="51">
        <v>6473</v>
      </c>
      <c r="U14" s="51">
        <v>63</v>
      </c>
      <c r="V14" s="51">
        <v>70</v>
      </c>
      <c r="W14" s="51">
        <v>67</v>
      </c>
      <c r="X14" s="51">
        <v>2396</v>
      </c>
      <c r="Y14" s="51">
        <v>4077</v>
      </c>
      <c r="Z14" s="51">
        <v>6473</v>
      </c>
      <c r="AA14" s="51">
        <v>76</v>
      </c>
      <c r="AB14" s="51">
        <v>76</v>
      </c>
      <c r="AC14" s="51">
        <v>76</v>
      </c>
      <c r="AD14" s="51">
        <v>1490</v>
      </c>
      <c r="AE14" s="51">
        <v>2490</v>
      </c>
      <c r="AF14" s="51">
        <v>3980</v>
      </c>
      <c r="AG14" s="51">
        <v>69</v>
      </c>
      <c r="AH14" s="51">
        <v>64</v>
      </c>
      <c r="AI14" s="51">
        <v>66</v>
      </c>
      <c r="AJ14" s="51">
        <v>1490</v>
      </c>
      <c r="AK14" s="51">
        <v>2490</v>
      </c>
      <c r="AL14" s="51">
        <v>3980</v>
      </c>
      <c r="AM14" s="51">
        <v>76</v>
      </c>
      <c r="AN14" s="51">
        <v>79</v>
      </c>
      <c r="AO14" s="51">
        <v>78</v>
      </c>
      <c r="AP14" s="51">
        <v>1490</v>
      </c>
      <c r="AQ14" s="51">
        <v>2490</v>
      </c>
      <c r="AR14" s="51">
        <v>3980</v>
      </c>
      <c r="AS14" s="51">
        <v>73</v>
      </c>
      <c r="AT14" s="51">
        <v>76</v>
      </c>
      <c r="AU14" s="51">
        <v>75</v>
      </c>
      <c r="AV14" s="51">
        <v>1490</v>
      </c>
      <c r="AW14" s="51">
        <v>2490</v>
      </c>
      <c r="AX14" s="51">
        <v>3980</v>
      </c>
      <c r="AY14" s="51">
        <v>71</v>
      </c>
      <c r="AZ14" s="51">
        <v>76</v>
      </c>
      <c r="BA14" s="51">
        <v>74</v>
      </c>
      <c r="BB14" s="51">
        <v>62</v>
      </c>
      <c r="BC14" s="51">
        <v>95</v>
      </c>
      <c r="BD14" s="51">
        <v>157</v>
      </c>
      <c r="BE14" s="51">
        <v>69</v>
      </c>
      <c r="BF14" s="51">
        <v>65</v>
      </c>
      <c r="BG14" s="51">
        <v>67</v>
      </c>
      <c r="BH14" s="51">
        <v>62</v>
      </c>
      <c r="BI14" s="51">
        <v>95</v>
      </c>
      <c r="BJ14" s="51">
        <v>157</v>
      </c>
      <c r="BK14" s="51">
        <v>89</v>
      </c>
      <c r="BL14" s="51">
        <v>86</v>
      </c>
      <c r="BM14" s="51">
        <v>87</v>
      </c>
      <c r="BN14" s="51">
        <v>62</v>
      </c>
      <c r="BO14" s="51">
        <v>95</v>
      </c>
      <c r="BP14" s="51">
        <v>157</v>
      </c>
      <c r="BQ14" s="51">
        <v>82</v>
      </c>
      <c r="BR14" s="51">
        <v>84</v>
      </c>
      <c r="BS14" s="51">
        <v>83</v>
      </c>
      <c r="BT14" s="51">
        <v>62</v>
      </c>
      <c r="BU14" s="51">
        <v>95</v>
      </c>
      <c r="BV14" s="51">
        <v>157</v>
      </c>
      <c r="BW14" s="51">
        <v>71</v>
      </c>
      <c r="BX14" s="51">
        <v>70</v>
      </c>
      <c r="BY14" s="51">
        <v>70</v>
      </c>
      <c r="BZ14" s="51">
        <v>1320</v>
      </c>
      <c r="CA14" s="51">
        <v>2176</v>
      </c>
      <c r="CB14" s="51">
        <v>3496</v>
      </c>
      <c r="CC14" s="51">
        <v>64</v>
      </c>
      <c r="CD14" s="51">
        <v>57</v>
      </c>
      <c r="CE14" s="51">
        <v>60</v>
      </c>
      <c r="CF14" s="51">
        <v>1320</v>
      </c>
      <c r="CG14" s="51">
        <v>2176</v>
      </c>
      <c r="CH14" s="51">
        <v>3496</v>
      </c>
      <c r="CI14" s="51">
        <v>74</v>
      </c>
      <c r="CJ14" s="51">
        <v>79</v>
      </c>
      <c r="CK14" s="51">
        <v>77</v>
      </c>
      <c r="CL14" s="51">
        <v>1320</v>
      </c>
      <c r="CM14" s="51">
        <v>2176</v>
      </c>
      <c r="CN14" s="51">
        <v>3496</v>
      </c>
      <c r="CO14" s="51">
        <v>74</v>
      </c>
      <c r="CP14" s="51">
        <v>77</v>
      </c>
      <c r="CQ14" s="51">
        <v>76</v>
      </c>
      <c r="CR14" s="51">
        <v>1320</v>
      </c>
      <c r="CS14" s="51">
        <v>2176</v>
      </c>
      <c r="CT14" s="51">
        <v>3496</v>
      </c>
      <c r="CU14" s="51">
        <v>69</v>
      </c>
      <c r="CV14" s="51">
        <v>68</v>
      </c>
      <c r="CW14" s="51">
        <v>69</v>
      </c>
      <c r="CX14" s="51">
        <v>607</v>
      </c>
      <c r="CY14" s="51">
        <v>1072</v>
      </c>
      <c r="CZ14" s="51">
        <v>1679</v>
      </c>
      <c r="DA14" s="51">
        <v>64</v>
      </c>
      <c r="DB14" s="51">
        <v>57</v>
      </c>
      <c r="DC14" s="51">
        <v>60</v>
      </c>
      <c r="DD14" s="51">
        <v>607</v>
      </c>
      <c r="DE14" s="51">
        <v>1072</v>
      </c>
      <c r="DF14" s="51">
        <v>1679</v>
      </c>
      <c r="DG14" s="51">
        <v>73</v>
      </c>
      <c r="DH14" s="51">
        <v>78</v>
      </c>
      <c r="DI14" s="51">
        <v>76</v>
      </c>
      <c r="DJ14" s="51">
        <v>607</v>
      </c>
      <c r="DK14" s="51">
        <v>1072</v>
      </c>
      <c r="DL14" s="51">
        <v>1679</v>
      </c>
      <c r="DM14" s="51">
        <v>70</v>
      </c>
      <c r="DN14" s="51">
        <v>73</v>
      </c>
      <c r="DO14" s="51">
        <v>72</v>
      </c>
      <c r="DP14" s="51">
        <v>607</v>
      </c>
      <c r="DQ14" s="51">
        <v>1072</v>
      </c>
      <c r="DR14" s="51">
        <v>1679</v>
      </c>
      <c r="DS14" s="51">
        <v>66</v>
      </c>
      <c r="DT14" s="51">
        <v>65</v>
      </c>
      <c r="DU14" s="51">
        <v>65</v>
      </c>
      <c r="DV14" s="51">
        <v>17944</v>
      </c>
      <c r="DW14" s="51">
        <v>31126</v>
      </c>
      <c r="DX14" s="51">
        <v>49070</v>
      </c>
      <c r="DY14" s="51">
        <v>59</v>
      </c>
      <c r="DZ14" s="51">
        <v>52</v>
      </c>
      <c r="EA14" s="51">
        <v>55</v>
      </c>
      <c r="EB14" s="51">
        <v>17944</v>
      </c>
      <c r="EC14" s="51">
        <v>31126</v>
      </c>
      <c r="ED14" s="51">
        <v>49070</v>
      </c>
      <c r="EE14" s="51">
        <v>71</v>
      </c>
      <c r="EF14" s="51">
        <v>79</v>
      </c>
      <c r="EG14" s="51">
        <v>76</v>
      </c>
      <c r="EH14" s="51">
        <v>17944</v>
      </c>
      <c r="EI14" s="51">
        <v>31126</v>
      </c>
      <c r="EJ14" s="51">
        <v>49070</v>
      </c>
      <c r="EK14" s="51">
        <v>71</v>
      </c>
      <c r="EL14" s="51">
        <v>77</v>
      </c>
      <c r="EM14" s="51">
        <v>75</v>
      </c>
      <c r="EN14" s="51">
        <v>17944</v>
      </c>
      <c r="EO14" s="51">
        <v>31126</v>
      </c>
      <c r="EP14" s="51">
        <v>49070</v>
      </c>
      <c r="EQ14" s="51">
        <v>67</v>
      </c>
      <c r="ER14" s="51">
        <v>66</v>
      </c>
      <c r="ES14" s="51">
        <v>67</v>
      </c>
      <c r="ET14" s="51">
        <v>23819</v>
      </c>
      <c r="EU14" s="51">
        <v>41036</v>
      </c>
      <c r="EV14" s="51">
        <v>64855</v>
      </c>
      <c r="EW14" s="51">
        <v>60</v>
      </c>
      <c r="EX14" s="51">
        <v>54</v>
      </c>
      <c r="EY14" s="51">
        <v>57</v>
      </c>
      <c r="EZ14" s="51">
        <v>23819</v>
      </c>
      <c r="FA14" s="51">
        <v>41036</v>
      </c>
      <c r="FB14" s="51">
        <v>64855</v>
      </c>
      <c r="FC14" s="51">
        <v>72</v>
      </c>
      <c r="FD14" s="51">
        <v>78</v>
      </c>
      <c r="FE14" s="51">
        <v>76</v>
      </c>
      <c r="FF14" s="51">
        <v>23819</v>
      </c>
      <c r="FG14" s="51">
        <v>41036</v>
      </c>
      <c r="FH14" s="51">
        <v>64855</v>
      </c>
      <c r="FI14" s="51">
        <v>70</v>
      </c>
      <c r="FJ14" s="51">
        <v>76</v>
      </c>
      <c r="FK14" s="51">
        <v>74</v>
      </c>
      <c r="FL14" s="51">
        <v>23819</v>
      </c>
      <c r="FM14" s="51">
        <v>41036</v>
      </c>
      <c r="FN14" s="51">
        <v>64855</v>
      </c>
    </row>
    <row r="15" spans="1:170" x14ac:dyDescent="0.2">
      <c r="A15" s="51"/>
      <c r="B15" s="51" t="s">
        <v>104</v>
      </c>
      <c r="C15" s="51">
        <v>53</v>
      </c>
      <c r="D15" s="51">
        <v>51</v>
      </c>
      <c r="E15" s="51">
        <v>52</v>
      </c>
      <c r="F15" s="51">
        <v>1053</v>
      </c>
      <c r="G15" s="51">
        <v>2367</v>
      </c>
      <c r="H15" s="51">
        <v>3420</v>
      </c>
      <c r="I15" s="51">
        <v>48</v>
      </c>
      <c r="J15" s="51">
        <v>43</v>
      </c>
      <c r="K15" s="51">
        <v>45</v>
      </c>
      <c r="L15" s="51">
        <v>1053</v>
      </c>
      <c r="M15" s="51">
        <v>2367</v>
      </c>
      <c r="N15" s="51">
        <v>3420</v>
      </c>
      <c r="O15" s="51">
        <v>53</v>
      </c>
      <c r="P15" s="51">
        <v>57</v>
      </c>
      <c r="Q15" s="51">
        <v>56</v>
      </c>
      <c r="R15" s="51">
        <v>1053</v>
      </c>
      <c r="S15" s="51">
        <v>2367</v>
      </c>
      <c r="T15" s="51">
        <v>3420</v>
      </c>
      <c r="U15" s="51">
        <v>48</v>
      </c>
      <c r="V15" s="51">
        <v>49</v>
      </c>
      <c r="W15" s="51">
        <v>49</v>
      </c>
      <c r="X15" s="51">
        <v>1053</v>
      </c>
      <c r="Y15" s="51">
        <v>2367</v>
      </c>
      <c r="Z15" s="51">
        <v>3420</v>
      </c>
      <c r="AA15" s="51">
        <v>66</v>
      </c>
      <c r="AB15" s="51">
        <v>61</v>
      </c>
      <c r="AC15" s="51">
        <v>63</v>
      </c>
      <c r="AD15" s="51">
        <v>796</v>
      </c>
      <c r="AE15" s="51">
        <v>1913</v>
      </c>
      <c r="AF15" s="51">
        <v>2709</v>
      </c>
      <c r="AG15" s="51">
        <v>57</v>
      </c>
      <c r="AH15" s="51">
        <v>50</v>
      </c>
      <c r="AI15" s="51">
        <v>52</v>
      </c>
      <c r="AJ15" s="51">
        <v>796</v>
      </c>
      <c r="AK15" s="51">
        <v>1913</v>
      </c>
      <c r="AL15" s="51">
        <v>2709</v>
      </c>
      <c r="AM15" s="51">
        <v>62</v>
      </c>
      <c r="AN15" s="51">
        <v>64</v>
      </c>
      <c r="AO15" s="51">
        <v>64</v>
      </c>
      <c r="AP15" s="51">
        <v>796</v>
      </c>
      <c r="AQ15" s="51">
        <v>1913</v>
      </c>
      <c r="AR15" s="51">
        <v>2709</v>
      </c>
      <c r="AS15" s="51">
        <v>61</v>
      </c>
      <c r="AT15" s="51">
        <v>60</v>
      </c>
      <c r="AU15" s="51">
        <v>60</v>
      </c>
      <c r="AV15" s="51">
        <v>796</v>
      </c>
      <c r="AW15" s="51">
        <v>1913</v>
      </c>
      <c r="AX15" s="51">
        <v>2709</v>
      </c>
      <c r="AY15" s="51">
        <v>59</v>
      </c>
      <c r="AZ15" s="51">
        <v>53</v>
      </c>
      <c r="BA15" s="51">
        <v>55</v>
      </c>
      <c r="BB15" s="51">
        <v>29</v>
      </c>
      <c r="BC15" s="51">
        <v>70</v>
      </c>
      <c r="BD15" s="51">
        <v>99</v>
      </c>
      <c r="BE15" s="51">
        <v>52</v>
      </c>
      <c r="BF15" s="51">
        <v>43</v>
      </c>
      <c r="BG15" s="51">
        <v>45</v>
      </c>
      <c r="BH15" s="51">
        <v>29</v>
      </c>
      <c r="BI15" s="51">
        <v>70</v>
      </c>
      <c r="BJ15" s="51">
        <v>99</v>
      </c>
      <c r="BK15" s="51">
        <v>76</v>
      </c>
      <c r="BL15" s="51">
        <v>71</v>
      </c>
      <c r="BM15" s="51">
        <v>73</v>
      </c>
      <c r="BN15" s="51">
        <v>29</v>
      </c>
      <c r="BO15" s="51">
        <v>70</v>
      </c>
      <c r="BP15" s="51">
        <v>99</v>
      </c>
      <c r="BQ15" s="51">
        <v>55</v>
      </c>
      <c r="BR15" s="51">
        <v>53</v>
      </c>
      <c r="BS15" s="51">
        <v>54</v>
      </c>
      <c r="BT15" s="51">
        <v>29</v>
      </c>
      <c r="BU15" s="51">
        <v>70</v>
      </c>
      <c r="BV15" s="51">
        <v>99</v>
      </c>
      <c r="BW15" s="51">
        <v>58</v>
      </c>
      <c r="BX15" s="51">
        <v>56</v>
      </c>
      <c r="BY15" s="51">
        <v>57</v>
      </c>
      <c r="BZ15" s="51">
        <v>596</v>
      </c>
      <c r="CA15" s="51">
        <v>1503</v>
      </c>
      <c r="CB15" s="51">
        <v>2099</v>
      </c>
      <c r="CC15" s="51">
        <v>50</v>
      </c>
      <c r="CD15" s="51">
        <v>45</v>
      </c>
      <c r="CE15" s="51">
        <v>47</v>
      </c>
      <c r="CF15" s="51">
        <v>596</v>
      </c>
      <c r="CG15" s="51">
        <v>1503</v>
      </c>
      <c r="CH15" s="51">
        <v>2099</v>
      </c>
      <c r="CI15" s="51">
        <v>60</v>
      </c>
      <c r="CJ15" s="51">
        <v>65</v>
      </c>
      <c r="CK15" s="51">
        <v>64</v>
      </c>
      <c r="CL15" s="51">
        <v>596</v>
      </c>
      <c r="CM15" s="51">
        <v>1503</v>
      </c>
      <c r="CN15" s="51">
        <v>2099</v>
      </c>
      <c r="CO15" s="51">
        <v>60</v>
      </c>
      <c r="CP15" s="51">
        <v>64</v>
      </c>
      <c r="CQ15" s="51">
        <v>63</v>
      </c>
      <c r="CR15" s="51">
        <v>596</v>
      </c>
      <c r="CS15" s="51">
        <v>1503</v>
      </c>
      <c r="CT15" s="51">
        <v>2099</v>
      </c>
      <c r="CU15" s="51">
        <v>57</v>
      </c>
      <c r="CV15" s="51">
        <v>53</v>
      </c>
      <c r="CW15" s="51">
        <v>54</v>
      </c>
      <c r="CX15" s="51">
        <v>235</v>
      </c>
      <c r="CY15" s="51">
        <v>668</v>
      </c>
      <c r="CZ15" s="51">
        <v>903</v>
      </c>
      <c r="DA15" s="51">
        <v>52</v>
      </c>
      <c r="DB15" s="51">
        <v>46</v>
      </c>
      <c r="DC15" s="51">
        <v>48</v>
      </c>
      <c r="DD15" s="51">
        <v>235</v>
      </c>
      <c r="DE15" s="51">
        <v>668</v>
      </c>
      <c r="DF15" s="51">
        <v>903</v>
      </c>
      <c r="DG15" s="51">
        <v>60</v>
      </c>
      <c r="DH15" s="51">
        <v>66</v>
      </c>
      <c r="DI15" s="51">
        <v>65</v>
      </c>
      <c r="DJ15" s="51">
        <v>235</v>
      </c>
      <c r="DK15" s="51">
        <v>668</v>
      </c>
      <c r="DL15" s="51">
        <v>903</v>
      </c>
      <c r="DM15" s="51">
        <v>54</v>
      </c>
      <c r="DN15" s="51">
        <v>57</v>
      </c>
      <c r="DO15" s="51">
        <v>56</v>
      </c>
      <c r="DP15" s="51">
        <v>235</v>
      </c>
      <c r="DQ15" s="51">
        <v>668</v>
      </c>
      <c r="DR15" s="51">
        <v>903</v>
      </c>
      <c r="DS15" s="51">
        <v>53</v>
      </c>
      <c r="DT15" s="51">
        <v>53</v>
      </c>
      <c r="DU15" s="51">
        <v>53</v>
      </c>
      <c r="DV15" s="51">
        <v>8451</v>
      </c>
      <c r="DW15" s="51">
        <v>20574</v>
      </c>
      <c r="DX15" s="51">
        <v>29025</v>
      </c>
      <c r="DY15" s="51">
        <v>45</v>
      </c>
      <c r="DZ15" s="51">
        <v>42</v>
      </c>
      <c r="EA15" s="51">
        <v>43</v>
      </c>
      <c r="EB15" s="51">
        <v>8451</v>
      </c>
      <c r="EC15" s="51">
        <v>20574</v>
      </c>
      <c r="ED15" s="51">
        <v>29025</v>
      </c>
      <c r="EE15" s="51">
        <v>57</v>
      </c>
      <c r="EF15" s="51">
        <v>65</v>
      </c>
      <c r="EG15" s="51">
        <v>63</v>
      </c>
      <c r="EH15" s="51">
        <v>8451</v>
      </c>
      <c r="EI15" s="51">
        <v>20574</v>
      </c>
      <c r="EJ15" s="51">
        <v>29025</v>
      </c>
      <c r="EK15" s="51">
        <v>57</v>
      </c>
      <c r="EL15" s="51">
        <v>64</v>
      </c>
      <c r="EM15" s="51">
        <v>62</v>
      </c>
      <c r="EN15" s="51">
        <v>8451</v>
      </c>
      <c r="EO15" s="51">
        <v>20575</v>
      </c>
      <c r="EP15" s="51">
        <v>29026</v>
      </c>
      <c r="EQ15" s="51">
        <v>54</v>
      </c>
      <c r="ER15" s="51">
        <v>53</v>
      </c>
      <c r="ES15" s="51">
        <v>54</v>
      </c>
      <c r="ET15" s="51">
        <v>11160</v>
      </c>
      <c r="EU15" s="51">
        <v>27095</v>
      </c>
      <c r="EV15" s="51">
        <v>38255</v>
      </c>
      <c r="EW15" s="51">
        <v>47</v>
      </c>
      <c r="EX15" s="51">
        <v>43</v>
      </c>
      <c r="EY15" s="51">
        <v>44</v>
      </c>
      <c r="EZ15" s="51">
        <v>11160</v>
      </c>
      <c r="FA15" s="51">
        <v>27095</v>
      </c>
      <c r="FB15" s="51">
        <v>38255</v>
      </c>
      <c r="FC15" s="51">
        <v>57</v>
      </c>
      <c r="FD15" s="51">
        <v>64</v>
      </c>
      <c r="FE15" s="51">
        <v>62</v>
      </c>
      <c r="FF15" s="51">
        <v>11160</v>
      </c>
      <c r="FG15" s="51">
        <v>27095</v>
      </c>
      <c r="FH15" s="51">
        <v>38255</v>
      </c>
      <c r="FI15" s="51">
        <v>57</v>
      </c>
      <c r="FJ15" s="51">
        <v>62</v>
      </c>
      <c r="FK15" s="51">
        <v>61</v>
      </c>
      <c r="FL15" s="51">
        <v>11160</v>
      </c>
      <c r="FM15" s="51">
        <v>27096</v>
      </c>
      <c r="FN15" s="51">
        <v>38256</v>
      </c>
    </row>
    <row r="16" spans="1:170" x14ac:dyDescent="0.2">
      <c r="A16" s="51"/>
      <c r="B16" s="51" t="s">
        <v>30</v>
      </c>
      <c r="C16" s="51">
        <v>17</v>
      </c>
      <c r="D16" s="51">
        <v>19</v>
      </c>
      <c r="E16" s="51">
        <v>19</v>
      </c>
      <c r="F16" s="51">
        <v>391</v>
      </c>
      <c r="G16" s="51">
        <v>881</v>
      </c>
      <c r="H16" s="51">
        <v>1272</v>
      </c>
      <c r="I16" s="51">
        <v>16</v>
      </c>
      <c r="J16" s="51">
        <v>16</v>
      </c>
      <c r="K16" s="51">
        <v>16</v>
      </c>
      <c r="L16" s="51">
        <v>391</v>
      </c>
      <c r="M16" s="51">
        <v>881</v>
      </c>
      <c r="N16" s="51">
        <v>1272</v>
      </c>
      <c r="O16" s="51">
        <v>19</v>
      </c>
      <c r="P16" s="51">
        <v>21</v>
      </c>
      <c r="Q16" s="51">
        <v>20</v>
      </c>
      <c r="R16" s="51">
        <v>391</v>
      </c>
      <c r="S16" s="51">
        <v>881</v>
      </c>
      <c r="T16" s="51">
        <v>1272</v>
      </c>
      <c r="U16" s="51">
        <v>17</v>
      </c>
      <c r="V16" s="51">
        <v>18</v>
      </c>
      <c r="W16" s="51">
        <v>17</v>
      </c>
      <c r="X16" s="51">
        <v>391</v>
      </c>
      <c r="Y16" s="51">
        <v>881</v>
      </c>
      <c r="Z16" s="51">
        <v>1272</v>
      </c>
      <c r="AA16" s="51">
        <v>16</v>
      </c>
      <c r="AB16" s="51">
        <v>20</v>
      </c>
      <c r="AC16" s="51">
        <v>19</v>
      </c>
      <c r="AD16" s="51">
        <v>219</v>
      </c>
      <c r="AE16" s="51">
        <v>677</v>
      </c>
      <c r="AF16" s="51">
        <v>896</v>
      </c>
      <c r="AG16" s="51">
        <v>15</v>
      </c>
      <c r="AH16" s="51">
        <v>15</v>
      </c>
      <c r="AI16" s="51">
        <v>15</v>
      </c>
      <c r="AJ16" s="51">
        <v>219</v>
      </c>
      <c r="AK16" s="51">
        <v>677</v>
      </c>
      <c r="AL16" s="51">
        <v>896</v>
      </c>
      <c r="AM16" s="51">
        <v>15</v>
      </c>
      <c r="AN16" s="51">
        <v>21</v>
      </c>
      <c r="AO16" s="51">
        <v>19</v>
      </c>
      <c r="AP16" s="51">
        <v>219</v>
      </c>
      <c r="AQ16" s="51">
        <v>677</v>
      </c>
      <c r="AR16" s="51">
        <v>896</v>
      </c>
      <c r="AS16" s="51">
        <v>15</v>
      </c>
      <c r="AT16" s="51">
        <v>17</v>
      </c>
      <c r="AU16" s="51">
        <v>16</v>
      </c>
      <c r="AV16" s="51">
        <v>219</v>
      </c>
      <c r="AW16" s="51">
        <v>677</v>
      </c>
      <c r="AX16" s="51">
        <v>896</v>
      </c>
      <c r="AY16" s="51">
        <v>0</v>
      </c>
      <c r="AZ16" s="51">
        <v>32</v>
      </c>
      <c r="BA16" s="51">
        <v>27</v>
      </c>
      <c r="BB16" s="51">
        <v>8</v>
      </c>
      <c r="BC16" s="51">
        <v>41</v>
      </c>
      <c r="BD16" s="51">
        <v>49</v>
      </c>
      <c r="BE16" s="51">
        <v>0</v>
      </c>
      <c r="BF16" s="51">
        <v>27</v>
      </c>
      <c r="BG16" s="51">
        <v>22</v>
      </c>
      <c r="BH16" s="51">
        <v>8</v>
      </c>
      <c r="BI16" s="51">
        <v>41</v>
      </c>
      <c r="BJ16" s="51">
        <v>49</v>
      </c>
      <c r="BK16" s="51">
        <v>0</v>
      </c>
      <c r="BL16" s="51">
        <v>39</v>
      </c>
      <c r="BM16" s="51">
        <v>33</v>
      </c>
      <c r="BN16" s="51">
        <v>8</v>
      </c>
      <c r="BO16" s="51">
        <v>41</v>
      </c>
      <c r="BP16" s="51">
        <v>49</v>
      </c>
      <c r="BQ16" s="51">
        <v>0</v>
      </c>
      <c r="BR16" s="51">
        <v>22</v>
      </c>
      <c r="BS16" s="51">
        <v>18</v>
      </c>
      <c r="BT16" s="51">
        <v>8</v>
      </c>
      <c r="BU16" s="51">
        <v>41</v>
      </c>
      <c r="BV16" s="51">
        <v>49</v>
      </c>
      <c r="BW16" s="51">
        <v>26</v>
      </c>
      <c r="BX16" s="51">
        <v>29</v>
      </c>
      <c r="BY16" s="51">
        <v>28</v>
      </c>
      <c r="BZ16" s="51">
        <v>157</v>
      </c>
      <c r="CA16" s="51">
        <v>452</v>
      </c>
      <c r="CB16" s="51">
        <v>609</v>
      </c>
      <c r="CC16" s="51">
        <v>22</v>
      </c>
      <c r="CD16" s="51">
        <v>20</v>
      </c>
      <c r="CE16" s="51">
        <v>21</v>
      </c>
      <c r="CF16" s="51">
        <v>157</v>
      </c>
      <c r="CG16" s="51">
        <v>452</v>
      </c>
      <c r="CH16" s="51">
        <v>609</v>
      </c>
      <c r="CI16" s="51">
        <v>23</v>
      </c>
      <c r="CJ16" s="51">
        <v>28</v>
      </c>
      <c r="CK16" s="51">
        <v>27</v>
      </c>
      <c r="CL16" s="51">
        <v>157</v>
      </c>
      <c r="CM16" s="51">
        <v>452</v>
      </c>
      <c r="CN16" s="51">
        <v>609</v>
      </c>
      <c r="CO16" s="51">
        <v>25</v>
      </c>
      <c r="CP16" s="51">
        <v>27</v>
      </c>
      <c r="CQ16" s="51">
        <v>26</v>
      </c>
      <c r="CR16" s="51">
        <v>157</v>
      </c>
      <c r="CS16" s="51">
        <v>452</v>
      </c>
      <c r="CT16" s="51">
        <v>609</v>
      </c>
      <c r="CU16" s="51">
        <v>29</v>
      </c>
      <c r="CV16" s="51">
        <v>20</v>
      </c>
      <c r="CW16" s="51">
        <v>23</v>
      </c>
      <c r="CX16" s="51">
        <v>87</v>
      </c>
      <c r="CY16" s="51">
        <v>225</v>
      </c>
      <c r="CZ16" s="51">
        <v>312</v>
      </c>
      <c r="DA16" s="51">
        <v>26</v>
      </c>
      <c r="DB16" s="51">
        <v>15</v>
      </c>
      <c r="DC16" s="51">
        <v>18</v>
      </c>
      <c r="DD16" s="51">
        <v>87</v>
      </c>
      <c r="DE16" s="51">
        <v>225</v>
      </c>
      <c r="DF16" s="51">
        <v>312</v>
      </c>
      <c r="DG16" s="51">
        <v>29</v>
      </c>
      <c r="DH16" s="51">
        <v>22</v>
      </c>
      <c r="DI16" s="51">
        <v>24</v>
      </c>
      <c r="DJ16" s="51">
        <v>87</v>
      </c>
      <c r="DK16" s="51">
        <v>225</v>
      </c>
      <c r="DL16" s="51">
        <v>312</v>
      </c>
      <c r="DM16" s="51">
        <v>26</v>
      </c>
      <c r="DN16" s="51">
        <v>19</v>
      </c>
      <c r="DO16" s="51">
        <v>21</v>
      </c>
      <c r="DP16" s="51">
        <v>87</v>
      </c>
      <c r="DQ16" s="51">
        <v>225</v>
      </c>
      <c r="DR16" s="51">
        <v>312</v>
      </c>
      <c r="DS16" s="51">
        <v>24</v>
      </c>
      <c r="DT16" s="51">
        <v>26</v>
      </c>
      <c r="DU16" s="51">
        <v>26</v>
      </c>
      <c r="DV16" s="51">
        <v>2277</v>
      </c>
      <c r="DW16" s="51">
        <v>5708</v>
      </c>
      <c r="DX16" s="51">
        <v>7985</v>
      </c>
      <c r="DY16" s="51">
        <v>20</v>
      </c>
      <c r="DZ16" s="51">
        <v>19</v>
      </c>
      <c r="EA16" s="51">
        <v>19</v>
      </c>
      <c r="EB16" s="51">
        <v>2277</v>
      </c>
      <c r="EC16" s="51">
        <v>5708</v>
      </c>
      <c r="ED16" s="51">
        <v>7985</v>
      </c>
      <c r="EE16" s="51">
        <v>24</v>
      </c>
      <c r="EF16" s="51">
        <v>31</v>
      </c>
      <c r="EG16" s="51">
        <v>29</v>
      </c>
      <c r="EH16" s="51">
        <v>2277</v>
      </c>
      <c r="EI16" s="51">
        <v>5708</v>
      </c>
      <c r="EJ16" s="51">
        <v>7985</v>
      </c>
      <c r="EK16" s="51">
        <v>23</v>
      </c>
      <c r="EL16" s="51">
        <v>28</v>
      </c>
      <c r="EM16" s="51">
        <v>26</v>
      </c>
      <c r="EN16" s="51">
        <v>2277</v>
      </c>
      <c r="EO16" s="51">
        <v>5708</v>
      </c>
      <c r="EP16" s="51">
        <v>7985</v>
      </c>
      <c r="EQ16" s="51">
        <v>23</v>
      </c>
      <c r="ER16" s="51">
        <v>25</v>
      </c>
      <c r="ES16" s="51">
        <v>24</v>
      </c>
      <c r="ET16" s="51">
        <v>3139</v>
      </c>
      <c r="EU16" s="51">
        <v>7984</v>
      </c>
      <c r="EV16" s="51">
        <v>11123</v>
      </c>
      <c r="EW16" s="51">
        <v>19</v>
      </c>
      <c r="EX16" s="51">
        <v>18</v>
      </c>
      <c r="EY16" s="51">
        <v>18</v>
      </c>
      <c r="EZ16" s="51">
        <v>3139</v>
      </c>
      <c r="FA16" s="51">
        <v>7984</v>
      </c>
      <c r="FB16" s="51">
        <v>11123</v>
      </c>
      <c r="FC16" s="51">
        <v>23</v>
      </c>
      <c r="FD16" s="51">
        <v>29</v>
      </c>
      <c r="FE16" s="51">
        <v>27</v>
      </c>
      <c r="FF16" s="51">
        <v>3139</v>
      </c>
      <c r="FG16" s="51">
        <v>7984</v>
      </c>
      <c r="FH16" s="51">
        <v>11123</v>
      </c>
      <c r="FI16" s="51">
        <v>22</v>
      </c>
      <c r="FJ16" s="51">
        <v>25</v>
      </c>
      <c r="FK16" s="51">
        <v>24</v>
      </c>
      <c r="FL16" s="51">
        <v>3139</v>
      </c>
      <c r="FM16" s="51">
        <v>7984</v>
      </c>
      <c r="FN16" s="51">
        <v>11123</v>
      </c>
    </row>
    <row r="17" spans="1:170" x14ac:dyDescent="0.2">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1"/>
      <c r="DO17" s="51"/>
      <c r="DP17" s="51"/>
      <c r="DQ17" s="51"/>
      <c r="DR17" s="51"/>
      <c r="DS17" s="51"/>
      <c r="DT17" s="51"/>
      <c r="DU17" s="51"/>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row>
    <row r="18" spans="1:170" ht="14.25" x14ac:dyDescent="0.2">
      <c r="A18" s="51"/>
      <c r="B18" s="51" t="s">
        <v>183</v>
      </c>
      <c r="C18" s="51">
        <v>92</v>
      </c>
      <c r="D18" s="51">
        <v>87</v>
      </c>
      <c r="E18" s="51">
        <v>90</v>
      </c>
      <c r="F18" s="51">
        <v>30239</v>
      </c>
      <c r="G18" s="51">
        <v>31872</v>
      </c>
      <c r="H18" s="51">
        <v>62111</v>
      </c>
      <c r="I18" s="51">
        <v>90</v>
      </c>
      <c r="J18" s="51">
        <v>83</v>
      </c>
      <c r="K18" s="51">
        <v>86</v>
      </c>
      <c r="L18" s="51">
        <v>30239</v>
      </c>
      <c r="M18" s="51">
        <v>31872</v>
      </c>
      <c r="N18" s="51">
        <v>62111</v>
      </c>
      <c r="O18" s="51">
        <v>93</v>
      </c>
      <c r="P18" s="51">
        <v>89</v>
      </c>
      <c r="Q18" s="51">
        <v>91</v>
      </c>
      <c r="R18" s="51">
        <v>30239</v>
      </c>
      <c r="S18" s="51">
        <v>31872</v>
      </c>
      <c r="T18" s="51">
        <v>62111</v>
      </c>
      <c r="U18" s="51">
        <v>90</v>
      </c>
      <c r="V18" s="51">
        <v>86</v>
      </c>
      <c r="W18" s="51">
        <v>88</v>
      </c>
      <c r="X18" s="51">
        <v>30239</v>
      </c>
      <c r="Y18" s="51">
        <v>31872</v>
      </c>
      <c r="Z18" s="51">
        <v>62111</v>
      </c>
      <c r="AA18" s="51">
        <v>92</v>
      </c>
      <c r="AB18" s="51">
        <v>86</v>
      </c>
      <c r="AC18" s="51">
        <v>89</v>
      </c>
      <c r="AD18" s="51">
        <v>16563</v>
      </c>
      <c r="AE18" s="51">
        <v>16949</v>
      </c>
      <c r="AF18" s="51">
        <v>33512</v>
      </c>
      <c r="AG18" s="51">
        <v>90</v>
      </c>
      <c r="AH18" s="51">
        <v>80</v>
      </c>
      <c r="AI18" s="51">
        <v>85</v>
      </c>
      <c r="AJ18" s="51">
        <v>16563</v>
      </c>
      <c r="AK18" s="51">
        <v>16949</v>
      </c>
      <c r="AL18" s="51">
        <v>33512</v>
      </c>
      <c r="AM18" s="51">
        <v>92</v>
      </c>
      <c r="AN18" s="51">
        <v>87</v>
      </c>
      <c r="AO18" s="51">
        <v>90</v>
      </c>
      <c r="AP18" s="51">
        <v>16563</v>
      </c>
      <c r="AQ18" s="51">
        <v>16949</v>
      </c>
      <c r="AR18" s="51">
        <v>33512</v>
      </c>
      <c r="AS18" s="51">
        <v>91</v>
      </c>
      <c r="AT18" s="51">
        <v>85</v>
      </c>
      <c r="AU18" s="51">
        <v>88</v>
      </c>
      <c r="AV18" s="51">
        <v>16563</v>
      </c>
      <c r="AW18" s="51">
        <v>16949</v>
      </c>
      <c r="AX18" s="51">
        <v>33512</v>
      </c>
      <c r="AY18" s="51">
        <v>94</v>
      </c>
      <c r="AZ18" s="51">
        <v>87</v>
      </c>
      <c r="BA18" s="51">
        <v>90</v>
      </c>
      <c r="BB18" s="51">
        <v>1074</v>
      </c>
      <c r="BC18" s="51">
        <v>1123</v>
      </c>
      <c r="BD18" s="51">
        <v>2197</v>
      </c>
      <c r="BE18" s="51">
        <v>92</v>
      </c>
      <c r="BF18" s="51">
        <v>84</v>
      </c>
      <c r="BG18" s="51">
        <v>88</v>
      </c>
      <c r="BH18" s="51">
        <v>1074</v>
      </c>
      <c r="BI18" s="51">
        <v>1123</v>
      </c>
      <c r="BJ18" s="51">
        <v>2197</v>
      </c>
      <c r="BK18" s="51">
        <v>97</v>
      </c>
      <c r="BL18" s="51">
        <v>94</v>
      </c>
      <c r="BM18" s="51">
        <v>95</v>
      </c>
      <c r="BN18" s="51">
        <v>1074</v>
      </c>
      <c r="BO18" s="51">
        <v>1123</v>
      </c>
      <c r="BP18" s="51">
        <v>2197</v>
      </c>
      <c r="BQ18" s="51">
        <v>93</v>
      </c>
      <c r="BR18" s="51">
        <v>89</v>
      </c>
      <c r="BS18" s="51">
        <v>91</v>
      </c>
      <c r="BT18" s="51">
        <v>1074</v>
      </c>
      <c r="BU18" s="51">
        <v>1123</v>
      </c>
      <c r="BV18" s="51">
        <v>2197</v>
      </c>
      <c r="BW18" s="51">
        <v>93</v>
      </c>
      <c r="BX18" s="51">
        <v>87</v>
      </c>
      <c r="BY18" s="51">
        <v>90</v>
      </c>
      <c r="BZ18" s="51">
        <v>15703</v>
      </c>
      <c r="CA18" s="51">
        <v>16201</v>
      </c>
      <c r="CB18" s="51">
        <v>31904</v>
      </c>
      <c r="CC18" s="51">
        <v>91</v>
      </c>
      <c r="CD18" s="51">
        <v>81</v>
      </c>
      <c r="CE18" s="51">
        <v>86</v>
      </c>
      <c r="CF18" s="51">
        <v>15703</v>
      </c>
      <c r="CG18" s="51">
        <v>16201</v>
      </c>
      <c r="CH18" s="51">
        <v>31904</v>
      </c>
      <c r="CI18" s="51">
        <v>93</v>
      </c>
      <c r="CJ18" s="51">
        <v>90</v>
      </c>
      <c r="CK18" s="51">
        <v>92</v>
      </c>
      <c r="CL18" s="51">
        <v>15703</v>
      </c>
      <c r="CM18" s="51">
        <v>16201</v>
      </c>
      <c r="CN18" s="51">
        <v>31904</v>
      </c>
      <c r="CO18" s="51">
        <v>93</v>
      </c>
      <c r="CP18" s="51">
        <v>89</v>
      </c>
      <c r="CQ18" s="51">
        <v>91</v>
      </c>
      <c r="CR18" s="51">
        <v>15703</v>
      </c>
      <c r="CS18" s="51">
        <v>16201</v>
      </c>
      <c r="CT18" s="51">
        <v>31904</v>
      </c>
      <c r="CU18" s="51">
        <v>83</v>
      </c>
      <c r="CV18" s="51">
        <v>76</v>
      </c>
      <c r="CW18" s="51">
        <v>79</v>
      </c>
      <c r="CX18" s="51">
        <v>7946</v>
      </c>
      <c r="CY18" s="51">
        <v>8778</v>
      </c>
      <c r="CZ18" s="51">
        <v>16724</v>
      </c>
      <c r="DA18" s="51">
        <v>81</v>
      </c>
      <c r="DB18" s="51">
        <v>71</v>
      </c>
      <c r="DC18" s="51">
        <v>76</v>
      </c>
      <c r="DD18" s="51">
        <v>7946</v>
      </c>
      <c r="DE18" s="51">
        <v>8778</v>
      </c>
      <c r="DF18" s="51">
        <v>16724</v>
      </c>
      <c r="DG18" s="51">
        <v>86</v>
      </c>
      <c r="DH18" s="51">
        <v>83</v>
      </c>
      <c r="DI18" s="51">
        <v>84</v>
      </c>
      <c r="DJ18" s="51">
        <v>7946</v>
      </c>
      <c r="DK18" s="51">
        <v>8778</v>
      </c>
      <c r="DL18" s="51">
        <v>16724</v>
      </c>
      <c r="DM18" s="51">
        <v>82</v>
      </c>
      <c r="DN18" s="51">
        <v>78</v>
      </c>
      <c r="DO18" s="51">
        <v>80</v>
      </c>
      <c r="DP18" s="51">
        <v>7946</v>
      </c>
      <c r="DQ18" s="51">
        <v>8778</v>
      </c>
      <c r="DR18" s="51">
        <v>16724</v>
      </c>
      <c r="DS18" s="51">
        <v>92</v>
      </c>
      <c r="DT18" s="51">
        <v>86</v>
      </c>
      <c r="DU18" s="51">
        <v>89</v>
      </c>
      <c r="DV18" s="51">
        <v>218786</v>
      </c>
      <c r="DW18" s="51">
        <v>229784</v>
      </c>
      <c r="DX18" s="51">
        <v>448570</v>
      </c>
      <c r="DY18" s="51">
        <v>90</v>
      </c>
      <c r="DZ18" s="51">
        <v>80</v>
      </c>
      <c r="EA18" s="51">
        <v>85</v>
      </c>
      <c r="EB18" s="51">
        <v>218786</v>
      </c>
      <c r="EC18" s="51">
        <v>229784</v>
      </c>
      <c r="ED18" s="51">
        <v>448570</v>
      </c>
      <c r="EE18" s="51">
        <v>93</v>
      </c>
      <c r="EF18" s="51">
        <v>90</v>
      </c>
      <c r="EG18" s="51">
        <v>92</v>
      </c>
      <c r="EH18" s="51">
        <v>218785</v>
      </c>
      <c r="EI18" s="51">
        <v>229784</v>
      </c>
      <c r="EJ18" s="51">
        <v>448569</v>
      </c>
      <c r="EK18" s="51">
        <v>92</v>
      </c>
      <c r="EL18" s="51">
        <v>89</v>
      </c>
      <c r="EM18" s="51">
        <v>91</v>
      </c>
      <c r="EN18" s="51">
        <v>218787</v>
      </c>
      <c r="EO18" s="51">
        <v>229785</v>
      </c>
      <c r="EP18" s="51">
        <v>448572</v>
      </c>
      <c r="EQ18" s="51">
        <v>92</v>
      </c>
      <c r="ER18" s="51">
        <v>86</v>
      </c>
      <c r="ES18" s="51">
        <v>89</v>
      </c>
      <c r="ET18" s="51">
        <v>290311</v>
      </c>
      <c r="EU18" s="51">
        <v>304707</v>
      </c>
      <c r="EV18" s="51">
        <v>595018</v>
      </c>
      <c r="EW18" s="51">
        <v>90</v>
      </c>
      <c r="EX18" s="51">
        <v>80</v>
      </c>
      <c r="EY18" s="51">
        <v>85</v>
      </c>
      <c r="EZ18" s="51">
        <v>290311</v>
      </c>
      <c r="FA18" s="51">
        <v>304707</v>
      </c>
      <c r="FB18" s="51">
        <v>595018</v>
      </c>
      <c r="FC18" s="51">
        <v>93</v>
      </c>
      <c r="FD18" s="51">
        <v>90</v>
      </c>
      <c r="FE18" s="51">
        <v>91</v>
      </c>
      <c r="FF18" s="51">
        <v>290310</v>
      </c>
      <c r="FG18" s="51">
        <v>304707</v>
      </c>
      <c r="FH18" s="51">
        <v>595017</v>
      </c>
      <c r="FI18" s="51">
        <v>92</v>
      </c>
      <c r="FJ18" s="51">
        <v>88</v>
      </c>
      <c r="FK18" s="51">
        <v>90</v>
      </c>
      <c r="FL18" s="51">
        <v>290312</v>
      </c>
      <c r="FM18" s="51">
        <v>304708</v>
      </c>
      <c r="FN18" s="51">
        <v>595020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A92"/>
  <sheetViews>
    <sheetView zoomScaleNormal="100" workbookViewId="0">
      <selection activeCell="L4" sqref="L4:P4"/>
    </sheetView>
  </sheetViews>
  <sheetFormatPr defaultRowHeight="11.25" x14ac:dyDescent="0.2"/>
  <cols>
    <col min="1" max="1" width="3.42578125" style="6" customWidth="1"/>
    <col min="2" max="2" width="33.42578125" style="6" customWidth="1"/>
    <col min="3" max="12" width="8.5703125" style="6" customWidth="1"/>
    <col min="13" max="13" width="3.42578125" style="6" customWidth="1"/>
    <col min="14" max="14" width="10.7109375" style="6" customWidth="1"/>
    <col min="15" max="15" width="1.7109375" style="6" customWidth="1"/>
    <col min="16" max="16" width="12" style="6" customWidth="1"/>
    <col min="17" max="17" width="1.7109375" style="6" customWidth="1"/>
    <col min="18" max="18" width="10.7109375" style="6" customWidth="1"/>
    <col min="19" max="19" width="2.7109375" style="6" customWidth="1"/>
    <col min="20" max="21" width="10.7109375" style="6" hidden="1" customWidth="1"/>
    <col min="22" max="22" width="18.42578125" style="6" hidden="1" customWidth="1"/>
    <col min="23" max="23" width="13.28515625" style="6" hidden="1" customWidth="1"/>
    <col min="24" max="24" width="26.5703125" style="6" hidden="1" customWidth="1"/>
    <col min="25" max="27" width="9.140625" style="6" hidden="1" customWidth="1"/>
    <col min="28" max="30" width="9.140625" style="141" hidden="1" customWidth="1"/>
    <col min="31" max="33" width="9.140625" style="6" hidden="1" customWidth="1"/>
    <col min="34" max="34" width="9.140625" style="6" customWidth="1"/>
    <col min="35" max="256" width="9.140625" style="6"/>
    <col min="257" max="257" width="3.42578125" style="6" customWidth="1"/>
    <col min="258" max="258" width="33.42578125" style="6" customWidth="1"/>
    <col min="259" max="268" width="8.5703125" style="6" customWidth="1"/>
    <col min="269" max="269" width="3.42578125" style="6" customWidth="1"/>
    <col min="270" max="270" width="10.7109375" style="6" customWidth="1"/>
    <col min="271" max="271" width="1.7109375" style="6" customWidth="1"/>
    <col min="272" max="272" width="12" style="6" customWidth="1"/>
    <col min="273" max="273" width="1.7109375" style="6" customWidth="1"/>
    <col min="274" max="274" width="10.7109375" style="6" customWidth="1"/>
    <col min="275" max="275" width="2.7109375" style="6" customWidth="1"/>
    <col min="276" max="289" width="0" style="6" hidden="1" customWidth="1"/>
    <col min="290" max="290" width="9.140625" style="6" customWidth="1"/>
    <col min="291" max="512" width="9.140625" style="6"/>
    <col min="513" max="513" width="3.42578125" style="6" customWidth="1"/>
    <col min="514" max="514" width="33.42578125" style="6" customWidth="1"/>
    <col min="515" max="524" width="8.5703125" style="6" customWidth="1"/>
    <col min="525" max="525" width="3.42578125" style="6" customWidth="1"/>
    <col min="526" max="526" width="10.7109375" style="6" customWidth="1"/>
    <col min="527" max="527" width="1.7109375" style="6" customWidth="1"/>
    <col min="528" max="528" width="12" style="6" customWidth="1"/>
    <col min="529" max="529" width="1.7109375" style="6" customWidth="1"/>
    <col min="530" max="530" width="10.7109375" style="6" customWidth="1"/>
    <col min="531" max="531" width="2.7109375" style="6" customWidth="1"/>
    <col min="532" max="545" width="0" style="6" hidden="1" customWidth="1"/>
    <col min="546" max="546" width="9.140625" style="6" customWidth="1"/>
    <col min="547" max="768" width="9.140625" style="6"/>
    <col min="769" max="769" width="3.42578125" style="6" customWidth="1"/>
    <col min="770" max="770" width="33.42578125" style="6" customWidth="1"/>
    <col min="771" max="780" width="8.5703125" style="6" customWidth="1"/>
    <col min="781" max="781" width="3.42578125" style="6" customWidth="1"/>
    <col min="782" max="782" width="10.7109375" style="6" customWidth="1"/>
    <col min="783" max="783" width="1.7109375" style="6" customWidth="1"/>
    <col min="784" max="784" width="12" style="6" customWidth="1"/>
    <col min="785" max="785" width="1.7109375" style="6" customWidth="1"/>
    <col min="786" max="786" width="10.7109375" style="6" customWidth="1"/>
    <col min="787" max="787" width="2.7109375" style="6" customWidth="1"/>
    <col min="788" max="801" width="0" style="6" hidden="1" customWidth="1"/>
    <col min="802" max="802" width="9.140625" style="6" customWidth="1"/>
    <col min="803" max="1024" width="9.140625" style="6"/>
    <col min="1025" max="1025" width="3.42578125" style="6" customWidth="1"/>
    <col min="1026" max="1026" width="33.42578125" style="6" customWidth="1"/>
    <col min="1027" max="1036" width="8.5703125" style="6" customWidth="1"/>
    <col min="1037" max="1037" width="3.42578125" style="6" customWidth="1"/>
    <col min="1038" max="1038" width="10.7109375" style="6" customWidth="1"/>
    <col min="1039" max="1039" width="1.7109375" style="6" customWidth="1"/>
    <col min="1040" max="1040" width="12" style="6" customWidth="1"/>
    <col min="1041" max="1041" width="1.7109375" style="6" customWidth="1"/>
    <col min="1042" max="1042" width="10.7109375" style="6" customWidth="1"/>
    <col min="1043" max="1043" width="2.7109375" style="6" customWidth="1"/>
    <col min="1044" max="1057" width="0" style="6" hidden="1" customWidth="1"/>
    <col min="1058" max="1058" width="9.140625" style="6" customWidth="1"/>
    <col min="1059" max="1280" width="9.140625" style="6"/>
    <col min="1281" max="1281" width="3.42578125" style="6" customWidth="1"/>
    <col min="1282" max="1282" width="33.42578125" style="6" customWidth="1"/>
    <col min="1283" max="1292" width="8.5703125" style="6" customWidth="1"/>
    <col min="1293" max="1293" width="3.42578125" style="6" customWidth="1"/>
    <col min="1294" max="1294" width="10.7109375" style="6" customWidth="1"/>
    <col min="1295" max="1295" width="1.7109375" style="6" customWidth="1"/>
    <col min="1296" max="1296" width="12" style="6" customWidth="1"/>
    <col min="1297" max="1297" width="1.7109375" style="6" customWidth="1"/>
    <col min="1298" max="1298" width="10.7109375" style="6" customWidth="1"/>
    <col min="1299" max="1299" width="2.7109375" style="6" customWidth="1"/>
    <col min="1300" max="1313" width="0" style="6" hidden="1" customWidth="1"/>
    <col min="1314" max="1314" width="9.140625" style="6" customWidth="1"/>
    <col min="1315" max="1536" width="9.140625" style="6"/>
    <col min="1537" max="1537" width="3.42578125" style="6" customWidth="1"/>
    <col min="1538" max="1538" width="33.42578125" style="6" customWidth="1"/>
    <col min="1539" max="1548" width="8.5703125" style="6" customWidth="1"/>
    <col min="1549" max="1549" width="3.42578125" style="6" customWidth="1"/>
    <col min="1550" max="1550" width="10.7109375" style="6" customWidth="1"/>
    <col min="1551" max="1551" width="1.7109375" style="6" customWidth="1"/>
    <col min="1552" max="1552" width="12" style="6" customWidth="1"/>
    <col min="1553" max="1553" width="1.7109375" style="6" customWidth="1"/>
    <col min="1554" max="1554" width="10.7109375" style="6" customWidth="1"/>
    <col min="1555" max="1555" width="2.7109375" style="6" customWidth="1"/>
    <col min="1556" max="1569" width="0" style="6" hidden="1" customWidth="1"/>
    <col min="1570" max="1570" width="9.140625" style="6" customWidth="1"/>
    <col min="1571" max="1792" width="9.140625" style="6"/>
    <col min="1793" max="1793" width="3.42578125" style="6" customWidth="1"/>
    <col min="1794" max="1794" width="33.42578125" style="6" customWidth="1"/>
    <col min="1795" max="1804" width="8.5703125" style="6" customWidth="1"/>
    <col min="1805" max="1805" width="3.42578125" style="6" customWidth="1"/>
    <col min="1806" max="1806" width="10.7109375" style="6" customWidth="1"/>
    <col min="1807" max="1807" width="1.7109375" style="6" customWidth="1"/>
    <col min="1808" max="1808" width="12" style="6" customWidth="1"/>
    <col min="1809" max="1809" width="1.7109375" style="6" customWidth="1"/>
    <col min="1810" max="1810" width="10.7109375" style="6" customWidth="1"/>
    <col min="1811" max="1811" width="2.7109375" style="6" customWidth="1"/>
    <col min="1812" max="1825" width="0" style="6" hidden="1" customWidth="1"/>
    <col min="1826" max="1826" width="9.140625" style="6" customWidth="1"/>
    <col min="1827" max="2048" width="9.140625" style="6"/>
    <col min="2049" max="2049" width="3.42578125" style="6" customWidth="1"/>
    <col min="2050" max="2050" width="33.42578125" style="6" customWidth="1"/>
    <col min="2051" max="2060" width="8.5703125" style="6" customWidth="1"/>
    <col min="2061" max="2061" width="3.42578125" style="6" customWidth="1"/>
    <col min="2062" max="2062" width="10.7109375" style="6" customWidth="1"/>
    <col min="2063" max="2063" width="1.7109375" style="6" customWidth="1"/>
    <col min="2064" max="2064" width="12" style="6" customWidth="1"/>
    <col min="2065" max="2065" width="1.7109375" style="6" customWidth="1"/>
    <col min="2066" max="2066" width="10.7109375" style="6" customWidth="1"/>
    <col min="2067" max="2067" width="2.7109375" style="6" customWidth="1"/>
    <col min="2068" max="2081" width="0" style="6" hidden="1" customWidth="1"/>
    <col min="2082" max="2082" width="9.140625" style="6" customWidth="1"/>
    <col min="2083" max="2304" width="9.140625" style="6"/>
    <col min="2305" max="2305" width="3.42578125" style="6" customWidth="1"/>
    <col min="2306" max="2306" width="33.42578125" style="6" customWidth="1"/>
    <col min="2307" max="2316" width="8.5703125" style="6" customWidth="1"/>
    <col min="2317" max="2317" width="3.42578125" style="6" customWidth="1"/>
    <col min="2318" max="2318" width="10.7109375" style="6" customWidth="1"/>
    <col min="2319" max="2319" width="1.7109375" style="6" customWidth="1"/>
    <col min="2320" max="2320" width="12" style="6" customWidth="1"/>
    <col min="2321" max="2321" width="1.7109375" style="6" customWidth="1"/>
    <col min="2322" max="2322" width="10.7109375" style="6" customWidth="1"/>
    <col min="2323" max="2323" width="2.7109375" style="6" customWidth="1"/>
    <col min="2324" max="2337" width="0" style="6" hidden="1" customWidth="1"/>
    <col min="2338" max="2338" width="9.140625" style="6" customWidth="1"/>
    <col min="2339" max="2560" width="9.140625" style="6"/>
    <col min="2561" max="2561" width="3.42578125" style="6" customWidth="1"/>
    <col min="2562" max="2562" width="33.42578125" style="6" customWidth="1"/>
    <col min="2563" max="2572" width="8.5703125" style="6" customWidth="1"/>
    <col min="2573" max="2573" width="3.42578125" style="6" customWidth="1"/>
    <col min="2574" max="2574" width="10.7109375" style="6" customWidth="1"/>
    <col min="2575" max="2575" width="1.7109375" style="6" customWidth="1"/>
    <col min="2576" max="2576" width="12" style="6" customWidth="1"/>
    <col min="2577" max="2577" width="1.7109375" style="6" customWidth="1"/>
    <col min="2578" max="2578" width="10.7109375" style="6" customWidth="1"/>
    <col min="2579" max="2579" width="2.7109375" style="6" customWidth="1"/>
    <col min="2580" max="2593" width="0" style="6" hidden="1" customWidth="1"/>
    <col min="2594" max="2594" width="9.140625" style="6" customWidth="1"/>
    <col min="2595" max="2816" width="9.140625" style="6"/>
    <col min="2817" max="2817" width="3.42578125" style="6" customWidth="1"/>
    <col min="2818" max="2818" width="33.42578125" style="6" customWidth="1"/>
    <col min="2819" max="2828" width="8.5703125" style="6" customWidth="1"/>
    <col min="2829" max="2829" width="3.42578125" style="6" customWidth="1"/>
    <col min="2830" max="2830" width="10.7109375" style="6" customWidth="1"/>
    <col min="2831" max="2831" width="1.7109375" style="6" customWidth="1"/>
    <col min="2832" max="2832" width="12" style="6" customWidth="1"/>
    <col min="2833" max="2833" width="1.7109375" style="6" customWidth="1"/>
    <col min="2834" max="2834" width="10.7109375" style="6" customWidth="1"/>
    <col min="2835" max="2835" width="2.7109375" style="6" customWidth="1"/>
    <col min="2836" max="2849" width="0" style="6" hidden="1" customWidth="1"/>
    <col min="2850" max="2850" width="9.140625" style="6" customWidth="1"/>
    <col min="2851" max="3072" width="9.140625" style="6"/>
    <col min="3073" max="3073" width="3.42578125" style="6" customWidth="1"/>
    <col min="3074" max="3074" width="33.42578125" style="6" customWidth="1"/>
    <col min="3075" max="3084" width="8.5703125" style="6" customWidth="1"/>
    <col min="3085" max="3085" width="3.42578125" style="6" customWidth="1"/>
    <col min="3086" max="3086" width="10.7109375" style="6" customWidth="1"/>
    <col min="3087" max="3087" width="1.7109375" style="6" customWidth="1"/>
    <col min="3088" max="3088" width="12" style="6" customWidth="1"/>
    <col min="3089" max="3089" width="1.7109375" style="6" customWidth="1"/>
    <col min="3090" max="3090" width="10.7109375" style="6" customWidth="1"/>
    <col min="3091" max="3091" width="2.7109375" style="6" customWidth="1"/>
    <col min="3092" max="3105" width="0" style="6" hidden="1" customWidth="1"/>
    <col min="3106" max="3106" width="9.140625" style="6" customWidth="1"/>
    <col min="3107" max="3328" width="9.140625" style="6"/>
    <col min="3329" max="3329" width="3.42578125" style="6" customWidth="1"/>
    <col min="3330" max="3330" width="33.42578125" style="6" customWidth="1"/>
    <col min="3331" max="3340" width="8.5703125" style="6" customWidth="1"/>
    <col min="3341" max="3341" width="3.42578125" style="6" customWidth="1"/>
    <col min="3342" max="3342" width="10.7109375" style="6" customWidth="1"/>
    <col min="3343" max="3343" width="1.7109375" style="6" customWidth="1"/>
    <col min="3344" max="3344" width="12" style="6" customWidth="1"/>
    <col min="3345" max="3345" width="1.7109375" style="6" customWidth="1"/>
    <col min="3346" max="3346" width="10.7109375" style="6" customWidth="1"/>
    <col min="3347" max="3347" width="2.7109375" style="6" customWidth="1"/>
    <col min="3348" max="3361" width="0" style="6" hidden="1" customWidth="1"/>
    <col min="3362" max="3362" width="9.140625" style="6" customWidth="1"/>
    <col min="3363" max="3584" width="9.140625" style="6"/>
    <col min="3585" max="3585" width="3.42578125" style="6" customWidth="1"/>
    <col min="3586" max="3586" width="33.42578125" style="6" customWidth="1"/>
    <col min="3587" max="3596" width="8.5703125" style="6" customWidth="1"/>
    <col min="3597" max="3597" width="3.42578125" style="6" customWidth="1"/>
    <col min="3598" max="3598" width="10.7109375" style="6" customWidth="1"/>
    <col min="3599" max="3599" width="1.7109375" style="6" customWidth="1"/>
    <col min="3600" max="3600" width="12" style="6" customWidth="1"/>
    <col min="3601" max="3601" width="1.7109375" style="6" customWidth="1"/>
    <col min="3602" max="3602" width="10.7109375" style="6" customWidth="1"/>
    <col min="3603" max="3603" width="2.7109375" style="6" customWidth="1"/>
    <col min="3604" max="3617" width="0" style="6" hidden="1" customWidth="1"/>
    <col min="3618" max="3618" width="9.140625" style="6" customWidth="1"/>
    <col min="3619" max="3840" width="9.140625" style="6"/>
    <col min="3841" max="3841" width="3.42578125" style="6" customWidth="1"/>
    <col min="3842" max="3842" width="33.42578125" style="6" customWidth="1"/>
    <col min="3843" max="3852" width="8.5703125" style="6" customWidth="1"/>
    <col min="3853" max="3853" width="3.42578125" style="6" customWidth="1"/>
    <col min="3854" max="3854" width="10.7109375" style="6" customWidth="1"/>
    <col min="3855" max="3855" width="1.7109375" style="6" customWidth="1"/>
    <col min="3856" max="3856" width="12" style="6" customWidth="1"/>
    <col min="3857" max="3857" width="1.7109375" style="6" customWidth="1"/>
    <col min="3858" max="3858" width="10.7109375" style="6" customWidth="1"/>
    <col min="3859" max="3859" width="2.7109375" style="6" customWidth="1"/>
    <col min="3860" max="3873" width="0" style="6" hidden="1" customWidth="1"/>
    <col min="3874" max="3874" width="9.140625" style="6" customWidth="1"/>
    <col min="3875" max="4096" width="9.140625" style="6"/>
    <col min="4097" max="4097" width="3.42578125" style="6" customWidth="1"/>
    <col min="4098" max="4098" width="33.42578125" style="6" customWidth="1"/>
    <col min="4099" max="4108" width="8.5703125" style="6" customWidth="1"/>
    <col min="4109" max="4109" width="3.42578125" style="6" customWidth="1"/>
    <col min="4110" max="4110" width="10.7109375" style="6" customWidth="1"/>
    <col min="4111" max="4111" width="1.7109375" style="6" customWidth="1"/>
    <col min="4112" max="4112" width="12" style="6" customWidth="1"/>
    <col min="4113" max="4113" width="1.7109375" style="6" customWidth="1"/>
    <col min="4114" max="4114" width="10.7109375" style="6" customWidth="1"/>
    <col min="4115" max="4115" width="2.7109375" style="6" customWidth="1"/>
    <col min="4116" max="4129" width="0" style="6" hidden="1" customWidth="1"/>
    <col min="4130" max="4130" width="9.140625" style="6" customWidth="1"/>
    <col min="4131" max="4352" width="9.140625" style="6"/>
    <col min="4353" max="4353" width="3.42578125" style="6" customWidth="1"/>
    <col min="4354" max="4354" width="33.42578125" style="6" customWidth="1"/>
    <col min="4355" max="4364" width="8.5703125" style="6" customWidth="1"/>
    <col min="4365" max="4365" width="3.42578125" style="6" customWidth="1"/>
    <col min="4366" max="4366" width="10.7109375" style="6" customWidth="1"/>
    <col min="4367" max="4367" width="1.7109375" style="6" customWidth="1"/>
    <col min="4368" max="4368" width="12" style="6" customWidth="1"/>
    <col min="4369" max="4369" width="1.7109375" style="6" customWidth="1"/>
    <col min="4370" max="4370" width="10.7109375" style="6" customWidth="1"/>
    <col min="4371" max="4371" width="2.7109375" style="6" customWidth="1"/>
    <col min="4372" max="4385" width="0" style="6" hidden="1" customWidth="1"/>
    <col min="4386" max="4386" width="9.140625" style="6" customWidth="1"/>
    <col min="4387" max="4608" width="9.140625" style="6"/>
    <col min="4609" max="4609" width="3.42578125" style="6" customWidth="1"/>
    <col min="4610" max="4610" width="33.42578125" style="6" customWidth="1"/>
    <col min="4611" max="4620" width="8.5703125" style="6" customWidth="1"/>
    <col min="4621" max="4621" width="3.42578125" style="6" customWidth="1"/>
    <col min="4622" max="4622" width="10.7109375" style="6" customWidth="1"/>
    <col min="4623" max="4623" width="1.7109375" style="6" customWidth="1"/>
    <col min="4624" max="4624" width="12" style="6" customWidth="1"/>
    <col min="4625" max="4625" width="1.7109375" style="6" customWidth="1"/>
    <col min="4626" max="4626" width="10.7109375" style="6" customWidth="1"/>
    <col min="4627" max="4627" width="2.7109375" style="6" customWidth="1"/>
    <col min="4628" max="4641" width="0" style="6" hidden="1" customWidth="1"/>
    <col min="4642" max="4642" width="9.140625" style="6" customWidth="1"/>
    <col min="4643" max="4864" width="9.140625" style="6"/>
    <col min="4865" max="4865" width="3.42578125" style="6" customWidth="1"/>
    <col min="4866" max="4866" width="33.42578125" style="6" customWidth="1"/>
    <col min="4867" max="4876" width="8.5703125" style="6" customWidth="1"/>
    <col min="4877" max="4877" width="3.42578125" style="6" customWidth="1"/>
    <col min="4878" max="4878" width="10.7109375" style="6" customWidth="1"/>
    <col min="4879" max="4879" width="1.7109375" style="6" customWidth="1"/>
    <col min="4880" max="4880" width="12" style="6" customWidth="1"/>
    <col min="4881" max="4881" width="1.7109375" style="6" customWidth="1"/>
    <col min="4882" max="4882" width="10.7109375" style="6" customWidth="1"/>
    <col min="4883" max="4883" width="2.7109375" style="6" customWidth="1"/>
    <col min="4884" max="4897" width="0" style="6" hidden="1" customWidth="1"/>
    <col min="4898" max="4898" width="9.140625" style="6" customWidth="1"/>
    <col min="4899" max="5120" width="9.140625" style="6"/>
    <col min="5121" max="5121" width="3.42578125" style="6" customWidth="1"/>
    <col min="5122" max="5122" width="33.42578125" style="6" customWidth="1"/>
    <col min="5123" max="5132" width="8.5703125" style="6" customWidth="1"/>
    <col min="5133" max="5133" width="3.42578125" style="6" customWidth="1"/>
    <col min="5134" max="5134" width="10.7109375" style="6" customWidth="1"/>
    <col min="5135" max="5135" width="1.7109375" style="6" customWidth="1"/>
    <col min="5136" max="5136" width="12" style="6" customWidth="1"/>
    <col min="5137" max="5137" width="1.7109375" style="6" customWidth="1"/>
    <col min="5138" max="5138" width="10.7109375" style="6" customWidth="1"/>
    <col min="5139" max="5139" width="2.7109375" style="6" customWidth="1"/>
    <col min="5140" max="5153" width="0" style="6" hidden="1" customWidth="1"/>
    <col min="5154" max="5154" width="9.140625" style="6" customWidth="1"/>
    <col min="5155" max="5376" width="9.140625" style="6"/>
    <col min="5377" max="5377" width="3.42578125" style="6" customWidth="1"/>
    <col min="5378" max="5378" width="33.42578125" style="6" customWidth="1"/>
    <col min="5379" max="5388" width="8.5703125" style="6" customWidth="1"/>
    <col min="5389" max="5389" width="3.42578125" style="6" customWidth="1"/>
    <col min="5390" max="5390" width="10.7109375" style="6" customWidth="1"/>
    <col min="5391" max="5391" width="1.7109375" style="6" customWidth="1"/>
    <col min="5392" max="5392" width="12" style="6" customWidth="1"/>
    <col min="5393" max="5393" width="1.7109375" style="6" customWidth="1"/>
    <col min="5394" max="5394" width="10.7109375" style="6" customWidth="1"/>
    <col min="5395" max="5395" width="2.7109375" style="6" customWidth="1"/>
    <col min="5396" max="5409" width="0" style="6" hidden="1" customWidth="1"/>
    <col min="5410" max="5410" width="9.140625" style="6" customWidth="1"/>
    <col min="5411" max="5632" width="9.140625" style="6"/>
    <col min="5633" max="5633" width="3.42578125" style="6" customWidth="1"/>
    <col min="5634" max="5634" width="33.42578125" style="6" customWidth="1"/>
    <col min="5635" max="5644" width="8.5703125" style="6" customWidth="1"/>
    <col min="5645" max="5645" width="3.42578125" style="6" customWidth="1"/>
    <col min="5646" max="5646" width="10.7109375" style="6" customWidth="1"/>
    <col min="5647" max="5647" width="1.7109375" style="6" customWidth="1"/>
    <col min="5648" max="5648" width="12" style="6" customWidth="1"/>
    <col min="5649" max="5649" width="1.7109375" style="6" customWidth="1"/>
    <col min="5650" max="5650" width="10.7109375" style="6" customWidth="1"/>
    <col min="5651" max="5651" width="2.7109375" style="6" customWidth="1"/>
    <col min="5652" max="5665" width="0" style="6" hidden="1" customWidth="1"/>
    <col min="5666" max="5666" width="9.140625" style="6" customWidth="1"/>
    <col min="5667" max="5888" width="9.140625" style="6"/>
    <col min="5889" max="5889" width="3.42578125" style="6" customWidth="1"/>
    <col min="5890" max="5890" width="33.42578125" style="6" customWidth="1"/>
    <col min="5891" max="5900" width="8.5703125" style="6" customWidth="1"/>
    <col min="5901" max="5901" width="3.42578125" style="6" customWidth="1"/>
    <col min="5902" max="5902" width="10.7109375" style="6" customWidth="1"/>
    <col min="5903" max="5903" width="1.7109375" style="6" customWidth="1"/>
    <col min="5904" max="5904" width="12" style="6" customWidth="1"/>
    <col min="5905" max="5905" width="1.7109375" style="6" customWidth="1"/>
    <col min="5906" max="5906" width="10.7109375" style="6" customWidth="1"/>
    <col min="5907" max="5907" width="2.7109375" style="6" customWidth="1"/>
    <col min="5908" max="5921" width="0" style="6" hidden="1" customWidth="1"/>
    <col min="5922" max="5922" width="9.140625" style="6" customWidth="1"/>
    <col min="5923" max="6144" width="9.140625" style="6"/>
    <col min="6145" max="6145" width="3.42578125" style="6" customWidth="1"/>
    <col min="6146" max="6146" width="33.42578125" style="6" customWidth="1"/>
    <col min="6147" max="6156" width="8.5703125" style="6" customWidth="1"/>
    <col min="6157" max="6157" width="3.42578125" style="6" customWidth="1"/>
    <col min="6158" max="6158" width="10.7109375" style="6" customWidth="1"/>
    <col min="6159" max="6159" width="1.7109375" style="6" customWidth="1"/>
    <col min="6160" max="6160" width="12" style="6" customWidth="1"/>
    <col min="6161" max="6161" width="1.7109375" style="6" customWidth="1"/>
    <col min="6162" max="6162" width="10.7109375" style="6" customWidth="1"/>
    <col min="6163" max="6163" width="2.7109375" style="6" customWidth="1"/>
    <col min="6164" max="6177" width="0" style="6" hidden="1" customWidth="1"/>
    <col min="6178" max="6178" width="9.140625" style="6" customWidth="1"/>
    <col min="6179" max="6400" width="9.140625" style="6"/>
    <col min="6401" max="6401" width="3.42578125" style="6" customWidth="1"/>
    <col min="6402" max="6402" width="33.42578125" style="6" customWidth="1"/>
    <col min="6403" max="6412" width="8.5703125" style="6" customWidth="1"/>
    <col min="6413" max="6413" width="3.42578125" style="6" customWidth="1"/>
    <col min="6414" max="6414" width="10.7109375" style="6" customWidth="1"/>
    <col min="6415" max="6415" width="1.7109375" style="6" customWidth="1"/>
    <col min="6416" max="6416" width="12" style="6" customWidth="1"/>
    <col min="6417" max="6417" width="1.7109375" style="6" customWidth="1"/>
    <col min="6418" max="6418" width="10.7109375" style="6" customWidth="1"/>
    <col min="6419" max="6419" width="2.7109375" style="6" customWidth="1"/>
    <col min="6420" max="6433" width="0" style="6" hidden="1" customWidth="1"/>
    <col min="6434" max="6434" width="9.140625" style="6" customWidth="1"/>
    <col min="6435" max="6656" width="9.140625" style="6"/>
    <col min="6657" max="6657" width="3.42578125" style="6" customWidth="1"/>
    <col min="6658" max="6658" width="33.42578125" style="6" customWidth="1"/>
    <col min="6659" max="6668" width="8.5703125" style="6" customWidth="1"/>
    <col min="6669" max="6669" width="3.42578125" style="6" customWidth="1"/>
    <col min="6670" max="6670" width="10.7109375" style="6" customWidth="1"/>
    <col min="6671" max="6671" width="1.7109375" style="6" customWidth="1"/>
    <col min="6672" max="6672" width="12" style="6" customWidth="1"/>
    <col min="6673" max="6673" width="1.7109375" style="6" customWidth="1"/>
    <col min="6674" max="6674" width="10.7109375" style="6" customWidth="1"/>
    <col min="6675" max="6675" width="2.7109375" style="6" customWidth="1"/>
    <col min="6676" max="6689" width="0" style="6" hidden="1" customWidth="1"/>
    <col min="6690" max="6690" width="9.140625" style="6" customWidth="1"/>
    <col min="6691" max="6912" width="9.140625" style="6"/>
    <col min="6913" max="6913" width="3.42578125" style="6" customWidth="1"/>
    <col min="6914" max="6914" width="33.42578125" style="6" customWidth="1"/>
    <col min="6915" max="6924" width="8.5703125" style="6" customWidth="1"/>
    <col min="6925" max="6925" width="3.42578125" style="6" customWidth="1"/>
    <col min="6926" max="6926" width="10.7109375" style="6" customWidth="1"/>
    <col min="6927" max="6927" width="1.7109375" style="6" customWidth="1"/>
    <col min="6928" max="6928" width="12" style="6" customWidth="1"/>
    <col min="6929" max="6929" width="1.7109375" style="6" customWidth="1"/>
    <col min="6930" max="6930" width="10.7109375" style="6" customWidth="1"/>
    <col min="6931" max="6931" width="2.7109375" style="6" customWidth="1"/>
    <col min="6932" max="6945" width="0" style="6" hidden="1" customWidth="1"/>
    <col min="6946" max="6946" width="9.140625" style="6" customWidth="1"/>
    <col min="6947" max="7168" width="9.140625" style="6"/>
    <col min="7169" max="7169" width="3.42578125" style="6" customWidth="1"/>
    <col min="7170" max="7170" width="33.42578125" style="6" customWidth="1"/>
    <col min="7171" max="7180" width="8.5703125" style="6" customWidth="1"/>
    <col min="7181" max="7181" width="3.42578125" style="6" customWidth="1"/>
    <col min="7182" max="7182" width="10.7109375" style="6" customWidth="1"/>
    <col min="7183" max="7183" width="1.7109375" style="6" customWidth="1"/>
    <col min="7184" max="7184" width="12" style="6" customWidth="1"/>
    <col min="7185" max="7185" width="1.7109375" style="6" customWidth="1"/>
    <col min="7186" max="7186" width="10.7109375" style="6" customWidth="1"/>
    <col min="7187" max="7187" width="2.7109375" style="6" customWidth="1"/>
    <col min="7188" max="7201" width="0" style="6" hidden="1" customWidth="1"/>
    <col min="7202" max="7202" width="9.140625" style="6" customWidth="1"/>
    <col min="7203" max="7424" width="9.140625" style="6"/>
    <col min="7425" max="7425" width="3.42578125" style="6" customWidth="1"/>
    <col min="7426" max="7426" width="33.42578125" style="6" customWidth="1"/>
    <col min="7427" max="7436" width="8.5703125" style="6" customWidth="1"/>
    <col min="7437" max="7437" width="3.42578125" style="6" customWidth="1"/>
    <col min="7438" max="7438" width="10.7109375" style="6" customWidth="1"/>
    <col min="7439" max="7439" width="1.7109375" style="6" customWidth="1"/>
    <col min="7440" max="7440" width="12" style="6" customWidth="1"/>
    <col min="7441" max="7441" width="1.7109375" style="6" customWidth="1"/>
    <col min="7442" max="7442" width="10.7109375" style="6" customWidth="1"/>
    <col min="7443" max="7443" width="2.7109375" style="6" customWidth="1"/>
    <col min="7444" max="7457" width="0" style="6" hidden="1" customWidth="1"/>
    <col min="7458" max="7458" width="9.140625" style="6" customWidth="1"/>
    <col min="7459" max="7680" width="9.140625" style="6"/>
    <col min="7681" max="7681" width="3.42578125" style="6" customWidth="1"/>
    <col min="7682" max="7682" width="33.42578125" style="6" customWidth="1"/>
    <col min="7683" max="7692" width="8.5703125" style="6" customWidth="1"/>
    <col min="7693" max="7693" width="3.42578125" style="6" customWidth="1"/>
    <col min="7694" max="7694" width="10.7109375" style="6" customWidth="1"/>
    <col min="7695" max="7695" width="1.7109375" style="6" customWidth="1"/>
    <col min="7696" max="7696" width="12" style="6" customWidth="1"/>
    <col min="7697" max="7697" width="1.7109375" style="6" customWidth="1"/>
    <col min="7698" max="7698" width="10.7109375" style="6" customWidth="1"/>
    <col min="7699" max="7699" width="2.7109375" style="6" customWidth="1"/>
    <col min="7700" max="7713" width="0" style="6" hidden="1" customWidth="1"/>
    <col min="7714" max="7714" width="9.140625" style="6" customWidth="1"/>
    <col min="7715" max="7936" width="9.140625" style="6"/>
    <col min="7937" max="7937" width="3.42578125" style="6" customWidth="1"/>
    <col min="7938" max="7938" width="33.42578125" style="6" customWidth="1"/>
    <col min="7939" max="7948" width="8.5703125" style="6" customWidth="1"/>
    <col min="7949" max="7949" width="3.42578125" style="6" customWidth="1"/>
    <col min="7950" max="7950" width="10.7109375" style="6" customWidth="1"/>
    <col min="7951" max="7951" width="1.7109375" style="6" customWidth="1"/>
    <col min="7952" max="7952" width="12" style="6" customWidth="1"/>
    <col min="7953" max="7953" width="1.7109375" style="6" customWidth="1"/>
    <col min="7954" max="7954" width="10.7109375" style="6" customWidth="1"/>
    <col min="7955" max="7955" width="2.7109375" style="6" customWidth="1"/>
    <col min="7956" max="7969" width="0" style="6" hidden="1" customWidth="1"/>
    <col min="7970" max="7970" width="9.140625" style="6" customWidth="1"/>
    <col min="7971" max="8192" width="9.140625" style="6"/>
    <col min="8193" max="8193" width="3.42578125" style="6" customWidth="1"/>
    <col min="8194" max="8194" width="33.42578125" style="6" customWidth="1"/>
    <col min="8195" max="8204" width="8.5703125" style="6" customWidth="1"/>
    <col min="8205" max="8205" width="3.42578125" style="6" customWidth="1"/>
    <col min="8206" max="8206" width="10.7109375" style="6" customWidth="1"/>
    <col min="8207" max="8207" width="1.7109375" style="6" customWidth="1"/>
    <col min="8208" max="8208" width="12" style="6" customWidth="1"/>
    <col min="8209" max="8209" width="1.7109375" style="6" customWidth="1"/>
    <col min="8210" max="8210" width="10.7109375" style="6" customWidth="1"/>
    <col min="8211" max="8211" width="2.7109375" style="6" customWidth="1"/>
    <col min="8212" max="8225" width="0" style="6" hidden="1" customWidth="1"/>
    <col min="8226" max="8226" width="9.140625" style="6" customWidth="1"/>
    <col min="8227" max="8448" width="9.140625" style="6"/>
    <col min="8449" max="8449" width="3.42578125" style="6" customWidth="1"/>
    <col min="8450" max="8450" width="33.42578125" style="6" customWidth="1"/>
    <col min="8451" max="8460" width="8.5703125" style="6" customWidth="1"/>
    <col min="8461" max="8461" width="3.42578125" style="6" customWidth="1"/>
    <col min="8462" max="8462" width="10.7109375" style="6" customWidth="1"/>
    <col min="8463" max="8463" width="1.7109375" style="6" customWidth="1"/>
    <col min="8464" max="8464" width="12" style="6" customWidth="1"/>
    <col min="8465" max="8465" width="1.7109375" style="6" customWidth="1"/>
    <col min="8466" max="8466" width="10.7109375" style="6" customWidth="1"/>
    <col min="8467" max="8467" width="2.7109375" style="6" customWidth="1"/>
    <col min="8468" max="8481" width="0" style="6" hidden="1" customWidth="1"/>
    <col min="8482" max="8482" width="9.140625" style="6" customWidth="1"/>
    <col min="8483" max="8704" width="9.140625" style="6"/>
    <col min="8705" max="8705" width="3.42578125" style="6" customWidth="1"/>
    <col min="8706" max="8706" width="33.42578125" style="6" customWidth="1"/>
    <col min="8707" max="8716" width="8.5703125" style="6" customWidth="1"/>
    <col min="8717" max="8717" width="3.42578125" style="6" customWidth="1"/>
    <col min="8718" max="8718" width="10.7109375" style="6" customWidth="1"/>
    <col min="8719" max="8719" width="1.7109375" style="6" customWidth="1"/>
    <col min="8720" max="8720" width="12" style="6" customWidth="1"/>
    <col min="8721" max="8721" width="1.7109375" style="6" customWidth="1"/>
    <col min="8722" max="8722" width="10.7109375" style="6" customWidth="1"/>
    <col min="8723" max="8723" width="2.7109375" style="6" customWidth="1"/>
    <col min="8724" max="8737" width="0" style="6" hidden="1" customWidth="1"/>
    <col min="8738" max="8738" width="9.140625" style="6" customWidth="1"/>
    <col min="8739" max="8960" width="9.140625" style="6"/>
    <col min="8961" max="8961" width="3.42578125" style="6" customWidth="1"/>
    <col min="8962" max="8962" width="33.42578125" style="6" customWidth="1"/>
    <col min="8963" max="8972" width="8.5703125" style="6" customWidth="1"/>
    <col min="8973" max="8973" width="3.42578125" style="6" customWidth="1"/>
    <col min="8974" max="8974" width="10.7109375" style="6" customWidth="1"/>
    <col min="8975" max="8975" width="1.7109375" style="6" customWidth="1"/>
    <col min="8976" max="8976" width="12" style="6" customWidth="1"/>
    <col min="8977" max="8977" width="1.7109375" style="6" customWidth="1"/>
    <col min="8978" max="8978" width="10.7109375" style="6" customWidth="1"/>
    <col min="8979" max="8979" width="2.7109375" style="6" customWidth="1"/>
    <col min="8980" max="8993" width="0" style="6" hidden="1" customWidth="1"/>
    <col min="8994" max="8994" width="9.140625" style="6" customWidth="1"/>
    <col min="8995" max="9216" width="9.140625" style="6"/>
    <col min="9217" max="9217" width="3.42578125" style="6" customWidth="1"/>
    <col min="9218" max="9218" width="33.42578125" style="6" customWidth="1"/>
    <col min="9219" max="9228" width="8.5703125" style="6" customWidth="1"/>
    <col min="9229" max="9229" width="3.42578125" style="6" customWidth="1"/>
    <col min="9230" max="9230" width="10.7109375" style="6" customWidth="1"/>
    <col min="9231" max="9231" width="1.7109375" style="6" customWidth="1"/>
    <col min="9232" max="9232" width="12" style="6" customWidth="1"/>
    <col min="9233" max="9233" width="1.7109375" style="6" customWidth="1"/>
    <col min="9234" max="9234" width="10.7109375" style="6" customWidth="1"/>
    <col min="9235" max="9235" width="2.7109375" style="6" customWidth="1"/>
    <col min="9236" max="9249" width="0" style="6" hidden="1" customWidth="1"/>
    <col min="9250" max="9250" width="9.140625" style="6" customWidth="1"/>
    <col min="9251" max="9472" width="9.140625" style="6"/>
    <col min="9473" max="9473" width="3.42578125" style="6" customWidth="1"/>
    <col min="9474" max="9474" width="33.42578125" style="6" customWidth="1"/>
    <col min="9475" max="9484" width="8.5703125" style="6" customWidth="1"/>
    <col min="9485" max="9485" width="3.42578125" style="6" customWidth="1"/>
    <col min="9486" max="9486" width="10.7109375" style="6" customWidth="1"/>
    <col min="9487" max="9487" width="1.7109375" style="6" customWidth="1"/>
    <col min="9488" max="9488" width="12" style="6" customWidth="1"/>
    <col min="9489" max="9489" width="1.7109375" style="6" customWidth="1"/>
    <col min="9490" max="9490" width="10.7109375" style="6" customWidth="1"/>
    <col min="9491" max="9491" width="2.7109375" style="6" customWidth="1"/>
    <col min="9492" max="9505" width="0" style="6" hidden="1" customWidth="1"/>
    <col min="9506" max="9506" width="9.140625" style="6" customWidth="1"/>
    <col min="9507" max="9728" width="9.140625" style="6"/>
    <col min="9729" max="9729" width="3.42578125" style="6" customWidth="1"/>
    <col min="9730" max="9730" width="33.42578125" style="6" customWidth="1"/>
    <col min="9731" max="9740" width="8.5703125" style="6" customWidth="1"/>
    <col min="9741" max="9741" width="3.42578125" style="6" customWidth="1"/>
    <col min="9742" max="9742" width="10.7109375" style="6" customWidth="1"/>
    <col min="9743" max="9743" width="1.7109375" style="6" customWidth="1"/>
    <col min="9744" max="9744" width="12" style="6" customWidth="1"/>
    <col min="9745" max="9745" width="1.7109375" style="6" customWidth="1"/>
    <col min="9746" max="9746" width="10.7109375" style="6" customWidth="1"/>
    <col min="9747" max="9747" width="2.7109375" style="6" customWidth="1"/>
    <col min="9748" max="9761" width="0" style="6" hidden="1" customWidth="1"/>
    <col min="9762" max="9762" width="9.140625" style="6" customWidth="1"/>
    <col min="9763" max="9984" width="9.140625" style="6"/>
    <col min="9985" max="9985" width="3.42578125" style="6" customWidth="1"/>
    <col min="9986" max="9986" width="33.42578125" style="6" customWidth="1"/>
    <col min="9987" max="9996" width="8.5703125" style="6" customWidth="1"/>
    <col min="9997" max="9997" width="3.42578125" style="6" customWidth="1"/>
    <col min="9998" max="9998" width="10.7109375" style="6" customWidth="1"/>
    <col min="9999" max="9999" width="1.7109375" style="6" customWidth="1"/>
    <col min="10000" max="10000" width="12" style="6" customWidth="1"/>
    <col min="10001" max="10001" width="1.7109375" style="6" customWidth="1"/>
    <col min="10002" max="10002" width="10.7109375" style="6" customWidth="1"/>
    <col min="10003" max="10003" width="2.7109375" style="6" customWidth="1"/>
    <col min="10004" max="10017" width="0" style="6" hidden="1" customWidth="1"/>
    <col min="10018" max="10018" width="9.140625" style="6" customWidth="1"/>
    <col min="10019" max="10240" width="9.140625" style="6"/>
    <col min="10241" max="10241" width="3.42578125" style="6" customWidth="1"/>
    <col min="10242" max="10242" width="33.42578125" style="6" customWidth="1"/>
    <col min="10243" max="10252" width="8.5703125" style="6" customWidth="1"/>
    <col min="10253" max="10253" width="3.42578125" style="6" customWidth="1"/>
    <col min="10254" max="10254" width="10.7109375" style="6" customWidth="1"/>
    <col min="10255" max="10255" width="1.7109375" style="6" customWidth="1"/>
    <col min="10256" max="10256" width="12" style="6" customWidth="1"/>
    <col min="10257" max="10257" width="1.7109375" style="6" customWidth="1"/>
    <col min="10258" max="10258" width="10.7109375" style="6" customWidth="1"/>
    <col min="10259" max="10259" width="2.7109375" style="6" customWidth="1"/>
    <col min="10260" max="10273" width="0" style="6" hidden="1" customWidth="1"/>
    <col min="10274" max="10274" width="9.140625" style="6" customWidth="1"/>
    <col min="10275" max="10496" width="9.140625" style="6"/>
    <col min="10497" max="10497" width="3.42578125" style="6" customWidth="1"/>
    <col min="10498" max="10498" width="33.42578125" style="6" customWidth="1"/>
    <col min="10499" max="10508" width="8.5703125" style="6" customWidth="1"/>
    <col min="10509" max="10509" width="3.42578125" style="6" customWidth="1"/>
    <col min="10510" max="10510" width="10.7109375" style="6" customWidth="1"/>
    <col min="10511" max="10511" width="1.7109375" style="6" customWidth="1"/>
    <col min="10512" max="10512" width="12" style="6" customWidth="1"/>
    <col min="10513" max="10513" width="1.7109375" style="6" customWidth="1"/>
    <col min="10514" max="10514" width="10.7109375" style="6" customWidth="1"/>
    <col min="10515" max="10515" width="2.7109375" style="6" customWidth="1"/>
    <col min="10516" max="10529" width="0" style="6" hidden="1" customWidth="1"/>
    <col min="10530" max="10530" width="9.140625" style="6" customWidth="1"/>
    <col min="10531" max="10752" width="9.140625" style="6"/>
    <col min="10753" max="10753" width="3.42578125" style="6" customWidth="1"/>
    <col min="10754" max="10754" width="33.42578125" style="6" customWidth="1"/>
    <col min="10755" max="10764" width="8.5703125" style="6" customWidth="1"/>
    <col min="10765" max="10765" width="3.42578125" style="6" customWidth="1"/>
    <col min="10766" max="10766" width="10.7109375" style="6" customWidth="1"/>
    <col min="10767" max="10767" width="1.7109375" style="6" customWidth="1"/>
    <col min="10768" max="10768" width="12" style="6" customWidth="1"/>
    <col min="10769" max="10769" width="1.7109375" style="6" customWidth="1"/>
    <col min="10770" max="10770" width="10.7109375" style="6" customWidth="1"/>
    <col min="10771" max="10771" width="2.7109375" style="6" customWidth="1"/>
    <col min="10772" max="10785" width="0" style="6" hidden="1" customWidth="1"/>
    <col min="10786" max="10786" width="9.140625" style="6" customWidth="1"/>
    <col min="10787" max="11008" width="9.140625" style="6"/>
    <col min="11009" max="11009" width="3.42578125" style="6" customWidth="1"/>
    <col min="11010" max="11010" width="33.42578125" style="6" customWidth="1"/>
    <col min="11011" max="11020" width="8.5703125" style="6" customWidth="1"/>
    <col min="11021" max="11021" width="3.42578125" style="6" customWidth="1"/>
    <col min="11022" max="11022" width="10.7109375" style="6" customWidth="1"/>
    <col min="11023" max="11023" width="1.7109375" style="6" customWidth="1"/>
    <col min="11024" max="11024" width="12" style="6" customWidth="1"/>
    <col min="11025" max="11025" width="1.7109375" style="6" customWidth="1"/>
    <col min="11026" max="11026" width="10.7109375" style="6" customWidth="1"/>
    <col min="11027" max="11027" width="2.7109375" style="6" customWidth="1"/>
    <col min="11028" max="11041" width="0" style="6" hidden="1" customWidth="1"/>
    <col min="11042" max="11042" width="9.140625" style="6" customWidth="1"/>
    <col min="11043" max="11264" width="9.140625" style="6"/>
    <col min="11265" max="11265" width="3.42578125" style="6" customWidth="1"/>
    <col min="11266" max="11266" width="33.42578125" style="6" customWidth="1"/>
    <col min="11267" max="11276" width="8.5703125" style="6" customWidth="1"/>
    <col min="11277" max="11277" width="3.42578125" style="6" customWidth="1"/>
    <col min="11278" max="11278" width="10.7109375" style="6" customWidth="1"/>
    <col min="11279" max="11279" width="1.7109375" style="6" customWidth="1"/>
    <col min="11280" max="11280" width="12" style="6" customWidth="1"/>
    <col min="11281" max="11281" width="1.7109375" style="6" customWidth="1"/>
    <col min="11282" max="11282" width="10.7109375" style="6" customWidth="1"/>
    <col min="11283" max="11283" width="2.7109375" style="6" customWidth="1"/>
    <col min="11284" max="11297" width="0" style="6" hidden="1" customWidth="1"/>
    <col min="11298" max="11298" width="9.140625" style="6" customWidth="1"/>
    <col min="11299" max="11520" width="9.140625" style="6"/>
    <col min="11521" max="11521" width="3.42578125" style="6" customWidth="1"/>
    <col min="11522" max="11522" width="33.42578125" style="6" customWidth="1"/>
    <col min="11523" max="11532" width="8.5703125" style="6" customWidth="1"/>
    <col min="11533" max="11533" width="3.42578125" style="6" customWidth="1"/>
    <col min="11534" max="11534" width="10.7109375" style="6" customWidth="1"/>
    <col min="11535" max="11535" width="1.7109375" style="6" customWidth="1"/>
    <col min="11536" max="11536" width="12" style="6" customWidth="1"/>
    <col min="11537" max="11537" width="1.7109375" style="6" customWidth="1"/>
    <col min="11538" max="11538" width="10.7109375" style="6" customWidth="1"/>
    <col min="11539" max="11539" width="2.7109375" style="6" customWidth="1"/>
    <col min="11540" max="11553" width="0" style="6" hidden="1" customWidth="1"/>
    <col min="11554" max="11554" width="9.140625" style="6" customWidth="1"/>
    <col min="11555" max="11776" width="9.140625" style="6"/>
    <col min="11777" max="11777" width="3.42578125" style="6" customWidth="1"/>
    <col min="11778" max="11778" width="33.42578125" style="6" customWidth="1"/>
    <col min="11779" max="11788" width="8.5703125" style="6" customWidth="1"/>
    <col min="11789" max="11789" width="3.42578125" style="6" customWidth="1"/>
    <col min="11790" max="11790" width="10.7109375" style="6" customWidth="1"/>
    <col min="11791" max="11791" width="1.7109375" style="6" customWidth="1"/>
    <col min="11792" max="11792" width="12" style="6" customWidth="1"/>
    <col min="11793" max="11793" width="1.7109375" style="6" customWidth="1"/>
    <col min="11794" max="11794" width="10.7109375" style="6" customWidth="1"/>
    <col min="11795" max="11795" width="2.7109375" style="6" customWidth="1"/>
    <col min="11796" max="11809" width="0" style="6" hidden="1" customWidth="1"/>
    <col min="11810" max="11810" width="9.140625" style="6" customWidth="1"/>
    <col min="11811" max="12032" width="9.140625" style="6"/>
    <col min="12033" max="12033" width="3.42578125" style="6" customWidth="1"/>
    <col min="12034" max="12034" width="33.42578125" style="6" customWidth="1"/>
    <col min="12035" max="12044" width="8.5703125" style="6" customWidth="1"/>
    <col min="12045" max="12045" width="3.42578125" style="6" customWidth="1"/>
    <col min="12046" max="12046" width="10.7109375" style="6" customWidth="1"/>
    <col min="12047" max="12047" width="1.7109375" style="6" customWidth="1"/>
    <col min="12048" max="12048" width="12" style="6" customWidth="1"/>
    <col min="12049" max="12049" width="1.7109375" style="6" customWidth="1"/>
    <col min="12050" max="12050" width="10.7109375" style="6" customWidth="1"/>
    <col min="12051" max="12051" width="2.7109375" style="6" customWidth="1"/>
    <col min="12052" max="12065" width="0" style="6" hidden="1" customWidth="1"/>
    <col min="12066" max="12066" width="9.140625" style="6" customWidth="1"/>
    <col min="12067" max="12288" width="9.140625" style="6"/>
    <col min="12289" max="12289" width="3.42578125" style="6" customWidth="1"/>
    <col min="12290" max="12290" width="33.42578125" style="6" customWidth="1"/>
    <col min="12291" max="12300" width="8.5703125" style="6" customWidth="1"/>
    <col min="12301" max="12301" width="3.42578125" style="6" customWidth="1"/>
    <col min="12302" max="12302" width="10.7109375" style="6" customWidth="1"/>
    <col min="12303" max="12303" width="1.7109375" style="6" customWidth="1"/>
    <col min="12304" max="12304" width="12" style="6" customWidth="1"/>
    <col min="12305" max="12305" width="1.7109375" style="6" customWidth="1"/>
    <col min="12306" max="12306" width="10.7109375" style="6" customWidth="1"/>
    <col min="12307" max="12307" width="2.7109375" style="6" customWidth="1"/>
    <col min="12308" max="12321" width="0" style="6" hidden="1" customWidth="1"/>
    <col min="12322" max="12322" width="9.140625" style="6" customWidth="1"/>
    <col min="12323" max="12544" width="9.140625" style="6"/>
    <col min="12545" max="12545" width="3.42578125" style="6" customWidth="1"/>
    <col min="12546" max="12546" width="33.42578125" style="6" customWidth="1"/>
    <col min="12547" max="12556" width="8.5703125" style="6" customWidth="1"/>
    <col min="12557" max="12557" width="3.42578125" style="6" customWidth="1"/>
    <col min="12558" max="12558" width="10.7109375" style="6" customWidth="1"/>
    <col min="12559" max="12559" width="1.7109375" style="6" customWidth="1"/>
    <col min="12560" max="12560" width="12" style="6" customWidth="1"/>
    <col min="12561" max="12561" width="1.7109375" style="6" customWidth="1"/>
    <col min="12562" max="12562" width="10.7109375" style="6" customWidth="1"/>
    <col min="12563" max="12563" width="2.7109375" style="6" customWidth="1"/>
    <col min="12564" max="12577" width="0" style="6" hidden="1" customWidth="1"/>
    <col min="12578" max="12578" width="9.140625" style="6" customWidth="1"/>
    <col min="12579" max="12800" width="9.140625" style="6"/>
    <col min="12801" max="12801" width="3.42578125" style="6" customWidth="1"/>
    <col min="12802" max="12802" width="33.42578125" style="6" customWidth="1"/>
    <col min="12803" max="12812" width="8.5703125" style="6" customWidth="1"/>
    <col min="12813" max="12813" width="3.42578125" style="6" customWidth="1"/>
    <col min="12814" max="12814" width="10.7109375" style="6" customWidth="1"/>
    <col min="12815" max="12815" width="1.7109375" style="6" customWidth="1"/>
    <col min="12816" max="12816" width="12" style="6" customWidth="1"/>
    <col min="12817" max="12817" width="1.7109375" style="6" customWidth="1"/>
    <col min="12818" max="12818" width="10.7109375" style="6" customWidth="1"/>
    <col min="12819" max="12819" width="2.7109375" style="6" customWidth="1"/>
    <col min="12820" max="12833" width="0" style="6" hidden="1" customWidth="1"/>
    <col min="12834" max="12834" width="9.140625" style="6" customWidth="1"/>
    <col min="12835" max="13056" width="9.140625" style="6"/>
    <col min="13057" max="13057" width="3.42578125" style="6" customWidth="1"/>
    <col min="13058" max="13058" width="33.42578125" style="6" customWidth="1"/>
    <col min="13059" max="13068" width="8.5703125" style="6" customWidth="1"/>
    <col min="13069" max="13069" width="3.42578125" style="6" customWidth="1"/>
    <col min="13070" max="13070" width="10.7109375" style="6" customWidth="1"/>
    <col min="13071" max="13071" width="1.7109375" style="6" customWidth="1"/>
    <col min="13072" max="13072" width="12" style="6" customWidth="1"/>
    <col min="13073" max="13073" width="1.7109375" style="6" customWidth="1"/>
    <col min="13074" max="13074" width="10.7109375" style="6" customWidth="1"/>
    <col min="13075" max="13075" width="2.7109375" style="6" customWidth="1"/>
    <col min="13076" max="13089" width="0" style="6" hidden="1" customWidth="1"/>
    <col min="13090" max="13090" width="9.140625" style="6" customWidth="1"/>
    <col min="13091" max="13312" width="9.140625" style="6"/>
    <col min="13313" max="13313" width="3.42578125" style="6" customWidth="1"/>
    <col min="13314" max="13314" width="33.42578125" style="6" customWidth="1"/>
    <col min="13315" max="13324" width="8.5703125" style="6" customWidth="1"/>
    <col min="13325" max="13325" width="3.42578125" style="6" customWidth="1"/>
    <col min="13326" max="13326" width="10.7109375" style="6" customWidth="1"/>
    <col min="13327" max="13327" width="1.7109375" style="6" customWidth="1"/>
    <col min="13328" max="13328" width="12" style="6" customWidth="1"/>
    <col min="13329" max="13329" width="1.7109375" style="6" customWidth="1"/>
    <col min="13330" max="13330" width="10.7109375" style="6" customWidth="1"/>
    <col min="13331" max="13331" width="2.7109375" style="6" customWidth="1"/>
    <col min="13332" max="13345" width="0" style="6" hidden="1" customWidth="1"/>
    <col min="13346" max="13346" width="9.140625" style="6" customWidth="1"/>
    <col min="13347" max="13568" width="9.140625" style="6"/>
    <col min="13569" max="13569" width="3.42578125" style="6" customWidth="1"/>
    <col min="13570" max="13570" width="33.42578125" style="6" customWidth="1"/>
    <col min="13571" max="13580" width="8.5703125" style="6" customWidth="1"/>
    <col min="13581" max="13581" width="3.42578125" style="6" customWidth="1"/>
    <col min="13582" max="13582" width="10.7109375" style="6" customWidth="1"/>
    <col min="13583" max="13583" width="1.7109375" style="6" customWidth="1"/>
    <col min="13584" max="13584" width="12" style="6" customWidth="1"/>
    <col min="13585" max="13585" width="1.7109375" style="6" customWidth="1"/>
    <col min="13586" max="13586" width="10.7109375" style="6" customWidth="1"/>
    <col min="13587" max="13587" width="2.7109375" style="6" customWidth="1"/>
    <col min="13588" max="13601" width="0" style="6" hidden="1" customWidth="1"/>
    <col min="13602" max="13602" width="9.140625" style="6" customWidth="1"/>
    <col min="13603" max="13824" width="9.140625" style="6"/>
    <col min="13825" max="13825" width="3.42578125" style="6" customWidth="1"/>
    <col min="13826" max="13826" width="33.42578125" style="6" customWidth="1"/>
    <col min="13827" max="13836" width="8.5703125" style="6" customWidth="1"/>
    <col min="13837" max="13837" width="3.42578125" style="6" customWidth="1"/>
    <col min="13838" max="13838" width="10.7109375" style="6" customWidth="1"/>
    <col min="13839" max="13839" width="1.7109375" style="6" customWidth="1"/>
    <col min="13840" max="13840" width="12" style="6" customWidth="1"/>
    <col min="13841" max="13841" width="1.7109375" style="6" customWidth="1"/>
    <col min="13842" max="13842" width="10.7109375" style="6" customWidth="1"/>
    <col min="13843" max="13843" width="2.7109375" style="6" customWidth="1"/>
    <col min="13844" max="13857" width="0" style="6" hidden="1" customWidth="1"/>
    <col min="13858" max="13858" width="9.140625" style="6" customWidth="1"/>
    <col min="13859" max="14080" width="9.140625" style="6"/>
    <col min="14081" max="14081" width="3.42578125" style="6" customWidth="1"/>
    <col min="14082" max="14082" width="33.42578125" style="6" customWidth="1"/>
    <col min="14083" max="14092" width="8.5703125" style="6" customWidth="1"/>
    <col min="14093" max="14093" width="3.42578125" style="6" customWidth="1"/>
    <col min="14094" max="14094" width="10.7109375" style="6" customWidth="1"/>
    <col min="14095" max="14095" width="1.7109375" style="6" customWidth="1"/>
    <col min="14096" max="14096" width="12" style="6" customWidth="1"/>
    <col min="14097" max="14097" width="1.7109375" style="6" customWidth="1"/>
    <col min="14098" max="14098" width="10.7109375" style="6" customWidth="1"/>
    <col min="14099" max="14099" width="2.7109375" style="6" customWidth="1"/>
    <col min="14100" max="14113" width="0" style="6" hidden="1" customWidth="1"/>
    <col min="14114" max="14114" width="9.140625" style="6" customWidth="1"/>
    <col min="14115" max="14336" width="9.140625" style="6"/>
    <col min="14337" max="14337" width="3.42578125" style="6" customWidth="1"/>
    <col min="14338" max="14338" width="33.42578125" style="6" customWidth="1"/>
    <col min="14339" max="14348" width="8.5703125" style="6" customWidth="1"/>
    <col min="14349" max="14349" width="3.42578125" style="6" customWidth="1"/>
    <col min="14350" max="14350" width="10.7109375" style="6" customWidth="1"/>
    <col min="14351" max="14351" width="1.7109375" style="6" customWidth="1"/>
    <col min="14352" max="14352" width="12" style="6" customWidth="1"/>
    <col min="14353" max="14353" width="1.7109375" style="6" customWidth="1"/>
    <col min="14354" max="14354" width="10.7109375" style="6" customWidth="1"/>
    <col min="14355" max="14355" width="2.7109375" style="6" customWidth="1"/>
    <col min="14356" max="14369" width="0" style="6" hidden="1" customWidth="1"/>
    <col min="14370" max="14370" width="9.140625" style="6" customWidth="1"/>
    <col min="14371" max="14592" width="9.140625" style="6"/>
    <col min="14593" max="14593" width="3.42578125" style="6" customWidth="1"/>
    <col min="14594" max="14594" width="33.42578125" style="6" customWidth="1"/>
    <col min="14595" max="14604" width="8.5703125" style="6" customWidth="1"/>
    <col min="14605" max="14605" width="3.42578125" style="6" customWidth="1"/>
    <col min="14606" max="14606" width="10.7109375" style="6" customWidth="1"/>
    <col min="14607" max="14607" width="1.7109375" style="6" customWidth="1"/>
    <col min="14608" max="14608" width="12" style="6" customWidth="1"/>
    <col min="14609" max="14609" width="1.7109375" style="6" customWidth="1"/>
    <col min="14610" max="14610" width="10.7109375" style="6" customWidth="1"/>
    <col min="14611" max="14611" width="2.7109375" style="6" customWidth="1"/>
    <col min="14612" max="14625" width="0" style="6" hidden="1" customWidth="1"/>
    <col min="14626" max="14626" width="9.140625" style="6" customWidth="1"/>
    <col min="14627" max="14848" width="9.140625" style="6"/>
    <col min="14849" max="14849" width="3.42578125" style="6" customWidth="1"/>
    <col min="14850" max="14850" width="33.42578125" style="6" customWidth="1"/>
    <col min="14851" max="14860" width="8.5703125" style="6" customWidth="1"/>
    <col min="14861" max="14861" width="3.42578125" style="6" customWidth="1"/>
    <col min="14862" max="14862" width="10.7109375" style="6" customWidth="1"/>
    <col min="14863" max="14863" width="1.7109375" style="6" customWidth="1"/>
    <col min="14864" max="14864" width="12" style="6" customWidth="1"/>
    <col min="14865" max="14865" width="1.7109375" style="6" customWidth="1"/>
    <col min="14866" max="14866" width="10.7109375" style="6" customWidth="1"/>
    <col min="14867" max="14867" width="2.7109375" style="6" customWidth="1"/>
    <col min="14868" max="14881" width="0" style="6" hidden="1" customWidth="1"/>
    <col min="14882" max="14882" width="9.140625" style="6" customWidth="1"/>
    <col min="14883" max="15104" width="9.140625" style="6"/>
    <col min="15105" max="15105" width="3.42578125" style="6" customWidth="1"/>
    <col min="15106" max="15106" width="33.42578125" style="6" customWidth="1"/>
    <col min="15107" max="15116" width="8.5703125" style="6" customWidth="1"/>
    <col min="15117" max="15117" width="3.42578125" style="6" customWidth="1"/>
    <col min="15118" max="15118" width="10.7109375" style="6" customWidth="1"/>
    <col min="15119" max="15119" width="1.7109375" style="6" customWidth="1"/>
    <col min="15120" max="15120" width="12" style="6" customWidth="1"/>
    <col min="15121" max="15121" width="1.7109375" style="6" customWidth="1"/>
    <col min="15122" max="15122" width="10.7109375" style="6" customWidth="1"/>
    <col min="15123" max="15123" width="2.7109375" style="6" customWidth="1"/>
    <col min="15124" max="15137" width="0" style="6" hidden="1" customWidth="1"/>
    <col min="15138" max="15138" width="9.140625" style="6" customWidth="1"/>
    <col min="15139" max="15360" width="9.140625" style="6"/>
    <col min="15361" max="15361" width="3.42578125" style="6" customWidth="1"/>
    <col min="15362" max="15362" width="33.42578125" style="6" customWidth="1"/>
    <col min="15363" max="15372" width="8.5703125" style="6" customWidth="1"/>
    <col min="15373" max="15373" width="3.42578125" style="6" customWidth="1"/>
    <col min="15374" max="15374" width="10.7109375" style="6" customWidth="1"/>
    <col min="15375" max="15375" width="1.7109375" style="6" customWidth="1"/>
    <col min="15376" max="15376" width="12" style="6" customWidth="1"/>
    <col min="15377" max="15377" width="1.7109375" style="6" customWidth="1"/>
    <col min="15378" max="15378" width="10.7109375" style="6" customWidth="1"/>
    <col min="15379" max="15379" width="2.7109375" style="6" customWidth="1"/>
    <col min="15380" max="15393" width="0" style="6" hidden="1" customWidth="1"/>
    <col min="15394" max="15394" width="9.140625" style="6" customWidth="1"/>
    <col min="15395" max="15616" width="9.140625" style="6"/>
    <col min="15617" max="15617" width="3.42578125" style="6" customWidth="1"/>
    <col min="15618" max="15618" width="33.42578125" style="6" customWidth="1"/>
    <col min="15619" max="15628" width="8.5703125" style="6" customWidth="1"/>
    <col min="15629" max="15629" width="3.42578125" style="6" customWidth="1"/>
    <col min="15630" max="15630" width="10.7109375" style="6" customWidth="1"/>
    <col min="15631" max="15631" width="1.7109375" style="6" customWidth="1"/>
    <col min="15632" max="15632" width="12" style="6" customWidth="1"/>
    <col min="15633" max="15633" width="1.7109375" style="6" customWidth="1"/>
    <col min="15634" max="15634" width="10.7109375" style="6" customWidth="1"/>
    <col min="15635" max="15635" width="2.7109375" style="6" customWidth="1"/>
    <col min="15636" max="15649" width="0" style="6" hidden="1" customWidth="1"/>
    <col min="15650" max="15650" width="9.140625" style="6" customWidth="1"/>
    <col min="15651" max="15872" width="9.140625" style="6"/>
    <col min="15873" max="15873" width="3.42578125" style="6" customWidth="1"/>
    <col min="15874" max="15874" width="33.42578125" style="6" customWidth="1"/>
    <col min="15875" max="15884" width="8.5703125" style="6" customWidth="1"/>
    <col min="15885" max="15885" width="3.42578125" style="6" customWidth="1"/>
    <col min="15886" max="15886" width="10.7109375" style="6" customWidth="1"/>
    <col min="15887" max="15887" width="1.7109375" style="6" customWidth="1"/>
    <col min="15888" max="15888" width="12" style="6" customWidth="1"/>
    <col min="15889" max="15889" width="1.7109375" style="6" customWidth="1"/>
    <col min="15890" max="15890" width="10.7109375" style="6" customWidth="1"/>
    <col min="15891" max="15891" width="2.7109375" style="6" customWidth="1"/>
    <col min="15892" max="15905" width="0" style="6" hidden="1" customWidth="1"/>
    <col min="15906" max="15906" width="9.140625" style="6" customWidth="1"/>
    <col min="15907" max="16128" width="9.140625" style="6"/>
    <col min="16129" max="16129" width="3.42578125" style="6" customWidth="1"/>
    <col min="16130" max="16130" width="33.42578125" style="6" customWidth="1"/>
    <col min="16131" max="16140" width="8.5703125" style="6" customWidth="1"/>
    <col min="16141" max="16141" width="3.42578125" style="6" customWidth="1"/>
    <col min="16142" max="16142" width="10.7109375" style="6" customWidth="1"/>
    <col min="16143" max="16143" width="1.7109375" style="6" customWidth="1"/>
    <col min="16144" max="16144" width="12" style="6" customWidth="1"/>
    <col min="16145" max="16145" width="1.7109375" style="6" customWidth="1"/>
    <col min="16146" max="16146" width="10.7109375" style="6" customWidth="1"/>
    <col min="16147" max="16147" width="2.7109375" style="6" customWidth="1"/>
    <col min="16148" max="16161" width="0" style="6" hidden="1" customWidth="1"/>
    <col min="16162" max="16162" width="9.140625" style="6" customWidth="1"/>
    <col min="16163" max="16384" width="9.140625" style="6"/>
  </cols>
  <sheetData>
    <row r="1" spans="1:32" ht="12.75" x14ac:dyDescent="0.2">
      <c r="A1" s="728" t="s">
        <v>476</v>
      </c>
      <c r="B1" s="728"/>
      <c r="C1" s="728"/>
      <c r="D1" s="728"/>
      <c r="E1" s="728"/>
      <c r="F1" s="728"/>
      <c r="G1" s="728"/>
      <c r="H1" s="728"/>
      <c r="I1" s="728"/>
      <c r="J1" s="728"/>
      <c r="K1" s="728"/>
      <c r="L1" s="728"/>
      <c r="M1" s="728"/>
      <c r="N1" s="728"/>
      <c r="O1" s="137"/>
      <c r="P1" s="138"/>
      <c r="Q1" s="138"/>
      <c r="R1" s="138"/>
      <c r="S1" s="138"/>
      <c r="T1" s="138"/>
      <c r="U1" s="138"/>
      <c r="V1" s="139" t="s">
        <v>1</v>
      </c>
      <c r="W1" s="140"/>
    </row>
    <row r="2" spans="1:32" s="25" customFormat="1" ht="15" thickBot="1" x14ac:dyDescent="0.25">
      <c r="A2" s="142" t="s">
        <v>184</v>
      </c>
      <c r="B2" s="142"/>
      <c r="C2" s="143"/>
      <c r="D2" s="143"/>
      <c r="E2" s="143"/>
      <c r="F2" s="143"/>
      <c r="G2" s="143"/>
      <c r="H2" s="143"/>
      <c r="I2" s="101"/>
      <c r="J2" s="101"/>
      <c r="K2" s="101"/>
      <c r="L2" s="101"/>
      <c r="M2" s="101"/>
      <c r="N2" s="101"/>
      <c r="O2" s="101"/>
      <c r="P2" s="21"/>
      <c r="Q2" s="21"/>
      <c r="R2" s="21"/>
      <c r="S2" s="21"/>
      <c r="T2" s="21"/>
      <c r="U2" s="21"/>
      <c r="V2" s="144" t="s">
        <v>4</v>
      </c>
      <c r="W2" s="145"/>
      <c r="AB2" s="146"/>
      <c r="AC2" s="146"/>
      <c r="AD2" s="146"/>
    </row>
    <row r="3" spans="1:32" s="25" customFormat="1" ht="13.5" thickBot="1" x14ac:dyDescent="0.25">
      <c r="A3" s="142" t="s">
        <v>185</v>
      </c>
      <c r="B3" s="142"/>
      <c r="C3" s="143"/>
      <c r="D3" s="143"/>
      <c r="E3" s="143"/>
      <c r="F3" s="143"/>
      <c r="G3" s="143"/>
      <c r="H3" s="143"/>
      <c r="I3" s="101"/>
      <c r="K3" s="729" t="s">
        <v>3</v>
      </c>
      <c r="L3" s="730"/>
      <c r="M3" s="730"/>
      <c r="N3" s="730"/>
      <c r="O3" s="730"/>
      <c r="P3" s="730"/>
      <c r="Q3" s="147"/>
      <c r="V3" s="144" t="s">
        <v>7</v>
      </c>
      <c r="W3" s="145"/>
      <c r="AA3" s="146"/>
      <c r="AC3" s="146"/>
    </row>
    <row r="4" spans="1:32" s="25" customFormat="1" ht="12.75" x14ac:dyDescent="0.2">
      <c r="A4" s="148"/>
      <c r="B4" s="149"/>
      <c r="C4" s="149"/>
      <c r="D4" s="149"/>
      <c r="E4" s="149"/>
      <c r="F4" s="149"/>
      <c r="G4" s="149"/>
      <c r="H4" s="149"/>
      <c r="I4" s="2"/>
      <c r="K4" s="12" t="s">
        <v>6</v>
      </c>
      <c r="L4" s="755" t="s">
        <v>1</v>
      </c>
      <c r="M4" s="755"/>
      <c r="N4" s="755"/>
      <c r="O4" s="755"/>
      <c r="P4" s="755"/>
      <c r="Q4" s="150"/>
      <c r="V4" s="144" t="s">
        <v>186</v>
      </c>
      <c r="W4" s="145"/>
      <c r="AA4" s="146"/>
      <c r="AC4" s="146"/>
    </row>
    <row r="5" spans="1:32" ht="12.75" x14ac:dyDescent="0.2">
      <c r="A5" s="151"/>
      <c r="B5" s="2"/>
      <c r="C5" s="2"/>
      <c r="D5" s="2"/>
      <c r="E5" s="2"/>
      <c r="F5" s="2"/>
      <c r="G5" s="2"/>
      <c r="H5" s="2"/>
      <c r="I5" s="2"/>
      <c r="K5" s="12" t="s">
        <v>8</v>
      </c>
      <c r="L5" s="655" t="s">
        <v>9</v>
      </c>
      <c r="M5" s="655"/>
      <c r="N5" s="655"/>
      <c r="O5" s="655"/>
      <c r="P5" s="655"/>
      <c r="Q5" s="152"/>
      <c r="V5" s="144" t="s">
        <v>187</v>
      </c>
      <c r="W5" s="153"/>
      <c r="AA5" s="141"/>
      <c r="AD5" s="6"/>
    </row>
    <row r="6" spans="1:32" ht="13.5" thickBot="1" x14ac:dyDescent="0.25">
      <c r="B6" s="2"/>
      <c r="C6" s="2"/>
      <c r="D6" s="2"/>
      <c r="E6" s="2"/>
      <c r="F6" s="2"/>
      <c r="G6" s="2"/>
      <c r="H6" s="2"/>
      <c r="I6" s="2"/>
      <c r="K6" s="65" t="s">
        <v>11</v>
      </c>
      <c r="L6" s="659">
        <v>2013</v>
      </c>
      <c r="M6" s="659"/>
      <c r="N6" s="659"/>
      <c r="O6" s="659"/>
      <c r="P6" s="659"/>
      <c r="Q6" s="154"/>
      <c r="V6" s="155"/>
      <c r="W6" s="153"/>
      <c r="AA6" s="141"/>
      <c r="AD6" s="6"/>
    </row>
    <row r="7" spans="1:32" x14ac:dyDescent="0.2">
      <c r="A7" s="44"/>
      <c r="B7" s="156"/>
      <c r="C7" s="156"/>
      <c r="D7" s="156"/>
      <c r="E7" s="156"/>
      <c r="F7" s="156"/>
      <c r="G7" s="156"/>
      <c r="H7" s="156"/>
      <c r="I7" s="156"/>
      <c r="J7" s="156"/>
      <c r="K7" s="156"/>
      <c r="L7" s="156"/>
      <c r="M7" s="156"/>
      <c r="N7" s="156"/>
      <c r="O7" s="156"/>
      <c r="P7" s="156"/>
      <c r="Q7" s="156"/>
      <c r="R7" s="39"/>
      <c r="S7" s="39"/>
      <c r="T7" s="39"/>
      <c r="U7" s="39"/>
      <c r="V7" s="144" t="s">
        <v>9</v>
      </c>
      <c r="W7" s="145"/>
    </row>
    <row r="8" spans="1:32" ht="11.25" customHeight="1" x14ac:dyDescent="0.2">
      <c r="A8" s="736" t="str">
        <f>"Key Stage 2 "&amp;L4</f>
        <v>Key Stage 2 Reading</v>
      </c>
      <c r="B8" s="736"/>
      <c r="C8" s="736" t="s">
        <v>188</v>
      </c>
      <c r="D8" s="738" t="s">
        <v>189</v>
      </c>
      <c r="E8" s="752"/>
      <c r="F8" s="752"/>
      <c r="G8" s="752"/>
      <c r="H8" s="752"/>
      <c r="I8" s="752"/>
      <c r="J8" s="752"/>
      <c r="K8" s="752"/>
      <c r="L8" s="752"/>
      <c r="M8" s="752"/>
      <c r="N8" s="752"/>
      <c r="O8" s="157"/>
      <c r="P8" s="158"/>
      <c r="Q8" s="158"/>
      <c r="R8" s="17"/>
      <c r="S8" s="17"/>
      <c r="T8" s="17"/>
      <c r="U8" s="17"/>
      <c r="V8" s="144" t="s">
        <v>12</v>
      </c>
      <c r="W8" s="145">
        <v>2012</v>
      </c>
    </row>
    <row r="9" spans="1:32" ht="12" thickBot="1" x14ac:dyDescent="0.25">
      <c r="A9" s="753"/>
      <c r="B9" s="753"/>
      <c r="C9" s="751"/>
      <c r="D9" s="736" t="str">
        <f>IF($L$4="Reading, Writing &amp; Mathematics","", "A")</f>
        <v>A</v>
      </c>
      <c r="E9" s="736" t="str">
        <f>IF(OR($L$4="Reading",$L$4="Mathematics", $L$4="Grammar, Punctuation &amp; Spelling"),"T", IF($L$4="Writing","D",""))</f>
        <v>T</v>
      </c>
      <c r="F9" s="736" t="str">
        <f>IF(OR($L$4="Reading",$L$4="Mathematics", $L$4="Grammar, Punctuation &amp; Spelling"),"B", IF($L$4="Writing","W",""))</f>
        <v>B</v>
      </c>
      <c r="G9" s="736" t="str">
        <f>IF(OR($L$4="Reading",$L$4="Mathematics", $L$4="Grammar, Punctuation &amp; Spelling"),"N", IF($L$4="Writing",1,""))</f>
        <v>N</v>
      </c>
      <c r="H9" s="736" t="str">
        <f>IF(OR($L$4="Writing",$L$4="Mathematics"),2,"")</f>
        <v/>
      </c>
      <c r="I9" s="736" t="str">
        <f>IF($L$4="Reading, Writing &amp; Mathematics","", "3")</f>
        <v>3</v>
      </c>
      <c r="J9" s="736" t="str">
        <f>IF($L$4="Reading, Writing &amp; Mathematics","", "4")</f>
        <v>4</v>
      </c>
      <c r="K9" s="736" t="str">
        <f>IF($L$4="Reading, Writing &amp; Mathematics","", "5")</f>
        <v>5</v>
      </c>
      <c r="L9" s="736" t="str">
        <f>IF($L$4="Reading, Writing &amp; Mathematics","", "6")</f>
        <v>6</v>
      </c>
      <c r="M9" s="763"/>
      <c r="N9" s="736" t="s">
        <v>190</v>
      </c>
      <c r="O9" s="765" t="str">
        <f>IF($N$9="6","11","")</f>
        <v/>
      </c>
      <c r="P9" s="763" t="str">
        <f>IF(OR($L$4=$V$1, $L$4=$V$2, $L$4=$V$3),"% making expected progress","")</f>
        <v>% making expected progress</v>
      </c>
      <c r="Q9" s="758">
        <f>IF(P9="% making expected progress",5,"")</f>
        <v>5</v>
      </c>
      <c r="R9" s="760"/>
      <c r="S9" s="761"/>
      <c r="T9" s="17"/>
      <c r="U9" s="17"/>
      <c r="V9" s="159" t="s">
        <v>13</v>
      </c>
      <c r="W9" s="160">
        <v>2013</v>
      </c>
    </row>
    <row r="10" spans="1:32" ht="38.25" customHeight="1" x14ac:dyDescent="0.2">
      <c r="A10" s="754"/>
      <c r="B10" s="754"/>
      <c r="C10" s="737"/>
      <c r="D10" s="737"/>
      <c r="E10" s="737"/>
      <c r="F10" s="737"/>
      <c r="G10" s="737"/>
      <c r="H10" s="737"/>
      <c r="I10" s="737"/>
      <c r="J10" s="737"/>
      <c r="K10" s="737"/>
      <c r="L10" s="737"/>
      <c r="M10" s="764"/>
      <c r="N10" s="737"/>
      <c r="O10" s="766"/>
      <c r="P10" s="764"/>
      <c r="Q10" s="759"/>
      <c r="R10" s="760"/>
      <c r="S10" s="761"/>
      <c r="T10" s="161"/>
      <c r="U10" s="161"/>
    </row>
    <row r="11" spans="1:32" x14ac:dyDescent="0.2">
      <c r="A11" s="35" t="s">
        <v>24</v>
      </c>
      <c r="B11" s="36"/>
      <c r="C11" s="40"/>
      <c r="D11" s="41"/>
      <c r="E11" s="41"/>
      <c r="F11" s="41"/>
      <c r="G11" s="41"/>
      <c r="H11" s="41"/>
      <c r="I11" s="41"/>
      <c r="J11" s="41"/>
      <c r="K11" s="41"/>
      <c r="L11" s="41"/>
      <c r="M11" s="41"/>
      <c r="N11" s="41"/>
      <c r="O11" s="17"/>
      <c r="P11" s="41"/>
      <c r="Q11" s="23"/>
      <c r="R11" s="19"/>
      <c r="S11" s="19"/>
      <c r="T11" s="19"/>
      <c r="U11" s="19"/>
      <c r="AD11" s="146"/>
    </row>
    <row r="12" spans="1:32" s="25" customFormat="1" x14ac:dyDescent="0.2">
      <c r="A12" s="18"/>
      <c r="B12" s="18" t="s">
        <v>25</v>
      </c>
      <c r="C12" s="164">
        <f ca="1">VLOOKUP(TRIM($B12),INDIRECT($V$16),$Y$36,FALSE)</f>
        <v>410259</v>
      </c>
      <c r="D12" s="164">
        <f ca="1">IF($L$4="Reading, Writing &amp; Mathematics", "", VLOOKUP(TRIM($B12),INDIRECT($V$16),1+$Y$36,FALSE))</f>
        <v>0</v>
      </c>
      <c r="E12" s="164">
        <f ca="1">IF($L$4="Reading, Writing &amp; Mathematics", "", VLOOKUP(TRIM($B12),INDIRECT($V$16),2+$Y$36,FALSE))</f>
        <v>0</v>
      </c>
      <c r="F12" s="164">
        <f ca="1">IF($L$4="Reading, Writing &amp; Mathematics", "", VLOOKUP(TRIM($B12),INDIRECT($V$16),3+$Y$36,FALSE))</f>
        <v>1</v>
      </c>
      <c r="G12" s="164">
        <f ca="1">IF($L$4="Reading, Writing &amp; Mathematics", "",VLOOKUP(TRIM($B12),INDIRECT($V$16),4+$Y$36,FALSE))</f>
        <v>1</v>
      </c>
      <c r="H12" s="164" t="str">
        <f ca="1">IF(OR($L$4="Writing",$L$4="Mathematics"),VLOOKUP(TRIM($B12),INDIRECT($V$16),5+$Y$36,FALSE),"")</f>
        <v/>
      </c>
      <c r="I12" s="164">
        <f ca="1">IF(OR($L$4="Writing",$L$4="Mathematics"),VLOOKUP(TRIM($B12),INDIRECT($V$16),6+$Y$36,FALSE),IF($L$4="Reading, Writing &amp; Mathematics","",VLOOKUP(TRIM($B12),INDIRECT($V$16),5+$Y$36,FALSE)))</f>
        <v>5</v>
      </c>
      <c r="J12" s="164">
        <f ca="1">IF(OR($L$4="Writing",$L$4="Mathematics"),VLOOKUP(TRIM($B12),INDIRECT($V$16),7+$Y$36,FALSE),IF($L$4="Reading, Writing &amp; Mathematics","",VLOOKUP(TRIM($B12),INDIRECT($V$16),6+$Y$36,FALSE)))</f>
        <v>40</v>
      </c>
      <c r="K12" s="164">
        <f ca="1">IF(OR($L$4="Writing",$L$4="Mathematics"),VLOOKUP(TRIM($B12),INDIRECT($V$16),8+$Y$36,FALSE),IF($L$4="Reading, Writing &amp; Mathematics","",VLOOKUP(TRIM($B12),INDIRECT($V$16),7+$Y$36,FALSE)))</f>
        <v>53</v>
      </c>
      <c r="L12" s="164">
        <f ca="1">IF(OR($L$4="Writing",$L$4="Mathematics"),VLOOKUP(TRIM($B12),INDIRECT($V$16),9+$Y$36,FALSE),IF($L$4="Reading, Writing &amp; Mathematics","",VLOOKUP(TRIM($B12),INDIRECT($V$16),8+$Y$36,FALSE)))</f>
        <v>1</v>
      </c>
      <c r="M12" s="30"/>
      <c r="N12" s="164">
        <f ca="1">VLOOKUP(TRIM($B12),INDIRECT($V$16),$Z$36,FALSE)</f>
        <v>94</v>
      </c>
      <c r="O12" s="30"/>
      <c r="P12" s="164">
        <f ca="1">IF(OR($L$4="Grammar, Punctuation &amp; Spelling", $L$4="Reading, Writing &amp; Mathematics"), "", VLOOKUP(TRIM($B12),INDIRECT($V$16),$AA$36,FALSE))</f>
        <v>92</v>
      </c>
      <c r="Q12" s="30"/>
      <c r="R12" s="23"/>
      <c r="S12" s="23"/>
      <c r="T12" s="23"/>
      <c r="U12" s="23"/>
      <c r="V12" s="163" t="s">
        <v>191</v>
      </c>
      <c r="X12" s="762" t="s">
        <v>192</v>
      </c>
      <c r="Y12" s="762"/>
      <c r="Z12" s="762"/>
      <c r="AA12" s="762"/>
      <c r="AB12" s="762"/>
      <c r="AC12" s="762"/>
      <c r="AD12" s="762"/>
      <c r="AE12" s="762"/>
    </row>
    <row r="13" spans="1:32" x14ac:dyDescent="0.2">
      <c r="A13" s="18"/>
      <c r="B13" s="18" t="s">
        <v>26</v>
      </c>
      <c r="C13" s="164">
        <f t="shared" ref="C13:C19" ca="1" si="0">VLOOKUP(TRIM($B13),INDIRECT($V$16),$Y$36,FALSE)</f>
        <v>121590</v>
      </c>
      <c r="D13" s="164">
        <f t="shared" ref="D13:D19" ca="1" si="1">IF($L$4="Reading, Writing &amp; Mathematics", "", VLOOKUP(TRIM($B13),INDIRECT($V$16),1+$Y$36,FALSE))</f>
        <v>0</v>
      </c>
      <c r="E13" s="164">
        <f t="shared" ref="E13:E19" ca="1" si="2">IF($L$4="Reading, Writing &amp; Mathematics", "", VLOOKUP(TRIM($B13),INDIRECT($V$16),2+$Y$36,FALSE))</f>
        <v>0</v>
      </c>
      <c r="F13" s="164">
        <f t="shared" ref="F13:F19" ca="1" si="3">IF($L$4="Reading, Writing &amp; Mathematics", "", VLOOKUP(TRIM($B13),INDIRECT($V$16),3+$Y$36,FALSE))</f>
        <v>12</v>
      </c>
      <c r="G13" s="164">
        <f t="shared" ref="G13:G19" ca="1" si="4">IF($L$4="Reading, Writing &amp; Mathematics", "",VLOOKUP(TRIM($B13),INDIRECT($V$16),4+$Y$36,FALSE))</f>
        <v>8</v>
      </c>
      <c r="H13" s="164" t="str">
        <f t="shared" ref="H13:H19" ca="1" si="5">IF(OR($L$4="Writing",$L$4="Mathematics"),VLOOKUP(TRIM($B13),INDIRECT($V$16),5+$Y$36,FALSE),"")</f>
        <v/>
      </c>
      <c r="I13" s="164">
        <f t="shared" ref="I13:I19" ca="1" si="6">IF(OR($L$4="Writing",$L$4="Mathematics"),VLOOKUP(TRIM($B13),INDIRECT($V$16),6+$Y$36,FALSE),IF($L$4="Reading, Writing &amp; Mathematics","",VLOOKUP(TRIM($B13),INDIRECT($V$16),5+$Y$36,FALSE)))</f>
        <v>21</v>
      </c>
      <c r="J13" s="164">
        <f t="shared" ref="J13:J19" ca="1" si="7">IF(OR($L$4="Writing",$L$4="Mathematics"),VLOOKUP(TRIM($B13),INDIRECT($V$16),7+$Y$36,FALSE),IF($L$4="Reading, Writing &amp; Mathematics","",VLOOKUP(TRIM($B13),INDIRECT($V$16),6+$Y$36,FALSE)))</f>
        <v>44</v>
      </c>
      <c r="K13" s="164">
        <f t="shared" ref="K13:K19" ca="1" si="8">IF(OR($L$4="Writing",$L$4="Mathematics"),VLOOKUP(TRIM($B13),INDIRECT($V$16),8+$Y$36,FALSE),IF($L$4="Reading, Writing &amp; Mathematics","",VLOOKUP(TRIM($B13),INDIRECT($V$16),7+$Y$36,FALSE)))</f>
        <v>14</v>
      </c>
      <c r="L13" s="164" t="str">
        <f t="shared" ref="L13:L19" ca="1" si="9">IF(OR($L$4="Writing",$L$4="Mathematics"),VLOOKUP(TRIM($B13),INDIRECT($V$16),9+$Y$36,FALSE),IF($L$4="Reading, Writing &amp; Mathematics","",VLOOKUP(TRIM($B13),INDIRECT($V$16),8+$Y$36,FALSE)))</f>
        <v>x</v>
      </c>
      <c r="M13" s="30"/>
      <c r="N13" s="164">
        <f t="shared" ref="N13:N19" ca="1" si="10">VLOOKUP(TRIM($B13),INDIRECT($V$16),$Z$36,FALSE)</f>
        <v>58</v>
      </c>
      <c r="O13" s="30"/>
      <c r="P13" s="164">
        <f t="shared" ref="P13:P19" ca="1" si="11">IF(OR($L$4="Grammar, Punctuation &amp; Spelling", $L$4="Reading, Writing &amp; Mathematics"), "", VLOOKUP(TRIM($B13),INDIRECT($V$16),$AA$36,FALSE))</f>
        <v>75</v>
      </c>
      <c r="Q13" s="30"/>
      <c r="R13" s="165"/>
      <c r="S13" s="30"/>
      <c r="T13" s="30"/>
      <c r="U13" s="30"/>
      <c r="V13" s="166" t="str">
        <f>"Table8a_ETH_"&amp;$L$6</f>
        <v>Table8a_ETH_2013</v>
      </c>
      <c r="X13" s="167"/>
      <c r="Y13" s="756" t="s">
        <v>193</v>
      </c>
      <c r="Z13" s="756"/>
      <c r="AA13" s="756"/>
      <c r="AB13" s="168"/>
      <c r="AC13" s="756" t="s">
        <v>194</v>
      </c>
      <c r="AD13" s="756"/>
      <c r="AE13" s="756"/>
    </row>
    <row r="14" spans="1:32" x14ac:dyDescent="0.2">
      <c r="A14" s="18"/>
      <c r="B14" s="183" t="s">
        <v>27</v>
      </c>
      <c r="C14" s="164">
        <f t="shared" ca="1" si="0"/>
        <v>104746</v>
      </c>
      <c r="D14" s="164">
        <f t="shared" ca="1" si="1"/>
        <v>0</v>
      </c>
      <c r="E14" s="164">
        <f t="shared" ca="1" si="2"/>
        <v>0</v>
      </c>
      <c r="F14" s="164">
        <f t="shared" ca="1" si="3"/>
        <v>5</v>
      </c>
      <c r="G14" s="164">
        <f t="shared" ca="1" si="4"/>
        <v>8</v>
      </c>
      <c r="H14" s="164" t="str">
        <f t="shared" ca="1" si="5"/>
        <v/>
      </c>
      <c r="I14" s="164">
        <f t="shared" ca="1" si="6"/>
        <v>23</v>
      </c>
      <c r="J14" s="164">
        <f t="shared" ca="1" si="7"/>
        <v>48</v>
      </c>
      <c r="K14" s="164">
        <f t="shared" ca="1" si="8"/>
        <v>15</v>
      </c>
      <c r="L14" s="164">
        <f t="shared" ca="1" si="9"/>
        <v>0</v>
      </c>
      <c r="M14" s="30"/>
      <c r="N14" s="164">
        <f t="shared" ca="1" si="10"/>
        <v>63</v>
      </c>
      <c r="O14" s="30"/>
      <c r="P14" s="164">
        <f t="shared" ca="1" si="11"/>
        <v>79</v>
      </c>
      <c r="Q14" s="184"/>
      <c r="R14" s="169"/>
      <c r="S14" s="30"/>
      <c r="T14" s="30"/>
      <c r="U14" s="30"/>
      <c r="V14" s="166" t="str">
        <f>"Table8a_EAL_"&amp;$L$6</f>
        <v>Table8a_EAL_2013</v>
      </c>
      <c r="W14" s="25"/>
      <c r="X14" s="163"/>
      <c r="Y14" s="163" t="s">
        <v>9</v>
      </c>
      <c r="Z14" s="163" t="s">
        <v>13</v>
      </c>
      <c r="AA14" s="163" t="s">
        <v>12</v>
      </c>
      <c r="AB14" s="170"/>
      <c r="AC14" s="163" t="s">
        <v>9</v>
      </c>
      <c r="AD14" s="163" t="s">
        <v>13</v>
      </c>
      <c r="AE14" s="163" t="s">
        <v>12</v>
      </c>
    </row>
    <row r="15" spans="1:32" x14ac:dyDescent="0.2">
      <c r="A15" s="18"/>
      <c r="B15" s="185" t="s">
        <v>28</v>
      </c>
      <c r="C15" s="164">
        <f t="shared" ca="1" si="0"/>
        <v>64373</v>
      </c>
      <c r="D15" s="164">
        <f t="shared" ca="1" si="1"/>
        <v>0</v>
      </c>
      <c r="E15" s="164">
        <f t="shared" ca="1" si="2"/>
        <v>0</v>
      </c>
      <c r="F15" s="164">
        <f t="shared" ca="1" si="3"/>
        <v>2</v>
      </c>
      <c r="G15" s="164">
        <f t="shared" ca="1" si="4"/>
        <v>7</v>
      </c>
      <c r="H15" s="164" t="str">
        <f t="shared" ca="1" si="5"/>
        <v/>
      </c>
      <c r="I15" s="164">
        <f t="shared" ca="1" si="6"/>
        <v>23</v>
      </c>
      <c r="J15" s="164">
        <f t="shared" ca="1" si="7"/>
        <v>53</v>
      </c>
      <c r="K15" s="164">
        <f t="shared" ca="1" si="8"/>
        <v>15</v>
      </c>
      <c r="L15" s="164">
        <f t="shared" ca="1" si="9"/>
        <v>0</v>
      </c>
      <c r="M15" s="30"/>
      <c r="N15" s="164">
        <f t="shared" ca="1" si="10"/>
        <v>68</v>
      </c>
      <c r="O15" s="30"/>
      <c r="P15" s="618">
        <f t="shared" ca="1" si="11"/>
        <v>82</v>
      </c>
      <c r="Q15" s="30"/>
      <c r="R15" s="169"/>
      <c r="S15" s="30"/>
      <c r="T15" s="30"/>
      <c r="U15" s="30"/>
      <c r="V15" s="166" t="str">
        <f>"Table8a_FSM_"&amp;$L$6</f>
        <v>Table8a_FSM_2013</v>
      </c>
      <c r="X15" s="163" t="s">
        <v>1</v>
      </c>
      <c r="Y15" s="171">
        <v>2</v>
      </c>
      <c r="Z15" s="171">
        <v>16</v>
      </c>
      <c r="AA15" s="171">
        <v>30</v>
      </c>
      <c r="AB15" s="172"/>
      <c r="AC15" s="171">
        <v>15</v>
      </c>
      <c r="AD15" s="171">
        <v>29</v>
      </c>
      <c r="AE15" s="171">
        <v>43</v>
      </c>
      <c r="AF15" s="6">
        <f>AD15-AC15</f>
        <v>14</v>
      </c>
    </row>
    <row r="16" spans="1:32" x14ac:dyDescent="0.2">
      <c r="A16" s="18"/>
      <c r="B16" s="185" t="s">
        <v>29</v>
      </c>
      <c r="C16" s="164">
        <f t="shared" ca="1" si="0"/>
        <v>40373</v>
      </c>
      <c r="D16" s="164">
        <f t="shared" ca="1" si="1"/>
        <v>1</v>
      </c>
      <c r="E16" s="164">
        <f t="shared" ca="1" si="2"/>
        <v>0</v>
      </c>
      <c r="F16" s="164">
        <f t="shared" ca="1" si="3"/>
        <v>10</v>
      </c>
      <c r="G16" s="164">
        <f t="shared" ca="1" si="4"/>
        <v>11</v>
      </c>
      <c r="H16" s="164" t="str">
        <f t="shared" ca="1" si="5"/>
        <v/>
      </c>
      <c r="I16" s="164">
        <f t="shared" ca="1" si="6"/>
        <v>22</v>
      </c>
      <c r="J16" s="164">
        <f t="shared" ca="1" si="7"/>
        <v>40</v>
      </c>
      <c r="K16" s="164">
        <f t="shared" ca="1" si="8"/>
        <v>15</v>
      </c>
      <c r="L16" s="164">
        <f t="shared" ca="1" si="9"/>
        <v>0</v>
      </c>
      <c r="M16" s="30"/>
      <c r="N16" s="164">
        <f t="shared" ca="1" si="10"/>
        <v>55</v>
      </c>
      <c r="O16" s="30"/>
      <c r="P16" s="618">
        <f t="shared" ca="1" si="11"/>
        <v>75</v>
      </c>
      <c r="Q16" s="30"/>
      <c r="R16" s="169"/>
      <c r="S16" s="30"/>
      <c r="T16" s="30"/>
      <c r="U16" s="30"/>
      <c r="V16" s="166" t="str">
        <f>"Table8a_SEN_"&amp;$L$6</f>
        <v>Table8a_SEN_2013</v>
      </c>
      <c r="X16" s="163" t="s">
        <v>4</v>
      </c>
      <c r="Y16" s="171">
        <v>44</v>
      </c>
      <c r="Z16" s="171">
        <v>60</v>
      </c>
      <c r="AA16" s="171">
        <v>76</v>
      </c>
      <c r="AB16" s="172"/>
      <c r="AC16" s="171">
        <v>59</v>
      </c>
      <c r="AD16" s="171">
        <v>75</v>
      </c>
      <c r="AE16" s="171">
        <v>91</v>
      </c>
      <c r="AF16" s="6">
        <f>AD16-AC16</f>
        <v>16</v>
      </c>
    </row>
    <row r="17" spans="1:32" x14ac:dyDescent="0.2">
      <c r="A17" s="18"/>
      <c r="B17" s="183" t="s">
        <v>30</v>
      </c>
      <c r="C17" s="164">
        <f t="shared" ca="1" si="0"/>
        <v>16844</v>
      </c>
      <c r="D17" s="164">
        <f t="shared" ca="1" si="1"/>
        <v>1</v>
      </c>
      <c r="E17" s="164">
        <f t="shared" ca="1" si="2"/>
        <v>1</v>
      </c>
      <c r="F17" s="164">
        <f t="shared" ca="1" si="3"/>
        <v>55</v>
      </c>
      <c r="G17" s="164">
        <f t="shared" ca="1" si="4"/>
        <v>7</v>
      </c>
      <c r="H17" s="164" t="str">
        <f t="shared" ca="1" si="5"/>
        <v/>
      </c>
      <c r="I17" s="164">
        <f t="shared" ca="1" si="6"/>
        <v>10</v>
      </c>
      <c r="J17" s="164">
        <f t="shared" ca="1" si="7"/>
        <v>19</v>
      </c>
      <c r="K17" s="164">
        <f t="shared" ca="1" si="8"/>
        <v>8</v>
      </c>
      <c r="L17" s="164" t="str">
        <f t="shared" ca="1" si="9"/>
        <v>x</v>
      </c>
      <c r="M17" s="30"/>
      <c r="N17" s="164">
        <f t="shared" ca="1" si="10"/>
        <v>27</v>
      </c>
      <c r="O17" s="30"/>
      <c r="P17" s="618">
        <f t="shared" ca="1" si="11"/>
        <v>47</v>
      </c>
      <c r="Q17" s="30"/>
      <c r="R17" s="169"/>
      <c r="S17" s="30"/>
      <c r="T17" s="30"/>
      <c r="U17" s="30"/>
      <c r="V17" s="166" t="str">
        <f>"Table8a_PRIMARY_"&amp;$L$6</f>
        <v>Table8a_PRIMARY_2013</v>
      </c>
      <c r="X17" s="163" t="s">
        <v>7</v>
      </c>
      <c r="Y17" s="171">
        <v>92</v>
      </c>
      <c r="Z17" s="171">
        <v>108</v>
      </c>
      <c r="AA17" s="171">
        <v>124</v>
      </c>
      <c r="AB17" s="172"/>
      <c r="AC17" s="171">
        <v>107</v>
      </c>
      <c r="AD17" s="171">
        <v>123</v>
      </c>
      <c r="AE17" s="171">
        <v>139</v>
      </c>
      <c r="AF17" s="6">
        <f>AD17-AC17</f>
        <v>16</v>
      </c>
    </row>
    <row r="18" spans="1:32" s="25" customFormat="1" x14ac:dyDescent="0.2">
      <c r="A18" s="18"/>
      <c r="B18" s="39" t="s">
        <v>206</v>
      </c>
      <c r="C18" s="164">
        <f t="shared" ca="1" si="0"/>
        <v>1439</v>
      </c>
      <c r="D18" s="164">
        <f t="shared" ca="1" si="1"/>
        <v>1</v>
      </c>
      <c r="E18" s="164">
        <f t="shared" ca="1" si="2"/>
        <v>4</v>
      </c>
      <c r="F18" s="164">
        <f t="shared" ca="1" si="3"/>
        <v>33</v>
      </c>
      <c r="G18" s="164">
        <f t="shared" ca="1" si="4"/>
        <v>4</v>
      </c>
      <c r="H18" s="164" t="str">
        <f t="shared" ca="1" si="5"/>
        <v/>
      </c>
      <c r="I18" s="164">
        <f t="shared" ca="1" si="6"/>
        <v>11</v>
      </c>
      <c r="J18" s="164">
        <f t="shared" ca="1" si="7"/>
        <v>28</v>
      </c>
      <c r="K18" s="164">
        <f t="shared" ca="1" si="8"/>
        <v>19</v>
      </c>
      <c r="L18" s="164" t="str">
        <f t="shared" ca="1" si="9"/>
        <v>x</v>
      </c>
      <c r="M18" s="30"/>
      <c r="N18" s="164">
        <f t="shared" ca="1" si="10"/>
        <v>47</v>
      </c>
      <c r="O18" s="30"/>
      <c r="P18" s="618">
        <f t="shared" ca="1" si="11"/>
        <v>48</v>
      </c>
      <c r="Q18" s="30"/>
      <c r="R18" s="169"/>
      <c r="S18" s="23"/>
      <c r="T18" s="23"/>
      <c r="U18" s="23"/>
      <c r="V18" s="166" t="str">
        <f>"Table8a_DISADV_"&amp;$L$6</f>
        <v>Table8a_DISADV_2013</v>
      </c>
      <c r="W18" s="6"/>
      <c r="X18" s="163" t="s">
        <v>186</v>
      </c>
      <c r="Y18" s="171">
        <v>140</v>
      </c>
      <c r="Z18" s="171">
        <v>155</v>
      </c>
      <c r="AA18" s="171">
        <v>170</v>
      </c>
      <c r="AB18" s="172"/>
      <c r="AC18" s="171">
        <v>154</v>
      </c>
      <c r="AD18" s="171">
        <v>169</v>
      </c>
      <c r="AE18" s="171">
        <v>184</v>
      </c>
      <c r="AF18" s="6">
        <f>AD18-AC18</f>
        <v>15</v>
      </c>
    </row>
    <row r="19" spans="1:32" x14ac:dyDescent="0.2">
      <c r="A19" s="21"/>
      <c r="B19" s="21" t="s">
        <v>22</v>
      </c>
      <c r="C19" s="162">
        <f t="shared" ca="1" si="0"/>
        <v>533288</v>
      </c>
      <c r="D19" s="162">
        <f t="shared" ca="1" si="1"/>
        <v>0</v>
      </c>
      <c r="E19" s="162">
        <f t="shared" ca="1" si="2"/>
        <v>0</v>
      </c>
      <c r="F19" s="162">
        <f t="shared" ca="1" si="3"/>
        <v>3</v>
      </c>
      <c r="G19" s="162">
        <f t="shared" ca="1" si="4"/>
        <v>2</v>
      </c>
      <c r="H19" s="162" t="str">
        <f t="shared" ca="1" si="5"/>
        <v/>
      </c>
      <c r="I19" s="162">
        <f t="shared" ca="1" si="6"/>
        <v>8</v>
      </c>
      <c r="J19" s="162">
        <f t="shared" ca="1" si="7"/>
        <v>41</v>
      </c>
      <c r="K19" s="162">
        <f t="shared" ca="1" si="8"/>
        <v>44</v>
      </c>
      <c r="L19" s="162">
        <f t="shared" ca="1" si="9"/>
        <v>0</v>
      </c>
      <c r="M19" s="23"/>
      <c r="N19" s="162">
        <f t="shared" ca="1" si="10"/>
        <v>86</v>
      </c>
      <c r="O19" s="23"/>
      <c r="P19" s="619">
        <f t="shared" ca="1" si="11"/>
        <v>88</v>
      </c>
      <c r="Q19" s="23"/>
      <c r="R19" s="169"/>
      <c r="S19" s="30"/>
      <c r="T19" s="30"/>
      <c r="U19" s="30"/>
      <c r="V19" s="25"/>
      <c r="W19" s="25"/>
      <c r="X19" s="163" t="s">
        <v>187</v>
      </c>
      <c r="Y19" s="172">
        <v>185</v>
      </c>
      <c r="Z19" s="172">
        <v>188</v>
      </c>
      <c r="AA19" s="172">
        <v>191</v>
      </c>
      <c r="AB19" s="172"/>
      <c r="AC19" s="171">
        <v>187</v>
      </c>
      <c r="AD19" s="171">
        <v>190</v>
      </c>
      <c r="AE19" s="171">
        <v>193</v>
      </c>
      <c r="AF19" s="6">
        <f>AD19-AC19</f>
        <v>3</v>
      </c>
    </row>
    <row r="20" spans="1:32" x14ac:dyDescent="0.2">
      <c r="A20" s="21"/>
      <c r="B20" s="39"/>
      <c r="C20" s="40"/>
      <c r="D20" s="41"/>
      <c r="E20" s="41"/>
      <c r="F20" s="41"/>
      <c r="G20" s="41"/>
      <c r="H20" s="41"/>
      <c r="I20" s="41"/>
      <c r="J20" s="41"/>
      <c r="K20" s="41"/>
      <c r="L20" s="41"/>
      <c r="M20" s="41"/>
      <c r="N20" s="41"/>
      <c r="P20" s="620"/>
      <c r="Q20" s="40"/>
      <c r="R20" s="169"/>
      <c r="S20" s="30"/>
      <c r="T20" s="30"/>
      <c r="U20" s="30"/>
      <c r="X20" s="173"/>
      <c r="Y20" s="17"/>
      <c r="Z20" s="17"/>
      <c r="AA20" s="17"/>
      <c r="AB20" s="146"/>
    </row>
    <row r="21" spans="1:32" x14ac:dyDescent="0.2">
      <c r="A21" s="42" t="s">
        <v>488</v>
      </c>
      <c r="B21" s="39"/>
      <c r="C21" s="30"/>
      <c r="D21" s="31"/>
      <c r="E21" s="31"/>
      <c r="F21" s="31"/>
      <c r="G21" s="31"/>
      <c r="H21" s="31"/>
      <c r="I21" s="31"/>
      <c r="J21" s="31"/>
      <c r="K21" s="31"/>
      <c r="L21" s="31"/>
      <c r="M21" s="31"/>
      <c r="N21" s="31"/>
      <c r="P21" s="621"/>
      <c r="Q21" s="23"/>
      <c r="R21" s="169"/>
      <c r="S21" s="30"/>
      <c r="T21" s="30"/>
      <c r="U21" s="30"/>
      <c r="V21" s="141"/>
      <c r="W21" s="141"/>
      <c r="X21" s="756" t="s">
        <v>195</v>
      </c>
      <c r="Y21" s="756"/>
      <c r="Z21" s="756"/>
      <c r="AA21" s="756"/>
    </row>
    <row r="22" spans="1:32" x14ac:dyDescent="0.2">
      <c r="A22" s="21"/>
      <c r="B22" s="186" t="s">
        <v>31</v>
      </c>
      <c r="C22" s="164">
        <f ca="1">VLOOKUP(TRIM($B22),INDIRECT($V$17),$Y$36,FALSE)</f>
        <v>7999</v>
      </c>
      <c r="D22" s="164">
        <f ca="1">IF($L$4="Reading, Writing &amp; Mathematics", "", VLOOKUP(TRIM($B22),INDIRECT($V$17),1+$Y$36,FALSE))</f>
        <v>0</v>
      </c>
      <c r="E22" s="164">
        <f ca="1">IF($L$4="Reading, Writing &amp; Mathematics", "", VLOOKUP(TRIM($B22),INDIRECT($V$17),2+$Y$36,FALSE))</f>
        <v>0</v>
      </c>
      <c r="F22" s="164">
        <f ca="1">IF($L$4="Reading, Writing &amp; Mathematics", "", VLOOKUP(TRIM($B22),INDIRECT($V$17),3+$Y$36,FALSE))</f>
        <v>14</v>
      </c>
      <c r="G22" s="164">
        <f ca="1">IF($L$4="Reading, Writing &amp; Mathematics", "",VLOOKUP(TRIM($B22),INDIRECT($V$17),4+$Y$36,FALSE))</f>
        <v>12</v>
      </c>
      <c r="H22" s="164" t="str">
        <f ca="1">IF(OR($L$4="Writing",$L$4="Mathematics"),VLOOKUP(TRIM($B22),INDIRECT($V$17),5+$Y$36,FALSE),"")</f>
        <v/>
      </c>
      <c r="I22" s="164">
        <f ca="1">IF(OR($L$4="Writing",$L$4="Mathematics"),VLOOKUP(TRIM($B22),INDIRECT($V$17),6+$Y$36,FALSE),IF($L$4="Reading, Writing &amp; Mathematics","",VLOOKUP(TRIM($B22),INDIRECT($V$17),5+$Y$36,FALSE)))</f>
        <v>23</v>
      </c>
      <c r="J22" s="164">
        <f ca="1">IF(OR($L$4="Writing",$L$4="Mathematics"),VLOOKUP(TRIM($B22),INDIRECT($V$17),7+$Y$36,FALSE),IF($L$4="Reading, Writing &amp; Mathematics","",VLOOKUP(TRIM($B22),INDIRECT($V$17),6+$Y$36,FALSE)))</f>
        <v>40</v>
      </c>
      <c r="K22" s="164">
        <f ca="1">IF(OR($L$4="Writing",$L$4="Mathematics"),VLOOKUP(TRIM($B22),INDIRECT($V$17),8+$Y$36,FALSE),IF($L$4="Reading, Writing &amp; Mathematics","",VLOOKUP(TRIM($B22),INDIRECT($V$17),7+$Y$36,FALSE)))</f>
        <v>10</v>
      </c>
      <c r="L22" s="164">
        <f ca="1">IF(OR($L$4="Writing",$L$4="Mathematics"),VLOOKUP(TRIM($B22),INDIRECT($V$17),9+$Y$36,FALSE),IF($L$4="Reading, Writing &amp; Mathematics","",VLOOKUP(TRIM($B22),INDIRECT($V$17),8+$Y$36,FALSE)))</f>
        <v>0</v>
      </c>
      <c r="M22" s="30"/>
      <c r="N22" s="164">
        <f ca="1">VLOOKUP(TRIM($B22),INDIRECT($V$17),$Z$36,FALSE)</f>
        <v>51</v>
      </c>
      <c r="O22" s="30"/>
      <c r="P22" s="618">
        <f ca="1">IF(OR($L$4="Grammar, Punctuation &amp; Spelling", $L$4="Reading, Writing &amp; Mathematics"), "", VLOOKUP(TRIM($B22),INDIRECT($V$17),$AA$36,FALSE))</f>
        <v>74</v>
      </c>
      <c r="Q22" s="30"/>
      <c r="R22" s="169"/>
      <c r="S22" s="30"/>
      <c r="T22" s="30"/>
      <c r="U22" s="30"/>
      <c r="V22" s="174"/>
      <c r="W22" s="174"/>
      <c r="X22" s="163"/>
      <c r="Y22" s="163" t="s">
        <v>9</v>
      </c>
      <c r="Z22" s="163" t="s">
        <v>13</v>
      </c>
      <c r="AA22" s="163" t="s">
        <v>12</v>
      </c>
      <c r="AE22" s="141"/>
    </row>
    <row r="23" spans="1:32" s="25" customFormat="1" x14ac:dyDescent="0.2">
      <c r="A23" s="21"/>
      <c r="B23" s="186" t="s">
        <v>32</v>
      </c>
      <c r="C23" s="164">
        <f t="shared" ref="C23:C34" ca="1" si="12">VLOOKUP(TRIM($B23),INDIRECT($V$17),$Y$36,FALSE)</f>
        <v>14871</v>
      </c>
      <c r="D23" s="164">
        <f t="shared" ref="D23:D34" ca="1" si="13">IF($L$4="Reading, Writing &amp; Mathematics", "", VLOOKUP(TRIM($B23),INDIRECT($V$17),1+$Y$36,FALSE))</f>
        <v>1</v>
      </c>
      <c r="E23" s="164">
        <f t="shared" ref="E23:E34" ca="1" si="14">IF($L$4="Reading, Writing &amp; Mathematics", "", VLOOKUP(TRIM($B23),INDIRECT($V$17),2+$Y$36,FALSE))</f>
        <v>0</v>
      </c>
      <c r="F23" s="164">
        <f t="shared" ref="F23:F34" ca="1" si="15">IF($L$4="Reading, Writing &amp; Mathematics", "", VLOOKUP(TRIM($B23),INDIRECT($V$17),3+$Y$36,FALSE))</f>
        <v>25</v>
      </c>
      <c r="G23" s="164">
        <f t="shared" ref="G23:G34" ca="1" si="16">IF($L$4="Reading, Writing &amp; Mathematics", "",VLOOKUP(TRIM($B23),INDIRECT($V$17),4+$Y$36,FALSE))</f>
        <v>14</v>
      </c>
      <c r="H23" s="164" t="str">
        <f t="shared" ref="H23:H34" ca="1" si="17">IF(OR($L$4="Writing",$L$4="Mathematics"),VLOOKUP(TRIM($B23),INDIRECT($V$17),5+$Y$36,FALSE),"")</f>
        <v/>
      </c>
      <c r="I23" s="164">
        <f t="shared" ref="I23:I34" ca="1" si="18">IF(OR($L$4="Writing",$L$4="Mathematics"),VLOOKUP(TRIM($B23),INDIRECT($V$17),6+$Y$36,FALSE),IF($L$4="Reading, Writing &amp; Mathematics","",VLOOKUP(TRIM($B23),INDIRECT($V$17),5+$Y$36,FALSE)))</f>
        <v>24</v>
      </c>
      <c r="J23" s="164">
        <f t="shared" ref="J23:J34" ca="1" si="19">IF(OR($L$4="Writing",$L$4="Mathematics"),VLOOKUP(TRIM($B23),INDIRECT($V$17),7+$Y$36,FALSE),IF($L$4="Reading, Writing &amp; Mathematics","",VLOOKUP(TRIM($B23),INDIRECT($V$17),6+$Y$36,FALSE)))</f>
        <v>31</v>
      </c>
      <c r="K23" s="164">
        <f t="shared" ref="K23:K34" ca="1" si="20">IF(OR($L$4="Writing",$L$4="Mathematics"),VLOOKUP(TRIM($B23),INDIRECT($V$17),8+$Y$36,FALSE),IF($L$4="Reading, Writing &amp; Mathematics","",VLOOKUP(TRIM($B23),INDIRECT($V$17),7+$Y$36,FALSE)))</f>
        <v>5</v>
      </c>
      <c r="L23" s="164">
        <f t="shared" ref="L23:L34" ca="1" si="21">IF(OR($L$4="Writing",$L$4="Mathematics"),VLOOKUP(TRIM($B23),INDIRECT($V$17),9+$Y$36,FALSE),IF($L$4="Reading, Writing &amp; Mathematics","",VLOOKUP(TRIM($B23),INDIRECT($V$17),8+$Y$36,FALSE)))</f>
        <v>0</v>
      </c>
      <c r="M23" s="30"/>
      <c r="N23" s="164">
        <f t="shared" ref="N23:N34" ca="1" si="22">VLOOKUP(TRIM($B23),INDIRECT($V$17),$Z$36,FALSE)</f>
        <v>36</v>
      </c>
      <c r="O23" s="30"/>
      <c r="P23" s="618">
        <f t="shared" ref="P23:P34" ca="1" si="23">IF(OR($L$4="Grammar, Punctuation &amp; Spelling", $L$4="Reading, Writing &amp; Mathematics"), "", VLOOKUP(TRIM($B23),INDIRECT($V$17),$AA$36,FALSE))</f>
        <v>66</v>
      </c>
      <c r="Q23" s="30"/>
      <c r="R23" s="169"/>
      <c r="S23" s="23"/>
      <c r="T23" s="23"/>
      <c r="U23" s="23"/>
      <c r="V23" s="141"/>
      <c r="W23" s="141"/>
      <c r="X23" s="163" t="s">
        <v>1</v>
      </c>
      <c r="Y23" s="171">
        <v>196</v>
      </c>
      <c r="Z23" s="171">
        <v>199</v>
      </c>
      <c r="AA23" s="171">
        <v>202</v>
      </c>
      <c r="AB23" s="141"/>
      <c r="AC23" s="141"/>
      <c r="AD23" s="146"/>
    </row>
    <row r="24" spans="1:32" x14ac:dyDescent="0.2">
      <c r="A24" s="21"/>
      <c r="B24" s="186" t="s">
        <v>33</v>
      </c>
      <c r="C24" s="164">
        <f t="shared" ca="1" si="12"/>
        <v>2155</v>
      </c>
      <c r="D24" s="164">
        <f t="shared" ca="1" si="13"/>
        <v>0</v>
      </c>
      <c r="E24" s="164">
        <f t="shared" ca="1" si="14"/>
        <v>0</v>
      </c>
      <c r="F24" s="164">
        <f t="shared" ca="1" si="15"/>
        <v>87</v>
      </c>
      <c r="G24" s="164">
        <f t="shared" ca="1" si="16"/>
        <v>3</v>
      </c>
      <c r="H24" s="164" t="str">
        <f t="shared" ca="1" si="17"/>
        <v/>
      </c>
      <c r="I24" s="164">
        <f t="shared" ca="1" si="18"/>
        <v>4</v>
      </c>
      <c r="J24" s="164">
        <f t="shared" ca="1" si="19"/>
        <v>5</v>
      </c>
      <c r="K24" s="164">
        <f t="shared" ca="1" si="20"/>
        <v>1</v>
      </c>
      <c r="L24" s="164">
        <f t="shared" ca="1" si="21"/>
        <v>0</v>
      </c>
      <c r="M24" s="30"/>
      <c r="N24" s="164">
        <f t="shared" ca="1" si="22"/>
        <v>5</v>
      </c>
      <c r="O24" s="30"/>
      <c r="P24" s="618">
        <f t="shared" ca="1" si="23"/>
        <v>17</v>
      </c>
      <c r="Q24" s="30"/>
      <c r="R24" s="169"/>
      <c r="S24" s="30"/>
      <c r="T24" s="30"/>
      <c r="U24" s="30"/>
      <c r="V24" s="141"/>
      <c r="W24" s="141"/>
      <c r="X24" s="163" t="s">
        <v>4</v>
      </c>
      <c r="Y24" s="171">
        <v>205</v>
      </c>
      <c r="Z24" s="171">
        <v>208</v>
      </c>
      <c r="AA24" s="171">
        <v>211</v>
      </c>
      <c r="AB24" s="146"/>
    </row>
    <row r="25" spans="1:32" x14ac:dyDescent="0.2">
      <c r="A25" s="21"/>
      <c r="B25" s="186" t="s">
        <v>34</v>
      </c>
      <c r="C25" s="164">
        <f t="shared" ca="1" si="12"/>
        <v>623</v>
      </c>
      <c r="D25" s="164" t="str">
        <f t="shared" ca="1" si="13"/>
        <v>x</v>
      </c>
      <c r="E25" s="164">
        <f t="shared" ca="1" si="14"/>
        <v>1</v>
      </c>
      <c r="F25" s="164">
        <f t="shared" ca="1" si="15"/>
        <v>91</v>
      </c>
      <c r="G25" s="164">
        <f t="shared" ca="1" si="16"/>
        <v>2</v>
      </c>
      <c r="H25" s="164" t="str">
        <f t="shared" ca="1" si="17"/>
        <v/>
      </c>
      <c r="I25" s="164">
        <f t="shared" ca="1" si="18"/>
        <v>2</v>
      </c>
      <c r="J25" s="164">
        <f t="shared" ca="1" si="19"/>
        <v>3</v>
      </c>
      <c r="K25" s="164">
        <f t="shared" ca="1" si="20"/>
        <v>1</v>
      </c>
      <c r="L25" s="164">
        <f t="shared" ca="1" si="21"/>
        <v>0</v>
      </c>
      <c r="M25" s="30"/>
      <c r="N25" s="164">
        <f t="shared" ca="1" si="22"/>
        <v>4</v>
      </c>
      <c r="O25" s="30"/>
      <c r="P25" s="618">
        <f t="shared" ca="1" si="23"/>
        <v>10</v>
      </c>
      <c r="Q25" s="30"/>
      <c r="R25" s="17"/>
      <c r="S25" s="30"/>
      <c r="T25" s="30"/>
      <c r="U25" s="30"/>
      <c r="X25" s="163" t="s">
        <v>7</v>
      </c>
      <c r="Y25" s="171">
        <v>214</v>
      </c>
      <c r="Z25" s="171">
        <v>217</v>
      </c>
      <c r="AA25" s="171">
        <v>220</v>
      </c>
      <c r="AE25" s="146"/>
    </row>
    <row r="26" spans="1:32" x14ac:dyDescent="0.2">
      <c r="A26" s="21"/>
      <c r="B26" s="186" t="s">
        <v>35</v>
      </c>
      <c r="C26" s="164">
        <f t="shared" ca="1" si="12"/>
        <v>11602</v>
      </c>
      <c r="D26" s="164">
        <f t="shared" ca="1" si="13"/>
        <v>1</v>
      </c>
      <c r="E26" s="164">
        <f t="shared" ca="1" si="14"/>
        <v>0</v>
      </c>
      <c r="F26" s="164">
        <f t="shared" ca="1" si="15"/>
        <v>11</v>
      </c>
      <c r="G26" s="164">
        <f t="shared" ca="1" si="16"/>
        <v>7</v>
      </c>
      <c r="H26" s="164" t="str">
        <f t="shared" ca="1" si="17"/>
        <v/>
      </c>
      <c r="I26" s="164">
        <f t="shared" ca="1" si="18"/>
        <v>16</v>
      </c>
      <c r="J26" s="164">
        <f t="shared" ca="1" si="19"/>
        <v>43</v>
      </c>
      <c r="K26" s="164">
        <f t="shared" ca="1" si="20"/>
        <v>22</v>
      </c>
      <c r="L26" s="164">
        <f t="shared" ca="1" si="21"/>
        <v>0</v>
      </c>
      <c r="M26" s="30"/>
      <c r="N26" s="164">
        <f t="shared" ca="1" si="22"/>
        <v>64</v>
      </c>
      <c r="O26" s="30"/>
      <c r="P26" s="618">
        <f t="shared" ca="1" si="23"/>
        <v>77</v>
      </c>
      <c r="Q26" s="30"/>
      <c r="R26" s="17"/>
      <c r="S26" s="30"/>
      <c r="T26" s="30"/>
      <c r="U26" s="30"/>
      <c r="V26" s="25"/>
      <c r="W26" s="25"/>
    </row>
    <row r="27" spans="1:32" x14ac:dyDescent="0.2">
      <c r="A27" s="21"/>
      <c r="B27" s="188" t="s">
        <v>36</v>
      </c>
      <c r="C27" s="164">
        <f t="shared" ca="1" si="12"/>
        <v>8567</v>
      </c>
      <c r="D27" s="164">
        <f t="shared" ca="1" si="13"/>
        <v>1</v>
      </c>
      <c r="E27" s="164">
        <f t="shared" ca="1" si="14"/>
        <v>0</v>
      </c>
      <c r="F27" s="164">
        <f t="shared" ca="1" si="15"/>
        <v>24</v>
      </c>
      <c r="G27" s="164">
        <f t="shared" ca="1" si="16"/>
        <v>12</v>
      </c>
      <c r="H27" s="164" t="str">
        <f t="shared" ca="1" si="17"/>
        <v/>
      </c>
      <c r="I27" s="164">
        <f t="shared" ca="1" si="18"/>
        <v>21</v>
      </c>
      <c r="J27" s="164">
        <f t="shared" ca="1" si="19"/>
        <v>33</v>
      </c>
      <c r="K27" s="164">
        <f t="shared" ca="1" si="20"/>
        <v>9</v>
      </c>
      <c r="L27" s="164">
        <f t="shared" ca="1" si="21"/>
        <v>0</v>
      </c>
      <c r="M27" s="30"/>
      <c r="N27" s="164">
        <f t="shared" ca="1" si="22"/>
        <v>42</v>
      </c>
      <c r="O27" s="30"/>
      <c r="P27" s="618">
        <f t="shared" ca="1" si="23"/>
        <v>68</v>
      </c>
      <c r="Q27" s="30"/>
      <c r="R27" s="169"/>
      <c r="S27" s="30"/>
      <c r="T27" s="30"/>
      <c r="U27" s="30"/>
      <c r="X27" s="163" t="s">
        <v>196</v>
      </c>
      <c r="Y27" s="171"/>
      <c r="Z27" s="174"/>
      <c r="AB27" s="146"/>
    </row>
    <row r="28" spans="1:32" s="25" customFormat="1" x14ac:dyDescent="0.2">
      <c r="A28" s="21"/>
      <c r="B28" s="186" t="s">
        <v>37</v>
      </c>
      <c r="C28" s="164">
        <f t="shared" ca="1" si="12"/>
        <v>1161</v>
      </c>
      <c r="D28" s="164" t="str">
        <f t="shared" ca="1" si="13"/>
        <v>x</v>
      </c>
      <c r="E28" s="164" t="str">
        <f t="shared" ca="1" si="14"/>
        <v>x</v>
      </c>
      <c r="F28" s="164">
        <f t="shared" ca="1" si="15"/>
        <v>12</v>
      </c>
      <c r="G28" s="164">
        <f t="shared" ca="1" si="16"/>
        <v>5</v>
      </c>
      <c r="H28" s="164" t="str">
        <f t="shared" ca="1" si="17"/>
        <v/>
      </c>
      <c r="I28" s="164">
        <f t="shared" ca="1" si="18"/>
        <v>17</v>
      </c>
      <c r="J28" s="164">
        <f t="shared" ca="1" si="19"/>
        <v>41</v>
      </c>
      <c r="K28" s="164">
        <f t="shared" ca="1" si="20"/>
        <v>23</v>
      </c>
      <c r="L28" s="164" t="str">
        <f t="shared" ca="1" si="21"/>
        <v>x</v>
      </c>
      <c r="M28" s="30"/>
      <c r="N28" s="164">
        <f t="shared" ca="1" si="22"/>
        <v>65</v>
      </c>
      <c r="O28" s="30"/>
      <c r="P28" s="618">
        <f t="shared" ca="1" si="23"/>
        <v>79</v>
      </c>
      <c r="Q28" s="30"/>
      <c r="R28" s="169"/>
      <c r="S28" s="23"/>
      <c r="T28" s="23"/>
      <c r="U28" s="23"/>
      <c r="V28" s="6"/>
      <c r="W28" s="6"/>
      <c r="X28" s="171" t="s">
        <v>1</v>
      </c>
      <c r="Y28" s="171">
        <f>IF($L$5="all",0,IF($L$5="Girls",14,28))</f>
        <v>0</v>
      </c>
      <c r="Z28" s="174"/>
      <c r="AA28" s="6"/>
      <c r="AB28" s="141"/>
      <c r="AD28" s="146"/>
    </row>
    <row r="29" spans="1:32" x14ac:dyDescent="0.2">
      <c r="A29" s="21"/>
      <c r="B29" s="188" t="s">
        <v>38</v>
      </c>
      <c r="C29" s="164">
        <f t="shared" ca="1" si="12"/>
        <v>672</v>
      </c>
      <c r="D29" s="164">
        <f t="shared" ca="1" si="13"/>
        <v>0</v>
      </c>
      <c r="E29" s="164">
        <f t="shared" ca="1" si="14"/>
        <v>0</v>
      </c>
      <c r="F29" s="164">
        <f t="shared" ca="1" si="15"/>
        <v>11</v>
      </c>
      <c r="G29" s="164">
        <f t="shared" ca="1" si="16"/>
        <v>7</v>
      </c>
      <c r="H29" s="164" t="str">
        <f t="shared" ca="1" si="17"/>
        <v/>
      </c>
      <c r="I29" s="164">
        <f t="shared" ca="1" si="18"/>
        <v>11</v>
      </c>
      <c r="J29" s="164">
        <f t="shared" ca="1" si="19"/>
        <v>36</v>
      </c>
      <c r="K29" s="164">
        <f t="shared" ca="1" si="20"/>
        <v>33</v>
      </c>
      <c r="L29" s="164" t="str">
        <f t="shared" ca="1" si="21"/>
        <v>x</v>
      </c>
      <c r="M29" s="30"/>
      <c r="N29" s="164">
        <f t="shared" ca="1" si="22"/>
        <v>69</v>
      </c>
      <c r="O29" s="30"/>
      <c r="P29" s="618">
        <f t="shared" ca="1" si="23"/>
        <v>79</v>
      </c>
      <c r="Q29" s="30"/>
      <c r="R29" s="169"/>
      <c r="S29" s="30"/>
      <c r="T29" s="30"/>
      <c r="U29" s="30"/>
      <c r="X29" s="163" t="s">
        <v>197</v>
      </c>
      <c r="Y29" s="171">
        <f>IF($L$5="all",0,IF($L$5="Girls",16,32))</f>
        <v>0</v>
      </c>
      <c r="Z29" s="174"/>
    </row>
    <row r="30" spans="1:32" x14ac:dyDescent="0.2">
      <c r="A30" s="21"/>
      <c r="B30" s="186" t="s">
        <v>39</v>
      </c>
      <c r="C30" s="164">
        <f t="shared" ca="1" si="12"/>
        <v>92</v>
      </c>
      <c r="D30" s="164" t="str">
        <f t="shared" ca="1" si="13"/>
        <v>x</v>
      </c>
      <c r="E30" s="164" t="str">
        <f t="shared" ca="1" si="14"/>
        <v>x</v>
      </c>
      <c r="F30" s="164">
        <f t="shared" ca="1" si="15"/>
        <v>39</v>
      </c>
      <c r="G30" s="164">
        <f t="shared" ca="1" si="16"/>
        <v>5</v>
      </c>
      <c r="H30" s="164" t="str">
        <f t="shared" ca="1" si="17"/>
        <v/>
      </c>
      <c r="I30" s="164">
        <f t="shared" ca="1" si="18"/>
        <v>8</v>
      </c>
      <c r="J30" s="164">
        <f t="shared" ca="1" si="19"/>
        <v>34</v>
      </c>
      <c r="K30" s="164">
        <f t="shared" ca="1" si="20"/>
        <v>12</v>
      </c>
      <c r="L30" s="164">
        <f t="shared" ca="1" si="21"/>
        <v>0</v>
      </c>
      <c r="M30" s="30"/>
      <c r="N30" s="164">
        <f t="shared" ca="1" si="22"/>
        <v>46</v>
      </c>
      <c r="O30" s="30"/>
      <c r="P30" s="618">
        <f t="shared" ca="1" si="23"/>
        <v>54</v>
      </c>
      <c r="Q30" s="30"/>
      <c r="R30" s="17"/>
      <c r="S30" s="30"/>
      <c r="T30" s="30"/>
      <c r="U30" s="30"/>
      <c r="X30" s="171" t="s">
        <v>198</v>
      </c>
      <c r="Y30" s="171">
        <f>IF($L$5="all",0,IF($L$5="Girls",15,30))</f>
        <v>0</v>
      </c>
      <c r="Z30" s="174"/>
      <c r="AC30" s="175"/>
    </row>
    <row r="31" spans="1:32" x14ac:dyDescent="0.2">
      <c r="A31" s="21"/>
      <c r="B31" s="186" t="s">
        <v>40</v>
      </c>
      <c r="C31" s="164">
        <f t="shared" ca="1" si="12"/>
        <v>1874</v>
      </c>
      <c r="D31" s="164">
        <f t="shared" ca="1" si="13"/>
        <v>1</v>
      </c>
      <c r="E31" s="164">
        <f t="shared" ca="1" si="14"/>
        <v>0</v>
      </c>
      <c r="F31" s="164">
        <f t="shared" ca="1" si="15"/>
        <v>23</v>
      </c>
      <c r="G31" s="164">
        <f t="shared" ca="1" si="16"/>
        <v>5</v>
      </c>
      <c r="H31" s="164" t="str">
        <f t="shared" ca="1" si="17"/>
        <v/>
      </c>
      <c r="I31" s="164">
        <f t="shared" ca="1" si="18"/>
        <v>13</v>
      </c>
      <c r="J31" s="164">
        <f t="shared" ca="1" si="19"/>
        <v>34</v>
      </c>
      <c r="K31" s="164">
        <f t="shared" ca="1" si="20"/>
        <v>24</v>
      </c>
      <c r="L31" s="164">
        <f t="shared" ca="1" si="21"/>
        <v>0</v>
      </c>
      <c r="M31" s="30"/>
      <c r="N31" s="164">
        <f t="shared" ca="1" si="22"/>
        <v>59</v>
      </c>
      <c r="O31" s="30"/>
      <c r="P31" s="164">
        <f t="shared" ca="1" si="23"/>
        <v>71</v>
      </c>
      <c r="Q31" s="30"/>
      <c r="R31" s="17"/>
      <c r="S31" s="23"/>
      <c r="T31" s="23"/>
      <c r="U31" s="23"/>
      <c r="X31" s="171" t="s">
        <v>199</v>
      </c>
      <c r="Y31" s="171">
        <f>IF($L$5="all",0,IF($L$5="Girls",3,6))</f>
        <v>0</v>
      </c>
      <c r="Z31" s="174"/>
      <c r="AC31" s="146"/>
    </row>
    <row r="32" spans="1:32" s="25" customFormat="1" x14ac:dyDescent="0.2">
      <c r="A32" s="21"/>
      <c r="B32" s="186" t="s">
        <v>41</v>
      </c>
      <c r="C32" s="164">
        <f t="shared" ca="1" si="12"/>
        <v>5477</v>
      </c>
      <c r="D32" s="164">
        <f t="shared" ca="1" si="13"/>
        <v>1</v>
      </c>
      <c r="E32" s="164">
        <f t="shared" ca="1" si="14"/>
        <v>1</v>
      </c>
      <c r="F32" s="164">
        <f t="shared" ca="1" si="15"/>
        <v>35</v>
      </c>
      <c r="G32" s="164">
        <f t="shared" ca="1" si="16"/>
        <v>5</v>
      </c>
      <c r="H32" s="164" t="str">
        <f t="shared" ca="1" si="17"/>
        <v/>
      </c>
      <c r="I32" s="164">
        <f t="shared" ca="1" si="18"/>
        <v>11</v>
      </c>
      <c r="J32" s="164">
        <f t="shared" ca="1" si="19"/>
        <v>28</v>
      </c>
      <c r="K32" s="164">
        <f t="shared" ca="1" si="20"/>
        <v>20</v>
      </c>
      <c r="L32" s="164">
        <f t="shared" ca="1" si="21"/>
        <v>0</v>
      </c>
      <c r="M32" s="30"/>
      <c r="N32" s="164">
        <f t="shared" ca="1" si="22"/>
        <v>48</v>
      </c>
      <c r="O32" s="30"/>
      <c r="P32" s="164">
        <f t="shared" ca="1" si="23"/>
        <v>59</v>
      </c>
      <c r="Q32" s="30"/>
      <c r="R32" s="169"/>
      <c r="S32" s="23"/>
      <c r="T32" s="23"/>
      <c r="U32" s="23"/>
      <c r="X32" s="176"/>
      <c r="Y32" s="176"/>
      <c r="Z32" s="174"/>
      <c r="AA32" s="6"/>
      <c r="AB32" s="141"/>
      <c r="AC32" s="146"/>
    </row>
    <row r="33" spans="1:31" ht="12" customHeight="1" x14ac:dyDescent="0.2">
      <c r="A33" s="21"/>
      <c r="B33" s="188" t="s">
        <v>42</v>
      </c>
      <c r="C33" s="164">
        <f t="shared" ca="1" si="12"/>
        <v>2124</v>
      </c>
      <c r="D33" s="164">
        <f t="shared" ca="1" si="13"/>
        <v>1</v>
      </c>
      <c r="E33" s="164">
        <f t="shared" ca="1" si="14"/>
        <v>0</v>
      </c>
      <c r="F33" s="164">
        <f t="shared" ca="1" si="15"/>
        <v>14</v>
      </c>
      <c r="G33" s="164">
        <f t="shared" ca="1" si="16"/>
        <v>8</v>
      </c>
      <c r="H33" s="164" t="str">
        <f t="shared" ca="1" si="17"/>
        <v/>
      </c>
      <c r="I33" s="164">
        <f t="shared" ca="1" si="18"/>
        <v>19</v>
      </c>
      <c r="J33" s="164">
        <f t="shared" ca="1" si="19"/>
        <v>40</v>
      </c>
      <c r="K33" s="164">
        <f t="shared" ca="1" si="20"/>
        <v>18</v>
      </c>
      <c r="L33" s="164" t="str">
        <f t="shared" ca="1" si="21"/>
        <v>x</v>
      </c>
      <c r="M33" s="30"/>
      <c r="N33" s="164">
        <f t="shared" ca="1" si="22"/>
        <v>58</v>
      </c>
      <c r="O33" s="30"/>
      <c r="P33" s="164">
        <f t="shared" ca="1" si="23"/>
        <v>72</v>
      </c>
      <c r="Q33" s="40"/>
      <c r="R33" s="169"/>
      <c r="S33" s="30"/>
      <c r="T33" s="30"/>
      <c r="U33" s="30"/>
      <c r="X33" s="177"/>
      <c r="Y33" s="178" t="s">
        <v>200</v>
      </c>
      <c r="Z33" s="178" t="s">
        <v>201</v>
      </c>
      <c r="AA33" s="178" t="s">
        <v>202</v>
      </c>
      <c r="AB33" s="146"/>
    </row>
    <row r="34" spans="1:31" x14ac:dyDescent="0.2">
      <c r="A34" s="44"/>
      <c r="B34" s="189" t="s">
        <v>490</v>
      </c>
      <c r="C34" s="190">
        <f t="shared" ca="1" si="12"/>
        <v>57217</v>
      </c>
      <c r="D34" s="190">
        <f t="shared" ca="1" si="13"/>
        <v>1</v>
      </c>
      <c r="E34" s="190">
        <f t="shared" ca="1" si="14"/>
        <v>0</v>
      </c>
      <c r="F34" s="190">
        <f t="shared" ca="1" si="15"/>
        <v>23</v>
      </c>
      <c r="G34" s="190">
        <f t="shared" ca="1" si="16"/>
        <v>10</v>
      </c>
      <c r="H34" s="190" t="str">
        <f t="shared" ca="1" si="17"/>
        <v/>
      </c>
      <c r="I34" s="190">
        <f t="shared" ca="1" si="18"/>
        <v>19</v>
      </c>
      <c r="J34" s="190">
        <f t="shared" ca="1" si="19"/>
        <v>34</v>
      </c>
      <c r="K34" s="190">
        <f t="shared" ca="1" si="20"/>
        <v>13</v>
      </c>
      <c r="L34" s="190">
        <f t="shared" ca="1" si="21"/>
        <v>0</v>
      </c>
      <c r="M34" s="46"/>
      <c r="N34" s="190">
        <f t="shared" ca="1" si="22"/>
        <v>47</v>
      </c>
      <c r="O34" s="46"/>
      <c r="P34" s="190">
        <f t="shared" ca="1" si="23"/>
        <v>67</v>
      </c>
      <c r="Q34" s="191"/>
      <c r="R34" s="17"/>
      <c r="S34" s="30"/>
      <c r="T34" s="30"/>
      <c r="U34" s="30"/>
      <c r="X34" s="171" t="s">
        <v>203</v>
      </c>
      <c r="Y34" s="179">
        <f>IF($L$4="Reading",$Y$15,IF($L$4="Writing",$Y$16,IF($L$4="Mathematics",$Y$17,IF($L$4="Grammar, Punctuation &amp; Spelling",$Y$18,$Y$19))))</f>
        <v>2</v>
      </c>
      <c r="Z34" s="179">
        <f>IF($L$4="Reading",$AC$15,IF($L$4="Writing",$AC$16,IF($L$4="Mathematics",$AC$17, IF($L$4="Grammar, Punctuation &amp; Spelling",$AC$18,$AC$19))))</f>
        <v>15</v>
      </c>
      <c r="AA34" s="179">
        <f>IF($L$4="Reading",$Y$23,IF($L$4="Writing",$Y$24,IF($L$4="Mathematics",$Y$25,"")))</f>
        <v>196</v>
      </c>
    </row>
    <row r="35" spans="1:31" s="25" customFormat="1" x14ac:dyDescent="0.2">
      <c r="A35" s="18"/>
      <c r="B35" s="19"/>
      <c r="C35" s="19"/>
      <c r="D35" s="19"/>
      <c r="E35" s="19"/>
      <c r="F35" s="19"/>
      <c r="G35" s="19"/>
      <c r="H35" s="19"/>
      <c r="I35" s="19"/>
      <c r="J35" s="19"/>
      <c r="K35" s="17"/>
      <c r="L35" s="17"/>
      <c r="M35" s="17"/>
      <c r="N35" s="113"/>
      <c r="O35" s="113"/>
      <c r="P35" s="6"/>
      <c r="Q35" s="113" t="s">
        <v>43</v>
      </c>
      <c r="R35" s="17"/>
      <c r="S35" s="23"/>
      <c r="T35" s="23"/>
      <c r="U35" s="23"/>
      <c r="V35" s="6"/>
      <c r="W35" s="6"/>
      <c r="X35" s="171" t="s">
        <v>204</v>
      </c>
      <c r="Y35" s="179">
        <f>IF(OR(,$L$4="Writing",$L$4="Mathematics"),Y29,IF(L4="Reading",Y28,IF(L4="Grammar, Punctuation &amp; Spelling",Y30,Y31)))</f>
        <v>0</v>
      </c>
      <c r="Z35" s="179">
        <f>IF(OR(,$L$4="Writing",$L$4="Mathematics"),$Y$29,IF($L$4="Reading",$Y$28,IF($L$4="Grammar, Punctuation &amp; Spelling",$Y$30,$Y$31)))</f>
        <v>0</v>
      </c>
      <c r="AA35" s="179">
        <f>IF(L5="All",0,IF(L5="Girls",3,6))</f>
        <v>0</v>
      </c>
      <c r="AB35" s="141"/>
      <c r="AC35" s="146"/>
      <c r="AD35" s="146"/>
    </row>
    <row r="36" spans="1:31" ht="12.75" x14ac:dyDescent="0.2">
      <c r="A36" s="49" t="s">
        <v>208</v>
      </c>
      <c r="B36" s="49"/>
      <c r="C36" s="49"/>
      <c r="D36" s="19"/>
      <c r="E36" s="19"/>
      <c r="F36" s="36"/>
      <c r="G36" s="36"/>
      <c r="H36" s="36"/>
      <c r="I36" s="19"/>
      <c r="J36" s="19"/>
      <c r="K36" s="19"/>
      <c r="L36" s="19"/>
      <c r="M36" s="19"/>
      <c r="N36" s="19"/>
      <c r="O36" s="19"/>
      <c r="P36" s="19"/>
      <c r="Q36" s="19"/>
      <c r="R36" s="169"/>
      <c r="S36" s="30"/>
      <c r="T36" s="30"/>
      <c r="U36" s="30"/>
      <c r="X36" s="180" t="s">
        <v>205</v>
      </c>
      <c r="Y36" s="181">
        <f>SUM(Y34:Y35)</f>
        <v>2</v>
      </c>
      <c r="Z36" s="181">
        <f>SUM(Z34:Z35)</f>
        <v>15</v>
      </c>
      <c r="AA36" s="181">
        <f>IF(OR($L$4="Reading", $L$4="Writing", $L$4="Mathematics"),SUM($AA$34:$AA$35),"")</f>
        <v>196</v>
      </c>
      <c r="AE36" s="141"/>
    </row>
    <row r="37" spans="1:31" x14ac:dyDescent="0.2">
      <c r="A37" s="49" t="s">
        <v>209</v>
      </c>
      <c r="B37" s="36"/>
      <c r="C37" s="36"/>
      <c r="D37" s="36"/>
      <c r="E37" s="36"/>
      <c r="F37" s="36"/>
      <c r="G37" s="36"/>
      <c r="H37" s="36"/>
      <c r="I37" s="36"/>
      <c r="J37" s="19"/>
      <c r="K37" s="19"/>
      <c r="L37" s="19"/>
      <c r="M37" s="19"/>
      <c r="N37" s="19"/>
      <c r="O37" s="19"/>
      <c r="P37" s="19"/>
      <c r="Q37" s="19"/>
      <c r="R37" s="169"/>
      <c r="S37" s="23"/>
      <c r="T37" s="23"/>
      <c r="U37" s="23"/>
      <c r="V37" s="25"/>
      <c r="W37" s="25"/>
      <c r="X37" s="25"/>
      <c r="Y37" s="25"/>
      <c r="Z37" s="25"/>
      <c r="AA37" s="25"/>
      <c r="AB37" s="146"/>
    </row>
    <row r="38" spans="1:31" x14ac:dyDescent="0.2">
      <c r="A38" s="49" t="s">
        <v>505</v>
      </c>
      <c r="B38" s="49"/>
      <c r="C38" s="49"/>
      <c r="D38" s="19"/>
      <c r="E38" s="19"/>
      <c r="F38" s="19"/>
      <c r="G38" s="19"/>
      <c r="H38" s="19"/>
      <c r="I38" s="19"/>
      <c r="J38" s="19"/>
      <c r="K38" s="19"/>
      <c r="L38" s="19"/>
      <c r="M38" s="19"/>
      <c r="N38" s="19"/>
      <c r="O38" s="19"/>
      <c r="P38" s="19"/>
      <c r="Q38" s="19"/>
      <c r="R38" s="17"/>
      <c r="S38" s="30"/>
      <c r="T38" s="30"/>
      <c r="U38" s="30"/>
    </row>
    <row r="39" spans="1:31" x14ac:dyDescent="0.2">
      <c r="A39" s="757" t="s">
        <v>489</v>
      </c>
      <c r="B39" s="757"/>
      <c r="C39" s="757"/>
      <c r="D39" s="757"/>
      <c r="E39" s="757"/>
      <c r="F39" s="757"/>
      <c r="G39" s="757"/>
      <c r="H39" s="757"/>
      <c r="I39" s="757"/>
      <c r="J39" s="757"/>
      <c r="K39" s="757"/>
      <c r="L39" s="757"/>
      <c r="M39" s="757"/>
      <c r="N39" s="757"/>
      <c r="O39" s="757"/>
      <c r="P39" s="757"/>
      <c r="Q39" s="757"/>
      <c r="R39" s="17"/>
      <c r="S39" s="30"/>
      <c r="T39" s="30"/>
      <c r="U39" s="30"/>
    </row>
    <row r="40" spans="1:31" x14ac:dyDescent="0.2">
      <c r="A40" s="49" t="str">
        <f>IF($Q$9=5,"5. Pupils are expected to progress by at least 2 levels between key stage 1 and key stage 2.","")</f>
        <v>5. Pupils are expected to progress by at least 2 levels between key stage 1 and key stage 2.</v>
      </c>
      <c r="B40" s="19"/>
      <c r="C40" s="19"/>
      <c r="D40" s="19"/>
      <c r="E40" s="19"/>
      <c r="F40" s="19"/>
      <c r="G40" s="19"/>
      <c r="H40" s="19"/>
      <c r="I40" s="19"/>
      <c r="J40" s="19"/>
      <c r="K40" s="19"/>
      <c r="L40" s="19"/>
      <c r="M40" s="19"/>
      <c r="N40" s="19"/>
      <c r="O40" s="19"/>
      <c r="P40" s="19"/>
      <c r="Q40" s="19"/>
      <c r="R40" s="169"/>
      <c r="S40" s="30"/>
      <c r="T40" s="30"/>
      <c r="U40" s="30"/>
      <c r="AC40" s="146"/>
    </row>
    <row r="41" spans="1:31" s="25" customFormat="1" x14ac:dyDescent="0.2">
      <c r="A41" s="19"/>
      <c r="B41" s="19"/>
      <c r="C41" s="19"/>
      <c r="D41" s="19"/>
      <c r="E41" s="19"/>
      <c r="F41" s="19"/>
      <c r="G41" s="19"/>
      <c r="H41" s="19"/>
      <c r="I41" s="19"/>
      <c r="J41" s="19"/>
      <c r="K41" s="19"/>
      <c r="L41" s="19"/>
      <c r="M41" s="19"/>
      <c r="N41" s="19"/>
      <c r="O41" s="19"/>
      <c r="P41" s="19"/>
      <c r="Q41" s="19"/>
      <c r="R41" s="169"/>
      <c r="S41" s="23"/>
      <c r="T41" s="23"/>
      <c r="U41" s="23"/>
      <c r="V41" s="6"/>
      <c r="W41" s="6"/>
      <c r="X41" s="6"/>
      <c r="Y41" s="6"/>
      <c r="Z41" s="6"/>
      <c r="AA41" s="6"/>
      <c r="AB41" s="141"/>
      <c r="AC41" s="141"/>
      <c r="AD41" s="146"/>
    </row>
    <row r="42" spans="1:31" ht="11.25" customHeight="1" x14ac:dyDescent="0.2">
      <c r="A42" s="193" t="s">
        <v>47</v>
      </c>
      <c r="B42" s="194"/>
      <c r="C42" s="194"/>
      <c r="D42" s="194"/>
      <c r="E42" s="195"/>
      <c r="F42" s="195"/>
      <c r="G42" s="17"/>
      <c r="H42" s="17"/>
      <c r="I42" s="196"/>
      <c r="J42" s="196"/>
      <c r="K42" s="196"/>
      <c r="L42" s="196"/>
      <c r="M42" s="17"/>
      <c r="N42" s="17"/>
      <c r="O42" s="17"/>
      <c r="P42" s="17"/>
      <c r="Q42" s="17"/>
      <c r="R42" s="169"/>
      <c r="S42" s="30"/>
      <c r="T42" s="30"/>
      <c r="U42" s="30"/>
    </row>
    <row r="43" spans="1:31" ht="11.25" customHeight="1" x14ac:dyDescent="0.2">
      <c r="A43" s="49" t="s">
        <v>416</v>
      </c>
      <c r="I43" s="198"/>
      <c r="J43" s="198"/>
      <c r="K43" s="198"/>
      <c r="L43" s="198"/>
      <c r="R43" s="169"/>
      <c r="S43" s="23"/>
      <c r="T43" s="23"/>
      <c r="U43" s="23"/>
    </row>
    <row r="44" spans="1:31" x14ac:dyDescent="0.2">
      <c r="A44" s="199"/>
      <c r="B44" s="199"/>
      <c r="C44" s="199"/>
      <c r="D44" s="199"/>
      <c r="E44" s="199"/>
      <c r="F44" s="199"/>
      <c r="G44" s="199"/>
      <c r="H44" s="199"/>
      <c r="I44" s="198"/>
      <c r="J44" s="198"/>
      <c r="K44" s="198"/>
      <c r="L44" s="198"/>
      <c r="R44" s="169"/>
      <c r="S44" s="30"/>
      <c r="T44" s="30"/>
      <c r="U44" s="30"/>
    </row>
    <row r="45" spans="1:31" x14ac:dyDescent="0.2">
      <c r="I45" s="198"/>
      <c r="J45" s="198"/>
      <c r="K45" s="198"/>
      <c r="L45" s="198"/>
      <c r="R45" s="169"/>
      <c r="S45" s="30"/>
      <c r="T45" s="30"/>
      <c r="U45" s="30"/>
    </row>
    <row r="46" spans="1:31" s="25" customFormat="1" x14ac:dyDescent="0.2">
      <c r="A46" s="6"/>
      <c r="B46" s="6"/>
      <c r="C46" s="6"/>
      <c r="D46" s="6"/>
      <c r="E46" s="6"/>
      <c r="F46" s="6"/>
      <c r="G46" s="6"/>
      <c r="H46" s="6"/>
      <c r="I46" s="198"/>
      <c r="J46" s="198"/>
      <c r="K46" s="198"/>
      <c r="L46" s="198"/>
      <c r="M46" s="6"/>
      <c r="N46" s="6"/>
      <c r="O46" s="6"/>
      <c r="P46" s="6"/>
      <c r="Q46" s="6"/>
      <c r="R46" s="169"/>
      <c r="S46" s="23"/>
      <c r="T46" s="23"/>
      <c r="U46" s="23"/>
      <c r="V46" s="6"/>
      <c r="W46" s="6"/>
      <c r="X46" s="6"/>
      <c r="Y46" s="6"/>
      <c r="Z46" s="6"/>
      <c r="AA46" s="6"/>
      <c r="AB46" s="141"/>
      <c r="AC46" s="141"/>
      <c r="AD46" s="146"/>
    </row>
    <row r="47" spans="1:31" x14ac:dyDescent="0.2">
      <c r="R47" s="30"/>
      <c r="S47" s="30"/>
      <c r="T47" s="30"/>
      <c r="U47" s="30"/>
    </row>
    <row r="48" spans="1:31" x14ac:dyDescent="0.2">
      <c r="R48" s="30"/>
      <c r="S48" s="30"/>
      <c r="T48" s="30"/>
      <c r="U48" s="30"/>
    </row>
    <row r="49" spans="1:30" x14ac:dyDescent="0.2">
      <c r="R49" s="30"/>
      <c r="S49" s="30"/>
      <c r="T49" s="30"/>
      <c r="U49" s="30"/>
    </row>
    <row r="50" spans="1:30" x14ac:dyDescent="0.2">
      <c r="R50" s="30"/>
      <c r="S50" s="30"/>
      <c r="T50" s="30"/>
      <c r="U50" s="30"/>
    </row>
    <row r="51" spans="1:30" x14ac:dyDescent="0.2">
      <c r="R51" s="23"/>
      <c r="S51" s="30"/>
      <c r="T51" s="30"/>
      <c r="U51" s="30"/>
    </row>
    <row r="52" spans="1:30" x14ac:dyDescent="0.2">
      <c r="R52" s="30"/>
      <c r="S52" s="30"/>
      <c r="T52" s="30"/>
      <c r="U52" s="30"/>
    </row>
    <row r="53" spans="1:30" x14ac:dyDescent="0.2">
      <c r="R53" s="23"/>
      <c r="S53" s="23"/>
      <c r="T53" s="23"/>
      <c r="U53" s="23"/>
    </row>
    <row r="54" spans="1:30" x14ac:dyDescent="0.2">
      <c r="R54" s="30"/>
      <c r="S54" s="30"/>
      <c r="T54" s="30"/>
      <c r="U54" s="30"/>
      <c r="V54" s="25"/>
      <c r="W54" s="25"/>
      <c r="X54" s="25"/>
      <c r="Y54" s="25"/>
      <c r="Z54" s="25"/>
      <c r="AA54" s="25"/>
      <c r="AB54" s="146"/>
    </row>
    <row r="55" spans="1:30" x14ac:dyDescent="0.2">
      <c r="R55" s="23"/>
      <c r="S55" s="23"/>
      <c r="T55" s="23"/>
      <c r="U55" s="23"/>
    </row>
    <row r="56" spans="1:30" x14ac:dyDescent="0.2">
      <c r="R56" s="30"/>
      <c r="S56" s="30"/>
      <c r="T56" s="30"/>
      <c r="U56" s="30"/>
    </row>
    <row r="57" spans="1:30" x14ac:dyDescent="0.2">
      <c r="R57" s="30"/>
      <c r="S57" s="30"/>
      <c r="T57" s="30"/>
      <c r="U57" s="30"/>
    </row>
    <row r="58" spans="1:30" x14ac:dyDescent="0.2">
      <c r="R58" s="30"/>
      <c r="S58" s="30"/>
      <c r="T58" s="30"/>
      <c r="U58" s="30"/>
    </row>
    <row r="59" spans="1:30" x14ac:dyDescent="0.2">
      <c r="R59" s="30"/>
      <c r="S59" s="30"/>
      <c r="T59" s="30"/>
      <c r="U59" s="30"/>
    </row>
    <row r="60" spans="1:30" x14ac:dyDescent="0.2">
      <c r="R60" s="30"/>
      <c r="S60" s="30"/>
      <c r="T60" s="30"/>
      <c r="U60" s="30"/>
    </row>
    <row r="61" spans="1:30" x14ac:dyDescent="0.2">
      <c r="R61" s="30"/>
      <c r="S61" s="30"/>
      <c r="T61" s="30"/>
      <c r="U61" s="30"/>
    </row>
    <row r="62" spans="1:30" x14ac:dyDescent="0.2">
      <c r="R62" s="30"/>
      <c r="S62" s="30"/>
      <c r="T62" s="30"/>
      <c r="U62" s="30"/>
      <c r="AC62" s="146"/>
    </row>
    <row r="63" spans="1:30" s="25" customFormat="1" x14ac:dyDescent="0.2">
      <c r="A63" s="6"/>
      <c r="B63" s="6"/>
      <c r="C63" s="6"/>
      <c r="D63" s="6"/>
      <c r="E63" s="6"/>
      <c r="F63" s="6"/>
      <c r="G63" s="6"/>
      <c r="H63" s="6"/>
      <c r="I63" s="6"/>
      <c r="J63" s="6"/>
      <c r="K63" s="6"/>
      <c r="L63" s="6"/>
      <c r="M63" s="6"/>
      <c r="N63" s="6"/>
      <c r="O63" s="6"/>
      <c r="P63" s="6"/>
      <c r="Q63" s="6"/>
      <c r="R63" s="23"/>
      <c r="S63" s="23"/>
      <c r="T63" s="23"/>
      <c r="U63" s="23"/>
      <c r="V63" s="6"/>
      <c r="W63" s="6"/>
      <c r="X63" s="6"/>
      <c r="Y63" s="6"/>
      <c r="Z63" s="6"/>
      <c r="AA63" s="6"/>
      <c r="AB63" s="141"/>
      <c r="AC63" s="141"/>
      <c r="AD63" s="146"/>
    </row>
    <row r="64" spans="1:30" x14ac:dyDescent="0.2">
      <c r="R64" s="40"/>
      <c r="S64" s="40"/>
      <c r="T64" s="40"/>
      <c r="U64" s="40"/>
    </row>
    <row r="65" spans="1:53" x14ac:dyDescent="0.2">
      <c r="R65" s="23"/>
      <c r="S65" s="23"/>
      <c r="T65" s="23"/>
      <c r="U65" s="23"/>
    </row>
    <row r="66" spans="1:53" x14ac:dyDescent="0.2">
      <c r="R66" s="30"/>
      <c r="S66" s="30"/>
      <c r="T66" s="30"/>
      <c r="U66" s="30"/>
    </row>
    <row r="67" spans="1:53" x14ac:dyDescent="0.2">
      <c r="R67" s="30"/>
      <c r="S67" s="30"/>
      <c r="T67" s="30"/>
      <c r="U67" s="30"/>
    </row>
    <row r="68" spans="1:53" x14ac:dyDescent="0.2">
      <c r="R68" s="30"/>
      <c r="S68" s="30"/>
      <c r="T68" s="30"/>
      <c r="U68" s="30"/>
      <c r="V68" s="17"/>
      <c r="W68" s="17"/>
      <c r="X68" s="17"/>
      <c r="Y68" s="17"/>
      <c r="Z68" s="17"/>
      <c r="AA68" s="17"/>
      <c r="AB68" s="187"/>
    </row>
    <row r="69" spans="1:53" x14ac:dyDescent="0.2">
      <c r="R69" s="30"/>
      <c r="S69" s="30"/>
      <c r="T69" s="30"/>
      <c r="U69" s="30"/>
      <c r="V69" s="25"/>
      <c r="W69" s="25"/>
      <c r="X69" s="25"/>
      <c r="Y69" s="25"/>
      <c r="Z69" s="25"/>
      <c r="AA69" s="25"/>
      <c r="AB69" s="146"/>
    </row>
    <row r="70" spans="1:53" x14ac:dyDescent="0.2">
      <c r="R70" s="30"/>
      <c r="S70" s="30"/>
      <c r="T70" s="30"/>
      <c r="U70" s="30"/>
    </row>
    <row r="71" spans="1:53" x14ac:dyDescent="0.2">
      <c r="R71" s="30"/>
      <c r="S71" s="30"/>
      <c r="T71" s="30"/>
      <c r="U71" s="30"/>
    </row>
    <row r="72" spans="1:53" x14ac:dyDescent="0.2">
      <c r="R72" s="30"/>
      <c r="S72" s="30"/>
      <c r="T72" s="30"/>
      <c r="U72" s="30"/>
    </row>
    <row r="73" spans="1:53" x14ac:dyDescent="0.2">
      <c r="R73" s="30"/>
      <c r="S73" s="30"/>
      <c r="T73" s="30"/>
      <c r="U73" s="30"/>
    </row>
    <row r="74" spans="1:53" x14ac:dyDescent="0.2">
      <c r="R74" s="30"/>
      <c r="S74" s="30"/>
      <c r="T74" s="30"/>
      <c r="U74" s="30"/>
    </row>
    <row r="75" spans="1:53" x14ac:dyDescent="0.2">
      <c r="R75" s="30"/>
      <c r="S75" s="30"/>
      <c r="T75" s="30"/>
      <c r="U75" s="30"/>
    </row>
    <row r="76" spans="1:53" x14ac:dyDescent="0.2">
      <c r="R76" s="30"/>
      <c r="S76" s="30"/>
      <c r="T76" s="30"/>
      <c r="U76" s="30"/>
      <c r="AC76" s="187"/>
    </row>
    <row r="77" spans="1:53" x14ac:dyDescent="0.2">
      <c r="R77" s="30"/>
      <c r="S77" s="40"/>
      <c r="T77" s="40"/>
      <c r="U77" s="40"/>
      <c r="AD77" s="187"/>
      <c r="AE77" s="17"/>
      <c r="AF77" s="17"/>
      <c r="AG77" s="17"/>
      <c r="AH77" s="17"/>
      <c r="AI77" s="17"/>
      <c r="AJ77" s="17"/>
      <c r="AK77" s="17"/>
      <c r="AL77" s="17"/>
      <c r="AM77" s="17"/>
      <c r="AN77" s="17"/>
      <c r="AO77" s="17"/>
      <c r="AP77" s="17"/>
      <c r="AQ77" s="17"/>
      <c r="AR77" s="17"/>
      <c r="AS77" s="17"/>
      <c r="AT77" s="17"/>
      <c r="AU77" s="17"/>
      <c r="AV77" s="17"/>
      <c r="AW77" s="17"/>
      <c r="AX77" s="17"/>
      <c r="AY77" s="17"/>
      <c r="AZ77" s="17"/>
      <c r="BA77" s="17"/>
    </row>
    <row r="78" spans="1:53" s="25" customFormat="1" ht="15" customHeight="1" x14ac:dyDescent="0.2">
      <c r="A78" s="6"/>
      <c r="B78" s="6"/>
      <c r="C78" s="6"/>
      <c r="D78" s="6"/>
      <c r="E78" s="6"/>
      <c r="F78" s="6"/>
      <c r="G78" s="6"/>
      <c r="H78" s="6"/>
      <c r="I78" s="6"/>
      <c r="J78" s="6"/>
      <c r="K78" s="6"/>
      <c r="L78" s="6"/>
      <c r="M78" s="6"/>
      <c r="N78" s="6"/>
      <c r="O78" s="6"/>
      <c r="P78" s="6"/>
      <c r="Q78" s="6"/>
      <c r="R78" s="108"/>
      <c r="S78" s="108"/>
      <c r="U78" s="108"/>
      <c r="V78" s="6"/>
      <c r="W78" s="6"/>
      <c r="X78" s="6"/>
      <c r="Y78" s="6"/>
      <c r="Z78" s="6"/>
      <c r="AA78" s="6"/>
      <c r="AB78" s="141"/>
      <c r="AC78" s="192"/>
      <c r="AD78" s="146"/>
    </row>
    <row r="79" spans="1:53" x14ac:dyDescent="0.2">
      <c r="S79" s="19"/>
      <c r="T79" s="19"/>
      <c r="U79" s="19"/>
      <c r="AC79" s="187"/>
    </row>
    <row r="80" spans="1:53" x14ac:dyDescent="0.2">
      <c r="R80" s="19"/>
      <c r="S80" s="19"/>
      <c r="T80" s="19"/>
      <c r="U80" s="19"/>
    </row>
    <row r="81" spans="1:32" x14ac:dyDescent="0.2">
      <c r="R81" s="19"/>
      <c r="S81" s="19"/>
      <c r="T81" s="19"/>
      <c r="U81" s="19"/>
      <c r="V81" s="19"/>
      <c r="W81" s="19"/>
      <c r="X81" s="19"/>
      <c r="Y81" s="19"/>
      <c r="Z81" s="19"/>
      <c r="AA81" s="19"/>
      <c r="AB81" s="19"/>
    </row>
    <row r="82" spans="1:32" x14ac:dyDescent="0.2">
      <c r="R82" s="19"/>
      <c r="S82" s="19"/>
      <c r="T82" s="19"/>
      <c r="U82" s="19"/>
      <c r="V82" s="19"/>
      <c r="W82" s="19"/>
      <c r="X82" s="19"/>
      <c r="Y82" s="19"/>
      <c r="Z82" s="19"/>
      <c r="AA82" s="19"/>
      <c r="AB82" s="19"/>
    </row>
    <row r="83" spans="1:32" x14ac:dyDescent="0.2">
      <c r="R83" s="19"/>
      <c r="S83" s="19"/>
      <c r="T83" s="19"/>
      <c r="U83" s="19"/>
      <c r="V83" s="19"/>
      <c r="W83" s="19"/>
      <c r="X83" s="19"/>
      <c r="Y83" s="19"/>
      <c r="Z83" s="19"/>
      <c r="AA83" s="19"/>
      <c r="AB83" s="19"/>
    </row>
    <row r="84" spans="1:32" x14ac:dyDescent="0.2">
      <c r="R84" s="19"/>
      <c r="S84" s="19"/>
      <c r="T84" s="19"/>
      <c r="U84" s="19"/>
      <c r="V84" s="19"/>
      <c r="W84" s="19"/>
      <c r="X84" s="19"/>
      <c r="Y84" s="19"/>
      <c r="Z84" s="19"/>
      <c r="AA84" s="19"/>
      <c r="AB84" s="19"/>
    </row>
    <row r="85" spans="1:32" x14ac:dyDescent="0.2">
      <c r="R85" s="19"/>
      <c r="S85" s="19"/>
      <c r="T85" s="19"/>
      <c r="U85" s="19"/>
      <c r="V85" s="19"/>
      <c r="W85" s="19"/>
      <c r="X85" s="19"/>
      <c r="Y85" s="19"/>
      <c r="Z85" s="19"/>
      <c r="AA85" s="19"/>
      <c r="AB85" s="19"/>
    </row>
    <row r="86" spans="1:32" x14ac:dyDescent="0.2">
      <c r="R86" s="19"/>
      <c r="S86" s="19"/>
      <c r="T86" s="19"/>
      <c r="U86" s="19"/>
      <c r="V86" s="17"/>
      <c r="W86" s="17"/>
      <c r="X86" s="17"/>
      <c r="Y86" s="17"/>
      <c r="Z86" s="17"/>
      <c r="AA86" s="17"/>
      <c r="AB86" s="187"/>
    </row>
    <row r="87" spans="1:32" x14ac:dyDescent="0.2">
      <c r="R87" s="19"/>
      <c r="S87" s="19"/>
      <c r="T87" s="19"/>
      <c r="U87" s="19"/>
    </row>
    <row r="88" spans="1:32" x14ac:dyDescent="0.2">
      <c r="R88" s="19"/>
      <c r="S88" s="19"/>
      <c r="T88" s="19"/>
      <c r="U88" s="19"/>
    </row>
    <row r="89" spans="1:32" ht="11.25" customHeight="1" x14ac:dyDescent="0.2">
      <c r="R89" s="57"/>
      <c r="S89" s="19"/>
      <c r="T89" s="19"/>
      <c r="U89" s="19"/>
    </row>
    <row r="90" spans="1:32" s="19" customFormat="1" x14ac:dyDescent="0.2">
      <c r="A90" s="6"/>
      <c r="B90" s="6"/>
      <c r="C90" s="6"/>
      <c r="D90" s="6"/>
      <c r="E90" s="6"/>
      <c r="F90" s="6"/>
      <c r="G90" s="6"/>
      <c r="H90" s="6"/>
      <c r="I90" s="6"/>
      <c r="J90" s="6"/>
      <c r="K90" s="6"/>
      <c r="L90" s="6"/>
      <c r="M90" s="6"/>
      <c r="N90" s="6"/>
      <c r="O90" s="6"/>
      <c r="P90" s="6"/>
      <c r="Q90" s="6"/>
      <c r="V90" s="6"/>
      <c r="W90" s="6"/>
      <c r="X90" s="6"/>
      <c r="Y90" s="6"/>
      <c r="Z90" s="6"/>
      <c r="AA90" s="6"/>
      <c r="AB90" s="141"/>
    </row>
    <row r="91" spans="1:32" s="19" customFormat="1" x14ac:dyDescent="0.2">
      <c r="A91" s="6"/>
      <c r="B91" s="6"/>
      <c r="C91" s="6"/>
      <c r="D91" s="6"/>
      <c r="E91" s="6"/>
      <c r="F91" s="6"/>
      <c r="G91" s="6"/>
      <c r="H91" s="6"/>
      <c r="I91" s="6"/>
      <c r="J91" s="6"/>
      <c r="K91" s="6"/>
      <c r="L91" s="6"/>
      <c r="M91" s="6"/>
      <c r="N91" s="6"/>
      <c r="O91" s="6"/>
      <c r="P91" s="6"/>
      <c r="Q91" s="6"/>
      <c r="V91" s="6"/>
      <c r="W91" s="6"/>
      <c r="X91" s="6"/>
      <c r="Y91" s="6"/>
      <c r="Z91" s="6"/>
      <c r="AA91" s="6"/>
      <c r="AB91" s="141"/>
    </row>
    <row r="92" spans="1:32" s="17" customFormat="1" x14ac:dyDescent="0.2">
      <c r="A92" s="6"/>
      <c r="B92" s="6"/>
      <c r="C92" s="6"/>
      <c r="D92" s="6"/>
      <c r="E92" s="6"/>
      <c r="F92" s="6"/>
      <c r="G92" s="6"/>
      <c r="H92" s="6"/>
      <c r="I92" s="6"/>
      <c r="J92" s="6"/>
      <c r="K92" s="6"/>
      <c r="L92" s="6"/>
      <c r="M92" s="6"/>
      <c r="N92" s="6"/>
      <c r="O92" s="6"/>
      <c r="P92" s="6"/>
      <c r="Q92" s="6"/>
      <c r="V92" s="6"/>
      <c r="W92" s="6"/>
      <c r="X92" s="6"/>
      <c r="Y92" s="6"/>
      <c r="Z92" s="6"/>
      <c r="AA92" s="6"/>
      <c r="AB92" s="141"/>
      <c r="AC92" s="141"/>
      <c r="AD92" s="187"/>
      <c r="AF92" s="197"/>
    </row>
  </sheetData>
  <sheetProtection sheet="1" objects="1" scenarios="1"/>
  <mergeCells count="30">
    <mergeCell ref="X21:AA21"/>
    <mergeCell ref="A39:Q39"/>
    <mergeCell ref="Q9:Q10"/>
    <mergeCell ref="R9:R10"/>
    <mergeCell ref="S9:S10"/>
    <mergeCell ref="X12:AE12"/>
    <mergeCell ref="Y13:AA13"/>
    <mergeCell ref="AC13:AE13"/>
    <mergeCell ref="K9:K10"/>
    <mergeCell ref="L9:L10"/>
    <mergeCell ref="M9:M10"/>
    <mergeCell ref="N9:N10"/>
    <mergeCell ref="O9:O10"/>
    <mergeCell ref="P9:P10"/>
    <mergeCell ref="E9:E10"/>
    <mergeCell ref="A1:N1"/>
    <mergeCell ref="K3:P3"/>
    <mergeCell ref="L4:P4"/>
    <mergeCell ref="L5:P5"/>
    <mergeCell ref="L6:P6"/>
    <mergeCell ref="A8:B8"/>
    <mergeCell ref="C8:C10"/>
    <mergeCell ref="D8:N8"/>
    <mergeCell ref="A9:B10"/>
    <mergeCell ref="D9:D10"/>
    <mergeCell ref="F9:F10"/>
    <mergeCell ref="G9:G10"/>
    <mergeCell ref="H9:H10"/>
    <mergeCell ref="I9:I10"/>
    <mergeCell ref="J9:J10"/>
  </mergeCells>
  <dataValidations count="3">
    <dataValidation type="list" allowBlank="1" showInputMessage="1" showErrorMessage="1" sqref="L6:P6 JH6:JL6 TD6:TH6 ACZ6:ADD6 AMV6:AMZ6 AWR6:AWV6 BGN6:BGR6 BQJ6:BQN6 CAF6:CAJ6 CKB6:CKF6 CTX6:CUB6 DDT6:DDX6 DNP6:DNT6 DXL6:DXP6 EHH6:EHL6 ERD6:ERH6 FAZ6:FBD6 FKV6:FKZ6 FUR6:FUV6 GEN6:GER6 GOJ6:GON6 GYF6:GYJ6 HIB6:HIF6 HRX6:HSB6 IBT6:IBX6 ILP6:ILT6 IVL6:IVP6 JFH6:JFL6 JPD6:JPH6 JYZ6:JZD6 KIV6:KIZ6 KSR6:KSV6 LCN6:LCR6 LMJ6:LMN6 LWF6:LWJ6 MGB6:MGF6 MPX6:MQB6 MZT6:MZX6 NJP6:NJT6 NTL6:NTP6 ODH6:ODL6 OND6:ONH6 OWZ6:OXD6 PGV6:PGZ6 PQR6:PQV6 QAN6:QAR6 QKJ6:QKN6 QUF6:QUJ6 REB6:REF6 RNX6:ROB6 RXT6:RXX6 SHP6:SHT6 SRL6:SRP6 TBH6:TBL6 TLD6:TLH6 TUZ6:TVD6 UEV6:UEZ6 UOR6:UOV6 UYN6:UYR6 VIJ6:VIN6 VSF6:VSJ6 WCB6:WCF6 WLX6:WMB6 WVT6:WVX6 L65492:P65492 JH65542:JL65542 TD65542:TH65542 ACZ65542:ADD65542 AMV65542:AMZ65542 AWR65542:AWV65542 BGN65542:BGR65542 BQJ65542:BQN65542 CAF65542:CAJ65542 CKB65542:CKF65542 CTX65542:CUB65542 DDT65542:DDX65542 DNP65542:DNT65542 DXL65542:DXP65542 EHH65542:EHL65542 ERD65542:ERH65542 FAZ65542:FBD65542 FKV65542:FKZ65542 FUR65542:FUV65542 GEN65542:GER65542 GOJ65542:GON65542 GYF65542:GYJ65542 HIB65542:HIF65542 HRX65542:HSB65542 IBT65542:IBX65542 ILP65542:ILT65542 IVL65542:IVP65542 JFH65542:JFL65542 JPD65542:JPH65542 JYZ65542:JZD65542 KIV65542:KIZ65542 KSR65542:KSV65542 LCN65542:LCR65542 LMJ65542:LMN65542 LWF65542:LWJ65542 MGB65542:MGF65542 MPX65542:MQB65542 MZT65542:MZX65542 NJP65542:NJT65542 NTL65542:NTP65542 ODH65542:ODL65542 OND65542:ONH65542 OWZ65542:OXD65542 PGV65542:PGZ65542 PQR65542:PQV65542 QAN65542:QAR65542 QKJ65542:QKN65542 QUF65542:QUJ65542 REB65542:REF65542 RNX65542:ROB65542 RXT65542:RXX65542 SHP65542:SHT65542 SRL65542:SRP65542 TBH65542:TBL65542 TLD65542:TLH65542 TUZ65542:TVD65542 UEV65542:UEZ65542 UOR65542:UOV65542 UYN65542:UYR65542 VIJ65542:VIN65542 VSF65542:VSJ65542 WCB65542:WCF65542 WLX65542:WMB65542 WVT65542:WVX65542 L131028:P131028 JH131078:JL131078 TD131078:TH131078 ACZ131078:ADD131078 AMV131078:AMZ131078 AWR131078:AWV131078 BGN131078:BGR131078 BQJ131078:BQN131078 CAF131078:CAJ131078 CKB131078:CKF131078 CTX131078:CUB131078 DDT131078:DDX131078 DNP131078:DNT131078 DXL131078:DXP131078 EHH131078:EHL131078 ERD131078:ERH131078 FAZ131078:FBD131078 FKV131078:FKZ131078 FUR131078:FUV131078 GEN131078:GER131078 GOJ131078:GON131078 GYF131078:GYJ131078 HIB131078:HIF131078 HRX131078:HSB131078 IBT131078:IBX131078 ILP131078:ILT131078 IVL131078:IVP131078 JFH131078:JFL131078 JPD131078:JPH131078 JYZ131078:JZD131078 KIV131078:KIZ131078 KSR131078:KSV131078 LCN131078:LCR131078 LMJ131078:LMN131078 LWF131078:LWJ131078 MGB131078:MGF131078 MPX131078:MQB131078 MZT131078:MZX131078 NJP131078:NJT131078 NTL131078:NTP131078 ODH131078:ODL131078 OND131078:ONH131078 OWZ131078:OXD131078 PGV131078:PGZ131078 PQR131078:PQV131078 QAN131078:QAR131078 QKJ131078:QKN131078 QUF131078:QUJ131078 REB131078:REF131078 RNX131078:ROB131078 RXT131078:RXX131078 SHP131078:SHT131078 SRL131078:SRP131078 TBH131078:TBL131078 TLD131078:TLH131078 TUZ131078:TVD131078 UEV131078:UEZ131078 UOR131078:UOV131078 UYN131078:UYR131078 VIJ131078:VIN131078 VSF131078:VSJ131078 WCB131078:WCF131078 WLX131078:WMB131078 WVT131078:WVX131078 L196564:P196564 JH196614:JL196614 TD196614:TH196614 ACZ196614:ADD196614 AMV196614:AMZ196614 AWR196614:AWV196614 BGN196614:BGR196614 BQJ196614:BQN196614 CAF196614:CAJ196614 CKB196614:CKF196614 CTX196614:CUB196614 DDT196614:DDX196614 DNP196614:DNT196614 DXL196614:DXP196614 EHH196614:EHL196614 ERD196614:ERH196614 FAZ196614:FBD196614 FKV196614:FKZ196614 FUR196614:FUV196614 GEN196614:GER196614 GOJ196614:GON196614 GYF196614:GYJ196614 HIB196614:HIF196614 HRX196614:HSB196614 IBT196614:IBX196614 ILP196614:ILT196614 IVL196614:IVP196614 JFH196614:JFL196614 JPD196614:JPH196614 JYZ196614:JZD196614 KIV196614:KIZ196614 KSR196614:KSV196614 LCN196614:LCR196614 LMJ196614:LMN196614 LWF196614:LWJ196614 MGB196614:MGF196614 MPX196614:MQB196614 MZT196614:MZX196614 NJP196614:NJT196614 NTL196614:NTP196614 ODH196614:ODL196614 OND196614:ONH196614 OWZ196614:OXD196614 PGV196614:PGZ196614 PQR196614:PQV196614 QAN196614:QAR196614 QKJ196614:QKN196614 QUF196614:QUJ196614 REB196614:REF196614 RNX196614:ROB196614 RXT196614:RXX196614 SHP196614:SHT196614 SRL196614:SRP196614 TBH196614:TBL196614 TLD196614:TLH196614 TUZ196614:TVD196614 UEV196614:UEZ196614 UOR196614:UOV196614 UYN196614:UYR196614 VIJ196614:VIN196614 VSF196614:VSJ196614 WCB196614:WCF196614 WLX196614:WMB196614 WVT196614:WVX196614 L262100:P262100 JH262150:JL262150 TD262150:TH262150 ACZ262150:ADD262150 AMV262150:AMZ262150 AWR262150:AWV262150 BGN262150:BGR262150 BQJ262150:BQN262150 CAF262150:CAJ262150 CKB262150:CKF262150 CTX262150:CUB262150 DDT262150:DDX262150 DNP262150:DNT262150 DXL262150:DXP262150 EHH262150:EHL262150 ERD262150:ERH262150 FAZ262150:FBD262150 FKV262150:FKZ262150 FUR262150:FUV262150 GEN262150:GER262150 GOJ262150:GON262150 GYF262150:GYJ262150 HIB262150:HIF262150 HRX262150:HSB262150 IBT262150:IBX262150 ILP262150:ILT262150 IVL262150:IVP262150 JFH262150:JFL262150 JPD262150:JPH262150 JYZ262150:JZD262150 KIV262150:KIZ262150 KSR262150:KSV262150 LCN262150:LCR262150 LMJ262150:LMN262150 LWF262150:LWJ262150 MGB262150:MGF262150 MPX262150:MQB262150 MZT262150:MZX262150 NJP262150:NJT262150 NTL262150:NTP262150 ODH262150:ODL262150 OND262150:ONH262150 OWZ262150:OXD262150 PGV262150:PGZ262150 PQR262150:PQV262150 QAN262150:QAR262150 QKJ262150:QKN262150 QUF262150:QUJ262150 REB262150:REF262150 RNX262150:ROB262150 RXT262150:RXX262150 SHP262150:SHT262150 SRL262150:SRP262150 TBH262150:TBL262150 TLD262150:TLH262150 TUZ262150:TVD262150 UEV262150:UEZ262150 UOR262150:UOV262150 UYN262150:UYR262150 VIJ262150:VIN262150 VSF262150:VSJ262150 WCB262150:WCF262150 WLX262150:WMB262150 WVT262150:WVX262150 L327636:P327636 JH327686:JL327686 TD327686:TH327686 ACZ327686:ADD327686 AMV327686:AMZ327686 AWR327686:AWV327686 BGN327686:BGR327686 BQJ327686:BQN327686 CAF327686:CAJ327686 CKB327686:CKF327686 CTX327686:CUB327686 DDT327686:DDX327686 DNP327686:DNT327686 DXL327686:DXP327686 EHH327686:EHL327686 ERD327686:ERH327686 FAZ327686:FBD327686 FKV327686:FKZ327686 FUR327686:FUV327686 GEN327686:GER327686 GOJ327686:GON327686 GYF327686:GYJ327686 HIB327686:HIF327686 HRX327686:HSB327686 IBT327686:IBX327686 ILP327686:ILT327686 IVL327686:IVP327686 JFH327686:JFL327686 JPD327686:JPH327686 JYZ327686:JZD327686 KIV327686:KIZ327686 KSR327686:KSV327686 LCN327686:LCR327686 LMJ327686:LMN327686 LWF327686:LWJ327686 MGB327686:MGF327686 MPX327686:MQB327686 MZT327686:MZX327686 NJP327686:NJT327686 NTL327686:NTP327686 ODH327686:ODL327686 OND327686:ONH327686 OWZ327686:OXD327686 PGV327686:PGZ327686 PQR327686:PQV327686 QAN327686:QAR327686 QKJ327686:QKN327686 QUF327686:QUJ327686 REB327686:REF327686 RNX327686:ROB327686 RXT327686:RXX327686 SHP327686:SHT327686 SRL327686:SRP327686 TBH327686:TBL327686 TLD327686:TLH327686 TUZ327686:TVD327686 UEV327686:UEZ327686 UOR327686:UOV327686 UYN327686:UYR327686 VIJ327686:VIN327686 VSF327686:VSJ327686 WCB327686:WCF327686 WLX327686:WMB327686 WVT327686:WVX327686 L393172:P393172 JH393222:JL393222 TD393222:TH393222 ACZ393222:ADD393222 AMV393222:AMZ393222 AWR393222:AWV393222 BGN393222:BGR393222 BQJ393222:BQN393222 CAF393222:CAJ393222 CKB393222:CKF393222 CTX393222:CUB393222 DDT393222:DDX393222 DNP393222:DNT393222 DXL393222:DXP393222 EHH393222:EHL393222 ERD393222:ERH393222 FAZ393222:FBD393222 FKV393222:FKZ393222 FUR393222:FUV393222 GEN393222:GER393222 GOJ393222:GON393222 GYF393222:GYJ393222 HIB393222:HIF393222 HRX393222:HSB393222 IBT393222:IBX393222 ILP393222:ILT393222 IVL393222:IVP393222 JFH393222:JFL393222 JPD393222:JPH393222 JYZ393222:JZD393222 KIV393222:KIZ393222 KSR393222:KSV393222 LCN393222:LCR393222 LMJ393222:LMN393222 LWF393222:LWJ393222 MGB393222:MGF393222 MPX393222:MQB393222 MZT393222:MZX393222 NJP393222:NJT393222 NTL393222:NTP393222 ODH393222:ODL393222 OND393222:ONH393222 OWZ393222:OXD393222 PGV393222:PGZ393222 PQR393222:PQV393222 QAN393222:QAR393222 QKJ393222:QKN393222 QUF393222:QUJ393222 REB393222:REF393222 RNX393222:ROB393222 RXT393222:RXX393222 SHP393222:SHT393222 SRL393222:SRP393222 TBH393222:TBL393222 TLD393222:TLH393222 TUZ393222:TVD393222 UEV393222:UEZ393222 UOR393222:UOV393222 UYN393222:UYR393222 VIJ393222:VIN393222 VSF393222:VSJ393222 WCB393222:WCF393222 WLX393222:WMB393222 WVT393222:WVX393222 L458708:P458708 JH458758:JL458758 TD458758:TH458758 ACZ458758:ADD458758 AMV458758:AMZ458758 AWR458758:AWV458758 BGN458758:BGR458758 BQJ458758:BQN458758 CAF458758:CAJ458758 CKB458758:CKF458758 CTX458758:CUB458758 DDT458758:DDX458758 DNP458758:DNT458758 DXL458758:DXP458758 EHH458758:EHL458758 ERD458758:ERH458758 FAZ458758:FBD458758 FKV458758:FKZ458758 FUR458758:FUV458758 GEN458758:GER458758 GOJ458758:GON458758 GYF458758:GYJ458758 HIB458758:HIF458758 HRX458758:HSB458758 IBT458758:IBX458758 ILP458758:ILT458758 IVL458758:IVP458758 JFH458758:JFL458758 JPD458758:JPH458758 JYZ458758:JZD458758 KIV458758:KIZ458758 KSR458758:KSV458758 LCN458758:LCR458758 LMJ458758:LMN458758 LWF458758:LWJ458758 MGB458758:MGF458758 MPX458758:MQB458758 MZT458758:MZX458758 NJP458758:NJT458758 NTL458758:NTP458758 ODH458758:ODL458758 OND458758:ONH458758 OWZ458758:OXD458758 PGV458758:PGZ458758 PQR458758:PQV458758 QAN458758:QAR458758 QKJ458758:QKN458758 QUF458758:QUJ458758 REB458758:REF458758 RNX458758:ROB458758 RXT458758:RXX458758 SHP458758:SHT458758 SRL458758:SRP458758 TBH458758:TBL458758 TLD458758:TLH458758 TUZ458758:TVD458758 UEV458758:UEZ458758 UOR458758:UOV458758 UYN458758:UYR458758 VIJ458758:VIN458758 VSF458758:VSJ458758 WCB458758:WCF458758 WLX458758:WMB458758 WVT458758:WVX458758 L524244:P524244 JH524294:JL524294 TD524294:TH524294 ACZ524294:ADD524294 AMV524294:AMZ524294 AWR524294:AWV524294 BGN524294:BGR524294 BQJ524294:BQN524294 CAF524294:CAJ524294 CKB524294:CKF524294 CTX524294:CUB524294 DDT524294:DDX524294 DNP524294:DNT524294 DXL524294:DXP524294 EHH524294:EHL524294 ERD524294:ERH524294 FAZ524294:FBD524294 FKV524294:FKZ524294 FUR524294:FUV524294 GEN524294:GER524294 GOJ524294:GON524294 GYF524294:GYJ524294 HIB524294:HIF524294 HRX524294:HSB524294 IBT524294:IBX524294 ILP524294:ILT524294 IVL524294:IVP524294 JFH524294:JFL524294 JPD524294:JPH524294 JYZ524294:JZD524294 KIV524294:KIZ524294 KSR524294:KSV524294 LCN524294:LCR524294 LMJ524294:LMN524294 LWF524294:LWJ524294 MGB524294:MGF524294 MPX524294:MQB524294 MZT524294:MZX524294 NJP524294:NJT524294 NTL524294:NTP524294 ODH524294:ODL524294 OND524294:ONH524294 OWZ524294:OXD524294 PGV524294:PGZ524294 PQR524294:PQV524294 QAN524294:QAR524294 QKJ524294:QKN524294 QUF524294:QUJ524294 REB524294:REF524294 RNX524294:ROB524294 RXT524294:RXX524294 SHP524294:SHT524294 SRL524294:SRP524294 TBH524294:TBL524294 TLD524294:TLH524294 TUZ524294:TVD524294 UEV524294:UEZ524294 UOR524294:UOV524294 UYN524294:UYR524294 VIJ524294:VIN524294 VSF524294:VSJ524294 WCB524294:WCF524294 WLX524294:WMB524294 WVT524294:WVX524294 L589780:P589780 JH589830:JL589830 TD589830:TH589830 ACZ589830:ADD589830 AMV589830:AMZ589830 AWR589830:AWV589830 BGN589830:BGR589830 BQJ589830:BQN589830 CAF589830:CAJ589830 CKB589830:CKF589830 CTX589830:CUB589830 DDT589830:DDX589830 DNP589830:DNT589830 DXL589830:DXP589830 EHH589830:EHL589830 ERD589830:ERH589830 FAZ589830:FBD589830 FKV589830:FKZ589830 FUR589830:FUV589830 GEN589830:GER589830 GOJ589830:GON589830 GYF589830:GYJ589830 HIB589830:HIF589830 HRX589830:HSB589830 IBT589830:IBX589830 ILP589830:ILT589830 IVL589830:IVP589830 JFH589830:JFL589830 JPD589830:JPH589830 JYZ589830:JZD589830 KIV589830:KIZ589830 KSR589830:KSV589830 LCN589830:LCR589830 LMJ589830:LMN589830 LWF589830:LWJ589830 MGB589830:MGF589830 MPX589830:MQB589830 MZT589830:MZX589830 NJP589830:NJT589830 NTL589830:NTP589830 ODH589830:ODL589830 OND589830:ONH589830 OWZ589830:OXD589830 PGV589830:PGZ589830 PQR589830:PQV589830 QAN589830:QAR589830 QKJ589830:QKN589830 QUF589830:QUJ589830 REB589830:REF589830 RNX589830:ROB589830 RXT589830:RXX589830 SHP589830:SHT589830 SRL589830:SRP589830 TBH589830:TBL589830 TLD589830:TLH589830 TUZ589830:TVD589830 UEV589830:UEZ589830 UOR589830:UOV589830 UYN589830:UYR589830 VIJ589830:VIN589830 VSF589830:VSJ589830 WCB589830:WCF589830 WLX589830:WMB589830 WVT589830:WVX589830 L655316:P655316 JH655366:JL655366 TD655366:TH655366 ACZ655366:ADD655366 AMV655366:AMZ655366 AWR655366:AWV655366 BGN655366:BGR655366 BQJ655366:BQN655366 CAF655366:CAJ655366 CKB655366:CKF655366 CTX655366:CUB655366 DDT655366:DDX655366 DNP655366:DNT655366 DXL655366:DXP655366 EHH655366:EHL655366 ERD655366:ERH655366 FAZ655366:FBD655366 FKV655366:FKZ655366 FUR655366:FUV655366 GEN655366:GER655366 GOJ655366:GON655366 GYF655366:GYJ655366 HIB655366:HIF655366 HRX655366:HSB655366 IBT655366:IBX655366 ILP655366:ILT655366 IVL655366:IVP655366 JFH655366:JFL655366 JPD655366:JPH655366 JYZ655366:JZD655366 KIV655366:KIZ655366 KSR655366:KSV655366 LCN655366:LCR655366 LMJ655366:LMN655366 LWF655366:LWJ655366 MGB655366:MGF655366 MPX655366:MQB655366 MZT655366:MZX655366 NJP655366:NJT655366 NTL655366:NTP655366 ODH655366:ODL655366 OND655366:ONH655366 OWZ655366:OXD655366 PGV655366:PGZ655366 PQR655366:PQV655366 QAN655366:QAR655366 QKJ655366:QKN655366 QUF655366:QUJ655366 REB655366:REF655366 RNX655366:ROB655366 RXT655366:RXX655366 SHP655366:SHT655366 SRL655366:SRP655366 TBH655366:TBL655366 TLD655366:TLH655366 TUZ655366:TVD655366 UEV655366:UEZ655366 UOR655366:UOV655366 UYN655366:UYR655366 VIJ655366:VIN655366 VSF655366:VSJ655366 WCB655366:WCF655366 WLX655366:WMB655366 WVT655366:WVX655366 L720852:P720852 JH720902:JL720902 TD720902:TH720902 ACZ720902:ADD720902 AMV720902:AMZ720902 AWR720902:AWV720902 BGN720902:BGR720902 BQJ720902:BQN720902 CAF720902:CAJ720902 CKB720902:CKF720902 CTX720902:CUB720902 DDT720902:DDX720902 DNP720902:DNT720902 DXL720902:DXP720902 EHH720902:EHL720902 ERD720902:ERH720902 FAZ720902:FBD720902 FKV720902:FKZ720902 FUR720902:FUV720902 GEN720902:GER720902 GOJ720902:GON720902 GYF720902:GYJ720902 HIB720902:HIF720902 HRX720902:HSB720902 IBT720902:IBX720902 ILP720902:ILT720902 IVL720902:IVP720902 JFH720902:JFL720902 JPD720902:JPH720902 JYZ720902:JZD720902 KIV720902:KIZ720902 KSR720902:KSV720902 LCN720902:LCR720902 LMJ720902:LMN720902 LWF720902:LWJ720902 MGB720902:MGF720902 MPX720902:MQB720902 MZT720902:MZX720902 NJP720902:NJT720902 NTL720902:NTP720902 ODH720902:ODL720902 OND720902:ONH720902 OWZ720902:OXD720902 PGV720902:PGZ720902 PQR720902:PQV720902 QAN720902:QAR720902 QKJ720902:QKN720902 QUF720902:QUJ720902 REB720902:REF720902 RNX720902:ROB720902 RXT720902:RXX720902 SHP720902:SHT720902 SRL720902:SRP720902 TBH720902:TBL720902 TLD720902:TLH720902 TUZ720902:TVD720902 UEV720902:UEZ720902 UOR720902:UOV720902 UYN720902:UYR720902 VIJ720902:VIN720902 VSF720902:VSJ720902 WCB720902:WCF720902 WLX720902:WMB720902 WVT720902:WVX720902 L786388:P786388 JH786438:JL786438 TD786438:TH786438 ACZ786438:ADD786438 AMV786438:AMZ786438 AWR786438:AWV786438 BGN786438:BGR786438 BQJ786438:BQN786438 CAF786438:CAJ786438 CKB786438:CKF786438 CTX786438:CUB786438 DDT786438:DDX786438 DNP786438:DNT786438 DXL786438:DXP786438 EHH786438:EHL786438 ERD786438:ERH786438 FAZ786438:FBD786438 FKV786438:FKZ786438 FUR786438:FUV786438 GEN786438:GER786438 GOJ786438:GON786438 GYF786438:GYJ786438 HIB786438:HIF786438 HRX786438:HSB786438 IBT786438:IBX786438 ILP786438:ILT786438 IVL786438:IVP786438 JFH786438:JFL786438 JPD786438:JPH786438 JYZ786438:JZD786438 KIV786438:KIZ786438 KSR786438:KSV786438 LCN786438:LCR786438 LMJ786438:LMN786438 LWF786438:LWJ786438 MGB786438:MGF786438 MPX786438:MQB786438 MZT786438:MZX786438 NJP786438:NJT786438 NTL786438:NTP786438 ODH786438:ODL786438 OND786438:ONH786438 OWZ786438:OXD786438 PGV786438:PGZ786438 PQR786438:PQV786438 QAN786438:QAR786438 QKJ786438:QKN786438 QUF786438:QUJ786438 REB786438:REF786438 RNX786438:ROB786438 RXT786438:RXX786438 SHP786438:SHT786438 SRL786438:SRP786438 TBH786438:TBL786438 TLD786438:TLH786438 TUZ786438:TVD786438 UEV786438:UEZ786438 UOR786438:UOV786438 UYN786438:UYR786438 VIJ786438:VIN786438 VSF786438:VSJ786438 WCB786438:WCF786438 WLX786438:WMB786438 WVT786438:WVX786438 L851924:P851924 JH851974:JL851974 TD851974:TH851974 ACZ851974:ADD851974 AMV851974:AMZ851974 AWR851974:AWV851974 BGN851974:BGR851974 BQJ851974:BQN851974 CAF851974:CAJ851974 CKB851974:CKF851974 CTX851974:CUB851974 DDT851974:DDX851974 DNP851974:DNT851974 DXL851974:DXP851974 EHH851974:EHL851974 ERD851974:ERH851974 FAZ851974:FBD851974 FKV851974:FKZ851974 FUR851974:FUV851974 GEN851974:GER851974 GOJ851974:GON851974 GYF851974:GYJ851974 HIB851974:HIF851974 HRX851974:HSB851974 IBT851974:IBX851974 ILP851974:ILT851974 IVL851974:IVP851974 JFH851974:JFL851974 JPD851974:JPH851974 JYZ851974:JZD851974 KIV851974:KIZ851974 KSR851974:KSV851974 LCN851974:LCR851974 LMJ851974:LMN851974 LWF851974:LWJ851974 MGB851974:MGF851974 MPX851974:MQB851974 MZT851974:MZX851974 NJP851974:NJT851974 NTL851974:NTP851974 ODH851974:ODL851974 OND851974:ONH851974 OWZ851974:OXD851974 PGV851974:PGZ851974 PQR851974:PQV851974 QAN851974:QAR851974 QKJ851974:QKN851974 QUF851974:QUJ851974 REB851974:REF851974 RNX851974:ROB851974 RXT851974:RXX851974 SHP851974:SHT851974 SRL851974:SRP851974 TBH851974:TBL851974 TLD851974:TLH851974 TUZ851974:TVD851974 UEV851974:UEZ851974 UOR851974:UOV851974 UYN851974:UYR851974 VIJ851974:VIN851974 VSF851974:VSJ851974 WCB851974:WCF851974 WLX851974:WMB851974 WVT851974:WVX851974 L917460:P917460 JH917510:JL917510 TD917510:TH917510 ACZ917510:ADD917510 AMV917510:AMZ917510 AWR917510:AWV917510 BGN917510:BGR917510 BQJ917510:BQN917510 CAF917510:CAJ917510 CKB917510:CKF917510 CTX917510:CUB917510 DDT917510:DDX917510 DNP917510:DNT917510 DXL917510:DXP917510 EHH917510:EHL917510 ERD917510:ERH917510 FAZ917510:FBD917510 FKV917510:FKZ917510 FUR917510:FUV917510 GEN917510:GER917510 GOJ917510:GON917510 GYF917510:GYJ917510 HIB917510:HIF917510 HRX917510:HSB917510 IBT917510:IBX917510 ILP917510:ILT917510 IVL917510:IVP917510 JFH917510:JFL917510 JPD917510:JPH917510 JYZ917510:JZD917510 KIV917510:KIZ917510 KSR917510:KSV917510 LCN917510:LCR917510 LMJ917510:LMN917510 LWF917510:LWJ917510 MGB917510:MGF917510 MPX917510:MQB917510 MZT917510:MZX917510 NJP917510:NJT917510 NTL917510:NTP917510 ODH917510:ODL917510 OND917510:ONH917510 OWZ917510:OXD917510 PGV917510:PGZ917510 PQR917510:PQV917510 QAN917510:QAR917510 QKJ917510:QKN917510 QUF917510:QUJ917510 REB917510:REF917510 RNX917510:ROB917510 RXT917510:RXX917510 SHP917510:SHT917510 SRL917510:SRP917510 TBH917510:TBL917510 TLD917510:TLH917510 TUZ917510:TVD917510 UEV917510:UEZ917510 UOR917510:UOV917510 UYN917510:UYR917510 VIJ917510:VIN917510 VSF917510:VSJ917510 WCB917510:WCF917510 WLX917510:WMB917510 WVT917510:WVX917510 L982996:P982996 JH983046:JL983046 TD983046:TH983046 ACZ983046:ADD983046 AMV983046:AMZ983046 AWR983046:AWV983046 BGN983046:BGR983046 BQJ983046:BQN983046 CAF983046:CAJ983046 CKB983046:CKF983046 CTX983046:CUB983046 DDT983046:DDX983046 DNP983046:DNT983046 DXL983046:DXP983046 EHH983046:EHL983046 ERD983046:ERH983046 FAZ983046:FBD983046 FKV983046:FKZ983046 FUR983046:FUV983046 GEN983046:GER983046 GOJ983046:GON983046 GYF983046:GYJ983046 HIB983046:HIF983046 HRX983046:HSB983046 IBT983046:IBX983046 ILP983046:ILT983046 IVL983046:IVP983046 JFH983046:JFL983046 JPD983046:JPH983046 JYZ983046:JZD983046 KIV983046:KIZ983046 KSR983046:KSV983046 LCN983046:LCR983046 LMJ983046:LMN983046 LWF983046:LWJ983046 MGB983046:MGF983046 MPX983046:MQB983046 MZT983046:MZX983046 NJP983046:NJT983046 NTL983046:NTP983046 ODH983046:ODL983046 OND983046:ONH983046 OWZ983046:OXD983046 PGV983046:PGZ983046 PQR983046:PQV983046 QAN983046:QAR983046 QKJ983046:QKN983046 QUF983046:QUJ983046 REB983046:REF983046 RNX983046:ROB983046 RXT983046:RXX983046 SHP983046:SHT983046 SRL983046:SRP983046 TBH983046:TBL983046 TLD983046:TLH983046 TUZ983046:TVD983046 UEV983046:UEZ983046 UOR983046:UOV983046 UYN983046:UYR983046 VIJ983046:VIN983046 VSF983046:VSJ983046 WCB983046:WCF983046 WLX983046:WMB983046 WVT983046:WVX983046">
      <formula1>$W$8:$W$9</formula1>
    </dataValidation>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491:P6549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27:P13102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563:P19656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099:P26209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35:P32763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171:P39317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07:P45870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43:P52424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779:P58977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15:P65531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851:P72085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387:P78638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23:P85192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459:P91745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2995:P98299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formula1>$V$7:$V$9</formula1>
    </dataValidation>
    <dataValidation type="list" allowBlank="1" showInputMessage="1" showErrorMessage="1" sqref="L4:P4 JH4:JL4 TD4:TH4 ACZ4:ADD4 AMV4:AMZ4 AWR4:AWV4 BGN4:BGR4 BQJ4:BQN4 CAF4:CAJ4 CKB4:CKF4 CTX4:CUB4 DDT4:DDX4 DNP4:DNT4 DXL4:DXP4 EHH4:EHL4 ERD4:ERH4 FAZ4:FBD4 FKV4:FKZ4 FUR4:FUV4 GEN4:GER4 GOJ4:GON4 GYF4:GYJ4 HIB4:HIF4 HRX4:HSB4 IBT4:IBX4 ILP4:ILT4 IVL4:IVP4 JFH4:JFL4 JPD4:JPH4 JYZ4:JZD4 KIV4:KIZ4 KSR4:KSV4 LCN4:LCR4 LMJ4:LMN4 LWF4:LWJ4 MGB4:MGF4 MPX4:MQB4 MZT4:MZX4 NJP4:NJT4 NTL4:NTP4 ODH4:ODL4 OND4:ONH4 OWZ4:OXD4 PGV4:PGZ4 PQR4:PQV4 QAN4:QAR4 QKJ4:QKN4 QUF4:QUJ4 REB4:REF4 RNX4:ROB4 RXT4:RXX4 SHP4:SHT4 SRL4:SRP4 TBH4:TBL4 TLD4:TLH4 TUZ4:TVD4 UEV4:UEZ4 UOR4:UOV4 UYN4:UYR4 VIJ4:VIN4 VSF4:VSJ4 WCB4:WCF4 WLX4:WMB4 WVT4:WVX4 L65490:P65490 JH65540:JL65540 TD65540:TH65540 ACZ65540:ADD65540 AMV65540:AMZ65540 AWR65540:AWV65540 BGN65540:BGR65540 BQJ65540:BQN65540 CAF65540:CAJ65540 CKB65540:CKF65540 CTX65540:CUB65540 DDT65540:DDX65540 DNP65540:DNT65540 DXL65540:DXP65540 EHH65540:EHL65540 ERD65540:ERH65540 FAZ65540:FBD65540 FKV65540:FKZ65540 FUR65540:FUV65540 GEN65540:GER65540 GOJ65540:GON65540 GYF65540:GYJ65540 HIB65540:HIF65540 HRX65540:HSB65540 IBT65540:IBX65540 ILP65540:ILT65540 IVL65540:IVP65540 JFH65540:JFL65540 JPD65540:JPH65540 JYZ65540:JZD65540 KIV65540:KIZ65540 KSR65540:KSV65540 LCN65540:LCR65540 LMJ65540:LMN65540 LWF65540:LWJ65540 MGB65540:MGF65540 MPX65540:MQB65540 MZT65540:MZX65540 NJP65540:NJT65540 NTL65540:NTP65540 ODH65540:ODL65540 OND65540:ONH65540 OWZ65540:OXD65540 PGV65540:PGZ65540 PQR65540:PQV65540 QAN65540:QAR65540 QKJ65540:QKN65540 QUF65540:QUJ65540 REB65540:REF65540 RNX65540:ROB65540 RXT65540:RXX65540 SHP65540:SHT65540 SRL65540:SRP65540 TBH65540:TBL65540 TLD65540:TLH65540 TUZ65540:TVD65540 UEV65540:UEZ65540 UOR65540:UOV65540 UYN65540:UYR65540 VIJ65540:VIN65540 VSF65540:VSJ65540 WCB65540:WCF65540 WLX65540:WMB65540 WVT65540:WVX65540 L131026:P131026 JH131076:JL131076 TD131076:TH131076 ACZ131076:ADD131076 AMV131076:AMZ131076 AWR131076:AWV131076 BGN131076:BGR131076 BQJ131076:BQN131076 CAF131076:CAJ131076 CKB131076:CKF131076 CTX131076:CUB131076 DDT131076:DDX131076 DNP131076:DNT131076 DXL131076:DXP131076 EHH131076:EHL131076 ERD131076:ERH131076 FAZ131076:FBD131076 FKV131076:FKZ131076 FUR131076:FUV131076 GEN131076:GER131076 GOJ131076:GON131076 GYF131076:GYJ131076 HIB131076:HIF131076 HRX131076:HSB131076 IBT131076:IBX131076 ILP131076:ILT131076 IVL131076:IVP131076 JFH131076:JFL131076 JPD131076:JPH131076 JYZ131076:JZD131076 KIV131076:KIZ131076 KSR131076:KSV131076 LCN131076:LCR131076 LMJ131076:LMN131076 LWF131076:LWJ131076 MGB131076:MGF131076 MPX131076:MQB131076 MZT131076:MZX131076 NJP131076:NJT131076 NTL131076:NTP131076 ODH131076:ODL131076 OND131076:ONH131076 OWZ131076:OXD131076 PGV131076:PGZ131076 PQR131076:PQV131076 QAN131076:QAR131076 QKJ131076:QKN131076 QUF131076:QUJ131076 REB131076:REF131076 RNX131076:ROB131076 RXT131076:RXX131076 SHP131076:SHT131076 SRL131076:SRP131076 TBH131076:TBL131076 TLD131076:TLH131076 TUZ131076:TVD131076 UEV131076:UEZ131076 UOR131076:UOV131076 UYN131076:UYR131076 VIJ131076:VIN131076 VSF131076:VSJ131076 WCB131076:WCF131076 WLX131076:WMB131076 WVT131076:WVX131076 L196562:P196562 JH196612:JL196612 TD196612:TH196612 ACZ196612:ADD196612 AMV196612:AMZ196612 AWR196612:AWV196612 BGN196612:BGR196612 BQJ196612:BQN196612 CAF196612:CAJ196612 CKB196612:CKF196612 CTX196612:CUB196612 DDT196612:DDX196612 DNP196612:DNT196612 DXL196612:DXP196612 EHH196612:EHL196612 ERD196612:ERH196612 FAZ196612:FBD196612 FKV196612:FKZ196612 FUR196612:FUV196612 GEN196612:GER196612 GOJ196612:GON196612 GYF196612:GYJ196612 HIB196612:HIF196612 HRX196612:HSB196612 IBT196612:IBX196612 ILP196612:ILT196612 IVL196612:IVP196612 JFH196612:JFL196612 JPD196612:JPH196612 JYZ196612:JZD196612 KIV196612:KIZ196612 KSR196612:KSV196612 LCN196612:LCR196612 LMJ196612:LMN196612 LWF196612:LWJ196612 MGB196612:MGF196612 MPX196612:MQB196612 MZT196612:MZX196612 NJP196612:NJT196612 NTL196612:NTP196612 ODH196612:ODL196612 OND196612:ONH196612 OWZ196612:OXD196612 PGV196612:PGZ196612 PQR196612:PQV196612 QAN196612:QAR196612 QKJ196612:QKN196612 QUF196612:QUJ196612 REB196612:REF196612 RNX196612:ROB196612 RXT196612:RXX196612 SHP196612:SHT196612 SRL196612:SRP196612 TBH196612:TBL196612 TLD196612:TLH196612 TUZ196612:TVD196612 UEV196612:UEZ196612 UOR196612:UOV196612 UYN196612:UYR196612 VIJ196612:VIN196612 VSF196612:VSJ196612 WCB196612:WCF196612 WLX196612:WMB196612 WVT196612:WVX196612 L262098:P262098 JH262148:JL262148 TD262148:TH262148 ACZ262148:ADD262148 AMV262148:AMZ262148 AWR262148:AWV262148 BGN262148:BGR262148 BQJ262148:BQN262148 CAF262148:CAJ262148 CKB262148:CKF262148 CTX262148:CUB262148 DDT262148:DDX262148 DNP262148:DNT262148 DXL262148:DXP262148 EHH262148:EHL262148 ERD262148:ERH262148 FAZ262148:FBD262148 FKV262148:FKZ262148 FUR262148:FUV262148 GEN262148:GER262148 GOJ262148:GON262148 GYF262148:GYJ262148 HIB262148:HIF262148 HRX262148:HSB262148 IBT262148:IBX262148 ILP262148:ILT262148 IVL262148:IVP262148 JFH262148:JFL262148 JPD262148:JPH262148 JYZ262148:JZD262148 KIV262148:KIZ262148 KSR262148:KSV262148 LCN262148:LCR262148 LMJ262148:LMN262148 LWF262148:LWJ262148 MGB262148:MGF262148 MPX262148:MQB262148 MZT262148:MZX262148 NJP262148:NJT262148 NTL262148:NTP262148 ODH262148:ODL262148 OND262148:ONH262148 OWZ262148:OXD262148 PGV262148:PGZ262148 PQR262148:PQV262148 QAN262148:QAR262148 QKJ262148:QKN262148 QUF262148:QUJ262148 REB262148:REF262148 RNX262148:ROB262148 RXT262148:RXX262148 SHP262148:SHT262148 SRL262148:SRP262148 TBH262148:TBL262148 TLD262148:TLH262148 TUZ262148:TVD262148 UEV262148:UEZ262148 UOR262148:UOV262148 UYN262148:UYR262148 VIJ262148:VIN262148 VSF262148:VSJ262148 WCB262148:WCF262148 WLX262148:WMB262148 WVT262148:WVX262148 L327634:P327634 JH327684:JL327684 TD327684:TH327684 ACZ327684:ADD327684 AMV327684:AMZ327684 AWR327684:AWV327684 BGN327684:BGR327684 BQJ327684:BQN327684 CAF327684:CAJ327684 CKB327684:CKF327684 CTX327684:CUB327684 DDT327684:DDX327684 DNP327684:DNT327684 DXL327684:DXP327684 EHH327684:EHL327684 ERD327684:ERH327684 FAZ327684:FBD327684 FKV327684:FKZ327684 FUR327684:FUV327684 GEN327684:GER327684 GOJ327684:GON327684 GYF327684:GYJ327684 HIB327684:HIF327684 HRX327684:HSB327684 IBT327684:IBX327684 ILP327684:ILT327684 IVL327684:IVP327684 JFH327684:JFL327684 JPD327684:JPH327684 JYZ327684:JZD327684 KIV327684:KIZ327684 KSR327684:KSV327684 LCN327684:LCR327684 LMJ327684:LMN327684 LWF327684:LWJ327684 MGB327684:MGF327684 MPX327684:MQB327684 MZT327684:MZX327684 NJP327684:NJT327684 NTL327684:NTP327684 ODH327684:ODL327684 OND327684:ONH327684 OWZ327684:OXD327684 PGV327684:PGZ327684 PQR327684:PQV327684 QAN327684:QAR327684 QKJ327684:QKN327684 QUF327684:QUJ327684 REB327684:REF327684 RNX327684:ROB327684 RXT327684:RXX327684 SHP327684:SHT327684 SRL327684:SRP327684 TBH327684:TBL327684 TLD327684:TLH327684 TUZ327684:TVD327684 UEV327684:UEZ327684 UOR327684:UOV327684 UYN327684:UYR327684 VIJ327684:VIN327684 VSF327684:VSJ327684 WCB327684:WCF327684 WLX327684:WMB327684 WVT327684:WVX327684 L393170:P393170 JH393220:JL393220 TD393220:TH393220 ACZ393220:ADD393220 AMV393220:AMZ393220 AWR393220:AWV393220 BGN393220:BGR393220 BQJ393220:BQN393220 CAF393220:CAJ393220 CKB393220:CKF393220 CTX393220:CUB393220 DDT393220:DDX393220 DNP393220:DNT393220 DXL393220:DXP393220 EHH393220:EHL393220 ERD393220:ERH393220 FAZ393220:FBD393220 FKV393220:FKZ393220 FUR393220:FUV393220 GEN393220:GER393220 GOJ393220:GON393220 GYF393220:GYJ393220 HIB393220:HIF393220 HRX393220:HSB393220 IBT393220:IBX393220 ILP393220:ILT393220 IVL393220:IVP393220 JFH393220:JFL393220 JPD393220:JPH393220 JYZ393220:JZD393220 KIV393220:KIZ393220 KSR393220:KSV393220 LCN393220:LCR393220 LMJ393220:LMN393220 LWF393220:LWJ393220 MGB393220:MGF393220 MPX393220:MQB393220 MZT393220:MZX393220 NJP393220:NJT393220 NTL393220:NTP393220 ODH393220:ODL393220 OND393220:ONH393220 OWZ393220:OXD393220 PGV393220:PGZ393220 PQR393220:PQV393220 QAN393220:QAR393220 QKJ393220:QKN393220 QUF393220:QUJ393220 REB393220:REF393220 RNX393220:ROB393220 RXT393220:RXX393220 SHP393220:SHT393220 SRL393220:SRP393220 TBH393220:TBL393220 TLD393220:TLH393220 TUZ393220:TVD393220 UEV393220:UEZ393220 UOR393220:UOV393220 UYN393220:UYR393220 VIJ393220:VIN393220 VSF393220:VSJ393220 WCB393220:WCF393220 WLX393220:WMB393220 WVT393220:WVX393220 L458706:P458706 JH458756:JL458756 TD458756:TH458756 ACZ458756:ADD458756 AMV458756:AMZ458756 AWR458756:AWV458756 BGN458756:BGR458756 BQJ458756:BQN458756 CAF458756:CAJ458756 CKB458756:CKF458756 CTX458756:CUB458756 DDT458756:DDX458756 DNP458756:DNT458756 DXL458756:DXP458756 EHH458756:EHL458756 ERD458756:ERH458756 FAZ458756:FBD458756 FKV458756:FKZ458756 FUR458756:FUV458756 GEN458756:GER458756 GOJ458756:GON458756 GYF458756:GYJ458756 HIB458756:HIF458756 HRX458756:HSB458756 IBT458756:IBX458756 ILP458756:ILT458756 IVL458756:IVP458756 JFH458756:JFL458756 JPD458756:JPH458756 JYZ458756:JZD458756 KIV458756:KIZ458756 KSR458756:KSV458756 LCN458756:LCR458756 LMJ458756:LMN458756 LWF458756:LWJ458756 MGB458756:MGF458756 MPX458756:MQB458756 MZT458756:MZX458756 NJP458756:NJT458756 NTL458756:NTP458756 ODH458756:ODL458756 OND458756:ONH458756 OWZ458756:OXD458756 PGV458756:PGZ458756 PQR458756:PQV458756 QAN458756:QAR458756 QKJ458756:QKN458756 QUF458756:QUJ458756 REB458756:REF458756 RNX458756:ROB458756 RXT458756:RXX458756 SHP458756:SHT458756 SRL458756:SRP458756 TBH458756:TBL458756 TLD458756:TLH458756 TUZ458756:TVD458756 UEV458756:UEZ458756 UOR458756:UOV458756 UYN458756:UYR458756 VIJ458756:VIN458756 VSF458756:VSJ458756 WCB458756:WCF458756 WLX458756:WMB458756 WVT458756:WVX458756 L524242:P524242 JH524292:JL524292 TD524292:TH524292 ACZ524292:ADD524292 AMV524292:AMZ524292 AWR524292:AWV524292 BGN524292:BGR524292 BQJ524292:BQN524292 CAF524292:CAJ524292 CKB524292:CKF524292 CTX524292:CUB524292 DDT524292:DDX524292 DNP524292:DNT524292 DXL524292:DXP524292 EHH524292:EHL524292 ERD524292:ERH524292 FAZ524292:FBD524292 FKV524292:FKZ524292 FUR524292:FUV524292 GEN524292:GER524292 GOJ524292:GON524292 GYF524292:GYJ524292 HIB524292:HIF524292 HRX524292:HSB524292 IBT524292:IBX524292 ILP524292:ILT524292 IVL524292:IVP524292 JFH524292:JFL524292 JPD524292:JPH524292 JYZ524292:JZD524292 KIV524292:KIZ524292 KSR524292:KSV524292 LCN524292:LCR524292 LMJ524292:LMN524292 LWF524292:LWJ524292 MGB524292:MGF524292 MPX524292:MQB524292 MZT524292:MZX524292 NJP524292:NJT524292 NTL524292:NTP524292 ODH524292:ODL524292 OND524292:ONH524292 OWZ524292:OXD524292 PGV524292:PGZ524292 PQR524292:PQV524292 QAN524292:QAR524292 QKJ524292:QKN524292 QUF524292:QUJ524292 REB524292:REF524292 RNX524292:ROB524292 RXT524292:RXX524292 SHP524292:SHT524292 SRL524292:SRP524292 TBH524292:TBL524292 TLD524292:TLH524292 TUZ524292:TVD524292 UEV524292:UEZ524292 UOR524292:UOV524292 UYN524292:UYR524292 VIJ524292:VIN524292 VSF524292:VSJ524292 WCB524292:WCF524292 WLX524292:WMB524292 WVT524292:WVX524292 L589778:P589778 JH589828:JL589828 TD589828:TH589828 ACZ589828:ADD589828 AMV589828:AMZ589828 AWR589828:AWV589828 BGN589828:BGR589828 BQJ589828:BQN589828 CAF589828:CAJ589828 CKB589828:CKF589828 CTX589828:CUB589828 DDT589828:DDX589828 DNP589828:DNT589828 DXL589828:DXP589828 EHH589828:EHL589828 ERD589828:ERH589828 FAZ589828:FBD589828 FKV589828:FKZ589828 FUR589828:FUV589828 GEN589828:GER589828 GOJ589828:GON589828 GYF589828:GYJ589828 HIB589828:HIF589828 HRX589828:HSB589828 IBT589828:IBX589828 ILP589828:ILT589828 IVL589828:IVP589828 JFH589828:JFL589828 JPD589828:JPH589828 JYZ589828:JZD589828 KIV589828:KIZ589828 KSR589828:KSV589828 LCN589828:LCR589828 LMJ589828:LMN589828 LWF589828:LWJ589828 MGB589828:MGF589828 MPX589828:MQB589828 MZT589828:MZX589828 NJP589828:NJT589828 NTL589828:NTP589828 ODH589828:ODL589828 OND589828:ONH589828 OWZ589828:OXD589828 PGV589828:PGZ589828 PQR589828:PQV589828 QAN589828:QAR589828 QKJ589828:QKN589828 QUF589828:QUJ589828 REB589828:REF589828 RNX589828:ROB589828 RXT589828:RXX589828 SHP589828:SHT589828 SRL589828:SRP589828 TBH589828:TBL589828 TLD589828:TLH589828 TUZ589828:TVD589828 UEV589828:UEZ589828 UOR589828:UOV589828 UYN589828:UYR589828 VIJ589828:VIN589828 VSF589828:VSJ589828 WCB589828:WCF589828 WLX589828:WMB589828 WVT589828:WVX589828 L655314:P655314 JH655364:JL655364 TD655364:TH655364 ACZ655364:ADD655364 AMV655364:AMZ655364 AWR655364:AWV655364 BGN655364:BGR655364 BQJ655364:BQN655364 CAF655364:CAJ655364 CKB655364:CKF655364 CTX655364:CUB655364 DDT655364:DDX655364 DNP655364:DNT655364 DXL655364:DXP655364 EHH655364:EHL655364 ERD655364:ERH655364 FAZ655364:FBD655364 FKV655364:FKZ655364 FUR655364:FUV655364 GEN655364:GER655364 GOJ655364:GON655364 GYF655364:GYJ655364 HIB655364:HIF655364 HRX655364:HSB655364 IBT655364:IBX655364 ILP655364:ILT655364 IVL655364:IVP655364 JFH655364:JFL655364 JPD655364:JPH655364 JYZ655364:JZD655364 KIV655364:KIZ655364 KSR655364:KSV655364 LCN655364:LCR655364 LMJ655364:LMN655364 LWF655364:LWJ655364 MGB655364:MGF655364 MPX655364:MQB655364 MZT655364:MZX655364 NJP655364:NJT655364 NTL655364:NTP655364 ODH655364:ODL655364 OND655364:ONH655364 OWZ655364:OXD655364 PGV655364:PGZ655364 PQR655364:PQV655364 QAN655364:QAR655364 QKJ655364:QKN655364 QUF655364:QUJ655364 REB655364:REF655364 RNX655364:ROB655364 RXT655364:RXX655364 SHP655364:SHT655364 SRL655364:SRP655364 TBH655364:TBL655364 TLD655364:TLH655364 TUZ655364:TVD655364 UEV655364:UEZ655364 UOR655364:UOV655364 UYN655364:UYR655364 VIJ655364:VIN655364 VSF655364:VSJ655364 WCB655364:WCF655364 WLX655364:WMB655364 WVT655364:WVX655364 L720850:P720850 JH720900:JL720900 TD720900:TH720900 ACZ720900:ADD720900 AMV720900:AMZ720900 AWR720900:AWV720900 BGN720900:BGR720900 BQJ720900:BQN720900 CAF720900:CAJ720900 CKB720900:CKF720900 CTX720900:CUB720900 DDT720900:DDX720900 DNP720900:DNT720900 DXL720900:DXP720900 EHH720900:EHL720900 ERD720900:ERH720900 FAZ720900:FBD720900 FKV720900:FKZ720900 FUR720900:FUV720900 GEN720900:GER720900 GOJ720900:GON720900 GYF720900:GYJ720900 HIB720900:HIF720900 HRX720900:HSB720900 IBT720900:IBX720900 ILP720900:ILT720900 IVL720900:IVP720900 JFH720900:JFL720900 JPD720900:JPH720900 JYZ720900:JZD720900 KIV720900:KIZ720900 KSR720900:KSV720900 LCN720900:LCR720900 LMJ720900:LMN720900 LWF720900:LWJ720900 MGB720900:MGF720900 MPX720900:MQB720900 MZT720900:MZX720900 NJP720900:NJT720900 NTL720900:NTP720900 ODH720900:ODL720900 OND720900:ONH720900 OWZ720900:OXD720900 PGV720900:PGZ720900 PQR720900:PQV720900 QAN720900:QAR720900 QKJ720900:QKN720900 QUF720900:QUJ720900 REB720900:REF720900 RNX720900:ROB720900 RXT720900:RXX720900 SHP720900:SHT720900 SRL720900:SRP720900 TBH720900:TBL720900 TLD720900:TLH720900 TUZ720900:TVD720900 UEV720900:UEZ720900 UOR720900:UOV720900 UYN720900:UYR720900 VIJ720900:VIN720900 VSF720900:VSJ720900 WCB720900:WCF720900 WLX720900:WMB720900 WVT720900:WVX720900 L786386:P786386 JH786436:JL786436 TD786436:TH786436 ACZ786436:ADD786436 AMV786436:AMZ786436 AWR786436:AWV786436 BGN786436:BGR786436 BQJ786436:BQN786436 CAF786436:CAJ786436 CKB786436:CKF786436 CTX786436:CUB786436 DDT786436:DDX786436 DNP786436:DNT786436 DXL786436:DXP786436 EHH786436:EHL786436 ERD786436:ERH786436 FAZ786436:FBD786436 FKV786436:FKZ786436 FUR786436:FUV786436 GEN786436:GER786436 GOJ786436:GON786436 GYF786436:GYJ786436 HIB786436:HIF786436 HRX786436:HSB786436 IBT786436:IBX786436 ILP786436:ILT786436 IVL786436:IVP786436 JFH786436:JFL786436 JPD786436:JPH786436 JYZ786436:JZD786436 KIV786436:KIZ786436 KSR786436:KSV786436 LCN786436:LCR786436 LMJ786436:LMN786436 LWF786436:LWJ786436 MGB786436:MGF786436 MPX786436:MQB786436 MZT786436:MZX786436 NJP786436:NJT786436 NTL786436:NTP786436 ODH786436:ODL786436 OND786436:ONH786436 OWZ786436:OXD786436 PGV786436:PGZ786436 PQR786436:PQV786436 QAN786436:QAR786436 QKJ786436:QKN786436 QUF786436:QUJ786436 REB786436:REF786436 RNX786436:ROB786436 RXT786436:RXX786436 SHP786436:SHT786436 SRL786436:SRP786436 TBH786436:TBL786436 TLD786436:TLH786436 TUZ786436:TVD786436 UEV786436:UEZ786436 UOR786436:UOV786436 UYN786436:UYR786436 VIJ786436:VIN786436 VSF786436:VSJ786436 WCB786436:WCF786436 WLX786436:WMB786436 WVT786436:WVX786436 L851922:P851922 JH851972:JL851972 TD851972:TH851972 ACZ851972:ADD851972 AMV851972:AMZ851972 AWR851972:AWV851972 BGN851972:BGR851972 BQJ851972:BQN851972 CAF851972:CAJ851972 CKB851972:CKF851972 CTX851972:CUB851972 DDT851972:DDX851972 DNP851972:DNT851972 DXL851972:DXP851972 EHH851972:EHL851972 ERD851972:ERH851972 FAZ851972:FBD851972 FKV851972:FKZ851972 FUR851972:FUV851972 GEN851972:GER851972 GOJ851972:GON851972 GYF851972:GYJ851972 HIB851972:HIF851972 HRX851972:HSB851972 IBT851972:IBX851972 ILP851972:ILT851972 IVL851972:IVP851972 JFH851972:JFL851972 JPD851972:JPH851972 JYZ851972:JZD851972 KIV851972:KIZ851972 KSR851972:KSV851972 LCN851972:LCR851972 LMJ851972:LMN851972 LWF851972:LWJ851972 MGB851972:MGF851972 MPX851972:MQB851972 MZT851972:MZX851972 NJP851972:NJT851972 NTL851972:NTP851972 ODH851972:ODL851972 OND851972:ONH851972 OWZ851972:OXD851972 PGV851972:PGZ851972 PQR851972:PQV851972 QAN851972:QAR851972 QKJ851972:QKN851972 QUF851972:QUJ851972 REB851972:REF851972 RNX851972:ROB851972 RXT851972:RXX851972 SHP851972:SHT851972 SRL851972:SRP851972 TBH851972:TBL851972 TLD851972:TLH851972 TUZ851972:TVD851972 UEV851972:UEZ851972 UOR851972:UOV851972 UYN851972:UYR851972 VIJ851972:VIN851972 VSF851972:VSJ851972 WCB851972:WCF851972 WLX851972:WMB851972 WVT851972:WVX851972 L917458:P917458 JH917508:JL917508 TD917508:TH917508 ACZ917508:ADD917508 AMV917508:AMZ917508 AWR917508:AWV917508 BGN917508:BGR917508 BQJ917508:BQN917508 CAF917508:CAJ917508 CKB917508:CKF917508 CTX917508:CUB917508 DDT917508:DDX917508 DNP917508:DNT917508 DXL917508:DXP917508 EHH917508:EHL917508 ERD917508:ERH917508 FAZ917508:FBD917508 FKV917508:FKZ917508 FUR917508:FUV917508 GEN917508:GER917508 GOJ917508:GON917508 GYF917508:GYJ917508 HIB917508:HIF917508 HRX917508:HSB917508 IBT917508:IBX917508 ILP917508:ILT917508 IVL917508:IVP917508 JFH917508:JFL917508 JPD917508:JPH917508 JYZ917508:JZD917508 KIV917508:KIZ917508 KSR917508:KSV917508 LCN917508:LCR917508 LMJ917508:LMN917508 LWF917508:LWJ917508 MGB917508:MGF917508 MPX917508:MQB917508 MZT917508:MZX917508 NJP917508:NJT917508 NTL917508:NTP917508 ODH917508:ODL917508 OND917508:ONH917508 OWZ917508:OXD917508 PGV917508:PGZ917508 PQR917508:PQV917508 QAN917508:QAR917508 QKJ917508:QKN917508 QUF917508:QUJ917508 REB917508:REF917508 RNX917508:ROB917508 RXT917508:RXX917508 SHP917508:SHT917508 SRL917508:SRP917508 TBH917508:TBL917508 TLD917508:TLH917508 TUZ917508:TVD917508 UEV917508:UEZ917508 UOR917508:UOV917508 UYN917508:UYR917508 VIJ917508:VIN917508 VSF917508:VSJ917508 WCB917508:WCF917508 WLX917508:WMB917508 WVT917508:WVX917508 L982994:P982994 JH983044:JL983044 TD983044:TH983044 ACZ983044:ADD983044 AMV983044:AMZ983044 AWR983044:AWV983044 BGN983044:BGR983044 BQJ983044:BQN983044 CAF983044:CAJ983044 CKB983044:CKF983044 CTX983044:CUB983044 DDT983044:DDX983044 DNP983044:DNT983044 DXL983044:DXP983044 EHH983044:EHL983044 ERD983044:ERH983044 FAZ983044:FBD983044 FKV983044:FKZ983044 FUR983044:FUV983044 GEN983044:GER983044 GOJ983044:GON983044 GYF983044:GYJ983044 HIB983044:HIF983044 HRX983044:HSB983044 IBT983044:IBX983044 ILP983044:ILT983044 IVL983044:IVP983044 JFH983044:JFL983044 JPD983044:JPH983044 JYZ983044:JZD983044 KIV983044:KIZ983044 KSR983044:KSV983044 LCN983044:LCR983044 LMJ983044:LMN983044 LWF983044:LWJ983044 MGB983044:MGF983044 MPX983044:MQB983044 MZT983044:MZX983044 NJP983044:NJT983044 NTL983044:NTP983044 ODH983044:ODL983044 OND983044:ONH983044 OWZ983044:OXD983044 PGV983044:PGZ983044 PQR983044:PQV983044 QAN983044:QAR983044 QKJ983044:QKN983044 QUF983044:QUJ983044 REB983044:REF983044 RNX983044:ROB983044 RXT983044:RXX983044 SHP983044:SHT983044 SRL983044:SRP983044 TBH983044:TBL983044 TLD983044:TLH983044 TUZ983044:TVD983044 UEV983044:UEZ983044 UOR983044:UOV983044 UYN983044:UYR983044 VIJ983044:VIN983044 VSF983044:VSJ983044 WCB983044:WCF983044 WLX983044:WMB983044 WVT983044:WVX983044">
      <formula1>$V$1:$V$5</formula1>
    </dataValidation>
  </dataValidations>
  <pageMargins left="0.70866141732283472" right="0.70866141732283472" top="0.74803149606299213" bottom="0.74803149606299213" header="0.31496062992125984" footer="0.31496062992125984"/>
  <pageSetup paperSize="9" scale="5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V76"/>
  <sheetViews>
    <sheetView topLeftCell="A25" workbookViewId="0">
      <selection sqref="A1:T1"/>
    </sheetView>
  </sheetViews>
  <sheetFormatPr defaultRowHeight="12.75" x14ac:dyDescent="0.2"/>
  <cols>
    <col min="1" max="1" width="9.140625" style="200"/>
    <col min="2" max="2" width="31" style="200" customWidth="1"/>
    <col min="3" max="4" width="9.140625" style="200"/>
    <col min="5" max="5" width="9.140625" style="200" customWidth="1"/>
    <col min="6" max="222" width="9.140625" style="200"/>
    <col min="223" max="257" width="9.140625" style="201"/>
    <col min="258" max="258" width="31" style="201" customWidth="1"/>
    <col min="259" max="260" width="9.140625" style="201"/>
    <col min="261" max="261" width="9.140625" style="201" customWidth="1"/>
    <col min="262" max="513" width="9.140625" style="201"/>
    <col min="514" max="514" width="31" style="201" customWidth="1"/>
    <col min="515" max="516" width="9.140625" style="201"/>
    <col min="517" max="517" width="9.140625" style="201" customWidth="1"/>
    <col min="518" max="769" width="9.140625" style="201"/>
    <col min="770" max="770" width="31" style="201" customWidth="1"/>
    <col min="771" max="772" width="9.140625" style="201"/>
    <col min="773" max="773" width="9.140625" style="201" customWidth="1"/>
    <col min="774" max="1025" width="9.140625" style="201"/>
    <col min="1026" max="1026" width="31" style="201" customWidth="1"/>
    <col min="1027" max="1028" width="9.140625" style="201"/>
    <col min="1029" max="1029" width="9.140625" style="201" customWidth="1"/>
    <col min="1030" max="1281" width="9.140625" style="201"/>
    <col min="1282" max="1282" width="31" style="201" customWidth="1"/>
    <col min="1283" max="1284" width="9.140625" style="201"/>
    <col min="1285" max="1285" width="9.140625" style="201" customWidth="1"/>
    <col min="1286" max="1537" width="9.140625" style="201"/>
    <col min="1538" max="1538" width="31" style="201" customWidth="1"/>
    <col min="1539" max="1540" width="9.140625" style="201"/>
    <col min="1541" max="1541" width="9.140625" style="201" customWidth="1"/>
    <col min="1542" max="1793" width="9.140625" style="201"/>
    <col min="1794" max="1794" width="31" style="201" customWidth="1"/>
    <col min="1795" max="1796" width="9.140625" style="201"/>
    <col min="1797" max="1797" width="9.140625" style="201" customWidth="1"/>
    <col min="1798" max="2049" width="9.140625" style="201"/>
    <col min="2050" max="2050" width="31" style="201" customWidth="1"/>
    <col min="2051" max="2052" width="9.140625" style="201"/>
    <col min="2053" max="2053" width="9.140625" style="201" customWidth="1"/>
    <col min="2054" max="2305" width="9.140625" style="201"/>
    <col min="2306" max="2306" width="31" style="201" customWidth="1"/>
    <col min="2307" max="2308" width="9.140625" style="201"/>
    <col min="2309" max="2309" width="9.140625" style="201" customWidth="1"/>
    <col min="2310" max="2561" width="9.140625" style="201"/>
    <col min="2562" max="2562" width="31" style="201" customWidth="1"/>
    <col min="2563" max="2564" width="9.140625" style="201"/>
    <col min="2565" max="2565" width="9.140625" style="201" customWidth="1"/>
    <col min="2566" max="2817" width="9.140625" style="201"/>
    <col min="2818" max="2818" width="31" style="201" customWidth="1"/>
    <col min="2819" max="2820" width="9.140625" style="201"/>
    <col min="2821" max="2821" width="9.140625" style="201" customWidth="1"/>
    <col min="2822" max="3073" width="9.140625" style="201"/>
    <col min="3074" max="3074" width="31" style="201" customWidth="1"/>
    <col min="3075" max="3076" width="9.140625" style="201"/>
    <col min="3077" max="3077" width="9.140625" style="201" customWidth="1"/>
    <col min="3078" max="3329" width="9.140625" style="201"/>
    <col min="3330" max="3330" width="31" style="201" customWidth="1"/>
    <col min="3331" max="3332" width="9.140625" style="201"/>
    <col min="3333" max="3333" width="9.140625" style="201" customWidth="1"/>
    <col min="3334" max="3585" width="9.140625" style="201"/>
    <col min="3586" max="3586" width="31" style="201" customWidth="1"/>
    <col min="3587" max="3588" width="9.140625" style="201"/>
    <col min="3589" max="3589" width="9.140625" style="201" customWidth="1"/>
    <col min="3590" max="3841" width="9.140625" style="201"/>
    <col min="3842" max="3842" width="31" style="201" customWidth="1"/>
    <col min="3843" max="3844" width="9.140625" style="201"/>
    <col min="3845" max="3845" width="9.140625" style="201" customWidth="1"/>
    <col min="3846" max="4097" width="9.140625" style="201"/>
    <col min="4098" max="4098" width="31" style="201" customWidth="1"/>
    <col min="4099" max="4100" width="9.140625" style="201"/>
    <col min="4101" max="4101" width="9.140625" style="201" customWidth="1"/>
    <col min="4102" max="4353" width="9.140625" style="201"/>
    <col min="4354" max="4354" width="31" style="201" customWidth="1"/>
    <col min="4355" max="4356" width="9.140625" style="201"/>
    <col min="4357" max="4357" width="9.140625" style="201" customWidth="1"/>
    <col min="4358" max="4609" width="9.140625" style="201"/>
    <col min="4610" max="4610" width="31" style="201" customWidth="1"/>
    <col min="4611" max="4612" width="9.140625" style="201"/>
    <col min="4613" max="4613" width="9.140625" style="201" customWidth="1"/>
    <col min="4614" max="4865" width="9.140625" style="201"/>
    <col min="4866" max="4866" width="31" style="201" customWidth="1"/>
    <col min="4867" max="4868" width="9.140625" style="201"/>
    <col min="4869" max="4869" width="9.140625" style="201" customWidth="1"/>
    <col min="4870" max="5121" width="9.140625" style="201"/>
    <col min="5122" max="5122" width="31" style="201" customWidth="1"/>
    <col min="5123" max="5124" width="9.140625" style="201"/>
    <col min="5125" max="5125" width="9.140625" style="201" customWidth="1"/>
    <col min="5126" max="5377" width="9.140625" style="201"/>
    <col min="5378" max="5378" width="31" style="201" customWidth="1"/>
    <col min="5379" max="5380" width="9.140625" style="201"/>
    <col min="5381" max="5381" width="9.140625" style="201" customWidth="1"/>
    <col min="5382" max="5633" width="9.140625" style="201"/>
    <col min="5634" max="5634" width="31" style="201" customWidth="1"/>
    <col min="5635" max="5636" width="9.140625" style="201"/>
    <col min="5637" max="5637" width="9.140625" style="201" customWidth="1"/>
    <col min="5638" max="5889" width="9.140625" style="201"/>
    <col min="5890" max="5890" width="31" style="201" customWidth="1"/>
    <col min="5891" max="5892" width="9.140625" style="201"/>
    <col min="5893" max="5893" width="9.140625" style="201" customWidth="1"/>
    <col min="5894" max="6145" width="9.140625" style="201"/>
    <col min="6146" max="6146" width="31" style="201" customWidth="1"/>
    <col min="6147" max="6148" width="9.140625" style="201"/>
    <col min="6149" max="6149" width="9.140625" style="201" customWidth="1"/>
    <col min="6150" max="6401" width="9.140625" style="201"/>
    <col min="6402" max="6402" width="31" style="201" customWidth="1"/>
    <col min="6403" max="6404" width="9.140625" style="201"/>
    <col min="6405" max="6405" width="9.140625" style="201" customWidth="1"/>
    <col min="6406" max="6657" width="9.140625" style="201"/>
    <col min="6658" max="6658" width="31" style="201" customWidth="1"/>
    <col min="6659" max="6660" width="9.140625" style="201"/>
    <col min="6661" max="6661" width="9.140625" style="201" customWidth="1"/>
    <col min="6662" max="6913" width="9.140625" style="201"/>
    <col min="6914" max="6914" width="31" style="201" customWidth="1"/>
    <col min="6915" max="6916" width="9.140625" style="201"/>
    <col min="6917" max="6917" width="9.140625" style="201" customWidth="1"/>
    <col min="6918" max="7169" width="9.140625" style="201"/>
    <col min="7170" max="7170" width="31" style="201" customWidth="1"/>
    <col min="7171" max="7172" width="9.140625" style="201"/>
    <col min="7173" max="7173" width="9.140625" style="201" customWidth="1"/>
    <col min="7174" max="7425" width="9.140625" style="201"/>
    <col min="7426" max="7426" width="31" style="201" customWidth="1"/>
    <col min="7427" max="7428" width="9.140625" style="201"/>
    <col min="7429" max="7429" width="9.140625" style="201" customWidth="1"/>
    <col min="7430" max="7681" width="9.140625" style="201"/>
    <col min="7682" max="7682" width="31" style="201" customWidth="1"/>
    <col min="7683" max="7684" width="9.140625" style="201"/>
    <col min="7685" max="7685" width="9.140625" style="201" customWidth="1"/>
    <col min="7686" max="7937" width="9.140625" style="201"/>
    <col min="7938" max="7938" width="31" style="201" customWidth="1"/>
    <col min="7939" max="7940" width="9.140625" style="201"/>
    <col min="7941" max="7941" width="9.140625" style="201" customWidth="1"/>
    <col min="7942" max="8193" width="9.140625" style="201"/>
    <col min="8194" max="8194" width="31" style="201" customWidth="1"/>
    <col min="8195" max="8196" width="9.140625" style="201"/>
    <col min="8197" max="8197" width="9.140625" style="201" customWidth="1"/>
    <col min="8198" max="8449" width="9.140625" style="201"/>
    <col min="8450" max="8450" width="31" style="201" customWidth="1"/>
    <col min="8451" max="8452" width="9.140625" style="201"/>
    <col min="8453" max="8453" width="9.140625" style="201" customWidth="1"/>
    <col min="8454" max="8705" width="9.140625" style="201"/>
    <col min="8706" max="8706" width="31" style="201" customWidth="1"/>
    <col min="8707" max="8708" width="9.140625" style="201"/>
    <col min="8709" max="8709" width="9.140625" style="201" customWidth="1"/>
    <col min="8710" max="8961" width="9.140625" style="201"/>
    <col min="8962" max="8962" width="31" style="201" customWidth="1"/>
    <col min="8963" max="8964" width="9.140625" style="201"/>
    <col min="8965" max="8965" width="9.140625" style="201" customWidth="1"/>
    <col min="8966" max="9217" width="9.140625" style="201"/>
    <col min="9218" max="9218" width="31" style="201" customWidth="1"/>
    <col min="9219" max="9220" width="9.140625" style="201"/>
    <col min="9221" max="9221" width="9.140625" style="201" customWidth="1"/>
    <col min="9222" max="9473" width="9.140625" style="201"/>
    <col min="9474" max="9474" width="31" style="201" customWidth="1"/>
    <col min="9475" max="9476" width="9.140625" style="201"/>
    <col min="9477" max="9477" width="9.140625" style="201" customWidth="1"/>
    <col min="9478" max="9729" width="9.140625" style="201"/>
    <col min="9730" max="9730" width="31" style="201" customWidth="1"/>
    <col min="9731" max="9732" width="9.140625" style="201"/>
    <col min="9733" max="9733" width="9.140625" style="201" customWidth="1"/>
    <col min="9734" max="9985" width="9.140625" style="201"/>
    <col min="9986" max="9986" width="31" style="201" customWidth="1"/>
    <col min="9987" max="9988" width="9.140625" style="201"/>
    <col min="9989" max="9989" width="9.140625" style="201" customWidth="1"/>
    <col min="9990" max="10241" width="9.140625" style="201"/>
    <col min="10242" max="10242" width="31" style="201" customWidth="1"/>
    <col min="10243" max="10244" width="9.140625" style="201"/>
    <col min="10245" max="10245" width="9.140625" style="201" customWidth="1"/>
    <col min="10246" max="10497" width="9.140625" style="201"/>
    <col min="10498" max="10498" width="31" style="201" customWidth="1"/>
    <col min="10499" max="10500" width="9.140625" style="201"/>
    <col min="10501" max="10501" width="9.140625" style="201" customWidth="1"/>
    <col min="10502" max="10753" width="9.140625" style="201"/>
    <col min="10754" max="10754" width="31" style="201" customWidth="1"/>
    <col min="10755" max="10756" width="9.140625" style="201"/>
    <col min="10757" max="10757" width="9.140625" style="201" customWidth="1"/>
    <col min="10758" max="11009" width="9.140625" style="201"/>
    <col min="11010" max="11010" width="31" style="201" customWidth="1"/>
    <col min="11011" max="11012" width="9.140625" style="201"/>
    <col min="11013" max="11013" width="9.140625" style="201" customWidth="1"/>
    <col min="11014" max="11265" width="9.140625" style="201"/>
    <col min="11266" max="11266" width="31" style="201" customWidth="1"/>
    <col min="11267" max="11268" width="9.140625" style="201"/>
    <col min="11269" max="11269" width="9.140625" style="201" customWidth="1"/>
    <col min="11270" max="11521" width="9.140625" style="201"/>
    <col min="11522" max="11522" width="31" style="201" customWidth="1"/>
    <col min="11523" max="11524" width="9.140625" style="201"/>
    <col min="11525" max="11525" width="9.140625" style="201" customWidth="1"/>
    <col min="11526" max="11777" width="9.140625" style="201"/>
    <col min="11778" max="11778" width="31" style="201" customWidth="1"/>
    <col min="11779" max="11780" width="9.140625" style="201"/>
    <col min="11781" max="11781" width="9.140625" style="201" customWidth="1"/>
    <col min="11782" max="12033" width="9.140625" style="201"/>
    <col min="12034" max="12034" width="31" style="201" customWidth="1"/>
    <col min="12035" max="12036" width="9.140625" style="201"/>
    <col min="12037" max="12037" width="9.140625" style="201" customWidth="1"/>
    <col min="12038" max="12289" width="9.140625" style="201"/>
    <col min="12290" max="12290" width="31" style="201" customWidth="1"/>
    <col min="12291" max="12292" width="9.140625" style="201"/>
    <col min="12293" max="12293" width="9.140625" style="201" customWidth="1"/>
    <col min="12294" max="12545" width="9.140625" style="201"/>
    <col min="12546" max="12546" width="31" style="201" customWidth="1"/>
    <col min="12547" max="12548" width="9.140625" style="201"/>
    <col min="12549" max="12549" width="9.140625" style="201" customWidth="1"/>
    <col min="12550" max="12801" width="9.140625" style="201"/>
    <col min="12802" max="12802" width="31" style="201" customWidth="1"/>
    <col min="12803" max="12804" width="9.140625" style="201"/>
    <col min="12805" max="12805" width="9.140625" style="201" customWidth="1"/>
    <col min="12806" max="13057" width="9.140625" style="201"/>
    <col min="13058" max="13058" width="31" style="201" customWidth="1"/>
    <col min="13059" max="13060" width="9.140625" style="201"/>
    <col min="13061" max="13061" width="9.140625" style="201" customWidth="1"/>
    <col min="13062" max="13313" width="9.140625" style="201"/>
    <col min="13314" max="13314" width="31" style="201" customWidth="1"/>
    <col min="13315" max="13316" width="9.140625" style="201"/>
    <col min="13317" max="13317" width="9.140625" style="201" customWidth="1"/>
    <col min="13318" max="13569" width="9.140625" style="201"/>
    <col min="13570" max="13570" width="31" style="201" customWidth="1"/>
    <col min="13571" max="13572" width="9.140625" style="201"/>
    <col min="13573" max="13573" width="9.140625" style="201" customWidth="1"/>
    <col min="13574" max="13825" width="9.140625" style="201"/>
    <col min="13826" max="13826" width="31" style="201" customWidth="1"/>
    <col min="13827" max="13828" width="9.140625" style="201"/>
    <col min="13829" max="13829" width="9.140625" style="201" customWidth="1"/>
    <col min="13830" max="14081" width="9.140625" style="201"/>
    <col min="14082" max="14082" width="31" style="201" customWidth="1"/>
    <col min="14083" max="14084" width="9.140625" style="201"/>
    <col min="14085" max="14085" width="9.140625" style="201" customWidth="1"/>
    <col min="14086" max="14337" width="9.140625" style="201"/>
    <col min="14338" max="14338" width="31" style="201" customWidth="1"/>
    <col min="14339" max="14340" width="9.140625" style="201"/>
    <col min="14341" max="14341" width="9.140625" style="201" customWidth="1"/>
    <col min="14342" max="14593" width="9.140625" style="201"/>
    <col min="14594" max="14594" width="31" style="201" customWidth="1"/>
    <col min="14595" max="14596" width="9.140625" style="201"/>
    <col min="14597" max="14597" width="9.140625" style="201" customWidth="1"/>
    <col min="14598" max="14849" width="9.140625" style="201"/>
    <col min="14850" max="14850" width="31" style="201" customWidth="1"/>
    <col min="14851" max="14852" width="9.140625" style="201"/>
    <col min="14853" max="14853" width="9.140625" style="201" customWidth="1"/>
    <col min="14854" max="15105" width="9.140625" style="201"/>
    <col min="15106" max="15106" width="31" style="201" customWidth="1"/>
    <col min="15107" max="15108" width="9.140625" style="201"/>
    <col min="15109" max="15109" width="9.140625" style="201" customWidth="1"/>
    <col min="15110" max="15361" width="9.140625" style="201"/>
    <col min="15362" max="15362" width="31" style="201" customWidth="1"/>
    <col min="15363" max="15364" width="9.140625" style="201"/>
    <col min="15365" max="15365" width="9.140625" style="201" customWidth="1"/>
    <col min="15366" max="15617" width="9.140625" style="201"/>
    <col min="15618" max="15618" width="31" style="201" customWidth="1"/>
    <col min="15619" max="15620" width="9.140625" style="201"/>
    <col min="15621" max="15621" width="9.140625" style="201" customWidth="1"/>
    <col min="15622" max="15873" width="9.140625" style="201"/>
    <col min="15874" max="15874" width="31" style="201" customWidth="1"/>
    <col min="15875" max="15876" width="9.140625" style="201"/>
    <col min="15877" max="15877" width="9.140625" style="201" customWidth="1"/>
    <col min="15878" max="16129" width="9.140625" style="201"/>
    <col min="16130" max="16130" width="31" style="201" customWidth="1"/>
    <col min="16131" max="16132" width="9.140625" style="201"/>
    <col min="16133" max="16133" width="9.140625" style="201" customWidth="1"/>
    <col min="16134" max="16384" width="9.140625" style="201"/>
  </cols>
  <sheetData>
    <row r="1" spans="1:256" ht="15" x14ac:dyDescent="0.25">
      <c r="A1" s="767" t="s">
        <v>210</v>
      </c>
      <c r="B1" s="767"/>
      <c r="C1" s="767"/>
      <c r="D1" s="767"/>
      <c r="E1" s="767"/>
      <c r="F1" s="767"/>
      <c r="G1" s="767"/>
      <c r="H1" s="767"/>
      <c r="I1" s="767"/>
      <c r="J1" s="767"/>
      <c r="K1" s="767"/>
      <c r="L1" s="767"/>
      <c r="M1" s="767"/>
      <c r="N1" s="767"/>
      <c r="O1" s="767"/>
      <c r="P1" s="767"/>
      <c r="Q1" s="767"/>
      <c r="R1" s="767"/>
      <c r="S1" s="767"/>
      <c r="T1" s="767"/>
    </row>
    <row r="2" spans="1:256" s="203" customFormat="1" ht="15" x14ac:dyDescent="0.25">
      <c r="A2" s="202"/>
      <c r="B2" s="203">
        <v>1</v>
      </c>
      <c r="C2" s="203">
        <v>2</v>
      </c>
      <c r="D2" s="203">
        <v>3</v>
      </c>
      <c r="E2" s="203">
        <v>4</v>
      </c>
      <c r="F2" s="203">
        <v>5</v>
      </c>
      <c r="G2" s="203">
        <v>6</v>
      </c>
      <c r="H2" s="203">
        <v>7</v>
      </c>
      <c r="I2" s="203">
        <v>8</v>
      </c>
      <c r="J2" s="203">
        <v>9</v>
      </c>
      <c r="K2" s="203">
        <v>10</v>
      </c>
      <c r="L2" s="203">
        <v>11</v>
      </c>
      <c r="M2" s="203">
        <v>12</v>
      </c>
      <c r="N2" s="203">
        <v>13</v>
      </c>
      <c r="O2" s="203">
        <v>14</v>
      </c>
      <c r="P2" s="203">
        <v>15</v>
      </c>
      <c r="Q2" s="203">
        <v>16</v>
      </c>
      <c r="R2" s="203">
        <v>17</v>
      </c>
      <c r="S2" s="203">
        <v>18</v>
      </c>
      <c r="T2" s="203">
        <v>19</v>
      </c>
      <c r="U2" s="203">
        <v>20</v>
      </c>
      <c r="V2" s="203">
        <v>21</v>
      </c>
      <c r="W2" s="203">
        <v>22</v>
      </c>
      <c r="X2" s="203">
        <v>23</v>
      </c>
      <c r="Y2" s="203">
        <v>24</v>
      </c>
      <c r="Z2" s="203">
        <v>25</v>
      </c>
      <c r="AA2" s="203">
        <v>26</v>
      </c>
      <c r="AB2" s="203">
        <v>27</v>
      </c>
      <c r="AC2" s="203">
        <v>28</v>
      </c>
      <c r="AD2" s="203">
        <v>29</v>
      </c>
      <c r="AE2" s="203">
        <v>30</v>
      </c>
      <c r="AF2" s="203">
        <v>31</v>
      </c>
      <c r="AG2" s="203">
        <v>32</v>
      </c>
      <c r="AH2" s="203">
        <v>33</v>
      </c>
      <c r="AI2" s="203">
        <v>34</v>
      </c>
      <c r="AJ2" s="203">
        <v>35</v>
      </c>
      <c r="AK2" s="203">
        <v>36</v>
      </c>
      <c r="AL2" s="203">
        <v>37</v>
      </c>
      <c r="AM2" s="203">
        <v>38</v>
      </c>
      <c r="AN2" s="203">
        <v>39</v>
      </c>
      <c r="AO2" s="203">
        <v>40</v>
      </c>
      <c r="AP2" s="203">
        <v>41</v>
      </c>
      <c r="AQ2" s="203">
        <v>42</v>
      </c>
      <c r="AR2" s="203">
        <v>43</v>
      </c>
      <c r="AS2" s="203">
        <v>44</v>
      </c>
      <c r="AT2" s="203">
        <v>45</v>
      </c>
      <c r="AU2" s="203">
        <v>46</v>
      </c>
      <c r="AV2" s="203">
        <v>47</v>
      </c>
      <c r="AW2" s="203">
        <v>48</v>
      </c>
      <c r="AX2" s="203">
        <v>49</v>
      </c>
      <c r="AY2" s="203">
        <v>50</v>
      </c>
      <c r="AZ2" s="203">
        <v>51</v>
      </c>
      <c r="BA2" s="203">
        <v>52</v>
      </c>
      <c r="BB2" s="203">
        <v>53</v>
      </c>
      <c r="BC2" s="203">
        <v>54</v>
      </c>
      <c r="BD2" s="203">
        <v>55</v>
      </c>
      <c r="BE2" s="203">
        <v>56</v>
      </c>
      <c r="BF2" s="203">
        <v>57</v>
      </c>
      <c r="BG2" s="203">
        <v>58</v>
      </c>
      <c r="BH2" s="203">
        <v>59</v>
      </c>
      <c r="BI2" s="203">
        <v>60</v>
      </c>
      <c r="BJ2" s="203">
        <v>61</v>
      </c>
      <c r="BK2" s="203">
        <v>62</v>
      </c>
      <c r="BL2" s="203">
        <v>63</v>
      </c>
      <c r="BM2" s="203">
        <v>64</v>
      </c>
      <c r="BN2" s="203">
        <v>65</v>
      </c>
      <c r="BO2" s="203">
        <v>66</v>
      </c>
      <c r="BP2" s="203">
        <v>67</v>
      </c>
      <c r="BQ2" s="203">
        <v>68</v>
      </c>
      <c r="BR2" s="203">
        <v>69</v>
      </c>
      <c r="BS2" s="203">
        <v>70</v>
      </c>
      <c r="BT2" s="203">
        <v>71</v>
      </c>
      <c r="BU2" s="203">
        <v>72</v>
      </c>
      <c r="BV2" s="203">
        <v>73</v>
      </c>
      <c r="BW2" s="203">
        <v>74</v>
      </c>
      <c r="BX2" s="203">
        <v>75</v>
      </c>
      <c r="BY2" s="203">
        <v>76</v>
      </c>
      <c r="BZ2" s="203">
        <v>77</v>
      </c>
      <c r="CA2" s="203">
        <v>78</v>
      </c>
      <c r="CB2" s="203">
        <v>79</v>
      </c>
      <c r="CC2" s="203">
        <v>80</v>
      </c>
      <c r="CD2" s="203">
        <v>81</v>
      </c>
      <c r="CE2" s="203">
        <v>82</v>
      </c>
      <c r="CF2" s="203">
        <v>83</v>
      </c>
      <c r="CG2" s="203">
        <v>84</v>
      </c>
      <c r="CH2" s="203">
        <v>85</v>
      </c>
      <c r="CI2" s="203">
        <v>86</v>
      </c>
      <c r="CJ2" s="203">
        <v>87</v>
      </c>
      <c r="CK2" s="203">
        <v>88</v>
      </c>
      <c r="CL2" s="203">
        <v>89</v>
      </c>
      <c r="CM2" s="203">
        <v>90</v>
      </c>
      <c r="CN2" s="203">
        <v>91</v>
      </c>
      <c r="CO2" s="203">
        <v>92</v>
      </c>
      <c r="CP2" s="203">
        <v>93</v>
      </c>
      <c r="CQ2" s="203">
        <v>94</v>
      </c>
      <c r="CR2" s="203">
        <v>95</v>
      </c>
      <c r="CS2" s="203">
        <v>96</v>
      </c>
      <c r="CT2" s="203">
        <v>97</v>
      </c>
      <c r="CU2" s="203">
        <v>98</v>
      </c>
      <c r="CV2" s="203">
        <v>99</v>
      </c>
      <c r="CW2" s="203">
        <v>100</v>
      </c>
      <c r="CX2" s="203">
        <v>101</v>
      </c>
      <c r="CY2" s="203">
        <v>102</v>
      </c>
      <c r="CZ2" s="203">
        <v>103</v>
      </c>
      <c r="DA2" s="203">
        <v>104</v>
      </c>
      <c r="DB2" s="203">
        <v>105</v>
      </c>
      <c r="DC2" s="203">
        <v>106</v>
      </c>
      <c r="DD2" s="203">
        <v>107</v>
      </c>
      <c r="DE2" s="203">
        <v>108</v>
      </c>
      <c r="DF2" s="203">
        <v>109</v>
      </c>
      <c r="DG2" s="203">
        <v>110</v>
      </c>
      <c r="DH2" s="203">
        <v>111</v>
      </c>
      <c r="DI2" s="203">
        <v>112</v>
      </c>
      <c r="DJ2" s="203">
        <v>113</v>
      </c>
      <c r="DK2" s="203">
        <v>114</v>
      </c>
      <c r="DL2" s="203">
        <v>115</v>
      </c>
      <c r="DM2" s="203">
        <v>116</v>
      </c>
      <c r="DN2" s="203">
        <v>117</v>
      </c>
      <c r="DO2" s="203">
        <v>118</v>
      </c>
      <c r="DP2" s="203">
        <v>119</v>
      </c>
      <c r="DQ2" s="203">
        <v>120</v>
      </c>
      <c r="DR2" s="203">
        <v>121</v>
      </c>
      <c r="DS2" s="203">
        <v>122</v>
      </c>
      <c r="DT2" s="203">
        <v>123</v>
      </c>
      <c r="DU2" s="203">
        <v>124</v>
      </c>
      <c r="DV2" s="203">
        <v>125</v>
      </c>
      <c r="DW2" s="203">
        <v>126</v>
      </c>
      <c r="DX2" s="203">
        <v>127</v>
      </c>
      <c r="DY2" s="203">
        <v>128</v>
      </c>
      <c r="DZ2" s="203">
        <v>129</v>
      </c>
      <c r="EA2" s="203">
        <v>130</v>
      </c>
      <c r="EB2" s="203">
        <v>131</v>
      </c>
      <c r="EC2" s="203">
        <v>132</v>
      </c>
      <c r="ED2" s="203">
        <v>133</v>
      </c>
      <c r="EE2" s="203">
        <v>134</v>
      </c>
      <c r="EF2" s="203">
        <v>135</v>
      </c>
      <c r="EG2" s="203">
        <v>136</v>
      </c>
      <c r="EH2" s="203">
        <v>137</v>
      </c>
      <c r="EI2" s="203">
        <v>138</v>
      </c>
      <c r="EJ2" s="203">
        <v>139</v>
      </c>
      <c r="EK2" s="203">
        <v>140</v>
      </c>
      <c r="EL2" s="203">
        <v>141</v>
      </c>
      <c r="EM2" s="203">
        <v>142</v>
      </c>
      <c r="EN2" s="203">
        <v>143</v>
      </c>
      <c r="EO2" s="203">
        <v>144</v>
      </c>
      <c r="EP2" s="203">
        <v>145</v>
      </c>
      <c r="EQ2" s="203">
        <v>146</v>
      </c>
      <c r="ER2" s="203">
        <v>147</v>
      </c>
      <c r="ES2" s="203">
        <v>148</v>
      </c>
      <c r="ET2" s="203">
        <v>149</v>
      </c>
      <c r="EU2" s="203">
        <v>150</v>
      </c>
      <c r="EV2" s="203">
        <v>151</v>
      </c>
      <c r="EW2" s="203">
        <v>152</v>
      </c>
      <c r="EX2" s="203">
        <v>153</v>
      </c>
      <c r="EY2" s="203">
        <v>154</v>
      </c>
      <c r="EZ2" s="203">
        <v>155</v>
      </c>
      <c r="FA2" s="203">
        <v>156</v>
      </c>
      <c r="FB2" s="203">
        <v>157</v>
      </c>
      <c r="FC2" s="203">
        <v>158</v>
      </c>
      <c r="FD2" s="203">
        <v>159</v>
      </c>
      <c r="FE2" s="203">
        <v>160</v>
      </c>
      <c r="FF2" s="203">
        <v>161</v>
      </c>
      <c r="FG2" s="203">
        <v>162</v>
      </c>
      <c r="FH2" s="203">
        <v>163</v>
      </c>
      <c r="FI2" s="203">
        <v>164</v>
      </c>
      <c r="FJ2" s="203">
        <v>165</v>
      </c>
      <c r="FK2" s="203">
        <v>166</v>
      </c>
      <c r="FL2" s="203">
        <v>167</v>
      </c>
      <c r="FM2" s="203">
        <v>168</v>
      </c>
      <c r="FN2" s="203">
        <v>169</v>
      </c>
      <c r="FO2" s="203">
        <v>170</v>
      </c>
      <c r="FP2" s="203">
        <v>171</v>
      </c>
      <c r="FQ2" s="203">
        <v>172</v>
      </c>
      <c r="FR2" s="203">
        <v>173</v>
      </c>
      <c r="FS2" s="203">
        <v>174</v>
      </c>
      <c r="FT2" s="203">
        <v>175</v>
      </c>
      <c r="FU2" s="203">
        <v>176</v>
      </c>
      <c r="FV2" s="203">
        <v>177</v>
      </c>
      <c r="FW2" s="203">
        <v>178</v>
      </c>
      <c r="FX2" s="203">
        <v>179</v>
      </c>
      <c r="FY2" s="203">
        <v>180</v>
      </c>
      <c r="FZ2" s="203">
        <v>181</v>
      </c>
      <c r="GA2" s="203">
        <v>182</v>
      </c>
      <c r="GB2" s="203">
        <v>183</v>
      </c>
      <c r="GC2" s="203">
        <v>184</v>
      </c>
      <c r="GD2" s="203">
        <v>185</v>
      </c>
      <c r="GE2" s="203">
        <v>186</v>
      </c>
      <c r="GF2" s="203">
        <v>187</v>
      </c>
      <c r="GG2" s="203">
        <v>188</v>
      </c>
      <c r="GH2" s="203">
        <v>189</v>
      </c>
      <c r="GI2" s="203">
        <v>190</v>
      </c>
      <c r="GJ2" s="203">
        <v>191</v>
      </c>
      <c r="GK2" s="203">
        <v>192</v>
      </c>
      <c r="GL2" s="203">
        <v>193</v>
      </c>
      <c r="GM2" s="203">
        <v>194</v>
      </c>
      <c r="GN2" s="203">
        <v>195</v>
      </c>
      <c r="GO2" s="203">
        <v>196</v>
      </c>
      <c r="GP2" s="203">
        <v>197</v>
      </c>
      <c r="GQ2" s="203">
        <v>198</v>
      </c>
      <c r="GR2" s="203">
        <v>199</v>
      </c>
      <c r="GS2" s="203">
        <v>200</v>
      </c>
      <c r="GT2" s="203">
        <v>201</v>
      </c>
      <c r="GU2" s="203">
        <v>202</v>
      </c>
      <c r="GV2" s="203">
        <v>203</v>
      </c>
      <c r="GW2" s="203">
        <v>204</v>
      </c>
      <c r="GX2" s="203">
        <v>205</v>
      </c>
      <c r="GY2" s="203">
        <v>206</v>
      </c>
      <c r="GZ2" s="203">
        <v>207</v>
      </c>
      <c r="HA2" s="203">
        <v>208</v>
      </c>
      <c r="HB2" s="203">
        <v>209</v>
      </c>
      <c r="HC2" s="203">
        <v>210</v>
      </c>
      <c r="HD2" s="203">
        <v>211</v>
      </c>
      <c r="HE2" s="203">
        <v>212</v>
      </c>
      <c r="HF2" s="203">
        <v>213</v>
      </c>
      <c r="HG2" s="203">
        <v>214</v>
      </c>
      <c r="HH2" s="203">
        <v>215</v>
      </c>
      <c r="HI2" s="203">
        <v>216</v>
      </c>
      <c r="HJ2" s="203">
        <v>217</v>
      </c>
      <c r="HK2" s="203">
        <v>218</v>
      </c>
      <c r="HL2" s="203">
        <v>219</v>
      </c>
      <c r="HM2" s="203">
        <v>220</v>
      </c>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row>
    <row r="3" spans="1:256" ht="15" x14ac:dyDescent="0.25">
      <c r="A3" s="202"/>
      <c r="C3" s="205" t="s">
        <v>211</v>
      </c>
      <c r="AS3" s="205" t="s">
        <v>212</v>
      </c>
      <c r="CO3" s="205" t="s">
        <v>213</v>
      </c>
      <c r="EK3" s="205" t="s">
        <v>214</v>
      </c>
      <c r="GD3" s="205" t="s">
        <v>215</v>
      </c>
      <c r="GM3" s="205" t="s">
        <v>216</v>
      </c>
      <c r="GV3" s="200" t="s">
        <v>216</v>
      </c>
      <c r="HE3" s="200" t="s">
        <v>216</v>
      </c>
    </row>
    <row r="4" spans="1:256" ht="15" x14ac:dyDescent="0.25">
      <c r="A4" s="202"/>
      <c r="C4" s="205">
        <v>1</v>
      </c>
      <c r="AS4" s="205">
        <v>1</v>
      </c>
      <c r="CO4" s="205">
        <v>1</v>
      </c>
      <c r="EK4" s="205">
        <v>1</v>
      </c>
      <c r="GD4" s="205">
        <v>1</v>
      </c>
      <c r="GM4" s="205">
        <v>1</v>
      </c>
      <c r="GV4" s="200">
        <v>1</v>
      </c>
      <c r="HE4" s="200">
        <v>1</v>
      </c>
    </row>
    <row r="5" spans="1:256" ht="15" x14ac:dyDescent="0.25">
      <c r="A5" s="202"/>
      <c r="C5" s="205" t="s">
        <v>217</v>
      </c>
      <c r="AS5" s="205" t="s">
        <v>217</v>
      </c>
      <c r="CO5" s="205" t="s">
        <v>217</v>
      </c>
      <c r="EK5" s="205" t="s">
        <v>217</v>
      </c>
      <c r="GD5" s="205" t="s">
        <v>217</v>
      </c>
      <c r="GM5" s="205" t="s">
        <v>217</v>
      </c>
      <c r="GV5" s="200" t="s">
        <v>217</v>
      </c>
      <c r="HE5" s="200" t="s">
        <v>217</v>
      </c>
    </row>
    <row r="6" spans="1:256" ht="15" x14ac:dyDescent="0.25">
      <c r="A6" s="202"/>
      <c r="C6" s="205" t="s">
        <v>55</v>
      </c>
      <c r="Q6" s="200" t="s">
        <v>53</v>
      </c>
      <c r="AE6" s="200" t="s">
        <v>54</v>
      </c>
      <c r="AS6" s="205" t="s">
        <v>55</v>
      </c>
      <c r="BI6" s="200" t="s">
        <v>53</v>
      </c>
      <c r="BY6" s="200" t="s">
        <v>54</v>
      </c>
      <c r="CO6" s="205" t="s">
        <v>55</v>
      </c>
      <c r="DE6" s="200" t="s">
        <v>53</v>
      </c>
      <c r="DU6" s="200" t="s">
        <v>54</v>
      </c>
      <c r="EK6" s="205" t="s">
        <v>55</v>
      </c>
      <c r="EZ6" s="200" t="s">
        <v>53</v>
      </c>
      <c r="FO6" s="200" t="s">
        <v>54</v>
      </c>
      <c r="GD6" s="205" t="s">
        <v>55</v>
      </c>
      <c r="GG6" s="200" t="s">
        <v>53</v>
      </c>
      <c r="GJ6" s="200" t="s">
        <v>54</v>
      </c>
      <c r="GM6" s="205" t="s">
        <v>55</v>
      </c>
      <c r="GP6" s="200" t="s">
        <v>53</v>
      </c>
      <c r="GS6" s="200" t="s">
        <v>54</v>
      </c>
      <c r="GV6" s="200" t="s">
        <v>55</v>
      </c>
      <c r="GY6" s="200" t="s">
        <v>53</v>
      </c>
      <c r="HB6" s="200" t="s">
        <v>54</v>
      </c>
      <c r="HE6" s="200" t="s">
        <v>55</v>
      </c>
      <c r="HH6" s="200" t="s">
        <v>53</v>
      </c>
      <c r="HK6" s="200" t="s">
        <v>54</v>
      </c>
      <c r="HO6" s="204"/>
    </row>
    <row r="7" spans="1:256" ht="15" x14ac:dyDescent="0.25">
      <c r="A7" s="202"/>
      <c r="C7" s="205" t="s">
        <v>218</v>
      </c>
      <c r="O7" s="200" t="s">
        <v>219</v>
      </c>
      <c r="Q7" s="200" t="s">
        <v>218</v>
      </c>
      <c r="AC7" s="200" t="s">
        <v>219</v>
      </c>
      <c r="AE7" s="200" t="s">
        <v>218</v>
      </c>
      <c r="AQ7" s="200" t="s">
        <v>219</v>
      </c>
      <c r="AS7" s="205" t="s">
        <v>220</v>
      </c>
      <c r="BG7" s="200" t="s">
        <v>221</v>
      </c>
      <c r="BI7" s="200" t="s">
        <v>220</v>
      </c>
      <c r="BW7" s="200" t="s">
        <v>221</v>
      </c>
      <c r="BY7" s="200" t="s">
        <v>220</v>
      </c>
      <c r="CM7" s="200" t="s">
        <v>221</v>
      </c>
      <c r="CO7" s="205" t="s">
        <v>222</v>
      </c>
      <c r="DC7" s="200" t="s">
        <v>223</v>
      </c>
      <c r="DE7" s="200" t="s">
        <v>222</v>
      </c>
      <c r="DS7" s="200" t="s">
        <v>223</v>
      </c>
      <c r="DU7" s="200" t="s">
        <v>222</v>
      </c>
      <c r="EI7" s="200" t="s">
        <v>223</v>
      </c>
      <c r="EK7" s="205" t="s">
        <v>224</v>
      </c>
      <c r="EX7" s="200" t="s">
        <v>225</v>
      </c>
      <c r="EZ7" s="200" t="s">
        <v>224</v>
      </c>
      <c r="FM7" s="200" t="s">
        <v>225</v>
      </c>
      <c r="FO7" s="200" t="s">
        <v>224</v>
      </c>
      <c r="GB7" s="200" t="s">
        <v>225</v>
      </c>
      <c r="GD7" s="205" t="s">
        <v>226</v>
      </c>
      <c r="GG7" s="200" t="s">
        <v>226</v>
      </c>
      <c r="GJ7" s="200" t="s">
        <v>226</v>
      </c>
      <c r="GM7" s="205" t="s">
        <v>227</v>
      </c>
      <c r="GP7" s="200" t="s">
        <v>227</v>
      </c>
      <c r="GS7" s="200" t="s">
        <v>227</v>
      </c>
      <c r="GV7" s="200" t="s">
        <v>228</v>
      </c>
      <c r="GY7" s="200" t="s">
        <v>228</v>
      </c>
      <c r="HB7" s="200" t="s">
        <v>228</v>
      </c>
      <c r="HE7" s="200" t="s">
        <v>229</v>
      </c>
      <c r="HH7" s="200" t="s">
        <v>229</v>
      </c>
      <c r="HK7" s="200" t="s">
        <v>229</v>
      </c>
    </row>
    <row r="8" spans="1:256" s="206" customFormat="1" ht="15" x14ac:dyDescent="0.25">
      <c r="A8" s="202"/>
      <c r="C8" s="207" t="s">
        <v>55</v>
      </c>
      <c r="D8" s="206" t="s">
        <v>70</v>
      </c>
      <c r="E8" s="206" t="s">
        <v>230</v>
      </c>
      <c r="F8" s="206" t="s">
        <v>231</v>
      </c>
      <c r="G8" s="206" t="s">
        <v>232</v>
      </c>
      <c r="H8" s="206">
        <v>3</v>
      </c>
      <c r="I8" s="206">
        <v>4</v>
      </c>
      <c r="J8" s="206">
        <v>5</v>
      </c>
      <c r="K8" s="206">
        <v>6</v>
      </c>
      <c r="L8" s="206" t="s">
        <v>233</v>
      </c>
      <c r="M8" s="206" t="s">
        <v>234</v>
      </c>
      <c r="N8" s="206" t="s">
        <v>235</v>
      </c>
      <c r="O8" s="206">
        <v>0</v>
      </c>
      <c r="P8" s="206">
        <v>1</v>
      </c>
      <c r="Q8" s="206" t="s">
        <v>55</v>
      </c>
      <c r="R8" s="206" t="s">
        <v>70</v>
      </c>
      <c r="S8" s="206" t="s">
        <v>230</v>
      </c>
      <c r="T8" s="206" t="s">
        <v>231</v>
      </c>
      <c r="U8" s="206" t="s">
        <v>232</v>
      </c>
      <c r="V8" s="206">
        <v>3</v>
      </c>
      <c r="W8" s="206">
        <v>4</v>
      </c>
      <c r="X8" s="206">
        <v>5</v>
      </c>
      <c r="Y8" s="206">
        <v>6</v>
      </c>
      <c r="Z8" s="206" t="s">
        <v>233</v>
      </c>
      <c r="AA8" s="206" t="s">
        <v>234</v>
      </c>
      <c r="AB8" s="206" t="s">
        <v>235</v>
      </c>
      <c r="AC8" s="206">
        <v>0</v>
      </c>
      <c r="AD8" s="206">
        <v>1</v>
      </c>
      <c r="AE8" s="206" t="s">
        <v>55</v>
      </c>
      <c r="AF8" s="206" t="s">
        <v>70</v>
      </c>
      <c r="AG8" s="206" t="s">
        <v>230</v>
      </c>
      <c r="AH8" s="206" t="s">
        <v>231</v>
      </c>
      <c r="AI8" s="206" t="s">
        <v>232</v>
      </c>
      <c r="AJ8" s="206">
        <v>3</v>
      </c>
      <c r="AK8" s="206">
        <v>4</v>
      </c>
      <c r="AL8" s="206">
        <v>5</v>
      </c>
      <c r="AM8" s="206">
        <v>6</v>
      </c>
      <c r="AN8" s="206" t="s">
        <v>233</v>
      </c>
      <c r="AO8" s="206" t="s">
        <v>234</v>
      </c>
      <c r="AP8" s="206" t="s">
        <v>235</v>
      </c>
      <c r="AQ8" s="206">
        <v>0</v>
      </c>
      <c r="AR8" s="206">
        <v>1</v>
      </c>
      <c r="AS8" s="207" t="s">
        <v>55</v>
      </c>
      <c r="AT8" s="206" t="s">
        <v>70</v>
      </c>
      <c r="AU8" s="206" t="s">
        <v>71</v>
      </c>
      <c r="AV8" s="206" t="s">
        <v>72</v>
      </c>
      <c r="AW8" s="206">
        <v>1</v>
      </c>
      <c r="AX8" s="206">
        <v>2</v>
      </c>
      <c r="AY8" s="206">
        <v>3</v>
      </c>
      <c r="AZ8" s="206">
        <v>4</v>
      </c>
      <c r="BA8" s="206">
        <v>5</v>
      </c>
      <c r="BB8" s="206">
        <v>6</v>
      </c>
      <c r="BC8" s="206" t="s">
        <v>53</v>
      </c>
      <c r="BD8" s="206" t="s">
        <v>236</v>
      </c>
      <c r="BE8" s="206" t="s">
        <v>54</v>
      </c>
      <c r="BF8" s="206" t="s">
        <v>237</v>
      </c>
      <c r="BG8" s="206">
        <v>0</v>
      </c>
      <c r="BH8" s="206">
        <v>1</v>
      </c>
      <c r="BI8" s="206" t="s">
        <v>55</v>
      </c>
      <c r="BJ8" s="206" t="s">
        <v>70</v>
      </c>
      <c r="BK8" s="206" t="s">
        <v>71</v>
      </c>
      <c r="BL8" s="206" t="s">
        <v>72</v>
      </c>
      <c r="BM8" s="206">
        <v>1</v>
      </c>
      <c r="BN8" s="206">
        <v>2</v>
      </c>
      <c r="BO8" s="206">
        <v>3</v>
      </c>
      <c r="BP8" s="206">
        <v>4</v>
      </c>
      <c r="BQ8" s="206">
        <v>5</v>
      </c>
      <c r="BR8" s="206">
        <v>6</v>
      </c>
      <c r="BS8" s="206" t="s">
        <v>53</v>
      </c>
      <c r="BT8" s="206" t="s">
        <v>236</v>
      </c>
      <c r="BU8" s="206" t="s">
        <v>54</v>
      </c>
      <c r="BV8" s="206" t="s">
        <v>237</v>
      </c>
      <c r="BW8" s="206">
        <v>0</v>
      </c>
      <c r="BX8" s="206">
        <v>1</v>
      </c>
      <c r="BY8" s="206" t="s">
        <v>55</v>
      </c>
      <c r="BZ8" s="206" t="s">
        <v>70</v>
      </c>
      <c r="CA8" s="206" t="s">
        <v>71</v>
      </c>
      <c r="CB8" s="206" t="s">
        <v>72</v>
      </c>
      <c r="CC8" s="206">
        <v>1</v>
      </c>
      <c r="CD8" s="206">
        <v>2</v>
      </c>
      <c r="CE8" s="206">
        <v>3</v>
      </c>
      <c r="CF8" s="206">
        <v>4</v>
      </c>
      <c r="CG8" s="206">
        <v>5</v>
      </c>
      <c r="CH8" s="206">
        <v>6</v>
      </c>
      <c r="CI8" s="206" t="s">
        <v>53</v>
      </c>
      <c r="CJ8" s="206" t="s">
        <v>236</v>
      </c>
      <c r="CK8" s="206" t="s">
        <v>54</v>
      </c>
      <c r="CL8" s="206" t="s">
        <v>237</v>
      </c>
      <c r="CM8" s="206">
        <v>0</v>
      </c>
      <c r="CN8" s="206">
        <v>1</v>
      </c>
      <c r="CO8" s="207" t="s">
        <v>55</v>
      </c>
      <c r="CP8" s="206" t="s">
        <v>70</v>
      </c>
      <c r="CQ8" s="206" t="s">
        <v>230</v>
      </c>
      <c r="CR8" s="206" t="s">
        <v>231</v>
      </c>
      <c r="CS8" s="206" t="s">
        <v>232</v>
      </c>
      <c r="CT8" s="206">
        <v>2</v>
      </c>
      <c r="CU8" s="206">
        <v>3</v>
      </c>
      <c r="CV8" s="206">
        <v>4</v>
      </c>
      <c r="CW8" s="206">
        <v>5</v>
      </c>
      <c r="CX8" s="206">
        <v>6</v>
      </c>
      <c r="CY8" s="206" t="s">
        <v>235</v>
      </c>
      <c r="CZ8" s="206" t="s">
        <v>236</v>
      </c>
      <c r="DA8" s="206" t="s">
        <v>233</v>
      </c>
      <c r="DB8" s="206" t="s">
        <v>234</v>
      </c>
      <c r="DC8" s="206">
        <v>0</v>
      </c>
      <c r="DD8" s="206">
        <v>1</v>
      </c>
      <c r="DE8" s="206" t="s">
        <v>55</v>
      </c>
      <c r="DF8" s="206" t="s">
        <v>70</v>
      </c>
      <c r="DG8" s="206" t="s">
        <v>230</v>
      </c>
      <c r="DH8" s="206" t="s">
        <v>231</v>
      </c>
      <c r="DI8" s="206" t="s">
        <v>232</v>
      </c>
      <c r="DJ8" s="206">
        <v>2</v>
      </c>
      <c r="DK8" s="206">
        <v>3</v>
      </c>
      <c r="DL8" s="206">
        <v>4</v>
      </c>
      <c r="DM8" s="206">
        <v>5</v>
      </c>
      <c r="DN8" s="206">
        <v>6</v>
      </c>
      <c r="DO8" s="206" t="s">
        <v>235</v>
      </c>
      <c r="DP8" s="206" t="s">
        <v>236</v>
      </c>
      <c r="DQ8" s="206" t="s">
        <v>233</v>
      </c>
      <c r="DR8" s="206" t="s">
        <v>234</v>
      </c>
      <c r="DS8" s="206">
        <v>0</v>
      </c>
      <c r="DT8" s="206">
        <v>1</v>
      </c>
      <c r="DU8" s="206" t="s">
        <v>55</v>
      </c>
      <c r="DV8" s="206" t="s">
        <v>70</v>
      </c>
      <c r="DW8" s="206" t="s">
        <v>230</v>
      </c>
      <c r="DX8" s="206" t="s">
        <v>231</v>
      </c>
      <c r="DY8" s="206" t="s">
        <v>232</v>
      </c>
      <c r="DZ8" s="206">
        <v>2</v>
      </c>
      <c r="EA8" s="206">
        <v>3</v>
      </c>
      <c r="EB8" s="206">
        <v>4</v>
      </c>
      <c r="EC8" s="206">
        <v>5</v>
      </c>
      <c r="ED8" s="206">
        <v>6</v>
      </c>
      <c r="EE8" s="206" t="s">
        <v>235</v>
      </c>
      <c r="EF8" s="206" t="s">
        <v>236</v>
      </c>
      <c r="EG8" s="206" t="s">
        <v>233</v>
      </c>
      <c r="EH8" s="206" t="s">
        <v>234</v>
      </c>
      <c r="EI8" s="206">
        <v>0</v>
      </c>
      <c r="EJ8" s="206">
        <v>1</v>
      </c>
      <c r="EK8" s="207" t="s">
        <v>55</v>
      </c>
      <c r="EL8" s="206" t="s">
        <v>70</v>
      </c>
      <c r="EM8" s="206" t="s">
        <v>230</v>
      </c>
      <c r="EN8" s="206" t="s">
        <v>231</v>
      </c>
      <c r="EO8" s="206" t="s">
        <v>232</v>
      </c>
      <c r="EP8" s="206">
        <v>3</v>
      </c>
      <c r="EQ8" s="206">
        <v>4</v>
      </c>
      <c r="ER8" s="206">
        <v>5</v>
      </c>
      <c r="ES8" s="206">
        <v>6</v>
      </c>
      <c r="ET8" s="206" t="s">
        <v>235</v>
      </c>
      <c r="EU8" s="206" t="s">
        <v>236</v>
      </c>
      <c r="EV8" s="208" t="s">
        <v>233</v>
      </c>
      <c r="EW8" s="206" t="s">
        <v>234</v>
      </c>
      <c r="EX8" s="206">
        <v>0</v>
      </c>
      <c r="EY8" s="206">
        <v>1</v>
      </c>
      <c r="EZ8" s="206" t="s">
        <v>55</v>
      </c>
      <c r="FA8" s="206" t="s">
        <v>70</v>
      </c>
      <c r="FB8" s="206" t="s">
        <v>230</v>
      </c>
      <c r="FC8" s="206" t="s">
        <v>231</v>
      </c>
      <c r="FD8" s="206" t="s">
        <v>232</v>
      </c>
      <c r="FE8" s="206">
        <v>3</v>
      </c>
      <c r="FF8" s="206">
        <v>4</v>
      </c>
      <c r="FG8" s="206">
        <v>5</v>
      </c>
      <c r="FH8" s="206">
        <v>6</v>
      </c>
      <c r="FI8" s="206" t="s">
        <v>235</v>
      </c>
      <c r="FJ8" s="206" t="s">
        <v>236</v>
      </c>
      <c r="FK8" s="208" t="s">
        <v>233</v>
      </c>
      <c r="FL8" s="206" t="s">
        <v>234</v>
      </c>
      <c r="FM8" s="206">
        <v>0</v>
      </c>
      <c r="FN8" s="206">
        <v>1</v>
      </c>
      <c r="FO8" s="206" t="s">
        <v>55</v>
      </c>
      <c r="FP8" s="206" t="s">
        <v>70</v>
      </c>
      <c r="FQ8" s="206" t="s">
        <v>230</v>
      </c>
      <c r="FR8" s="206" t="s">
        <v>231</v>
      </c>
      <c r="FS8" s="206" t="s">
        <v>232</v>
      </c>
      <c r="FT8" s="206">
        <v>3</v>
      </c>
      <c r="FU8" s="206">
        <v>4</v>
      </c>
      <c r="FV8" s="206">
        <v>5</v>
      </c>
      <c r="FW8" s="206">
        <v>6</v>
      </c>
      <c r="FX8" s="206" t="s">
        <v>235</v>
      </c>
      <c r="FY8" s="206" t="s">
        <v>236</v>
      </c>
      <c r="FZ8" s="208" t="s">
        <v>233</v>
      </c>
      <c r="GA8" s="206" t="s">
        <v>234</v>
      </c>
      <c r="GB8" s="206">
        <v>0</v>
      </c>
      <c r="GC8" s="206">
        <v>1</v>
      </c>
      <c r="GD8" s="207" t="s">
        <v>55</v>
      </c>
      <c r="GE8" s="206">
        <v>0</v>
      </c>
      <c r="GF8" s="206">
        <v>1</v>
      </c>
      <c r="GG8" s="206" t="s">
        <v>55</v>
      </c>
      <c r="GH8" s="206">
        <v>0</v>
      </c>
      <c r="GI8" s="206">
        <v>1</v>
      </c>
      <c r="GJ8" s="206" t="s">
        <v>55</v>
      </c>
      <c r="GK8" s="206">
        <v>0</v>
      </c>
      <c r="GL8" s="206">
        <v>1</v>
      </c>
      <c r="GM8" s="205" t="s">
        <v>55</v>
      </c>
      <c r="GN8" s="200">
        <v>1</v>
      </c>
      <c r="GO8" s="200">
        <v>2</v>
      </c>
      <c r="GP8" s="200" t="s">
        <v>55</v>
      </c>
      <c r="GQ8" s="200">
        <v>1</v>
      </c>
      <c r="GR8" s="200">
        <v>2</v>
      </c>
      <c r="GS8" s="200" t="s">
        <v>55</v>
      </c>
      <c r="GT8" s="200">
        <v>1</v>
      </c>
      <c r="GU8" s="200">
        <v>2</v>
      </c>
      <c r="GV8" s="200" t="s">
        <v>55</v>
      </c>
      <c r="GW8" s="200">
        <v>1</v>
      </c>
      <c r="GX8" s="200">
        <v>2</v>
      </c>
      <c r="GY8" s="200" t="s">
        <v>55</v>
      </c>
      <c r="GZ8" s="200">
        <v>1</v>
      </c>
      <c r="HA8" s="200">
        <v>2</v>
      </c>
      <c r="HB8" s="200" t="s">
        <v>55</v>
      </c>
      <c r="HC8" s="200">
        <v>1</v>
      </c>
      <c r="HD8" s="200">
        <v>2</v>
      </c>
      <c r="HE8" s="200" t="s">
        <v>55</v>
      </c>
      <c r="HF8" s="200">
        <v>0</v>
      </c>
      <c r="HG8" s="200">
        <v>1</v>
      </c>
      <c r="HH8" s="200" t="s">
        <v>55</v>
      </c>
      <c r="HI8" s="200">
        <v>0</v>
      </c>
      <c r="HJ8" s="200">
        <v>1</v>
      </c>
      <c r="HK8" s="200" t="s">
        <v>55</v>
      </c>
      <c r="HL8" s="200">
        <v>0</v>
      </c>
      <c r="HM8" s="200">
        <v>1</v>
      </c>
      <c r="HN8" s="200"/>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c r="IU8" s="201"/>
      <c r="IV8" s="201"/>
    </row>
    <row r="9" spans="1:256" x14ac:dyDescent="0.2">
      <c r="A9" s="209"/>
      <c r="C9" s="205" t="s">
        <v>76</v>
      </c>
      <c r="D9" s="200" t="s">
        <v>76</v>
      </c>
      <c r="E9" s="200" t="s">
        <v>76</v>
      </c>
      <c r="F9" s="200" t="s">
        <v>76</v>
      </c>
      <c r="G9" s="200" t="s">
        <v>76</v>
      </c>
      <c r="H9" s="200" t="s">
        <v>76</v>
      </c>
      <c r="I9" s="200" t="s">
        <v>76</v>
      </c>
      <c r="J9" s="200" t="s">
        <v>76</v>
      </c>
      <c r="K9" s="200" t="s">
        <v>76</v>
      </c>
      <c r="L9" s="200" t="s">
        <v>76</v>
      </c>
      <c r="M9" s="200" t="s">
        <v>76</v>
      </c>
      <c r="N9" s="200" t="s">
        <v>76</v>
      </c>
      <c r="O9" s="200" t="s">
        <v>76</v>
      </c>
      <c r="P9" s="200" t="s">
        <v>76</v>
      </c>
      <c r="Q9" s="200" t="s">
        <v>76</v>
      </c>
      <c r="R9" s="200" t="s">
        <v>76</v>
      </c>
      <c r="S9" s="200" t="s">
        <v>76</v>
      </c>
      <c r="T9" s="200" t="s">
        <v>76</v>
      </c>
      <c r="U9" s="200" t="s">
        <v>76</v>
      </c>
      <c r="V9" s="200" t="s">
        <v>76</v>
      </c>
      <c r="W9" s="200" t="s">
        <v>76</v>
      </c>
      <c r="X9" s="200" t="s">
        <v>76</v>
      </c>
      <c r="Y9" s="200" t="s">
        <v>76</v>
      </c>
      <c r="Z9" s="200" t="s">
        <v>76</v>
      </c>
      <c r="AA9" s="200" t="s">
        <v>76</v>
      </c>
      <c r="AB9" s="200" t="s">
        <v>76</v>
      </c>
      <c r="AC9" s="200" t="s">
        <v>76</v>
      </c>
      <c r="AD9" s="200" t="s">
        <v>76</v>
      </c>
      <c r="AE9" s="200" t="s">
        <v>76</v>
      </c>
      <c r="AF9" s="200" t="s">
        <v>76</v>
      </c>
      <c r="AG9" s="200" t="s">
        <v>76</v>
      </c>
      <c r="AH9" s="200" t="s">
        <v>76</v>
      </c>
      <c r="AI9" s="200" t="s">
        <v>76</v>
      </c>
      <c r="AJ9" s="200" t="s">
        <v>76</v>
      </c>
      <c r="AK9" s="200" t="s">
        <v>76</v>
      </c>
      <c r="AL9" s="200" t="s">
        <v>76</v>
      </c>
      <c r="AM9" s="200" t="s">
        <v>76</v>
      </c>
      <c r="AN9" s="200" t="s">
        <v>76</v>
      </c>
      <c r="AO9" s="200" t="s">
        <v>76</v>
      </c>
      <c r="AP9" s="200" t="s">
        <v>76</v>
      </c>
      <c r="AQ9" s="200" t="s">
        <v>76</v>
      </c>
      <c r="AR9" s="200" t="s">
        <v>76</v>
      </c>
      <c r="AS9" s="205" t="s">
        <v>76</v>
      </c>
      <c r="AT9" s="200" t="s">
        <v>76</v>
      </c>
      <c r="AU9" s="200" t="s">
        <v>76</v>
      </c>
      <c r="AV9" s="200" t="s">
        <v>76</v>
      </c>
      <c r="AW9" s="200" t="s">
        <v>76</v>
      </c>
      <c r="AX9" s="200" t="s">
        <v>76</v>
      </c>
      <c r="AY9" s="200" t="s">
        <v>76</v>
      </c>
      <c r="AZ9" s="200" t="s">
        <v>76</v>
      </c>
      <c r="BA9" s="200" t="s">
        <v>76</v>
      </c>
      <c r="BB9" s="200" t="s">
        <v>76</v>
      </c>
      <c r="BC9" s="200" t="s">
        <v>76</v>
      </c>
      <c r="BD9" s="200" t="s">
        <v>76</v>
      </c>
      <c r="BE9" s="200" t="s">
        <v>76</v>
      </c>
      <c r="BF9" s="200" t="s">
        <v>76</v>
      </c>
      <c r="BG9" s="200" t="s">
        <v>76</v>
      </c>
      <c r="BH9" s="200" t="s">
        <v>76</v>
      </c>
      <c r="BI9" s="200" t="s">
        <v>76</v>
      </c>
      <c r="BJ9" s="200" t="s">
        <v>76</v>
      </c>
      <c r="BK9" s="200" t="s">
        <v>76</v>
      </c>
      <c r="BL9" s="200" t="s">
        <v>76</v>
      </c>
      <c r="BM9" s="200" t="s">
        <v>76</v>
      </c>
      <c r="BN9" s="200" t="s">
        <v>76</v>
      </c>
      <c r="BO9" s="200" t="s">
        <v>76</v>
      </c>
      <c r="BP9" s="200" t="s">
        <v>76</v>
      </c>
      <c r="BQ9" s="200" t="s">
        <v>76</v>
      </c>
      <c r="BR9" s="200" t="s">
        <v>76</v>
      </c>
      <c r="BS9" s="200" t="s">
        <v>76</v>
      </c>
      <c r="BT9" s="200" t="s">
        <v>76</v>
      </c>
      <c r="BU9" s="200" t="s">
        <v>76</v>
      </c>
      <c r="BV9" s="200" t="s">
        <v>76</v>
      </c>
      <c r="BW9" s="200" t="s">
        <v>76</v>
      </c>
      <c r="BX9" s="200" t="s">
        <v>76</v>
      </c>
      <c r="BY9" s="200" t="s">
        <v>76</v>
      </c>
      <c r="BZ9" s="200" t="s">
        <v>76</v>
      </c>
      <c r="CA9" s="200" t="s">
        <v>76</v>
      </c>
      <c r="CB9" s="200" t="s">
        <v>76</v>
      </c>
      <c r="CC9" s="200" t="s">
        <v>76</v>
      </c>
      <c r="CD9" s="200" t="s">
        <v>76</v>
      </c>
      <c r="CE9" s="200" t="s">
        <v>76</v>
      </c>
      <c r="CF9" s="200" t="s">
        <v>76</v>
      </c>
      <c r="CG9" s="200" t="s">
        <v>76</v>
      </c>
      <c r="CH9" s="200" t="s">
        <v>76</v>
      </c>
      <c r="CI9" s="200" t="s">
        <v>76</v>
      </c>
      <c r="CJ9" s="200" t="s">
        <v>76</v>
      </c>
      <c r="CK9" s="200" t="s">
        <v>76</v>
      </c>
      <c r="CL9" s="200" t="s">
        <v>76</v>
      </c>
      <c r="CM9" s="200" t="s">
        <v>76</v>
      </c>
      <c r="CN9" s="200" t="s">
        <v>76</v>
      </c>
      <c r="CO9" s="205" t="s">
        <v>76</v>
      </c>
      <c r="CP9" s="200" t="s">
        <v>76</v>
      </c>
      <c r="CQ9" s="200" t="s">
        <v>76</v>
      </c>
      <c r="CR9" s="200" t="s">
        <v>76</v>
      </c>
      <c r="CS9" s="200" t="s">
        <v>76</v>
      </c>
      <c r="CT9" s="200" t="s">
        <v>76</v>
      </c>
      <c r="CU9" s="200" t="s">
        <v>76</v>
      </c>
      <c r="CV9" s="200" t="s">
        <v>76</v>
      </c>
      <c r="CW9" s="200" t="s">
        <v>76</v>
      </c>
      <c r="CX9" s="200" t="s">
        <v>76</v>
      </c>
      <c r="CY9" s="200" t="s">
        <v>76</v>
      </c>
      <c r="CZ9" s="200" t="s">
        <v>76</v>
      </c>
      <c r="DA9" s="200" t="s">
        <v>76</v>
      </c>
      <c r="DB9" s="200" t="s">
        <v>76</v>
      </c>
      <c r="DC9" s="200" t="s">
        <v>76</v>
      </c>
      <c r="DD9" s="200" t="s">
        <v>76</v>
      </c>
      <c r="DE9" s="200" t="s">
        <v>76</v>
      </c>
      <c r="DF9" s="200" t="s">
        <v>76</v>
      </c>
      <c r="DG9" s="200" t="s">
        <v>76</v>
      </c>
      <c r="DH9" s="200" t="s">
        <v>76</v>
      </c>
      <c r="DI9" s="200" t="s">
        <v>76</v>
      </c>
      <c r="DJ9" s="200" t="s">
        <v>76</v>
      </c>
      <c r="DK9" s="200" t="s">
        <v>76</v>
      </c>
      <c r="DL9" s="200" t="s">
        <v>76</v>
      </c>
      <c r="DM9" s="200" t="s">
        <v>76</v>
      </c>
      <c r="DN9" s="200" t="s">
        <v>76</v>
      </c>
      <c r="DO9" s="200" t="s">
        <v>76</v>
      </c>
      <c r="DP9" s="200" t="s">
        <v>76</v>
      </c>
      <c r="DQ9" s="200" t="s">
        <v>76</v>
      </c>
      <c r="DR9" s="200" t="s">
        <v>76</v>
      </c>
      <c r="DS9" s="200" t="s">
        <v>76</v>
      </c>
      <c r="DT9" s="200" t="s">
        <v>76</v>
      </c>
      <c r="DU9" s="200" t="s">
        <v>76</v>
      </c>
      <c r="DV9" s="200" t="s">
        <v>76</v>
      </c>
      <c r="DW9" s="200" t="s">
        <v>76</v>
      </c>
      <c r="DX9" s="200" t="s">
        <v>76</v>
      </c>
      <c r="DY9" s="200" t="s">
        <v>76</v>
      </c>
      <c r="DZ9" s="200" t="s">
        <v>76</v>
      </c>
      <c r="EA9" s="200" t="s">
        <v>76</v>
      </c>
      <c r="EB9" s="200" t="s">
        <v>76</v>
      </c>
      <c r="EC9" s="200" t="s">
        <v>76</v>
      </c>
      <c r="ED9" s="200" t="s">
        <v>76</v>
      </c>
      <c r="EE9" s="200" t="s">
        <v>76</v>
      </c>
      <c r="EF9" s="200" t="s">
        <v>76</v>
      </c>
      <c r="EG9" s="200" t="s">
        <v>76</v>
      </c>
      <c r="EH9" s="200" t="s">
        <v>76</v>
      </c>
      <c r="EI9" s="200" t="s">
        <v>76</v>
      </c>
      <c r="EJ9" s="200" t="s">
        <v>76</v>
      </c>
      <c r="EK9" s="205" t="s">
        <v>76</v>
      </c>
      <c r="EL9" s="200" t="s">
        <v>76</v>
      </c>
      <c r="EM9" s="200" t="s">
        <v>76</v>
      </c>
      <c r="EN9" s="200" t="s">
        <v>76</v>
      </c>
      <c r="EO9" s="200" t="s">
        <v>76</v>
      </c>
      <c r="EP9" s="200" t="s">
        <v>76</v>
      </c>
      <c r="EQ9" s="200" t="s">
        <v>76</v>
      </c>
      <c r="ER9" s="200" t="s">
        <v>76</v>
      </c>
      <c r="ES9" s="200" t="s">
        <v>76</v>
      </c>
      <c r="ET9" s="200" t="s">
        <v>76</v>
      </c>
      <c r="EU9" s="200" t="s">
        <v>76</v>
      </c>
      <c r="EV9" s="200" t="s">
        <v>76</v>
      </c>
      <c r="EW9" s="200" t="s">
        <v>76</v>
      </c>
      <c r="EX9" s="200" t="s">
        <v>76</v>
      </c>
      <c r="EY9" s="200" t="s">
        <v>76</v>
      </c>
      <c r="EZ9" s="200" t="s">
        <v>76</v>
      </c>
      <c r="FA9" s="200" t="s">
        <v>76</v>
      </c>
      <c r="FB9" s="200" t="s">
        <v>76</v>
      </c>
      <c r="FC9" s="200" t="s">
        <v>76</v>
      </c>
      <c r="FD9" s="200" t="s">
        <v>76</v>
      </c>
      <c r="FE9" s="200" t="s">
        <v>76</v>
      </c>
      <c r="FF9" s="200" t="s">
        <v>76</v>
      </c>
      <c r="FG9" s="200" t="s">
        <v>76</v>
      </c>
      <c r="FH9" s="200" t="s">
        <v>76</v>
      </c>
      <c r="FI9" s="200" t="s">
        <v>76</v>
      </c>
      <c r="FJ9" s="200" t="s">
        <v>76</v>
      </c>
      <c r="FK9" s="200" t="s">
        <v>76</v>
      </c>
      <c r="FL9" s="200" t="s">
        <v>76</v>
      </c>
      <c r="FM9" s="200" t="s">
        <v>76</v>
      </c>
      <c r="FN9" s="200" t="s">
        <v>76</v>
      </c>
      <c r="FO9" s="200" t="s">
        <v>76</v>
      </c>
      <c r="FP9" s="200" t="s">
        <v>76</v>
      </c>
      <c r="FQ9" s="200" t="s">
        <v>76</v>
      </c>
      <c r="FR9" s="200" t="s">
        <v>76</v>
      </c>
      <c r="FS9" s="200" t="s">
        <v>76</v>
      </c>
      <c r="FT9" s="200" t="s">
        <v>76</v>
      </c>
      <c r="FU9" s="200" t="s">
        <v>76</v>
      </c>
      <c r="FV9" s="200" t="s">
        <v>76</v>
      </c>
      <c r="FW9" s="200" t="s">
        <v>76</v>
      </c>
      <c r="FX9" s="200" t="s">
        <v>76</v>
      </c>
      <c r="FY9" s="200" t="s">
        <v>76</v>
      </c>
      <c r="FZ9" s="200" t="s">
        <v>76</v>
      </c>
      <c r="GA9" s="200" t="s">
        <v>76</v>
      </c>
      <c r="GB9" s="200" t="s">
        <v>76</v>
      </c>
      <c r="GC9" s="200" t="s">
        <v>76</v>
      </c>
      <c r="GD9" s="205" t="s">
        <v>76</v>
      </c>
      <c r="GE9" s="200" t="s">
        <v>76</v>
      </c>
      <c r="GF9" s="200" t="s">
        <v>76</v>
      </c>
      <c r="GG9" s="200" t="s">
        <v>76</v>
      </c>
      <c r="GH9" s="200" t="s">
        <v>76</v>
      </c>
      <c r="GI9" s="200" t="s">
        <v>76</v>
      </c>
      <c r="GJ9" s="200" t="s">
        <v>76</v>
      </c>
      <c r="GK9" s="200" t="s">
        <v>76</v>
      </c>
      <c r="GL9" s="200" t="s">
        <v>76</v>
      </c>
      <c r="GM9" s="205" t="s">
        <v>76</v>
      </c>
      <c r="GN9" s="200" t="s">
        <v>76</v>
      </c>
      <c r="GO9" s="200" t="s">
        <v>76</v>
      </c>
      <c r="GP9" s="200" t="s">
        <v>76</v>
      </c>
      <c r="GQ9" s="200" t="s">
        <v>76</v>
      </c>
      <c r="GR9" s="200" t="s">
        <v>76</v>
      </c>
      <c r="GS9" s="200" t="s">
        <v>76</v>
      </c>
      <c r="GT9" s="200" t="s">
        <v>76</v>
      </c>
      <c r="GU9" s="200" t="s">
        <v>76</v>
      </c>
      <c r="GV9" s="200" t="s">
        <v>76</v>
      </c>
      <c r="GW9" s="200" t="s">
        <v>76</v>
      </c>
      <c r="GX9" s="200" t="s">
        <v>76</v>
      </c>
      <c r="GY9" s="200" t="s">
        <v>76</v>
      </c>
      <c r="GZ9" s="200" t="s">
        <v>76</v>
      </c>
      <c r="HA9" s="200" t="s">
        <v>76</v>
      </c>
      <c r="HB9" s="200" t="s">
        <v>76</v>
      </c>
      <c r="HC9" s="200" t="s">
        <v>76</v>
      </c>
      <c r="HD9" s="200" t="s">
        <v>76</v>
      </c>
      <c r="HE9" s="200" t="s">
        <v>76</v>
      </c>
      <c r="HF9" s="200" t="s">
        <v>76</v>
      </c>
      <c r="HG9" s="200" t="s">
        <v>76</v>
      </c>
      <c r="HH9" s="200" t="s">
        <v>76</v>
      </c>
      <c r="HI9" s="200" t="s">
        <v>76</v>
      </c>
      <c r="HJ9" s="200" t="s">
        <v>76</v>
      </c>
      <c r="HK9" s="200" t="s">
        <v>76</v>
      </c>
      <c r="HL9" s="200" t="s">
        <v>76</v>
      </c>
      <c r="HM9" s="200" t="s">
        <v>76</v>
      </c>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row>
    <row r="10" spans="1:256" x14ac:dyDescent="0.2">
      <c r="A10" s="200" t="s">
        <v>16</v>
      </c>
      <c r="B10" s="200" t="s">
        <v>22</v>
      </c>
      <c r="C10" s="200">
        <v>537633</v>
      </c>
      <c r="D10" s="200">
        <v>0</v>
      </c>
      <c r="E10" s="200">
        <v>0</v>
      </c>
      <c r="F10" s="200">
        <v>4</v>
      </c>
      <c r="G10" s="200">
        <v>2</v>
      </c>
      <c r="H10" s="200">
        <v>7</v>
      </c>
      <c r="I10" s="200">
        <v>39</v>
      </c>
      <c r="J10" s="200">
        <v>48</v>
      </c>
      <c r="K10" s="200">
        <v>0</v>
      </c>
      <c r="P10" s="200">
        <v>87</v>
      </c>
      <c r="Q10" s="200">
        <v>263024</v>
      </c>
      <c r="R10" s="200">
        <v>0</v>
      </c>
      <c r="S10" s="200">
        <v>0</v>
      </c>
      <c r="T10" s="200">
        <v>2</v>
      </c>
      <c r="U10" s="200">
        <v>1</v>
      </c>
      <c r="V10" s="200">
        <v>6</v>
      </c>
      <c r="W10" s="200">
        <v>36</v>
      </c>
      <c r="X10" s="200">
        <v>53</v>
      </c>
      <c r="Y10" s="200">
        <v>0</v>
      </c>
      <c r="AD10" s="200">
        <v>90</v>
      </c>
      <c r="AE10" s="200">
        <v>274609</v>
      </c>
      <c r="AF10" s="200">
        <v>0</v>
      </c>
      <c r="AG10" s="200">
        <v>0</v>
      </c>
      <c r="AH10" s="200">
        <v>5</v>
      </c>
      <c r="AI10" s="200">
        <v>3</v>
      </c>
      <c r="AJ10" s="200">
        <v>9</v>
      </c>
      <c r="AK10" s="200">
        <v>41</v>
      </c>
      <c r="AL10" s="200">
        <v>43</v>
      </c>
      <c r="AM10" s="200">
        <v>0</v>
      </c>
      <c r="AR10" s="200">
        <v>84</v>
      </c>
      <c r="AS10" s="200">
        <v>537417</v>
      </c>
      <c r="AT10" s="200">
        <v>0</v>
      </c>
      <c r="AU10" s="200">
        <v>0</v>
      </c>
      <c r="AV10" s="200">
        <v>1</v>
      </c>
      <c r="AW10" s="200">
        <v>1</v>
      </c>
      <c r="AX10" s="200">
        <v>3</v>
      </c>
      <c r="AY10" s="200">
        <v>14</v>
      </c>
      <c r="AZ10" s="200">
        <v>53</v>
      </c>
      <c r="BA10" s="200">
        <v>27</v>
      </c>
      <c r="BB10" s="200">
        <v>1</v>
      </c>
      <c r="BH10" s="200">
        <v>81</v>
      </c>
      <c r="BI10" s="200">
        <v>262939</v>
      </c>
      <c r="BJ10" s="200">
        <v>0</v>
      </c>
      <c r="BK10" s="200">
        <v>0</v>
      </c>
      <c r="BL10" s="200">
        <v>0</v>
      </c>
      <c r="BM10" s="200">
        <v>1</v>
      </c>
      <c r="BN10" s="200">
        <v>2</v>
      </c>
      <c r="BO10" s="200">
        <v>11</v>
      </c>
      <c r="BP10" s="200">
        <v>51</v>
      </c>
      <c r="BQ10" s="200">
        <v>34</v>
      </c>
      <c r="BR10" s="200">
        <v>1</v>
      </c>
      <c r="BX10" s="200">
        <v>87</v>
      </c>
      <c r="BY10" s="200">
        <v>274478</v>
      </c>
      <c r="BZ10" s="200">
        <v>0</v>
      </c>
      <c r="CA10" s="200">
        <v>0</v>
      </c>
      <c r="CB10" s="200">
        <v>1</v>
      </c>
      <c r="CC10" s="200">
        <v>1</v>
      </c>
      <c r="CD10" s="200">
        <v>4</v>
      </c>
      <c r="CE10" s="200">
        <v>18</v>
      </c>
      <c r="CF10" s="200">
        <v>54</v>
      </c>
      <c r="CG10" s="200">
        <v>21</v>
      </c>
      <c r="CH10" s="200">
        <v>1</v>
      </c>
      <c r="CN10" s="200">
        <v>76</v>
      </c>
      <c r="CO10" s="200">
        <v>537618</v>
      </c>
      <c r="CP10" s="200">
        <v>0</v>
      </c>
      <c r="CQ10" s="200">
        <v>0</v>
      </c>
      <c r="CR10" s="200">
        <v>3</v>
      </c>
      <c r="CS10" s="200">
        <v>1</v>
      </c>
      <c r="CT10" s="200">
        <v>0</v>
      </c>
      <c r="CU10" s="200">
        <v>11</v>
      </c>
      <c r="CV10" s="200">
        <v>45</v>
      </c>
      <c r="CW10" s="200">
        <v>36</v>
      </c>
      <c r="CX10" s="200">
        <v>3</v>
      </c>
      <c r="DD10" s="200">
        <v>84</v>
      </c>
      <c r="DE10" s="200">
        <v>263018</v>
      </c>
      <c r="DF10" s="200">
        <v>0</v>
      </c>
      <c r="DG10" s="200">
        <v>0</v>
      </c>
      <c r="DH10" s="200">
        <v>3</v>
      </c>
      <c r="DI10" s="200">
        <v>1</v>
      </c>
      <c r="DJ10" s="200">
        <v>0</v>
      </c>
      <c r="DK10" s="200">
        <v>12</v>
      </c>
      <c r="DL10" s="200">
        <v>48</v>
      </c>
      <c r="DM10" s="200">
        <v>34</v>
      </c>
      <c r="DN10" s="200">
        <v>2</v>
      </c>
      <c r="DT10" s="200">
        <v>84</v>
      </c>
      <c r="DU10" s="200">
        <v>274600</v>
      </c>
      <c r="DV10" s="200">
        <v>0</v>
      </c>
      <c r="DW10" s="200">
        <v>0</v>
      </c>
      <c r="DX10" s="200">
        <v>4</v>
      </c>
      <c r="DY10" s="200">
        <v>1</v>
      </c>
      <c r="DZ10" s="200">
        <v>0</v>
      </c>
      <c r="EA10" s="200">
        <v>10</v>
      </c>
      <c r="EB10" s="200">
        <v>42</v>
      </c>
      <c r="EC10" s="200">
        <v>38</v>
      </c>
      <c r="ED10" s="200">
        <v>4</v>
      </c>
      <c r="EJ10" s="200">
        <v>84</v>
      </c>
      <c r="EK10" s="200" t="s">
        <v>119</v>
      </c>
      <c r="EL10" s="200" t="s">
        <v>119</v>
      </c>
      <c r="EM10" s="200" t="s">
        <v>119</v>
      </c>
      <c r="EN10" s="200" t="s">
        <v>119</v>
      </c>
      <c r="EO10" s="200" t="s">
        <v>119</v>
      </c>
      <c r="EP10" s="200" t="s">
        <v>119</v>
      </c>
      <c r="EQ10" s="200" t="s">
        <v>119</v>
      </c>
      <c r="ER10" s="200" t="s">
        <v>119</v>
      </c>
      <c r="ES10" s="200" t="s">
        <v>119</v>
      </c>
      <c r="ET10" s="200" t="s">
        <v>119</v>
      </c>
      <c r="EU10" s="200" t="s">
        <v>119</v>
      </c>
      <c r="EV10" s="200" t="s">
        <v>119</v>
      </c>
      <c r="EW10" s="200" t="s">
        <v>119</v>
      </c>
      <c r="EX10" s="200" t="s">
        <v>119</v>
      </c>
      <c r="EY10" s="200" t="s">
        <v>119</v>
      </c>
      <c r="EZ10" s="200" t="s">
        <v>119</v>
      </c>
      <c r="FA10" s="200" t="s">
        <v>119</v>
      </c>
      <c r="FB10" s="200" t="s">
        <v>119</v>
      </c>
      <c r="FC10" s="200" t="s">
        <v>119</v>
      </c>
      <c r="FD10" s="200" t="s">
        <v>119</v>
      </c>
      <c r="FE10" s="200" t="s">
        <v>119</v>
      </c>
      <c r="FF10" s="200" t="s">
        <v>119</v>
      </c>
      <c r="FG10" s="200" t="s">
        <v>119</v>
      </c>
      <c r="FH10" s="200" t="s">
        <v>119</v>
      </c>
      <c r="FI10" s="200" t="s">
        <v>119</v>
      </c>
      <c r="FJ10" s="200" t="s">
        <v>119</v>
      </c>
      <c r="FK10" s="200" t="s">
        <v>119</v>
      </c>
      <c r="FL10" s="200" t="s">
        <v>119</v>
      </c>
      <c r="FM10" s="200" t="s">
        <v>119</v>
      </c>
      <c r="FN10" s="200" t="s">
        <v>119</v>
      </c>
      <c r="FO10" s="200" t="s">
        <v>119</v>
      </c>
      <c r="FP10" s="200" t="s">
        <v>119</v>
      </c>
      <c r="FQ10" s="200" t="s">
        <v>119</v>
      </c>
      <c r="FR10" s="200" t="s">
        <v>119</v>
      </c>
      <c r="FS10" s="200" t="s">
        <v>119</v>
      </c>
      <c r="FT10" s="200" t="s">
        <v>119</v>
      </c>
      <c r="FU10" s="200" t="s">
        <v>119</v>
      </c>
      <c r="FV10" s="200" t="s">
        <v>119</v>
      </c>
      <c r="FW10" s="200" t="s">
        <v>119</v>
      </c>
      <c r="FX10" s="200" t="s">
        <v>119</v>
      </c>
      <c r="FY10" s="200" t="s">
        <v>119</v>
      </c>
      <c r="FZ10" s="200" t="s">
        <v>119</v>
      </c>
      <c r="GA10" s="200" t="s">
        <v>119</v>
      </c>
      <c r="GB10" s="200" t="s">
        <v>119</v>
      </c>
      <c r="GC10" s="200" t="s">
        <v>119</v>
      </c>
      <c r="GD10" s="200">
        <v>537262</v>
      </c>
      <c r="GF10" s="200">
        <v>74</v>
      </c>
      <c r="GG10" s="200">
        <v>262871</v>
      </c>
      <c r="GI10" s="200">
        <v>78</v>
      </c>
      <c r="GJ10" s="200">
        <v>274391</v>
      </c>
      <c r="GL10" s="200">
        <v>71</v>
      </c>
      <c r="GM10" s="200" t="s">
        <v>119</v>
      </c>
      <c r="GN10" s="200" t="s">
        <v>119</v>
      </c>
      <c r="GO10" s="200" t="s">
        <v>119</v>
      </c>
      <c r="GP10" s="200" t="s">
        <v>119</v>
      </c>
      <c r="GQ10" s="200" t="s">
        <v>119</v>
      </c>
      <c r="GR10" s="200" t="s">
        <v>119</v>
      </c>
      <c r="GS10" s="200" t="s">
        <v>119</v>
      </c>
      <c r="GT10" s="200" t="s">
        <v>119</v>
      </c>
      <c r="GU10" s="200" t="s">
        <v>119</v>
      </c>
      <c r="GV10" s="200" t="s">
        <v>119</v>
      </c>
      <c r="GW10" s="200" t="s">
        <v>119</v>
      </c>
      <c r="GX10" s="200" t="s">
        <v>119</v>
      </c>
      <c r="GY10" s="200" t="s">
        <v>119</v>
      </c>
      <c r="GZ10" s="200" t="s">
        <v>119</v>
      </c>
      <c r="HA10" s="200" t="s">
        <v>119</v>
      </c>
      <c r="HB10" s="200" t="s">
        <v>119</v>
      </c>
      <c r="HC10" s="200" t="s">
        <v>119</v>
      </c>
      <c r="HD10" s="200" t="s">
        <v>119</v>
      </c>
      <c r="HE10" s="200">
        <v>514945</v>
      </c>
      <c r="HG10" s="200">
        <v>87</v>
      </c>
      <c r="HH10" s="200">
        <v>252018</v>
      </c>
      <c r="HJ10" s="200">
        <v>86</v>
      </c>
      <c r="HK10" s="200">
        <v>262927</v>
      </c>
      <c r="HM10" s="200">
        <v>88</v>
      </c>
    </row>
    <row r="11" spans="1:256" x14ac:dyDescent="0.2">
      <c r="B11" s="200" t="s">
        <v>17</v>
      </c>
      <c r="C11" s="200">
        <v>421570</v>
      </c>
      <c r="D11" s="200">
        <v>0</v>
      </c>
      <c r="E11" s="200">
        <v>0</v>
      </c>
      <c r="F11" s="200">
        <v>3</v>
      </c>
      <c r="G11" s="200">
        <v>2</v>
      </c>
      <c r="H11" s="200">
        <v>7</v>
      </c>
      <c r="I11" s="200">
        <v>38</v>
      </c>
      <c r="J11" s="200">
        <v>49</v>
      </c>
      <c r="K11" s="200">
        <v>0</v>
      </c>
      <c r="P11" s="200">
        <v>87</v>
      </c>
      <c r="Q11" s="200">
        <v>206311</v>
      </c>
      <c r="R11" s="200">
        <v>0</v>
      </c>
      <c r="S11" s="200">
        <v>0</v>
      </c>
      <c r="T11" s="200">
        <v>2</v>
      </c>
      <c r="U11" s="200">
        <v>1</v>
      </c>
      <c r="V11" s="200">
        <v>6</v>
      </c>
      <c r="W11" s="200">
        <v>35</v>
      </c>
      <c r="X11" s="200">
        <v>54</v>
      </c>
      <c r="Y11" s="200">
        <v>0</v>
      </c>
      <c r="AD11" s="200">
        <v>90</v>
      </c>
      <c r="AE11" s="200">
        <v>215259</v>
      </c>
      <c r="AF11" s="200">
        <v>0</v>
      </c>
      <c r="AG11" s="200">
        <v>0</v>
      </c>
      <c r="AH11" s="200">
        <v>5</v>
      </c>
      <c r="AI11" s="200">
        <v>3</v>
      </c>
      <c r="AJ11" s="200">
        <v>8</v>
      </c>
      <c r="AK11" s="200">
        <v>40</v>
      </c>
      <c r="AL11" s="200">
        <v>44</v>
      </c>
      <c r="AM11" s="200">
        <v>0</v>
      </c>
      <c r="AR11" s="200">
        <v>84</v>
      </c>
      <c r="AS11" s="200">
        <v>421427</v>
      </c>
      <c r="AT11" s="200">
        <v>0</v>
      </c>
      <c r="AU11" s="200">
        <v>0</v>
      </c>
      <c r="AV11" s="200">
        <v>1</v>
      </c>
      <c r="AW11" s="200">
        <v>1</v>
      </c>
      <c r="AX11" s="200">
        <v>3</v>
      </c>
      <c r="AY11" s="200">
        <v>15</v>
      </c>
      <c r="AZ11" s="200">
        <v>53</v>
      </c>
      <c r="BA11" s="200">
        <v>27</v>
      </c>
      <c r="BB11" s="200">
        <v>1</v>
      </c>
      <c r="BH11" s="200">
        <v>81</v>
      </c>
      <c r="BI11" s="200">
        <v>206250</v>
      </c>
      <c r="BJ11" s="200">
        <v>0</v>
      </c>
      <c r="BK11" s="200">
        <v>0</v>
      </c>
      <c r="BL11" s="200">
        <v>0</v>
      </c>
      <c r="BM11" s="200">
        <v>0</v>
      </c>
      <c r="BN11" s="200">
        <v>2</v>
      </c>
      <c r="BO11" s="200">
        <v>11</v>
      </c>
      <c r="BP11" s="200">
        <v>51</v>
      </c>
      <c r="BQ11" s="200">
        <v>34</v>
      </c>
      <c r="BR11" s="200">
        <v>1</v>
      </c>
      <c r="BX11" s="200">
        <v>87</v>
      </c>
      <c r="BY11" s="200">
        <v>215177</v>
      </c>
      <c r="BZ11" s="200">
        <v>0</v>
      </c>
      <c r="CA11" s="200">
        <v>0</v>
      </c>
      <c r="CB11" s="200">
        <v>1</v>
      </c>
      <c r="CC11" s="200">
        <v>1</v>
      </c>
      <c r="CD11" s="200">
        <v>4</v>
      </c>
      <c r="CE11" s="200">
        <v>19</v>
      </c>
      <c r="CF11" s="200">
        <v>54</v>
      </c>
      <c r="CG11" s="200">
        <v>21</v>
      </c>
      <c r="CH11" s="200">
        <v>1</v>
      </c>
      <c r="CN11" s="200">
        <v>76</v>
      </c>
      <c r="CO11" s="200">
        <v>421562</v>
      </c>
      <c r="CP11" s="200">
        <v>0</v>
      </c>
      <c r="CQ11" s="200">
        <v>0</v>
      </c>
      <c r="CR11" s="200">
        <v>3</v>
      </c>
      <c r="CS11" s="200">
        <v>1</v>
      </c>
      <c r="CT11" s="200">
        <v>0</v>
      </c>
      <c r="CU11" s="200">
        <v>11</v>
      </c>
      <c r="CV11" s="200">
        <v>45</v>
      </c>
      <c r="CW11" s="200">
        <v>36</v>
      </c>
      <c r="CX11" s="200">
        <v>3</v>
      </c>
      <c r="DD11" s="200">
        <v>84</v>
      </c>
      <c r="DE11" s="200">
        <v>206307</v>
      </c>
      <c r="DF11" s="200">
        <v>0</v>
      </c>
      <c r="DG11" s="200">
        <v>0</v>
      </c>
      <c r="DH11" s="200">
        <v>2</v>
      </c>
      <c r="DI11" s="200">
        <v>1</v>
      </c>
      <c r="DJ11" s="200">
        <v>0</v>
      </c>
      <c r="DK11" s="200">
        <v>12</v>
      </c>
      <c r="DL11" s="200">
        <v>48</v>
      </c>
      <c r="DM11" s="200">
        <v>34</v>
      </c>
      <c r="DN11" s="200">
        <v>2</v>
      </c>
      <c r="DT11" s="200">
        <v>84</v>
      </c>
      <c r="DU11" s="200">
        <v>215255</v>
      </c>
      <c r="DV11" s="200">
        <v>0</v>
      </c>
      <c r="DW11" s="200">
        <v>0</v>
      </c>
      <c r="DX11" s="200">
        <v>4</v>
      </c>
      <c r="DY11" s="200">
        <v>1</v>
      </c>
      <c r="DZ11" s="200">
        <v>0</v>
      </c>
      <c r="EA11" s="200">
        <v>10</v>
      </c>
      <c r="EB11" s="200">
        <v>42</v>
      </c>
      <c r="EC11" s="200">
        <v>38</v>
      </c>
      <c r="ED11" s="200">
        <v>4</v>
      </c>
      <c r="EJ11" s="200">
        <v>85</v>
      </c>
      <c r="EK11" s="200" t="s">
        <v>119</v>
      </c>
      <c r="EL11" s="200" t="s">
        <v>119</v>
      </c>
      <c r="EM11" s="200" t="s">
        <v>119</v>
      </c>
      <c r="EN11" s="200" t="s">
        <v>119</v>
      </c>
      <c r="EO11" s="200" t="s">
        <v>119</v>
      </c>
      <c r="EP11" s="200" t="s">
        <v>119</v>
      </c>
      <c r="EQ11" s="200" t="s">
        <v>119</v>
      </c>
      <c r="ER11" s="200" t="s">
        <v>119</v>
      </c>
      <c r="ES11" s="200" t="s">
        <v>119</v>
      </c>
      <c r="ET11" s="200" t="s">
        <v>119</v>
      </c>
      <c r="EU11" s="200" t="s">
        <v>119</v>
      </c>
      <c r="EV11" s="200" t="s">
        <v>119</v>
      </c>
      <c r="EW11" s="200" t="s">
        <v>119</v>
      </c>
      <c r="EX11" s="200" t="s">
        <v>119</v>
      </c>
      <c r="EY11" s="200" t="s">
        <v>119</v>
      </c>
      <c r="EZ11" s="200" t="s">
        <v>119</v>
      </c>
      <c r="FA11" s="200" t="s">
        <v>119</v>
      </c>
      <c r="FB11" s="200" t="s">
        <v>119</v>
      </c>
      <c r="FC11" s="200" t="s">
        <v>119</v>
      </c>
      <c r="FD11" s="200" t="s">
        <v>119</v>
      </c>
      <c r="FE11" s="200" t="s">
        <v>119</v>
      </c>
      <c r="FF11" s="200" t="s">
        <v>119</v>
      </c>
      <c r="FG11" s="200" t="s">
        <v>119</v>
      </c>
      <c r="FH11" s="200" t="s">
        <v>119</v>
      </c>
      <c r="FI11" s="200" t="s">
        <v>119</v>
      </c>
      <c r="FJ11" s="200" t="s">
        <v>119</v>
      </c>
      <c r="FK11" s="200" t="s">
        <v>119</v>
      </c>
      <c r="FL11" s="200" t="s">
        <v>119</v>
      </c>
      <c r="FM11" s="200" t="s">
        <v>119</v>
      </c>
      <c r="FN11" s="200" t="s">
        <v>119</v>
      </c>
      <c r="FO11" s="200" t="s">
        <v>119</v>
      </c>
      <c r="FP11" s="200" t="s">
        <v>119</v>
      </c>
      <c r="FQ11" s="200" t="s">
        <v>119</v>
      </c>
      <c r="FR11" s="200" t="s">
        <v>119</v>
      </c>
      <c r="FS11" s="200" t="s">
        <v>119</v>
      </c>
      <c r="FT11" s="200" t="s">
        <v>119</v>
      </c>
      <c r="FU11" s="200" t="s">
        <v>119</v>
      </c>
      <c r="FV11" s="200" t="s">
        <v>119</v>
      </c>
      <c r="FW11" s="200" t="s">
        <v>119</v>
      </c>
      <c r="FX11" s="200" t="s">
        <v>119</v>
      </c>
      <c r="FY11" s="200" t="s">
        <v>119</v>
      </c>
      <c r="FZ11" s="200" t="s">
        <v>119</v>
      </c>
      <c r="GA11" s="200" t="s">
        <v>119</v>
      </c>
      <c r="GB11" s="200" t="s">
        <v>119</v>
      </c>
      <c r="GC11" s="200" t="s">
        <v>119</v>
      </c>
      <c r="GD11" s="200">
        <v>421339</v>
      </c>
      <c r="GF11" s="200">
        <v>75</v>
      </c>
      <c r="GG11" s="200">
        <v>206215</v>
      </c>
      <c r="GI11" s="200">
        <v>79</v>
      </c>
      <c r="GJ11" s="200">
        <v>215124</v>
      </c>
      <c r="GL11" s="200">
        <v>71</v>
      </c>
      <c r="GM11" s="200" t="s">
        <v>119</v>
      </c>
      <c r="GN11" s="200" t="s">
        <v>119</v>
      </c>
      <c r="GO11" s="200" t="s">
        <v>119</v>
      </c>
      <c r="GP11" s="200" t="s">
        <v>119</v>
      </c>
      <c r="GQ11" s="200" t="s">
        <v>119</v>
      </c>
      <c r="GR11" s="200" t="s">
        <v>119</v>
      </c>
      <c r="GS11" s="200" t="s">
        <v>119</v>
      </c>
      <c r="GT11" s="200" t="s">
        <v>119</v>
      </c>
      <c r="GU11" s="200" t="s">
        <v>119</v>
      </c>
      <c r="GV11" s="200" t="s">
        <v>119</v>
      </c>
      <c r="GW11" s="200" t="s">
        <v>119</v>
      </c>
      <c r="GX11" s="200" t="s">
        <v>119</v>
      </c>
      <c r="GY11" s="200" t="s">
        <v>119</v>
      </c>
      <c r="GZ11" s="200" t="s">
        <v>119</v>
      </c>
      <c r="HA11" s="200" t="s">
        <v>119</v>
      </c>
      <c r="HB11" s="200" t="s">
        <v>119</v>
      </c>
      <c r="HC11" s="200" t="s">
        <v>119</v>
      </c>
      <c r="HD11" s="200" t="s">
        <v>119</v>
      </c>
      <c r="HE11" s="200">
        <v>409718</v>
      </c>
      <c r="HG11" s="200">
        <v>87</v>
      </c>
      <c r="HH11" s="200">
        <v>200512</v>
      </c>
      <c r="HJ11" s="200">
        <v>86</v>
      </c>
      <c r="HK11" s="200">
        <v>209206</v>
      </c>
      <c r="HM11" s="200">
        <v>87</v>
      </c>
    </row>
    <row r="12" spans="1:256" x14ac:dyDescent="0.2">
      <c r="B12" s="200" t="s">
        <v>79</v>
      </c>
      <c r="C12" s="200">
        <v>396491</v>
      </c>
      <c r="D12" s="200">
        <v>0</v>
      </c>
      <c r="E12" s="200">
        <v>0</v>
      </c>
      <c r="F12" s="200">
        <v>3</v>
      </c>
      <c r="G12" s="200">
        <v>2</v>
      </c>
      <c r="H12" s="200">
        <v>7</v>
      </c>
      <c r="I12" s="200">
        <v>38</v>
      </c>
      <c r="J12" s="200">
        <v>50</v>
      </c>
      <c r="K12" s="200">
        <v>0</v>
      </c>
      <c r="P12" s="200">
        <v>88</v>
      </c>
      <c r="Q12" s="200">
        <v>194080</v>
      </c>
      <c r="R12" s="200">
        <v>0</v>
      </c>
      <c r="S12" s="200">
        <v>0</v>
      </c>
      <c r="T12" s="200">
        <v>2</v>
      </c>
      <c r="U12" s="200">
        <v>1</v>
      </c>
      <c r="V12" s="200">
        <v>6</v>
      </c>
      <c r="W12" s="200">
        <v>35</v>
      </c>
      <c r="X12" s="200">
        <v>55</v>
      </c>
      <c r="Y12" s="200">
        <v>0</v>
      </c>
      <c r="AD12" s="200">
        <v>90</v>
      </c>
      <c r="AE12" s="200">
        <v>202411</v>
      </c>
      <c r="AF12" s="200">
        <v>0</v>
      </c>
      <c r="AG12" s="200">
        <v>0</v>
      </c>
      <c r="AH12" s="200">
        <v>4</v>
      </c>
      <c r="AI12" s="200">
        <v>2</v>
      </c>
      <c r="AJ12" s="200">
        <v>8</v>
      </c>
      <c r="AK12" s="200">
        <v>40</v>
      </c>
      <c r="AL12" s="200">
        <v>45</v>
      </c>
      <c r="AM12" s="200">
        <v>0</v>
      </c>
      <c r="AR12" s="200">
        <v>85</v>
      </c>
      <c r="AS12" s="200">
        <v>396392</v>
      </c>
      <c r="AT12" s="200">
        <v>0</v>
      </c>
      <c r="AU12" s="200">
        <v>0</v>
      </c>
      <c r="AV12" s="200">
        <v>1</v>
      </c>
      <c r="AW12" s="200">
        <v>1</v>
      </c>
      <c r="AX12" s="200">
        <v>3</v>
      </c>
      <c r="AY12" s="200">
        <v>14</v>
      </c>
      <c r="AZ12" s="200">
        <v>53</v>
      </c>
      <c r="BA12" s="200">
        <v>28</v>
      </c>
      <c r="BB12" s="200">
        <v>1</v>
      </c>
      <c r="BH12" s="200">
        <v>82</v>
      </c>
      <c r="BI12" s="200">
        <v>194043</v>
      </c>
      <c r="BJ12" s="200">
        <v>0</v>
      </c>
      <c r="BK12" s="200">
        <v>0</v>
      </c>
      <c r="BL12" s="200">
        <v>0</v>
      </c>
      <c r="BM12" s="200">
        <v>0</v>
      </c>
      <c r="BN12" s="200">
        <v>2</v>
      </c>
      <c r="BO12" s="200">
        <v>10</v>
      </c>
      <c r="BP12" s="200">
        <v>51</v>
      </c>
      <c r="BQ12" s="200">
        <v>35</v>
      </c>
      <c r="BR12" s="200">
        <v>1</v>
      </c>
      <c r="BX12" s="200">
        <v>87</v>
      </c>
      <c r="BY12" s="200">
        <v>202349</v>
      </c>
      <c r="BZ12" s="200">
        <v>0</v>
      </c>
      <c r="CA12" s="200">
        <v>0</v>
      </c>
      <c r="CB12" s="200">
        <v>1</v>
      </c>
      <c r="CC12" s="200">
        <v>1</v>
      </c>
      <c r="CD12" s="200">
        <v>3</v>
      </c>
      <c r="CE12" s="200">
        <v>18</v>
      </c>
      <c r="CF12" s="200">
        <v>55</v>
      </c>
      <c r="CG12" s="200">
        <v>21</v>
      </c>
      <c r="CH12" s="200">
        <v>1</v>
      </c>
      <c r="CN12" s="200">
        <v>76</v>
      </c>
      <c r="CO12" s="200">
        <v>396483</v>
      </c>
      <c r="CP12" s="200">
        <v>0</v>
      </c>
      <c r="CQ12" s="200">
        <v>0</v>
      </c>
      <c r="CR12" s="200">
        <v>3</v>
      </c>
      <c r="CS12" s="200">
        <v>1</v>
      </c>
      <c r="CT12" s="200">
        <v>0</v>
      </c>
      <c r="CU12" s="200">
        <v>11</v>
      </c>
      <c r="CV12" s="200">
        <v>45</v>
      </c>
      <c r="CW12" s="200">
        <v>37</v>
      </c>
      <c r="CX12" s="200">
        <v>3</v>
      </c>
      <c r="DD12" s="200">
        <v>85</v>
      </c>
      <c r="DE12" s="200">
        <v>194076</v>
      </c>
      <c r="DF12" s="200">
        <v>0</v>
      </c>
      <c r="DG12" s="200">
        <v>0</v>
      </c>
      <c r="DH12" s="200">
        <v>2</v>
      </c>
      <c r="DI12" s="200">
        <v>1</v>
      </c>
      <c r="DJ12" s="200">
        <v>0</v>
      </c>
      <c r="DK12" s="200">
        <v>12</v>
      </c>
      <c r="DL12" s="200">
        <v>48</v>
      </c>
      <c r="DM12" s="200">
        <v>34</v>
      </c>
      <c r="DN12" s="200">
        <v>2</v>
      </c>
      <c r="DT12" s="200">
        <v>85</v>
      </c>
      <c r="DU12" s="200">
        <v>202407</v>
      </c>
      <c r="DV12" s="200">
        <v>0</v>
      </c>
      <c r="DW12" s="200">
        <v>0</v>
      </c>
      <c r="DX12" s="200">
        <v>3</v>
      </c>
      <c r="DY12" s="200">
        <v>1</v>
      </c>
      <c r="DZ12" s="200">
        <v>0</v>
      </c>
      <c r="EA12" s="200">
        <v>10</v>
      </c>
      <c r="EB12" s="200">
        <v>42</v>
      </c>
      <c r="EC12" s="200">
        <v>39</v>
      </c>
      <c r="ED12" s="200">
        <v>4</v>
      </c>
      <c r="EJ12" s="200">
        <v>85</v>
      </c>
      <c r="EK12" s="200" t="s">
        <v>119</v>
      </c>
      <c r="EL12" s="200" t="s">
        <v>119</v>
      </c>
      <c r="EM12" s="200" t="s">
        <v>119</v>
      </c>
      <c r="EN12" s="200" t="s">
        <v>119</v>
      </c>
      <c r="EO12" s="200" t="s">
        <v>119</v>
      </c>
      <c r="EP12" s="200" t="s">
        <v>119</v>
      </c>
      <c r="EQ12" s="200" t="s">
        <v>119</v>
      </c>
      <c r="ER12" s="200" t="s">
        <v>119</v>
      </c>
      <c r="ES12" s="200" t="s">
        <v>119</v>
      </c>
      <c r="ET12" s="200" t="s">
        <v>119</v>
      </c>
      <c r="EU12" s="200" t="s">
        <v>119</v>
      </c>
      <c r="EV12" s="200" t="s">
        <v>119</v>
      </c>
      <c r="EW12" s="200" t="s">
        <v>119</v>
      </c>
      <c r="EX12" s="200" t="s">
        <v>119</v>
      </c>
      <c r="EY12" s="200" t="s">
        <v>119</v>
      </c>
      <c r="EZ12" s="200" t="s">
        <v>119</v>
      </c>
      <c r="FA12" s="200" t="s">
        <v>119</v>
      </c>
      <c r="FB12" s="200" t="s">
        <v>119</v>
      </c>
      <c r="FC12" s="200" t="s">
        <v>119</v>
      </c>
      <c r="FD12" s="200" t="s">
        <v>119</v>
      </c>
      <c r="FE12" s="200" t="s">
        <v>119</v>
      </c>
      <c r="FF12" s="200" t="s">
        <v>119</v>
      </c>
      <c r="FG12" s="200" t="s">
        <v>119</v>
      </c>
      <c r="FH12" s="200" t="s">
        <v>119</v>
      </c>
      <c r="FI12" s="200" t="s">
        <v>119</v>
      </c>
      <c r="FJ12" s="200" t="s">
        <v>119</v>
      </c>
      <c r="FK12" s="200" t="s">
        <v>119</v>
      </c>
      <c r="FL12" s="200" t="s">
        <v>119</v>
      </c>
      <c r="FM12" s="200" t="s">
        <v>119</v>
      </c>
      <c r="FN12" s="200" t="s">
        <v>119</v>
      </c>
      <c r="FO12" s="200" t="s">
        <v>119</v>
      </c>
      <c r="FP12" s="200" t="s">
        <v>119</v>
      </c>
      <c r="FQ12" s="200" t="s">
        <v>119</v>
      </c>
      <c r="FR12" s="200" t="s">
        <v>119</v>
      </c>
      <c r="FS12" s="200" t="s">
        <v>119</v>
      </c>
      <c r="FT12" s="200" t="s">
        <v>119</v>
      </c>
      <c r="FU12" s="200" t="s">
        <v>119</v>
      </c>
      <c r="FV12" s="200" t="s">
        <v>119</v>
      </c>
      <c r="FW12" s="200" t="s">
        <v>119</v>
      </c>
      <c r="FX12" s="200" t="s">
        <v>119</v>
      </c>
      <c r="FY12" s="200" t="s">
        <v>119</v>
      </c>
      <c r="FZ12" s="200" t="s">
        <v>119</v>
      </c>
      <c r="GA12" s="200" t="s">
        <v>119</v>
      </c>
      <c r="GB12" s="200" t="s">
        <v>119</v>
      </c>
      <c r="GC12" s="200" t="s">
        <v>119</v>
      </c>
      <c r="GD12" s="200">
        <v>396308</v>
      </c>
      <c r="GF12" s="200">
        <v>75</v>
      </c>
      <c r="GG12" s="200">
        <v>194010</v>
      </c>
      <c r="GI12" s="200">
        <v>79</v>
      </c>
      <c r="GJ12" s="200">
        <v>202298</v>
      </c>
      <c r="GL12" s="200">
        <v>71</v>
      </c>
      <c r="GM12" s="200" t="s">
        <v>119</v>
      </c>
      <c r="GN12" s="200" t="s">
        <v>119</v>
      </c>
      <c r="GO12" s="200" t="s">
        <v>119</v>
      </c>
      <c r="GP12" s="200" t="s">
        <v>119</v>
      </c>
      <c r="GQ12" s="200" t="s">
        <v>119</v>
      </c>
      <c r="GR12" s="200" t="s">
        <v>119</v>
      </c>
      <c r="GS12" s="200" t="s">
        <v>119</v>
      </c>
      <c r="GT12" s="200" t="s">
        <v>119</v>
      </c>
      <c r="GU12" s="200" t="s">
        <v>119</v>
      </c>
      <c r="GV12" s="200" t="s">
        <v>119</v>
      </c>
      <c r="GW12" s="200" t="s">
        <v>119</v>
      </c>
      <c r="GX12" s="200" t="s">
        <v>119</v>
      </c>
      <c r="GY12" s="200" t="s">
        <v>119</v>
      </c>
      <c r="GZ12" s="200" t="s">
        <v>119</v>
      </c>
      <c r="HA12" s="200" t="s">
        <v>119</v>
      </c>
      <c r="HB12" s="200" t="s">
        <v>119</v>
      </c>
      <c r="HC12" s="200" t="s">
        <v>119</v>
      </c>
      <c r="HD12" s="200" t="s">
        <v>119</v>
      </c>
      <c r="HE12" s="200">
        <v>390295</v>
      </c>
      <c r="HG12" s="200">
        <v>87</v>
      </c>
      <c r="HH12" s="200">
        <v>191011</v>
      </c>
      <c r="HJ12" s="200">
        <v>86</v>
      </c>
      <c r="HK12" s="200">
        <v>199284</v>
      </c>
      <c r="HM12" s="200">
        <v>87</v>
      </c>
    </row>
    <row r="13" spans="1:256" x14ac:dyDescent="0.2">
      <c r="B13" s="200" t="s">
        <v>80</v>
      </c>
      <c r="C13" s="200">
        <v>1645</v>
      </c>
      <c r="D13" s="200">
        <v>0</v>
      </c>
      <c r="E13" s="200" t="s">
        <v>78</v>
      </c>
      <c r="F13" s="200">
        <v>3</v>
      </c>
      <c r="G13" s="200">
        <v>1</v>
      </c>
      <c r="H13" s="200">
        <v>4</v>
      </c>
      <c r="I13" s="200">
        <v>30</v>
      </c>
      <c r="J13" s="200">
        <v>62</v>
      </c>
      <c r="K13" s="200">
        <v>0</v>
      </c>
      <c r="P13" s="200">
        <v>92</v>
      </c>
      <c r="Q13" s="200">
        <v>798</v>
      </c>
      <c r="R13" s="200" t="s">
        <v>78</v>
      </c>
      <c r="S13" s="200">
        <v>0</v>
      </c>
      <c r="T13" s="200">
        <v>2</v>
      </c>
      <c r="U13" s="200">
        <v>1</v>
      </c>
      <c r="V13" s="200">
        <v>4</v>
      </c>
      <c r="W13" s="200">
        <v>28</v>
      </c>
      <c r="X13" s="200">
        <v>64</v>
      </c>
      <c r="Y13" s="200" t="s">
        <v>78</v>
      </c>
      <c r="AD13" s="200">
        <v>92</v>
      </c>
      <c r="AE13" s="200">
        <v>847</v>
      </c>
      <c r="AF13" s="200" t="s">
        <v>78</v>
      </c>
      <c r="AG13" s="200" t="s">
        <v>78</v>
      </c>
      <c r="AH13" s="200">
        <v>4</v>
      </c>
      <c r="AI13" s="200">
        <v>2</v>
      </c>
      <c r="AJ13" s="200">
        <v>4</v>
      </c>
      <c r="AK13" s="200">
        <v>32</v>
      </c>
      <c r="AL13" s="200">
        <v>59</v>
      </c>
      <c r="AM13" s="200" t="s">
        <v>78</v>
      </c>
      <c r="AR13" s="200">
        <v>91</v>
      </c>
      <c r="AS13" s="200">
        <v>1642</v>
      </c>
      <c r="AT13" s="200" t="s">
        <v>78</v>
      </c>
      <c r="AU13" s="200" t="s">
        <v>78</v>
      </c>
      <c r="AV13" s="200">
        <v>1</v>
      </c>
      <c r="AW13" s="200">
        <v>1</v>
      </c>
      <c r="AX13" s="200">
        <v>2</v>
      </c>
      <c r="AY13" s="200">
        <v>12</v>
      </c>
      <c r="AZ13" s="200">
        <v>48</v>
      </c>
      <c r="BA13" s="200">
        <v>35</v>
      </c>
      <c r="BB13" s="200" t="s">
        <v>78</v>
      </c>
      <c r="BH13" s="200">
        <v>85</v>
      </c>
      <c r="BI13" s="200">
        <v>797</v>
      </c>
      <c r="BJ13" s="200" t="s">
        <v>78</v>
      </c>
      <c r="BK13" s="200">
        <v>0</v>
      </c>
      <c r="BL13" s="200">
        <v>1</v>
      </c>
      <c r="BM13" s="200" t="s">
        <v>78</v>
      </c>
      <c r="BN13" s="200">
        <v>1</v>
      </c>
      <c r="BO13" s="200">
        <v>9</v>
      </c>
      <c r="BP13" s="200">
        <v>46</v>
      </c>
      <c r="BQ13" s="200">
        <v>41</v>
      </c>
      <c r="BR13" s="200" t="s">
        <v>78</v>
      </c>
      <c r="BX13" s="200">
        <v>89</v>
      </c>
      <c r="BY13" s="200">
        <v>845</v>
      </c>
      <c r="BZ13" s="200">
        <v>0</v>
      </c>
      <c r="CA13" s="200" t="s">
        <v>78</v>
      </c>
      <c r="CB13" s="200">
        <v>1</v>
      </c>
      <c r="CC13" s="200" t="s">
        <v>78</v>
      </c>
      <c r="CD13" s="200">
        <v>2</v>
      </c>
      <c r="CE13" s="200">
        <v>14</v>
      </c>
      <c r="CF13" s="200">
        <v>50</v>
      </c>
      <c r="CG13" s="200">
        <v>30</v>
      </c>
      <c r="CH13" s="200">
        <v>2</v>
      </c>
      <c r="CN13" s="200">
        <v>82</v>
      </c>
      <c r="CO13" s="200">
        <v>1645</v>
      </c>
      <c r="CP13" s="200">
        <v>0</v>
      </c>
      <c r="CQ13" s="200">
        <v>0</v>
      </c>
      <c r="CR13" s="200">
        <v>3</v>
      </c>
      <c r="CS13" s="200">
        <v>1</v>
      </c>
      <c r="CT13" s="200">
        <v>0</v>
      </c>
      <c r="CU13" s="200">
        <v>8</v>
      </c>
      <c r="CV13" s="200">
        <v>41</v>
      </c>
      <c r="CW13" s="200">
        <v>42</v>
      </c>
      <c r="CX13" s="200" t="s">
        <v>78</v>
      </c>
      <c r="DD13" s="200">
        <v>88</v>
      </c>
      <c r="DE13" s="200">
        <v>798</v>
      </c>
      <c r="DF13" s="200">
        <v>0</v>
      </c>
      <c r="DG13" s="200">
        <v>0</v>
      </c>
      <c r="DH13" s="200">
        <v>2</v>
      </c>
      <c r="DI13" s="200">
        <v>1</v>
      </c>
      <c r="DJ13" s="200" t="s">
        <v>78</v>
      </c>
      <c r="DK13" s="200">
        <v>9</v>
      </c>
      <c r="DL13" s="200">
        <v>46</v>
      </c>
      <c r="DM13" s="200">
        <v>39</v>
      </c>
      <c r="DN13" s="200">
        <v>3</v>
      </c>
      <c r="DT13" s="200">
        <v>88</v>
      </c>
      <c r="DU13" s="200">
        <v>847</v>
      </c>
      <c r="DV13" s="200">
        <v>0</v>
      </c>
      <c r="DW13" s="200">
        <v>0</v>
      </c>
      <c r="DX13" s="200">
        <v>3</v>
      </c>
      <c r="DY13" s="200">
        <v>1</v>
      </c>
      <c r="DZ13" s="200" t="s">
        <v>78</v>
      </c>
      <c r="EA13" s="200">
        <v>8</v>
      </c>
      <c r="EB13" s="200">
        <v>36</v>
      </c>
      <c r="EC13" s="200">
        <v>45</v>
      </c>
      <c r="ED13" s="200" t="s">
        <v>78</v>
      </c>
      <c r="EJ13" s="200">
        <v>88</v>
      </c>
      <c r="EK13" s="200" t="s">
        <v>119</v>
      </c>
      <c r="EL13" s="200" t="s">
        <v>119</v>
      </c>
      <c r="EM13" s="200" t="s">
        <v>119</v>
      </c>
      <c r="EN13" s="200" t="s">
        <v>119</v>
      </c>
      <c r="EO13" s="200" t="s">
        <v>119</v>
      </c>
      <c r="EP13" s="200" t="s">
        <v>119</v>
      </c>
      <c r="EQ13" s="200" t="s">
        <v>119</v>
      </c>
      <c r="ER13" s="200" t="s">
        <v>119</v>
      </c>
      <c r="ES13" s="200" t="s">
        <v>119</v>
      </c>
      <c r="ET13" s="200" t="s">
        <v>119</v>
      </c>
      <c r="EU13" s="200" t="s">
        <v>119</v>
      </c>
      <c r="EV13" s="200" t="s">
        <v>119</v>
      </c>
      <c r="EW13" s="200" t="s">
        <v>119</v>
      </c>
      <c r="EX13" s="200" t="s">
        <v>119</v>
      </c>
      <c r="EY13" s="200" t="s">
        <v>119</v>
      </c>
      <c r="EZ13" s="200" t="s">
        <v>119</v>
      </c>
      <c r="FA13" s="200" t="s">
        <v>119</v>
      </c>
      <c r="FB13" s="200" t="s">
        <v>119</v>
      </c>
      <c r="FC13" s="200" t="s">
        <v>119</v>
      </c>
      <c r="FD13" s="200" t="s">
        <v>119</v>
      </c>
      <c r="FE13" s="200" t="s">
        <v>119</v>
      </c>
      <c r="FF13" s="200" t="s">
        <v>119</v>
      </c>
      <c r="FG13" s="200" t="s">
        <v>119</v>
      </c>
      <c r="FH13" s="200" t="s">
        <v>119</v>
      </c>
      <c r="FI13" s="200" t="s">
        <v>119</v>
      </c>
      <c r="FJ13" s="200" t="s">
        <v>119</v>
      </c>
      <c r="FK13" s="200" t="s">
        <v>119</v>
      </c>
      <c r="FL13" s="200" t="s">
        <v>119</v>
      </c>
      <c r="FM13" s="200" t="s">
        <v>119</v>
      </c>
      <c r="FN13" s="200" t="s">
        <v>119</v>
      </c>
      <c r="FO13" s="200" t="s">
        <v>119</v>
      </c>
      <c r="FP13" s="200" t="s">
        <v>119</v>
      </c>
      <c r="FQ13" s="200" t="s">
        <v>119</v>
      </c>
      <c r="FR13" s="200" t="s">
        <v>119</v>
      </c>
      <c r="FS13" s="200" t="s">
        <v>119</v>
      </c>
      <c r="FT13" s="200" t="s">
        <v>119</v>
      </c>
      <c r="FU13" s="200" t="s">
        <v>119</v>
      </c>
      <c r="FV13" s="200" t="s">
        <v>119</v>
      </c>
      <c r="FW13" s="200" t="s">
        <v>119</v>
      </c>
      <c r="FX13" s="200" t="s">
        <v>119</v>
      </c>
      <c r="FY13" s="200" t="s">
        <v>119</v>
      </c>
      <c r="FZ13" s="200" t="s">
        <v>119</v>
      </c>
      <c r="GA13" s="200" t="s">
        <v>119</v>
      </c>
      <c r="GB13" s="200" t="s">
        <v>119</v>
      </c>
      <c r="GC13" s="200" t="s">
        <v>119</v>
      </c>
      <c r="GD13" s="200">
        <v>1642</v>
      </c>
      <c r="GF13" s="200">
        <v>81</v>
      </c>
      <c r="GG13" s="200">
        <v>797</v>
      </c>
      <c r="GI13" s="200">
        <v>83</v>
      </c>
      <c r="GJ13" s="200">
        <v>845</v>
      </c>
      <c r="GL13" s="200">
        <v>78</v>
      </c>
      <c r="GM13" s="200" t="s">
        <v>119</v>
      </c>
      <c r="GN13" s="200" t="s">
        <v>119</v>
      </c>
      <c r="GO13" s="200" t="s">
        <v>119</v>
      </c>
      <c r="GP13" s="200" t="s">
        <v>119</v>
      </c>
      <c r="GQ13" s="200" t="s">
        <v>119</v>
      </c>
      <c r="GR13" s="200" t="s">
        <v>119</v>
      </c>
      <c r="GS13" s="200" t="s">
        <v>119</v>
      </c>
      <c r="GT13" s="200" t="s">
        <v>119</v>
      </c>
      <c r="GU13" s="200" t="s">
        <v>119</v>
      </c>
      <c r="GV13" s="200" t="s">
        <v>119</v>
      </c>
      <c r="GW13" s="200" t="s">
        <v>119</v>
      </c>
      <c r="GX13" s="200" t="s">
        <v>119</v>
      </c>
      <c r="GY13" s="200" t="s">
        <v>119</v>
      </c>
      <c r="GZ13" s="200" t="s">
        <v>119</v>
      </c>
      <c r="HA13" s="200" t="s">
        <v>119</v>
      </c>
      <c r="HB13" s="200" t="s">
        <v>119</v>
      </c>
      <c r="HC13" s="200" t="s">
        <v>119</v>
      </c>
      <c r="HD13" s="200" t="s">
        <v>119</v>
      </c>
      <c r="HE13" s="200">
        <v>1503</v>
      </c>
      <c r="HG13" s="200">
        <v>88</v>
      </c>
      <c r="HH13" s="200">
        <v>721</v>
      </c>
      <c r="HJ13" s="200">
        <v>87</v>
      </c>
      <c r="HK13" s="200">
        <v>782</v>
      </c>
      <c r="HM13" s="200">
        <v>89</v>
      </c>
    </row>
    <row r="14" spans="1:256" x14ac:dyDescent="0.2">
      <c r="B14" s="200" t="s">
        <v>81</v>
      </c>
      <c r="C14" s="200">
        <v>410</v>
      </c>
      <c r="D14" s="200">
        <v>4</v>
      </c>
      <c r="E14" s="200">
        <v>0</v>
      </c>
      <c r="F14" s="200">
        <v>19</v>
      </c>
      <c r="G14" s="200">
        <v>8</v>
      </c>
      <c r="H14" s="200">
        <v>19</v>
      </c>
      <c r="I14" s="200">
        <v>39</v>
      </c>
      <c r="J14" s="200">
        <v>12</v>
      </c>
      <c r="K14" s="200">
        <v>0</v>
      </c>
      <c r="P14" s="200">
        <v>50</v>
      </c>
      <c r="Q14" s="200">
        <v>196</v>
      </c>
      <c r="R14" s="200" t="s">
        <v>78</v>
      </c>
      <c r="S14" s="200">
        <v>0</v>
      </c>
      <c r="T14" s="200">
        <v>19</v>
      </c>
      <c r="U14" s="200">
        <v>8</v>
      </c>
      <c r="V14" s="200">
        <v>16</v>
      </c>
      <c r="W14" s="200">
        <v>40</v>
      </c>
      <c r="X14" s="200">
        <v>12</v>
      </c>
      <c r="Y14" s="200">
        <v>0</v>
      </c>
      <c r="AD14" s="200">
        <v>53</v>
      </c>
      <c r="AE14" s="200">
        <v>214</v>
      </c>
      <c r="AF14" s="200" t="s">
        <v>78</v>
      </c>
      <c r="AG14" s="200">
        <v>0</v>
      </c>
      <c r="AH14" s="200">
        <v>18</v>
      </c>
      <c r="AI14" s="200">
        <v>7</v>
      </c>
      <c r="AJ14" s="200">
        <v>22</v>
      </c>
      <c r="AK14" s="200">
        <v>37</v>
      </c>
      <c r="AL14" s="200">
        <v>11</v>
      </c>
      <c r="AM14" s="200">
        <v>0</v>
      </c>
      <c r="AR14" s="200">
        <v>49</v>
      </c>
      <c r="AS14" s="200">
        <v>404</v>
      </c>
      <c r="AT14" s="200" t="s">
        <v>78</v>
      </c>
      <c r="AU14" s="200" t="s">
        <v>78</v>
      </c>
      <c r="AV14" s="200">
        <v>3</v>
      </c>
      <c r="AW14" s="200">
        <v>6</v>
      </c>
      <c r="AX14" s="200">
        <v>13</v>
      </c>
      <c r="AY14" s="200">
        <v>40</v>
      </c>
      <c r="AZ14" s="200">
        <v>35</v>
      </c>
      <c r="BA14" s="200">
        <v>2</v>
      </c>
      <c r="BB14" s="200">
        <v>0</v>
      </c>
      <c r="BH14" s="200">
        <v>37</v>
      </c>
      <c r="BI14" s="200">
        <v>193</v>
      </c>
      <c r="BJ14" s="200" t="s">
        <v>78</v>
      </c>
      <c r="BK14" s="200" t="s">
        <v>78</v>
      </c>
      <c r="BL14" s="200">
        <v>3</v>
      </c>
      <c r="BM14" s="200" t="s">
        <v>78</v>
      </c>
      <c r="BN14" s="200">
        <v>15</v>
      </c>
      <c r="BO14" s="200">
        <v>38</v>
      </c>
      <c r="BP14" s="200">
        <v>37</v>
      </c>
      <c r="BQ14" s="200">
        <v>3</v>
      </c>
      <c r="BR14" s="200">
        <v>0</v>
      </c>
      <c r="BX14" s="200">
        <v>39</v>
      </c>
      <c r="BY14" s="200">
        <v>211</v>
      </c>
      <c r="BZ14" s="200" t="s">
        <v>78</v>
      </c>
      <c r="CA14" s="200">
        <v>0</v>
      </c>
      <c r="CB14" s="200">
        <v>3</v>
      </c>
      <c r="CC14" s="200" t="s">
        <v>78</v>
      </c>
      <c r="CD14" s="200">
        <v>12</v>
      </c>
      <c r="CE14" s="200">
        <v>41</v>
      </c>
      <c r="CF14" s="200">
        <v>33</v>
      </c>
      <c r="CG14" s="200">
        <v>2</v>
      </c>
      <c r="CH14" s="200">
        <v>0</v>
      </c>
      <c r="CN14" s="200">
        <v>35</v>
      </c>
      <c r="CO14" s="200">
        <v>410</v>
      </c>
      <c r="CP14" s="200">
        <v>5</v>
      </c>
      <c r="CQ14" s="200">
        <v>0</v>
      </c>
      <c r="CR14" s="200">
        <v>15</v>
      </c>
      <c r="CS14" s="200">
        <v>4</v>
      </c>
      <c r="CT14" s="200">
        <v>1</v>
      </c>
      <c r="CU14" s="200">
        <v>29</v>
      </c>
      <c r="CV14" s="200">
        <v>40</v>
      </c>
      <c r="CW14" s="200">
        <v>6</v>
      </c>
      <c r="CX14" s="200">
        <v>0</v>
      </c>
      <c r="DD14" s="200">
        <v>46</v>
      </c>
      <c r="DE14" s="200">
        <v>196</v>
      </c>
      <c r="DF14" s="200">
        <v>6</v>
      </c>
      <c r="DG14" s="200">
        <v>0</v>
      </c>
      <c r="DH14" s="200">
        <v>18</v>
      </c>
      <c r="DI14" s="200">
        <v>3</v>
      </c>
      <c r="DJ14" s="200" t="s">
        <v>78</v>
      </c>
      <c r="DK14" s="200">
        <v>30</v>
      </c>
      <c r="DL14" s="200">
        <v>38</v>
      </c>
      <c r="DM14" s="200">
        <v>5</v>
      </c>
      <c r="DN14" s="200">
        <v>0</v>
      </c>
      <c r="DT14" s="200">
        <v>43</v>
      </c>
      <c r="DU14" s="200">
        <v>214</v>
      </c>
      <c r="DV14" s="200">
        <v>3</v>
      </c>
      <c r="DW14" s="200">
        <v>0</v>
      </c>
      <c r="DX14" s="200">
        <v>13</v>
      </c>
      <c r="DY14" s="200">
        <v>5</v>
      </c>
      <c r="DZ14" s="200" t="s">
        <v>78</v>
      </c>
      <c r="EA14" s="200">
        <v>29</v>
      </c>
      <c r="EB14" s="200">
        <v>41</v>
      </c>
      <c r="EC14" s="200">
        <v>8</v>
      </c>
      <c r="ED14" s="200">
        <v>0</v>
      </c>
      <c r="EJ14" s="200">
        <v>49</v>
      </c>
      <c r="EK14" s="200" t="s">
        <v>119</v>
      </c>
      <c r="EL14" s="200" t="s">
        <v>119</v>
      </c>
      <c r="EM14" s="200" t="s">
        <v>119</v>
      </c>
      <c r="EN14" s="200" t="s">
        <v>119</v>
      </c>
      <c r="EO14" s="200" t="s">
        <v>119</v>
      </c>
      <c r="EP14" s="200" t="s">
        <v>119</v>
      </c>
      <c r="EQ14" s="200" t="s">
        <v>119</v>
      </c>
      <c r="ER14" s="200" t="s">
        <v>119</v>
      </c>
      <c r="ES14" s="200" t="s">
        <v>119</v>
      </c>
      <c r="ET14" s="200" t="s">
        <v>119</v>
      </c>
      <c r="EU14" s="200" t="s">
        <v>119</v>
      </c>
      <c r="EV14" s="200" t="s">
        <v>119</v>
      </c>
      <c r="EW14" s="200" t="s">
        <v>119</v>
      </c>
      <c r="EX14" s="200" t="s">
        <v>119</v>
      </c>
      <c r="EY14" s="200" t="s">
        <v>119</v>
      </c>
      <c r="EZ14" s="200" t="s">
        <v>119</v>
      </c>
      <c r="FA14" s="200" t="s">
        <v>119</v>
      </c>
      <c r="FB14" s="200" t="s">
        <v>119</v>
      </c>
      <c r="FC14" s="200" t="s">
        <v>119</v>
      </c>
      <c r="FD14" s="200" t="s">
        <v>119</v>
      </c>
      <c r="FE14" s="200" t="s">
        <v>119</v>
      </c>
      <c r="FF14" s="200" t="s">
        <v>119</v>
      </c>
      <c r="FG14" s="200" t="s">
        <v>119</v>
      </c>
      <c r="FH14" s="200" t="s">
        <v>119</v>
      </c>
      <c r="FI14" s="200" t="s">
        <v>119</v>
      </c>
      <c r="FJ14" s="200" t="s">
        <v>119</v>
      </c>
      <c r="FK14" s="200" t="s">
        <v>119</v>
      </c>
      <c r="FL14" s="200" t="s">
        <v>119</v>
      </c>
      <c r="FM14" s="200" t="s">
        <v>119</v>
      </c>
      <c r="FN14" s="200" t="s">
        <v>119</v>
      </c>
      <c r="FO14" s="200" t="s">
        <v>119</v>
      </c>
      <c r="FP14" s="200" t="s">
        <v>119</v>
      </c>
      <c r="FQ14" s="200" t="s">
        <v>119</v>
      </c>
      <c r="FR14" s="200" t="s">
        <v>119</v>
      </c>
      <c r="FS14" s="200" t="s">
        <v>119</v>
      </c>
      <c r="FT14" s="200" t="s">
        <v>119</v>
      </c>
      <c r="FU14" s="200" t="s">
        <v>119</v>
      </c>
      <c r="FV14" s="200" t="s">
        <v>119</v>
      </c>
      <c r="FW14" s="200" t="s">
        <v>119</v>
      </c>
      <c r="FX14" s="200" t="s">
        <v>119</v>
      </c>
      <c r="FY14" s="200" t="s">
        <v>119</v>
      </c>
      <c r="FZ14" s="200" t="s">
        <v>119</v>
      </c>
      <c r="GA14" s="200" t="s">
        <v>119</v>
      </c>
      <c r="GB14" s="200" t="s">
        <v>119</v>
      </c>
      <c r="GC14" s="200" t="s">
        <v>119</v>
      </c>
      <c r="GD14" s="200">
        <v>404</v>
      </c>
      <c r="GF14" s="200">
        <v>29</v>
      </c>
      <c r="GG14" s="200">
        <v>193</v>
      </c>
      <c r="GI14" s="200">
        <v>28</v>
      </c>
      <c r="GJ14" s="200">
        <v>211</v>
      </c>
      <c r="GL14" s="200">
        <v>30</v>
      </c>
      <c r="GM14" s="200" t="s">
        <v>119</v>
      </c>
      <c r="GN14" s="200" t="s">
        <v>119</v>
      </c>
      <c r="GO14" s="200" t="s">
        <v>119</v>
      </c>
      <c r="GP14" s="200" t="s">
        <v>119</v>
      </c>
      <c r="GQ14" s="200" t="s">
        <v>119</v>
      </c>
      <c r="GR14" s="200" t="s">
        <v>119</v>
      </c>
      <c r="GS14" s="200" t="s">
        <v>119</v>
      </c>
      <c r="GT14" s="200" t="s">
        <v>119</v>
      </c>
      <c r="GU14" s="200" t="s">
        <v>119</v>
      </c>
      <c r="GV14" s="200" t="s">
        <v>119</v>
      </c>
      <c r="GW14" s="200" t="s">
        <v>119</v>
      </c>
      <c r="GX14" s="200" t="s">
        <v>119</v>
      </c>
      <c r="GY14" s="200" t="s">
        <v>119</v>
      </c>
      <c r="GZ14" s="200" t="s">
        <v>119</v>
      </c>
      <c r="HA14" s="200" t="s">
        <v>119</v>
      </c>
      <c r="HB14" s="200" t="s">
        <v>119</v>
      </c>
      <c r="HC14" s="200" t="s">
        <v>119</v>
      </c>
      <c r="HD14" s="200" t="s">
        <v>119</v>
      </c>
      <c r="HE14" s="200">
        <v>349</v>
      </c>
      <c r="HG14" s="200">
        <v>68</v>
      </c>
      <c r="HH14" s="200">
        <v>165</v>
      </c>
      <c r="HJ14" s="200">
        <v>65</v>
      </c>
      <c r="HK14" s="200">
        <v>184</v>
      </c>
      <c r="HM14" s="200">
        <v>72</v>
      </c>
    </row>
    <row r="15" spans="1:256" x14ac:dyDescent="0.2">
      <c r="B15" s="211" t="s">
        <v>82</v>
      </c>
      <c r="C15" s="200">
        <v>1389</v>
      </c>
      <c r="D15" s="200">
        <v>2</v>
      </c>
      <c r="E15" s="200" t="s">
        <v>78</v>
      </c>
      <c r="F15" s="200">
        <v>33</v>
      </c>
      <c r="G15" s="200">
        <v>9</v>
      </c>
      <c r="H15" s="200">
        <v>14</v>
      </c>
      <c r="I15" s="200">
        <v>30</v>
      </c>
      <c r="J15" s="200">
        <v>11</v>
      </c>
      <c r="K15" s="200">
        <v>0</v>
      </c>
      <c r="P15" s="200">
        <v>42</v>
      </c>
      <c r="Q15" s="200">
        <v>661</v>
      </c>
      <c r="R15" s="200">
        <v>2</v>
      </c>
      <c r="S15" s="200">
        <v>1</v>
      </c>
      <c r="T15" s="200">
        <v>30</v>
      </c>
      <c r="U15" s="200">
        <v>9</v>
      </c>
      <c r="V15" s="200">
        <v>14</v>
      </c>
      <c r="W15" s="200">
        <v>32</v>
      </c>
      <c r="X15" s="200">
        <v>13</v>
      </c>
      <c r="Y15" s="200">
        <v>0</v>
      </c>
      <c r="AD15" s="200">
        <v>45</v>
      </c>
      <c r="AE15" s="200">
        <v>728</v>
      </c>
      <c r="AF15" s="200">
        <v>2</v>
      </c>
      <c r="AG15" s="200" t="s">
        <v>78</v>
      </c>
      <c r="AH15" s="200">
        <v>36</v>
      </c>
      <c r="AI15" s="200">
        <v>9</v>
      </c>
      <c r="AJ15" s="200">
        <v>14</v>
      </c>
      <c r="AK15" s="200">
        <v>28</v>
      </c>
      <c r="AL15" s="200">
        <v>10</v>
      </c>
      <c r="AM15" s="200">
        <v>0</v>
      </c>
      <c r="AR15" s="200">
        <v>39</v>
      </c>
      <c r="AS15" s="200">
        <v>1381</v>
      </c>
      <c r="AT15" s="200">
        <v>1</v>
      </c>
      <c r="AU15" s="200">
        <v>1</v>
      </c>
      <c r="AV15" s="200">
        <v>3</v>
      </c>
      <c r="AW15" s="200">
        <v>9</v>
      </c>
      <c r="AX15" s="200">
        <v>25</v>
      </c>
      <c r="AY15" s="200">
        <v>30</v>
      </c>
      <c r="AZ15" s="200">
        <v>28</v>
      </c>
      <c r="BA15" s="200">
        <v>4</v>
      </c>
      <c r="BB15" s="200" t="s">
        <v>78</v>
      </c>
      <c r="BH15" s="200">
        <v>31</v>
      </c>
      <c r="BI15" s="200">
        <v>655</v>
      </c>
      <c r="BJ15" s="200" t="s">
        <v>78</v>
      </c>
      <c r="BK15" s="200" t="s">
        <v>78</v>
      </c>
      <c r="BL15" s="200">
        <v>3</v>
      </c>
      <c r="BM15" s="200">
        <v>8</v>
      </c>
      <c r="BN15" s="200">
        <v>22</v>
      </c>
      <c r="BO15" s="200">
        <v>29</v>
      </c>
      <c r="BP15" s="200">
        <v>32</v>
      </c>
      <c r="BQ15" s="200">
        <v>5</v>
      </c>
      <c r="BR15" s="200" t="s">
        <v>78</v>
      </c>
      <c r="BX15" s="200">
        <v>37</v>
      </c>
      <c r="BY15" s="200">
        <v>726</v>
      </c>
      <c r="BZ15" s="200" t="s">
        <v>78</v>
      </c>
      <c r="CA15" s="200" t="s">
        <v>78</v>
      </c>
      <c r="CB15" s="200">
        <v>3</v>
      </c>
      <c r="CC15" s="200">
        <v>10</v>
      </c>
      <c r="CD15" s="200">
        <v>28</v>
      </c>
      <c r="CE15" s="200">
        <v>32</v>
      </c>
      <c r="CF15" s="200">
        <v>23</v>
      </c>
      <c r="CG15" s="200">
        <v>3</v>
      </c>
      <c r="CH15" s="200">
        <v>0</v>
      </c>
      <c r="CN15" s="200">
        <v>26</v>
      </c>
      <c r="CO15" s="200">
        <v>1389</v>
      </c>
      <c r="CP15" s="200">
        <v>2</v>
      </c>
      <c r="CQ15" s="200">
        <v>0</v>
      </c>
      <c r="CR15" s="200">
        <v>27</v>
      </c>
      <c r="CS15" s="200">
        <v>5</v>
      </c>
      <c r="CT15" s="200">
        <v>2</v>
      </c>
      <c r="CU15" s="200">
        <v>26</v>
      </c>
      <c r="CV15" s="200">
        <v>32</v>
      </c>
      <c r="CW15" s="200">
        <v>6</v>
      </c>
      <c r="CX15" s="200" t="s">
        <v>78</v>
      </c>
      <c r="DD15" s="200">
        <v>39</v>
      </c>
      <c r="DE15" s="200">
        <v>661</v>
      </c>
      <c r="DF15" s="200">
        <v>2</v>
      </c>
      <c r="DG15" s="200" t="s">
        <v>78</v>
      </c>
      <c r="DH15" s="200">
        <v>27</v>
      </c>
      <c r="DI15" s="200">
        <v>7</v>
      </c>
      <c r="DJ15" s="200">
        <v>1</v>
      </c>
      <c r="DK15" s="200">
        <v>26</v>
      </c>
      <c r="DL15" s="200">
        <v>31</v>
      </c>
      <c r="DM15" s="200">
        <v>6</v>
      </c>
      <c r="DN15" s="200">
        <v>0</v>
      </c>
      <c r="DT15" s="200">
        <v>36</v>
      </c>
      <c r="DU15" s="200">
        <v>728</v>
      </c>
      <c r="DV15" s="200">
        <v>2</v>
      </c>
      <c r="DW15" s="200" t="s">
        <v>78</v>
      </c>
      <c r="DX15" s="200">
        <v>27</v>
      </c>
      <c r="DY15" s="200">
        <v>3</v>
      </c>
      <c r="DZ15" s="200">
        <v>2</v>
      </c>
      <c r="EA15" s="200">
        <v>25</v>
      </c>
      <c r="EB15" s="200">
        <v>34</v>
      </c>
      <c r="EC15" s="200">
        <v>7</v>
      </c>
      <c r="ED15" s="200" t="s">
        <v>78</v>
      </c>
      <c r="EJ15" s="200">
        <v>41</v>
      </c>
      <c r="EK15" s="200" t="s">
        <v>119</v>
      </c>
      <c r="EL15" s="200" t="s">
        <v>119</v>
      </c>
      <c r="EM15" s="200" t="s">
        <v>119</v>
      </c>
      <c r="EN15" s="200" t="s">
        <v>119</v>
      </c>
      <c r="EO15" s="200" t="s">
        <v>119</v>
      </c>
      <c r="EP15" s="200" t="s">
        <v>119</v>
      </c>
      <c r="EQ15" s="200" t="s">
        <v>119</v>
      </c>
      <c r="ER15" s="200" t="s">
        <v>119</v>
      </c>
      <c r="ES15" s="200" t="s">
        <v>119</v>
      </c>
      <c r="ET15" s="200" t="s">
        <v>119</v>
      </c>
      <c r="EU15" s="200" t="s">
        <v>119</v>
      </c>
      <c r="EV15" s="200" t="s">
        <v>119</v>
      </c>
      <c r="EW15" s="200" t="s">
        <v>119</v>
      </c>
      <c r="EX15" s="200" t="s">
        <v>119</v>
      </c>
      <c r="EY15" s="200" t="s">
        <v>119</v>
      </c>
      <c r="EZ15" s="200" t="s">
        <v>119</v>
      </c>
      <c r="FA15" s="200" t="s">
        <v>119</v>
      </c>
      <c r="FB15" s="200" t="s">
        <v>119</v>
      </c>
      <c r="FC15" s="200" t="s">
        <v>119</v>
      </c>
      <c r="FD15" s="200" t="s">
        <v>119</v>
      </c>
      <c r="FE15" s="200" t="s">
        <v>119</v>
      </c>
      <c r="FF15" s="200" t="s">
        <v>119</v>
      </c>
      <c r="FG15" s="200" t="s">
        <v>119</v>
      </c>
      <c r="FH15" s="200" t="s">
        <v>119</v>
      </c>
      <c r="FI15" s="200" t="s">
        <v>119</v>
      </c>
      <c r="FJ15" s="200" t="s">
        <v>119</v>
      </c>
      <c r="FK15" s="200" t="s">
        <v>119</v>
      </c>
      <c r="FL15" s="200" t="s">
        <v>119</v>
      </c>
      <c r="FM15" s="200" t="s">
        <v>119</v>
      </c>
      <c r="FN15" s="200" t="s">
        <v>119</v>
      </c>
      <c r="FO15" s="200" t="s">
        <v>119</v>
      </c>
      <c r="FP15" s="200" t="s">
        <v>119</v>
      </c>
      <c r="FQ15" s="200" t="s">
        <v>119</v>
      </c>
      <c r="FR15" s="200" t="s">
        <v>119</v>
      </c>
      <c r="FS15" s="200" t="s">
        <v>119</v>
      </c>
      <c r="FT15" s="200" t="s">
        <v>119</v>
      </c>
      <c r="FU15" s="200" t="s">
        <v>119</v>
      </c>
      <c r="FV15" s="200" t="s">
        <v>119</v>
      </c>
      <c r="FW15" s="200" t="s">
        <v>119</v>
      </c>
      <c r="FX15" s="200" t="s">
        <v>119</v>
      </c>
      <c r="FY15" s="200" t="s">
        <v>119</v>
      </c>
      <c r="FZ15" s="200" t="s">
        <v>119</v>
      </c>
      <c r="GA15" s="200" t="s">
        <v>119</v>
      </c>
      <c r="GB15" s="200" t="s">
        <v>119</v>
      </c>
      <c r="GC15" s="200" t="s">
        <v>119</v>
      </c>
      <c r="GD15" s="200">
        <v>1380</v>
      </c>
      <c r="GF15" s="200">
        <v>24</v>
      </c>
      <c r="GG15" s="200">
        <v>655</v>
      </c>
      <c r="GI15" s="200">
        <v>29</v>
      </c>
      <c r="GJ15" s="200">
        <v>725</v>
      </c>
      <c r="GL15" s="200">
        <v>21</v>
      </c>
      <c r="GM15" s="200" t="s">
        <v>119</v>
      </c>
      <c r="GN15" s="200" t="s">
        <v>119</v>
      </c>
      <c r="GO15" s="200" t="s">
        <v>119</v>
      </c>
      <c r="GP15" s="200" t="s">
        <v>119</v>
      </c>
      <c r="GQ15" s="200" t="s">
        <v>119</v>
      </c>
      <c r="GR15" s="200" t="s">
        <v>119</v>
      </c>
      <c r="GS15" s="200" t="s">
        <v>119</v>
      </c>
      <c r="GT15" s="200" t="s">
        <v>119</v>
      </c>
      <c r="GU15" s="200" t="s">
        <v>119</v>
      </c>
      <c r="GV15" s="200" t="s">
        <v>119</v>
      </c>
      <c r="GW15" s="200" t="s">
        <v>119</v>
      </c>
      <c r="GX15" s="200" t="s">
        <v>119</v>
      </c>
      <c r="GY15" s="200" t="s">
        <v>119</v>
      </c>
      <c r="GZ15" s="200" t="s">
        <v>119</v>
      </c>
      <c r="HA15" s="200" t="s">
        <v>119</v>
      </c>
      <c r="HB15" s="200" t="s">
        <v>119</v>
      </c>
      <c r="HC15" s="200" t="s">
        <v>119</v>
      </c>
      <c r="HD15" s="200" t="s">
        <v>119</v>
      </c>
      <c r="HE15" s="200">
        <v>1039</v>
      </c>
      <c r="HG15" s="200">
        <v>66</v>
      </c>
      <c r="HH15" s="200">
        <v>505</v>
      </c>
      <c r="HJ15" s="200">
        <v>61</v>
      </c>
      <c r="HK15" s="200">
        <v>534</v>
      </c>
      <c r="HM15" s="200">
        <v>71</v>
      </c>
    </row>
    <row r="16" spans="1:256" x14ac:dyDescent="0.2">
      <c r="B16" s="200" t="s">
        <v>83</v>
      </c>
      <c r="C16" s="200">
        <v>21635</v>
      </c>
      <c r="D16" s="200">
        <v>0</v>
      </c>
      <c r="E16" s="200">
        <v>0</v>
      </c>
      <c r="F16" s="200">
        <v>8</v>
      </c>
      <c r="G16" s="200">
        <v>3</v>
      </c>
      <c r="H16" s="200">
        <v>9</v>
      </c>
      <c r="I16" s="200">
        <v>37</v>
      </c>
      <c r="J16" s="200">
        <v>42</v>
      </c>
      <c r="K16" s="200">
        <v>0</v>
      </c>
      <c r="P16" s="200">
        <v>79</v>
      </c>
      <c r="Q16" s="200">
        <v>10576</v>
      </c>
      <c r="R16" s="200">
        <v>0</v>
      </c>
      <c r="S16" s="200">
        <v>0</v>
      </c>
      <c r="T16" s="200">
        <v>7</v>
      </c>
      <c r="U16" s="200">
        <v>3</v>
      </c>
      <c r="V16" s="200">
        <v>8</v>
      </c>
      <c r="W16" s="200">
        <v>35</v>
      </c>
      <c r="X16" s="200">
        <v>46</v>
      </c>
      <c r="Y16" s="200" t="s">
        <v>78</v>
      </c>
      <c r="AD16" s="200">
        <v>82</v>
      </c>
      <c r="AE16" s="200">
        <v>11059</v>
      </c>
      <c r="AF16" s="200">
        <v>0</v>
      </c>
      <c r="AG16" s="200">
        <v>0</v>
      </c>
      <c r="AH16" s="200">
        <v>8</v>
      </c>
      <c r="AI16" s="200">
        <v>4</v>
      </c>
      <c r="AJ16" s="200">
        <v>10</v>
      </c>
      <c r="AK16" s="200">
        <v>39</v>
      </c>
      <c r="AL16" s="200">
        <v>38</v>
      </c>
      <c r="AM16" s="200" t="s">
        <v>78</v>
      </c>
      <c r="AR16" s="200">
        <v>77</v>
      </c>
      <c r="AS16" s="200">
        <v>21608</v>
      </c>
      <c r="AT16" s="200">
        <v>0</v>
      </c>
      <c r="AU16" s="200">
        <v>0</v>
      </c>
      <c r="AV16" s="200">
        <v>1</v>
      </c>
      <c r="AW16" s="200">
        <v>2</v>
      </c>
      <c r="AX16" s="200">
        <v>6</v>
      </c>
      <c r="AY16" s="200">
        <v>17</v>
      </c>
      <c r="AZ16" s="200">
        <v>49</v>
      </c>
      <c r="BA16" s="200">
        <v>24</v>
      </c>
      <c r="BB16" s="200">
        <v>1</v>
      </c>
      <c r="BH16" s="200">
        <v>74</v>
      </c>
      <c r="BI16" s="200">
        <v>10562</v>
      </c>
      <c r="BJ16" s="200">
        <v>0</v>
      </c>
      <c r="BK16" s="200">
        <v>0</v>
      </c>
      <c r="BL16" s="200">
        <v>1</v>
      </c>
      <c r="BM16" s="200">
        <v>2</v>
      </c>
      <c r="BN16" s="200">
        <v>5</v>
      </c>
      <c r="BO16" s="200">
        <v>14</v>
      </c>
      <c r="BP16" s="200">
        <v>49</v>
      </c>
      <c r="BQ16" s="200">
        <v>29</v>
      </c>
      <c r="BR16" s="200">
        <v>1</v>
      </c>
      <c r="BX16" s="200">
        <v>79</v>
      </c>
      <c r="BY16" s="200">
        <v>11046</v>
      </c>
      <c r="BZ16" s="200">
        <v>0</v>
      </c>
      <c r="CA16" s="200">
        <v>0</v>
      </c>
      <c r="CB16" s="200">
        <v>1</v>
      </c>
      <c r="CC16" s="200">
        <v>2</v>
      </c>
      <c r="CD16" s="200">
        <v>6</v>
      </c>
      <c r="CE16" s="200">
        <v>21</v>
      </c>
      <c r="CF16" s="200">
        <v>50</v>
      </c>
      <c r="CG16" s="200">
        <v>18</v>
      </c>
      <c r="CH16" s="200">
        <v>1</v>
      </c>
      <c r="CN16" s="200">
        <v>69</v>
      </c>
      <c r="CO16" s="200">
        <v>21635</v>
      </c>
      <c r="CP16" s="200">
        <v>0</v>
      </c>
      <c r="CQ16" s="200">
        <v>0</v>
      </c>
      <c r="CR16" s="200">
        <v>5</v>
      </c>
      <c r="CS16" s="200">
        <v>1</v>
      </c>
      <c r="CT16" s="200">
        <v>1</v>
      </c>
      <c r="CU16" s="200">
        <v>11</v>
      </c>
      <c r="CV16" s="200">
        <v>43</v>
      </c>
      <c r="CW16" s="200">
        <v>35</v>
      </c>
      <c r="CX16" s="200">
        <v>4</v>
      </c>
      <c r="DD16" s="200">
        <v>82</v>
      </c>
      <c r="DE16" s="200">
        <v>10576</v>
      </c>
      <c r="DF16" s="200">
        <v>0</v>
      </c>
      <c r="DG16" s="200" t="s">
        <v>78</v>
      </c>
      <c r="DH16" s="200">
        <v>5</v>
      </c>
      <c r="DI16" s="200">
        <v>1</v>
      </c>
      <c r="DJ16" s="200">
        <v>1</v>
      </c>
      <c r="DK16" s="200">
        <v>12</v>
      </c>
      <c r="DL16" s="200">
        <v>45</v>
      </c>
      <c r="DM16" s="200">
        <v>33</v>
      </c>
      <c r="DN16" s="200">
        <v>3</v>
      </c>
      <c r="DT16" s="200">
        <v>81</v>
      </c>
      <c r="DU16" s="200">
        <v>11059</v>
      </c>
      <c r="DV16" s="200">
        <v>0</v>
      </c>
      <c r="DW16" s="200" t="s">
        <v>78</v>
      </c>
      <c r="DX16" s="200">
        <v>5</v>
      </c>
      <c r="DY16" s="200">
        <v>1</v>
      </c>
      <c r="DZ16" s="200">
        <v>1</v>
      </c>
      <c r="EA16" s="200">
        <v>10</v>
      </c>
      <c r="EB16" s="200">
        <v>40</v>
      </c>
      <c r="EC16" s="200">
        <v>37</v>
      </c>
      <c r="ED16" s="200">
        <v>5</v>
      </c>
      <c r="EJ16" s="200">
        <v>83</v>
      </c>
      <c r="EK16" s="200" t="s">
        <v>119</v>
      </c>
      <c r="EL16" s="200" t="s">
        <v>119</v>
      </c>
      <c r="EM16" s="200" t="s">
        <v>119</v>
      </c>
      <c r="EN16" s="200" t="s">
        <v>119</v>
      </c>
      <c r="EO16" s="200" t="s">
        <v>119</v>
      </c>
      <c r="EP16" s="200" t="s">
        <v>119</v>
      </c>
      <c r="EQ16" s="200" t="s">
        <v>119</v>
      </c>
      <c r="ER16" s="200" t="s">
        <v>119</v>
      </c>
      <c r="ES16" s="200" t="s">
        <v>119</v>
      </c>
      <c r="ET16" s="200" t="s">
        <v>119</v>
      </c>
      <c r="EU16" s="200" t="s">
        <v>119</v>
      </c>
      <c r="EV16" s="200" t="s">
        <v>119</v>
      </c>
      <c r="EW16" s="200" t="s">
        <v>119</v>
      </c>
      <c r="EX16" s="200" t="s">
        <v>119</v>
      </c>
      <c r="EY16" s="200" t="s">
        <v>119</v>
      </c>
      <c r="EZ16" s="200" t="s">
        <v>119</v>
      </c>
      <c r="FA16" s="200" t="s">
        <v>119</v>
      </c>
      <c r="FB16" s="200" t="s">
        <v>119</v>
      </c>
      <c r="FC16" s="200" t="s">
        <v>119</v>
      </c>
      <c r="FD16" s="200" t="s">
        <v>119</v>
      </c>
      <c r="FE16" s="200" t="s">
        <v>119</v>
      </c>
      <c r="FF16" s="200" t="s">
        <v>119</v>
      </c>
      <c r="FG16" s="200" t="s">
        <v>119</v>
      </c>
      <c r="FH16" s="200" t="s">
        <v>119</v>
      </c>
      <c r="FI16" s="200" t="s">
        <v>119</v>
      </c>
      <c r="FJ16" s="200" t="s">
        <v>119</v>
      </c>
      <c r="FK16" s="200" t="s">
        <v>119</v>
      </c>
      <c r="FL16" s="200" t="s">
        <v>119</v>
      </c>
      <c r="FM16" s="200" t="s">
        <v>119</v>
      </c>
      <c r="FN16" s="200" t="s">
        <v>119</v>
      </c>
      <c r="FO16" s="200" t="s">
        <v>119</v>
      </c>
      <c r="FP16" s="200" t="s">
        <v>119</v>
      </c>
      <c r="FQ16" s="200" t="s">
        <v>119</v>
      </c>
      <c r="FR16" s="200" t="s">
        <v>119</v>
      </c>
      <c r="FS16" s="200" t="s">
        <v>119</v>
      </c>
      <c r="FT16" s="200" t="s">
        <v>119</v>
      </c>
      <c r="FU16" s="200" t="s">
        <v>119</v>
      </c>
      <c r="FV16" s="200" t="s">
        <v>119</v>
      </c>
      <c r="FW16" s="200" t="s">
        <v>119</v>
      </c>
      <c r="FX16" s="200" t="s">
        <v>119</v>
      </c>
      <c r="FY16" s="200" t="s">
        <v>119</v>
      </c>
      <c r="FZ16" s="200" t="s">
        <v>119</v>
      </c>
      <c r="GA16" s="200" t="s">
        <v>119</v>
      </c>
      <c r="GB16" s="200" t="s">
        <v>119</v>
      </c>
      <c r="GC16" s="200" t="s">
        <v>119</v>
      </c>
      <c r="GD16" s="200">
        <v>21605</v>
      </c>
      <c r="GF16" s="200">
        <v>68</v>
      </c>
      <c r="GG16" s="200">
        <v>10560</v>
      </c>
      <c r="GI16" s="200">
        <v>72</v>
      </c>
      <c r="GJ16" s="200">
        <v>11045</v>
      </c>
      <c r="GL16" s="200">
        <v>65</v>
      </c>
      <c r="GM16" s="200" t="s">
        <v>119</v>
      </c>
      <c r="GN16" s="200" t="s">
        <v>119</v>
      </c>
      <c r="GO16" s="200" t="s">
        <v>119</v>
      </c>
      <c r="GP16" s="200" t="s">
        <v>119</v>
      </c>
      <c r="GQ16" s="200" t="s">
        <v>119</v>
      </c>
      <c r="GR16" s="200" t="s">
        <v>119</v>
      </c>
      <c r="GS16" s="200" t="s">
        <v>119</v>
      </c>
      <c r="GT16" s="200" t="s">
        <v>119</v>
      </c>
      <c r="GU16" s="200" t="s">
        <v>119</v>
      </c>
      <c r="GV16" s="200" t="s">
        <v>119</v>
      </c>
      <c r="GW16" s="200" t="s">
        <v>119</v>
      </c>
      <c r="GX16" s="200" t="s">
        <v>119</v>
      </c>
      <c r="GY16" s="200" t="s">
        <v>119</v>
      </c>
      <c r="GZ16" s="200" t="s">
        <v>119</v>
      </c>
      <c r="HA16" s="200" t="s">
        <v>119</v>
      </c>
      <c r="HB16" s="200" t="s">
        <v>119</v>
      </c>
      <c r="HC16" s="200" t="s">
        <v>119</v>
      </c>
      <c r="HD16" s="200" t="s">
        <v>119</v>
      </c>
      <c r="HE16" s="200">
        <v>16532</v>
      </c>
      <c r="HG16" s="200">
        <v>90</v>
      </c>
      <c r="HH16" s="200">
        <v>8110</v>
      </c>
      <c r="HJ16" s="200">
        <v>90</v>
      </c>
      <c r="HK16" s="200">
        <v>8422</v>
      </c>
      <c r="HM16" s="200">
        <v>91</v>
      </c>
    </row>
    <row r="17" spans="2:256" x14ac:dyDescent="0.2">
      <c r="B17" s="200" t="s">
        <v>18</v>
      </c>
      <c r="C17" s="200">
        <v>22711</v>
      </c>
      <c r="D17" s="200">
        <v>0</v>
      </c>
      <c r="E17" s="200">
        <v>0</v>
      </c>
      <c r="F17" s="200">
        <v>3</v>
      </c>
      <c r="G17" s="200">
        <v>2</v>
      </c>
      <c r="H17" s="200">
        <v>7</v>
      </c>
      <c r="I17" s="200">
        <v>37</v>
      </c>
      <c r="J17" s="200">
        <v>50</v>
      </c>
      <c r="K17" s="200">
        <v>0</v>
      </c>
      <c r="P17" s="200">
        <v>88</v>
      </c>
      <c r="Q17" s="200">
        <v>11103</v>
      </c>
      <c r="R17" s="200">
        <v>0</v>
      </c>
      <c r="S17" s="200" t="s">
        <v>78</v>
      </c>
      <c r="T17" s="200">
        <v>2</v>
      </c>
      <c r="U17" s="200">
        <v>1</v>
      </c>
      <c r="V17" s="200">
        <v>5</v>
      </c>
      <c r="W17" s="200">
        <v>35</v>
      </c>
      <c r="X17" s="200">
        <v>56</v>
      </c>
      <c r="Y17" s="200">
        <v>0</v>
      </c>
      <c r="AD17" s="200">
        <v>91</v>
      </c>
      <c r="AE17" s="200">
        <v>11608</v>
      </c>
      <c r="AF17" s="200">
        <v>0</v>
      </c>
      <c r="AG17" s="200" t="s">
        <v>78</v>
      </c>
      <c r="AH17" s="200">
        <v>4</v>
      </c>
      <c r="AI17" s="200">
        <v>2</v>
      </c>
      <c r="AJ17" s="200">
        <v>8</v>
      </c>
      <c r="AK17" s="200">
        <v>40</v>
      </c>
      <c r="AL17" s="200">
        <v>45</v>
      </c>
      <c r="AM17" s="200">
        <v>0</v>
      </c>
      <c r="AR17" s="200">
        <v>85</v>
      </c>
      <c r="AS17" s="200">
        <v>22694</v>
      </c>
      <c r="AT17" s="200">
        <v>0</v>
      </c>
      <c r="AU17" s="200">
        <v>0</v>
      </c>
      <c r="AV17" s="200">
        <v>1</v>
      </c>
      <c r="AW17" s="200">
        <v>1</v>
      </c>
      <c r="AX17" s="200">
        <v>2</v>
      </c>
      <c r="AY17" s="200">
        <v>14</v>
      </c>
      <c r="AZ17" s="200">
        <v>52</v>
      </c>
      <c r="BA17" s="200">
        <v>30</v>
      </c>
      <c r="BB17" s="200">
        <v>1</v>
      </c>
      <c r="BH17" s="200">
        <v>83</v>
      </c>
      <c r="BI17" s="200">
        <v>11096</v>
      </c>
      <c r="BJ17" s="200" t="s">
        <v>78</v>
      </c>
      <c r="BK17" s="200" t="s">
        <v>78</v>
      </c>
      <c r="BL17" s="200">
        <v>1</v>
      </c>
      <c r="BM17" s="200">
        <v>1</v>
      </c>
      <c r="BN17" s="200">
        <v>1</v>
      </c>
      <c r="BO17" s="200">
        <v>10</v>
      </c>
      <c r="BP17" s="200">
        <v>50</v>
      </c>
      <c r="BQ17" s="200">
        <v>36</v>
      </c>
      <c r="BR17" s="200">
        <v>2</v>
      </c>
      <c r="BX17" s="200">
        <v>88</v>
      </c>
      <c r="BY17" s="200">
        <v>11598</v>
      </c>
      <c r="BZ17" s="200" t="s">
        <v>78</v>
      </c>
      <c r="CA17" s="200" t="s">
        <v>78</v>
      </c>
      <c r="CB17" s="200">
        <v>1</v>
      </c>
      <c r="CC17" s="200">
        <v>1</v>
      </c>
      <c r="CD17" s="200">
        <v>3</v>
      </c>
      <c r="CE17" s="200">
        <v>17</v>
      </c>
      <c r="CF17" s="200">
        <v>54</v>
      </c>
      <c r="CG17" s="200">
        <v>23</v>
      </c>
      <c r="CH17" s="200">
        <v>1</v>
      </c>
      <c r="CN17" s="200">
        <v>78</v>
      </c>
      <c r="CO17" s="200">
        <v>22708</v>
      </c>
      <c r="CP17" s="200">
        <v>0</v>
      </c>
      <c r="CQ17" s="200">
        <v>0</v>
      </c>
      <c r="CR17" s="200">
        <v>3</v>
      </c>
      <c r="CS17" s="200">
        <v>1</v>
      </c>
      <c r="CT17" s="200">
        <v>0</v>
      </c>
      <c r="CU17" s="200">
        <v>11</v>
      </c>
      <c r="CV17" s="200">
        <v>45</v>
      </c>
      <c r="CW17" s="200">
        <v>35</v>
      </c>
      <c r="CX17" s="200">
        <v>4</v>
      </c>
      <c r="DD17" s="200">
        <v>84</v>
      </c>
      <c r="DE17" s="200">
        <v>11103</v>
      </c>
      <c r="DF17" s="200">
        <v>0</v>
      </c>
      <c r="DG17" s="200" t="s">
        <v>78</v>
      </c>
      <c r="DH17" s="200">
        <v>2</v>
      </c>
      <c r="DI17" s="200">
        <v>1</v>
      </c>
      <c r="DJ17" s="200">
        <v>0</v>
      </c>
      <c r="DK17" s="200">
        <v>12</v>
      </c>
      <c r="DL17" s="200">
        <v>48</v>
      </c>
      <c r="DM17" s="200">
        <v>34</v>
      </c>
      <c r="DN17" s="200">
        <v>3</v>
      </c>
      <c r="DT17" s="200">
        <v>84</v>
      </c>
      <c r="DU17" s="200">
        <v>11605</v>
      </c>
      <c r="DV17" s="200">
        <v>0</v>
      </c>
      <c r="DW17" s="200" t="s">
        <v>78</v>
      </c>
      <c r="DX17" s="200">
        <v>4</v>
      </c>
      <c r="DY17" s="200">
        <v>1</v>
      </c>
      <c r="DZ17" s="200">
        <v>0</v>
      </c>
      <c r="EA17" s="200">
        <v>11</v>
      </c>
      <c r="EB17" s="200">
        <v>42</v>
      </c>
      <c r="EC17" s="200">
        <v>37</v>
      </c>
      <c r="ED17" s="200">
        <v>5</v>
      </c>
      <c r="EJ17" s="200">
        <v>84</v>
      </c>
      <c r="EK17" s="200" t="s">
        <v>119</v>
      </c>
      <c r="EL17" s="200" t="s">
        <v>119</v>
      </c>
      <c r="EM17" s="200" t="s">
        <v>119</v>
      </c>
      <c r="EN17" s="200" t="s">
        <v>119</v>
      </c>
      <c r="EO17" s="200" t="s">
        <v>119</v>
      </c>
      <c r="EP17" s="200" t="s">
        <v>119</v>
      </c>
      <c r="EQ17" s="200" t="s">
        <v>119</v>
      </c>
      <c r="ER17" s="200" t="s">
        <v>119</v>
      </c>
      <c r="ES17" s="200" t="s">
        <v>119</v>
      </c>
      <c r="ET17" s="200" t="s">
        <v>119</v>
      </c>
      <c r="EU17" s="200" t="s">
        <v>119</v>
      </c>
      <c r="EV17" s="200" t="s">
        <v>119</v>
      </c>
      <c r="EW17" s="200" t="s">
        <v>119</v>
      </c>
      <c r="EX17" s="200" t="s">
        <v>119</v>
      </c>
      <c r="EY17" s="200" t="s">
        <v>119</v>
      </c>
      <c r="EZ17" s="200" t="s">
        <v>119</v>
      </c>
      <c r="FA17" s="200" t="s">
        <v>119</v>
      </c>
      <c r="FB17" s="200" t="s">
        <v>119</v>
      </c>
      <c r="FC17" s="200" t="s">
        <v>119</v>
      </c>
      <c r="FD17" s="200" t="s">
        <v>119</v>
      </c>
      <c r="FE17" s="200" t="s">
        <v>119</v>
      </c>
      <c r="FF17" s="200" t="s">
        <v>119</v>
      </c>
      <c r="FG17" s="200" t="s">
        <v>119</v>
      </c>
      <c r="FH17" s="200" t="s">
        <v>119</v>
      </c>
      <c r="FI17" s="200" t="s">
        <v>119</v>
      </c>
      <c r="FJ17" s="200" t="s">
        <v>119</v>
      </c>
      <c r="FK17" s="200" t="s">
        <v>119</v>
      </c>
      <c r="FL17" s="200" t="s">
        <v>119</v>
      </c>
      <c r="FM17" s="200" t="s">
        <v>119</v>
      </c>
      <c r="FN17" s="200" t="s">
        <v>119</v>
      </c>
      <c r="FO17" s="200" t="s">
        <v>119</v>
      </c>
      <c r="FP17" s="200" t="s">
        <v>119</v>
      </c>
      <c r="FQ17" s="200" t="s">
        <v>119</v>
      </c>
      <c r="FR17" s="200" t="s">
        <v>119</v>
      </c>
      <c r="FS17" s="200" t="s">
        <v>119</v>
      </c>
      <c r="FT17" s="200" t="s">
        <v>119</v>
      </c>
      <c r="FU17" s="200" t="s">
        <v>119</v>
      </c>
      <c r="FV17" s="200" t="s">
        <v>119</v>
      </c>
      <c r="FW17" s="200" t="s">
        <v>119</v>
      </c>
      <c r="FX17" s="200" t="s">
        <v>119</v>
      </c>
      <c r="FY17" s="200" t="s">
        <v>119</v>
      </c>
      <c r="FZ17" s="200" t="s">
        <v>119</v>
      </c>
      <c r="GA17" s="200" t="s">
        <v>119</v>
      </c>
      <c r="GB17" s="200" t="s">
        <v>119</v>
      </c>
      <c r="GC17" s="200" t="s">
        <v>119</v>
      </c>
      <c r="GD17" s="200">
        <v>22689</v>
      </c>
      <c r="GF17" s="200">
        <v>76</v>
      </c>
      <c r="GG17" s="200">
        <v>11095</v>
      </c>
      <c r="GI17" s="200">
        <v>80</v>
      </c>
      <c r="GJ17" s="200">
        <v>11594</v>
      </c>
      <c r="GL17" s="200">
        <v>72</v>
      </c>
      <c r="GM17" s="200" t="s">
        <v>119</v>
      </c>
      <c r="GN17" s="200" t="s">
        <v>119</v>
      </c>
      <c r="GO17" s="200" t="s">
        <v>119</v>
      </c>
      <c r="GP17" s="200" t="s">
        <v>119</v>
      </c>
      <c r="GQ17" s="200" t="s">
        <v>119</v>
      </c>
      <c r="GR17" s="200" t="s">
        <v>119</v>
      </c>
      <c r="GS17" s="200" t="s">
        <v>119</v>
      </c>
      <c r="GT17" s="200" t="s">
        <v>119</v>
      </c>
      <c r="GU17" s="200" t="s">
        <v>119</v>
      </c>
      <c r="GV17" s="200" t="s">
        <v>119</v>
      </c>
      <c r="GW17" s="200" t="s">
        <v>119</v>
      </c>
      <c r="GX17" s="200" t="s">
        <v>119</v>
      </c>
      <c r="GY17" s="200" t="s">
        <v>119</v>
      </c>
      <c r="GZ17" s="200" t="s">
        <v>119</v>
      </c>
      <c r="HA17" s="200" t="s">
        <v>119</v>
      </c>
      <c r="HB17" s="200" t="s">
        <v>119</v>
      </c>
      <c r="HC17" s="200" t="s">
        <v>119</v>
      </c>
      <c r="HD17" s="200" t="s">
        <v>119</v>
      </c>
      <c r="HE17" s="200">
        <v>21533</v>
      </c>
      <c r="HG17" s="200">
        <v>87</v>
      </c>
      <c r="HH17" s="200">
        <v>10518</v>
      </c>
      <c r="HJ17" s="200">
        <v>87</v>
      </c>
      <c r="HK17" s="200">
        <v>11015</v>
      </c>
      <c r="HM17" s="200">
        <v>87</v>
      </c>
    </row>
    <row r="18" spans="2:256" x14ac:dyDescent="0.2">
      <c r="B18" s="200" t="s">
        <v>84</v>
      </c>
      <c r="C18" s="200">
        <v>7088</v>
      </c>
      <c r="D18" s="200">
        <v>0</v>
      </c>
      <c r="E18" s="200" t="s">
        <v>78</v>
      </c>
      <c r="F18" s="200">
        <v>3</v>
      </c>
      <c r="G18" s="200">
        <v>2</v>
      </c>
      <c r="H18" s="200">
        <v>9</v>
      </c>
      <c r="I18" s="200">
        <v>42</v>
      </c>
      <c r="J18" s="200">
        <v>44</v>
      </c>
      <c r="K18" s="200">
        <v>0</v>
      </c>
      <c r="P18" s="200">
        <v>85</v>
      </c>
      <c r="Q18" s="200">
        <v>3493</v>
      </c>
      <c r="R18" s="200">
        <v>0</v>
      </c>
      <c r="S18" s="200" t="s">
        <v>78</v>
      </c>
      <c r="T18" s="200">
        <v>2</v>
      </c>
      <c r="U18" s="200">
        <v>2</v>
      </c>
      <c r="V18" s="200">
        <v>7</v>
      </c>
      <c r="W18" s="200">
        <v>39</v>
      </c>
      <c r="X18" s="200">
        <v>50</v>
      </c>
      <c r="Y18" s="200" t="s">
        <v>78</v>
      </c>
      <c r="AD18" s="200">
        <v>89</v>
      </c>
      <c r="AE18" s="200">
        <v>3595</v>
      </c>
      <c r="AF18" s="200">
        <v>0</v>
      </c>
      <c r="AG18" s="200" t="s">
        <v>78</v>
      </c>
      <c r="AH18" s="200">
        <v>5</v>
      </c>
      <c r="AI18" s="200">
        <v>3</v>
      </c>
      <c r="AJ18" s="200">
        <v>10</v>
      </c>
      <c r="AK18" s="200">
        <v>44</v>
      </c>
      <c r="AL18" s="200">
        <v>38</v>
      </c>
      <c r="AM18" s="200" t="s">
        <v>78</v>
      </c>
      <c r="AR18" s="200">
        <v>82</v>
      </c>
      <c r="AS18" s="200">
        <v>7084</v>
      </c>
      <c r="AT18" s="200">
        <v>0</v>
      </c>
      <c r="AU18" s="200">
        <v>0</v>
      </c>
      <c r="AV18" s="200">
        <v>1</v>
      </c>
      <c r="AW18" s="200">
        <v>1</v>
      </c>
      <c r="AX18" s="200">
        <v>2</v>
      </c>
      <c r="AY18" s="200">
        <v>16</v>
      </c>
      <c r="AZ18" s="200">
        <v>55</v>
      </c>
      <c r="BA18" s="200">
        <v>24</v>
      </c>
      <c r="BB18" s="200">
        <v>1</v>
      </c>
      <c r="BH18" s="200">
        <v>80</v>
      </c>
      <c r="BI18" s="200">
        <v>3491</v>
      </c>
      <c r="BJ18" s="200" t="s">
        <v>78</v>
      </c>
      <c r="BK18" s="200">
        <v>0</v>
      </c>
      <c r="BL18" s="200">
        <v>0</v>
      </c>
      <c r="BM18" s="200">
        <v>1</v>
      </c>
      <c r="BN18" s="200">
        <v>1</v>
      </c>
      <c r="BO18" s="200">
        <v>12</v>
      </c>
      <c r="BP18" s="200">
        <v>54</v>
      </c>
      <c r="BQ18" s="200">
        <v>31</v>
      </c>
      <c r="BR18" s="200">
        <v>1</v>
      </c>
      <c r="BX18" s="200">
        <v>86</v>
      </c>
      <c r="BY18" s="200">
        <v>3593</v>
      </c>
      <c r="BZ18" s="200" t="s">
        <v>78</v>
      </c>
      <c r="CA18" s="200">
        <v>0</v>
      </c>
      <c r="CB18" s="200">
        <v>1</v>
      </c>
      <c r="CC18" s="200">
        <v>1</v>
      </c>
      <c r="CD18" s="200">
        <v>3</v>
      </c>
      <c r="CE18" s="200">
        <v>21</v>
      </c>
      <c r="CF18" s="200">
        <v>56</v>
      </c>
      <c r="CG18" s="200">
        <v>17</v>
      </c>
      <c r="CH18" s="200">
        <v>0</v>
      </c>
      <c r="CN18" s="200">
        <v>74</v>
      </c>
      <c r="CO18" s="200">
        <v>7087</v>
      </c>
      <c r="CP18" s="200">
        <v>0</v>
      </c>
      <c r="CQ18" s="200" t="s">
        <v>78</v>
      </c>
      <c r="CR18" s="200">
        <v>3</v>
      </c>
      <c r="CS18" s="200">
        <v>1</v>
      </c>
      <c r="CT18" s="200">
        <v>1</v>
      </c>
      <c r="CU18" s="200">
        <v>14</v>
      </c>
      <c r="CV18" s="200">
        <v>50</v>
      </c>
      <c r="CW18" s="200">
        <v>29</v>
      </c>
      <c r="CX18" s="200">
        <v>2</v>
      </c>
      <c r="DD18" s="200">
        <v>80</v>
      </c>
      <c r="DE18" s="200">
        <v>3493</v>
      </c>
      <c r="DF18" s="200">
        <v>0</v>
      </c>
      <c r="DG18" s="200" t="s">
        <v>78</v>
      </c>
      <c r="DH18" s="200">
        <v>2</v>
      </c>
      <c r="DI18" s="200">
        <v>1</v>
      </c>
      <c r="DJ18" s="200">
        <v>1</v>
      </c>
      <c r="DK18" s="200">
        <v>15</v>
      </c>
      <c r="DL18" s="200">
        <v>52</v>
      </c>
      <c r="DM18" s="200">
        <v>28</v>
      </c>
      <c r="DN18" s="200">
        <v>1</v>
      </c>
      <c r="DT18" s="200">
        <v>81</v>
      </c>
      <c r="DU18" s="200">
        <v>3594</v>
      </c>
      <c r="DV18" s="200">
        <v>0</v>
      </c>
      <c r="DW18" s="200">
        <v>0</v>
      </c>
      <c r="DX18" s="200">
        <v>4</v>
      </c>
      <c r="DY18" s="200">
        <v>1</v>
      </c>
      <c r="DZ18" s="200">
        <v>1</v>
      </c>
      <c r="EA18" s="200">
        <v>14</v>
      </c>
      <c r="EB18" s="200">
        <v>48</v>
      </c>
      <c r="EC18" s="200">
        <v>30</v>
      </c>
      <c r="ED18" s="200">
        <v>2</v>
      </c>
      <c r="EJ18" s="200">
        <v>80</v>
      </c>
      <c r="EK18" s="200" t="s">
        <v>119</v>
      </c>
      <c r="EL18" s="200" t="s">
        <v>119</v>
      </c>
      <c r="EM18" s="200" t="s">
        <v>119</v>
      </c>
      <c r="EN18" s="200" t="s">
        <v>119</v>
      </c>
      <c r="EO18" s="200" t="s">
        <v>119</v>
      </c>
      <c r="EP18" s="200" t="s">
        <v>119</v>
      </c>
      <c r="EQ18" s="200" t="s">
        <v>119</v>
      </c>
      <c r="ER18" s="200" t="s">
        <v>119</v>
      </c>
      <c r="ES18" s="200" t="s">
        <v>119</v>
      </c>
      <c r="ET18" s="200" t="s">
        <v>119</v>
      </c>
      <c r="EU18" s="200" t="s">
        <v>119</v>
      </c>
      <c r="EV18" s="200" t="s">
        <v>119</v>
      </c>
      <c r="EW18" s="200" t="s">
        <v>119</v>
      </c>
      <c r="EX18" s="200" t="s">
        <v>119</v>
      </c>
      <c r="EY18" s="200" t="s">
        <v>119</v>
      </c>
      <c r="EZ18" s="200" t="s">
        <v>119</v>
      </c>
      <c r="FA18" s="200" t="s">
        <v>119</v>
      </c>
      <c r="FB18" s="200" t="s">
        <v>119</v>
      </c>
      <c r="FC18" s="200" t="s">
        <v>119</v>
      </c>
      <c r="FD18" s="200" t="s">
        <v>119</v>
      </c>
      <c r="FE18" s="200" t="s">
        <v>119</v>
      </c>
      <c r="FF18" s="200" t="s">
        <v>119</v>
      </c>
      <c r="FG18" s="200" t="s">
        <v>119</v>
      </c>
      <c r="FH18" s="200" t="s">
        <v>119</v>
      </c>
      <c r="FI18" s="200" t="s">
        <v>119</v>
      </c>
      <c r="FJ18" s="200" t="s">
        <v>119</v>
      </c>
      <c r="FK18" s="200" t="s">
        <v>119</v>
      </c>
      <c r="FL18" s="200" t="s">
        <v>119</v>
      </c>
      <c r="FM18" s="200" t="s">
        <v>119</v>
      </c>
      <c r="FN18" s="200" t="s">
        <v>119</v>
      </c>
      <c r="FO18" s="200" t="s">
        <v>119</v>
      </c>
      <c r="FP18" s="200" t="s">
        <v>119</v>
      </c>
      <c r="FQ18" s="200" t="s">
        <v>119</v>
      </c>
      <c r="FR18" s="200" t="s">
        <v>119</v>
      </c>
      <c r="FS18" s="200" t="s">
        <v>119</v>
      </c>
      <c r="FT18" s="200" t="s">
        <v>119</v>
      </c>
      <c r="FU18" s="200" t="s">
        <v>119</v>
      </c>
      <c r="FV18" s="200" t="s">
        <v>119</v>
      </c>
      <c r="FW18" s="200" t="s">
        <v>119</v>
      </c>
      <c r="FX18" s="200" t="s">
        <v>119</v>
      </c>
      <c r="FY18" s="200" t="s">
        <v>119</v>
      </c>
      <c r="FZ18" s="200" t="s">
        <v>119</v>
      </c>
      <c r="GA18" s="200" t="s">
        <v>119</v>
      </c>
      <c r="GB18" s="200" t="s">
        <v>119</v>
      </c>
      <c r="GC18" s="200" t="s">
        <v>119</v>
      </c>
      <c r="GD18" s="200">
        <v>7082</v>
      </c>
      <c r="GF18" s="200">
        <v>71</v>
      </c>
      <c r="GG18" s="200">
        <v>3491</v>
      </c>
      <c r="GI18" s="200">
        <v>75</v>
      </c>
      <c r="GJ18" s="200">
        <v>3591</v>
      </c>
      <c r="GL18" s="200">
        <v>66</v>
      </c>
      <c r="GM18" s="200" t="s">
        <v>119</v>
      </c>
      <c r="GN18" s="200" t="s">
        <v>119</v>
      </c>
      <c r="GO18" s="200" t="s">
        <v>119</v>
      </c>
      <c r="GP18" s="200" t="s">
        <v>119</v>
      </c>
      <c r="GQ18" s="200" t="s">
        <v>119</v>
      </c>
      <c r="GR18" s="200" t="s">
        <v>119</v>
      </c>
      <c r="GS18" s="200" t="s">
        <v>119</v>
      </c>
      <c r="GT18" s="200" t="s">
        <v>119</v>
      </c>
      <c r="GU18" s="200" t="s">
        <v>119</v>
      </c>
      <c r="GV18" s="200" t="s">
        <v>119</v>
      </c>
      <c r="GW18" s="200" t="s">
        <v>119</v>
      </c>
      <c r="GX18" s="200" t="s">
        <v>119</v>
      </c>
      <c r="GY18" s="200" t="s">
        <v>119</v>
      </c>
      <c r="GZ18" s="200" t="s">
        <v>119</v>
      </c>
      <c r="HA18" s="200" t="s">
        <v>119</v>
      </c>
      <c r="HB18" s="200" t="s">
        <v>119</v>
      </c>
      <c r="HC18" s="200" t="s">
        <v>119</v>
      </c>
      <c r="HD18" s="200" t="s">
        <v>119</v>
      </c>
      <c r="HE18" s="200">
        <v>6952</v>
      </c>
      <c r="HG18" s="200">
        <v>84</v>
      </c>
      <c r="HH18" s="200">
        <v>3424</v>
      </c>
      <c r="HJ18" s="200">
        <v>84</v>
      </c>
      <c r="HK18" s="200">
        <v>3528</v>
      </c>
      <c r="HM18" s="200">
        <v>84</v>
      </c>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row>
    <row r="19" spans="2:256" x14ac:dyDescent="0.2">
      <c r="B19" s="200" t="s">
        <v>85</v>
      </c>
      <c r="C19" s="200">
        <v>2472</v>
      </c>
      <c r="D19" s="200">
        <v>0</v>
      </c>
      <c r="E19" s="200" t="s">
        <v>78</v>
      </c>
      <c r="F19" s="200">
        <v>3</v>
      </c>
      <c r="G19" s="200">
        <v>1</v>
      </c>
      <c r="H19" s="200">
        <v>7</v>
      </c>
      <c r="I19" s="200">
        <v>38</v>
      </c>
      <c r="J19" s="200">
        <v>49</v>
      </c>
      <c r="K19" s="200">
        <v>0</v>
      </c>
      <c r="P19" s="200">
        <v>88</v>
      </c>
      <c r="Q19" s="200">
        <v>1237</v>
      </c>
      <c r="R19" s="200">
        <v>0</v>
      </c>
      <c r="S19" s="200">
        <v>0</v>
      </c>
      <c r="T19" s="200">
        <v>2</v>
      </c>
      <c r="U19" s="200">
        <v>1</v>
      </c>
      <c r="V19" s="200">
        <v>5</v>
      </c>
      <c r="W19" s="200">
        <v>36</v>
      </c>
      <c r="X19" s="200">
        <v>55</v>
      </c>
      <c r="Y19" s="200" t="s">
        <v>78</v>
      </c>
      <c r="AD19" s="200">
        <v>91</v>
      </c>
      <c r="AE19" s="200">
        <v>1235</v>
      </c>
      <c r="AF19" s="200">
        <v>0</v>
      </c>
      <c r="AG19" s="200" t="s">
        <v>78</v>
      </c>
      <c r="AH19" s="200">
        <v>4</v>
      </c>
      <c r="AI19" s="200">
        <v>2</v>
      </c>
      <c r="AJ19" s="200">
        <v>9</v>
      </c>
      <c r="AK19" s="200">
        <v>40</v>
      </c>
      <c r="AL19" s="200">
        <v>44</v>
      </c>
      <c r="AM19" s="200" t="s">
        <v>78</v>
      </c>
      <c r="AR19" s="200">
        <v>84</v>
      </c>
      <c r="AS19" s="200">
        <v>2468</v>
      </c>
      <c r="AT19" s="200" t="s">
        <v>78</v>
      </c>
      <c r="AU19" s="200" t="s">
        <v>78</v>
      </c>
      <c r="AV19" s="200">
        <v>1</v>
      </c>
      <c r="AW19" s="200">
        <v>1</v>
      </c>
      <c r="AX19" s="200">
        <v>2</v>
      </c>
      <c r="AY19" s="200">
        <v>14</v>
      </c>
      <c r="AZ19" s="200">
        <v>51</v>
      </c>
      <c r="BA19" s="200">
        <v>30</v>
      </c>
      <c r="BB19" s="200">
        <v>1</v>
      </c>
      <c r="BH19" s="200">
        <v>82</v>
      </c>
      <c r="BI19" s="200">
        <v>1235</v>
      </c>
      <c r="BJ19" s="200" t="s">
        <v>78</v>
      </c>
      <c r="BK19" s="200" t="s">
        <v>78</v>
      </c>
      <c r="BL19" s="200">
        <v>0</v>
      </c>
      <c r="BM19" s="200">
        <v>0</v>
      </c>
      <c r="BN19" s="200">
        <v>2</v>
      </c>
      <c r="BO19" s="200">
        <v>11</v>
      </c>
      <c r="BP19" s="200">
        <v>47</v>
      </c>
      <c r="BQ19" s="200">
        <v>38</v>
      </c>
      <c r="BR19" s="200">
        <v>2</v>
      </c>
      <c r="BX19" s="200">
        <v>87</v>
      </c>
      <c r="BY19" s="200">
        <v>1233</v>
      </c>
      <c r="BZ19" s="200">
        <v>0</v>
      </c>
      <c r="CA19" s="200">
        <v>0</v>
      </c>
      <c r="CB19" s="200">
        <v>1</v>
      </c>
      <c r="CC19" s="200">
        <v>1</v>
      </c>
      <c r="CD19" s="200">
        <v>3</v>
      </c>
      <c r="CE19" s="200">
        <v>17</v>
      </c>
      <c r="CF19" s="200">
        <v>55</v>
      </c>
      <c r="CG19" s="200">
        <v>23</v>
      </c>
      <c r="CH19" s="200">
        <v>0</v>
      </c>
      <c r="CN19" s="200">
        <v>78</v>
      </c>
      <c r="CO19" s="200">
        <v>2471</v>
      </c>
      <c r="CP19" s="200">
        <v>0</v>
      </c>
      <c r="CQ19" s="200" t="s">
        <v>78</v>
      </c>
      <c r="CR19" s="200">
        <v>3</v>
      </c>
      <c r="CS19" s="200">
        <v>1</v>
      </c>
      <c r="CT19" s="200">
        <v>1</v>
      </c>
      <c r="CU19" s="200">
        <v>12</v>
      </c>
      <c r="CV19" s="200">
        <v>46</v>
      </c>
      <c r="CW19" s="200">
        <v>34</v>
      </c>
      <c r="CX19" s="200">
        <v>3</v>
      </c>
      <c r="DD19" s="200">
        <v>83</v>
      </c>
      <c r="DE19" s="200">
        <v>1237</v>
      </c>
      <c r="DF19" s="200">
        <v>0</v>
      </c>
      <c r="DG19" s="200" t="s">
        <v>78</v>
      </c>
      <c r="DH19" s="200">
        <v>3</v>
      </c>
      <c r="DI19" s="200">
        <v>1</v>
      </c>
      <c r="DJ19" s="200">
        <v>1</v>
      </c>
      <c r="DK19" s="200">
        <v>13</v>
      </c>
      <c r="DL19" s="200">
        <v>48</v>
      </c>
      <c r="DM19" s="200">
        <v>32</v>
      </c>
      <c r="DN19" s="200">
        <v>3</v>
      </c>
      <c r="DT19" s="200">
        <v>82</v>
      </c>
      <c r="DU19" s="200">
        <v>1234</v>
      </c>
      <c r="DV19" s="200">
        <v>0</v>
      </c>
      <c r="DW19" s="200" t="s">
        <v>78</v>
      </c>
      <c r="DX19" s="200">
        <v>3</v>
      </c>
      <c r="DY19" s="200">
        <v>1</v>
      </c>
      <c r="DZ19" s="200">
        <v>0</v>
      </c>
      <c r="EA19" s="200">
        <v>11</v>
      </c>
      <c r="EB19" s="200">
        <v>44</v>
      </c>
      <c r="EC19" s="200">
        <v>35</v>
      </c>
      <c r="ED19" s="200">
        <v>4</v>
      </c>
      <c r="EJ19" s="200">
        <v>84</v>
      </c>
      <c r="EK19" s="200" t="s">
        <v>119</v>
      </c>
      <c r="EL19" s="200" t="s">
        <v>119</v>
      </c>
      <c r="EM19" s="200" t="s">
        <v>119</v>
      </c>
      <c r="EN19" s="200" t="s">
        <v>119</v>
      </c>
      <c r="EO19" s="200" t="s">
        <v>119</v>
      </c>
      <c r="EP19" s="200" t="s">
        <v>119</v>
      </c>
      <c r="EQ19" s="200" t="s">
        <v>119</v>
      </c>
      <c r="ER19" s="200" t="s">
        <v>119</v>
      </c>
      <c r="ES19" s="200" t="s">
        <v>119</v>
      </c>
      <c r="ET19" s="200" t="s">
        <v>119</v>
      </c>
      <c r="EU19" s="200" t="s">
        <v>119</v>
      </c>
      <c r="EV19" s="200" t="s">
        <v>119</v>
      </c>
      <c r="EW19" s="200" t="s">
        <v>119</v>
      </c>
      <c r="EX19" s="200" t="s">
        <v>119</v>
      </c>
      <c r="EY19" s="200" t="s">
        <v>119</v>
      </c>
      <c r="EZ19" s="200" t="s">
        <v>119</v>
      </c>
      <c r="FA19" s="200" t="s">
        <v>119</v>
      </c>
      <c r="FB19" s="200" t="s">
        <v>119</v>
      </c>
      <c r="FC19" s="200" t="s">
        <v>119</v>
      </c>
      <c r="FD19" s="200" t="s">
        <v>119</v>
      </c>
      <c r="FE19" s="200" t="s">
        <v>119</v>
      </c>
      <c r="FF19" s="200" t="s">
        <v>119</v>
      </c>
      <c r="FG19" s="200" t="s">
        <v>119</v>
      </c>
      <c r="FH19" s="200" t="s">
        <v>119</v>
      </c>
      <c r="FI19" s="200" t="s">
        <v>119</v>
      </c>
      <c r="FJ19" s="200" t="s">
        <v>119</v>
      </c>
      <c r="FK19" s="200" t="s">
        <v>119</v>
      </c>
      <c r="FL19" s="200" t="s">
        <v>119</v>
      </c>
      <c r="FM19" s="200" t="s">
        <v>119</v>
      </c>
      <c r="FN19" s="200" t="s">
        <v>119</v>
      </c>
      <c r="FO19" s="200" t="s">
        <v>119</v>
      </c>
      <c r="FP19" s="200" t="s">
        <v>119</v>
      </c>
      <c r="FQ19" s="200" t="s">
        <v>119</v>
      </c>
      <c r="FR19" s="200" t="s">
        <v>119</v>
      </c>
      <c r="FS19" s="200" t="s">
        <v>119</v>
      </c>
      <c r="FT19" s="200" t="s">
        <v>119</v>
      </c>
      <c r="FU19" s="200" t="s">
        <v>119</v>
      </c>
      <c r="FV19" s="200" t="s">
        <v>119</v>
      </c>
      <c r="FW19" s="200" t="s">
        <v>119</v>
      </c>
      <c r="FX19" s="200" t="s">
        <v>119</v>
      </c>
      <c r="FY19" s="200" t="s">
        <v>119</v>
      </c>
      <c r="FZ19" s="200" t="s">
        <v>119</v>
      </c>
      <c r="GA19" s="200" t="s">
        <v>119</v>
      </c>
      <c r="GB19" s="200" t="s">
        <v>119</v>
      </c>
      <c r="GC19" s="200" t="s">
        <v>119</v>
      </c>
      <c r="GD19" s="200">
        <v>2467</v>
      </c>
      <c r="GF19" s="200">
        <v>75</v>
      </c>
      <c r="GG19" s="200">
        <v>1235</v>
      </c>
      <c r="GI19" s="200">
        <v>78</v>
      </c>
      <c r="GJ19" s="200">
        <v>1232</v>
      </c>
      <c r="GL19" s="200">
        <v>72</v>
      </c>
      <c r="GM19" s="200" t="s">
        <v>119</v>
      </c>
      <c r="GN19" s="200" t="s">
        <v>119</v>
      </c>
      <c r="GO19" s="200" t="s">
        <v>119</v>
      </c>
      <c r="GP19" s="200" t="s">
        <v>119</v>
      </c>
      <c r="GQ19" s="200" t="s">
        <v>119</v>
      </c>
      <c r="GR19" s="200" t="s">
        <v>119</v>
      </c>
      <c r="GS19" s="200" t="s">
        <v>119</v>
      </c>
      <c r="GT19" s="200" t="s">
        <v>119</v>
      </c>
      <c r="GU19" s="200" t="s">
        <v>119</v>
      </c>
      <c r="GV19" s="200" t="s">
        <v>119</v>
      </c>
      <c r="GW19" s="200" t="s">
        <v>119</v>
      </c>
      <c r="GX19" s="200" t="s">
        <v>119</v>
      </c>
      <c r="GY19" s="200" t="s">
        <v>119</v>
      </c>
      <c r="GZ19" s="200" t="s">
        <v>119</v>
      </c>
      <c r="HA19" s="200" t="s">
        <v>119</v>
      </c>
      <c r="HB19" s="200" t="s">
        <v>119</v>
      </c>
      <c r="HC19" s="200" t="s">
        <v>119</v>
      </c>
      <c r="HD19" s="200" t="s">
        <v>119</v>
      </c>
      <c r="HE19" s="200">
        <v>2289</v>
      </c>
      <c r="HG19" s="200">
        <v>87</v>
      </c>
      <c r="HH19" s="200">
        <v>1142</v>
      </c>
      <c r="HJ19" s="200">
        <v>86</v>
      </c>
      <c r="HK19" s="200">
        <v>1147</v>
      </c>
      <c r="HM19" s="200">
        <v>88</v>
      </c>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row>
    <row r="20" spans="2:256" x14ac:dyDescent="0.2">
      <c r="B20" s="200" t="s">
        <v>86</v>
      </c>
      <c r="C20" s="200">
        <v>4830</v>
      </c>
      <c r="D20" s="200">
        <v>0</v>
      </c>
      <c r="E20" s="200">
        <v>0</v>
      </c>
      <c r="F20" s="200">
        <v>3</v>
      </c>
      <c r="G20" s="200">
        <v>2</v>
      </c>
      <c r="H20" s="200">
        <v>5</v>
      </c>
      <c r="I20" s="200">
        <v>33</v>
      </c>
      <c r="J20" s="200">
        <v>57</v>
      </c>
      <c r="K20" s="200">
        <v>0</v>
      </c>
      <c r="P20" s="200">
        <v>90</v>
      </c>
      <c r="Q20" s="200">
        <v>2338</v>
      </c>
      <c r="R20" s="200">
        <v>0</v>
      </c>
      <c r="S20" s="200">
        <v>0</v>
      </c>
      <c r="T20" s="200">
        <v>2</v>
      </c>
      <c r="U20" s="200">
        <v>1</v>
      </c>
      <c r="V20" s="200">
        <v>4</v>
      </c>
      <c r="W20" s="200">
        <v>30</v>
      </c>
      <c r="X20" s="200">
        <v>62</v>
      </c>
      <c r="Y20" s="200">
        <v>0</v>
      </c>
      <c r="AD20" s="200">
        <v>93</v>
      </c>
      <c r="AE20" s="200">
        <v>2492</v>
      </c>
      <c r="AF20" s="200">
        <v>0</v>
      </c>
      <c r="AG20" s="200">
        <v>0</v>
      </c>
      <c r="AH20" s="200">
        <v>4</v>
      </c>
      <c r="AI20" s="200">
        <v>2</v>
      </c>
      <c r="AJ20" s="200">
        <v>7</v>
      </c>
      <c r="AK20" s="200">
        <v>36</v>
      </c>
      <c r="AL20" s="200">
        <v>51</v>
      </c>
      <c r="AM20" s="200">
        <v>0</v>
      </c>
      <c r="AR20" s="200">
        <v>88</v>
      </c>
      <c r="AS20" s="200">
        <v>4828</v>
      </c>
      <c r="AT20" s="200" t="s">
        <v>78</v>
      </c>
      <c r="AU20" s="200">
        <v>0</v>
      </c>
      <c r="AV20" s="200">
        <v>1</v>
      </c>
      <c r="AW20" s="200">
        <v>1</v>
      </c>
      <c r="AX20" s="200">
        <v>2</v>
      </c>
      <c r="AY20" s="200">
        <v>11</v>
      </c>
      <c r="AZ20" s="200">
        <v>48</v>
      </c>
      <c r="BA20" s="200">
        <v>36</v>
      </c>
      <c r="BB20" s="200">
        <v>2</v>
      </c>
      <c r="BH20" s="200">
        <v>86</v>
      </c>
      <c r="BI20" s="200">
        <v>2339</v>
      </c>
      <c r="BJ20" s="200">
        <v>0</v>
      </c>
      <c r="BK20" s="200">
        <v>0</v>
      </c>
      <c r="BL20" s="200">
        <v>1</v>
      </c>
      <c r="BM20" s="200">
        <v>0</v>
      </c>
      <c r="BN20" s="200">
        <v>1</v>
      </c>
      <c r="BO20" s="200">
        <v>8</v>
      </c>
      <c r="BP20" s="200">
        <v>46</v>
      </c>
      <c r="BQ20" s="200">
        <v>42</v>
      </c>
      <c r="BR20" s="200">
        <v>3</v>
      </c>
      <c r="BX20" s="200">
        <v>90</v>
      </c>
      <c r="BY20" s="200">
        <v>2489</v>
      </c>
      <c r="BZ20" s="200" t="s">
        <v>78</v>
      </c>
      <c r="CA20" s="200">
        <v>0</v>
      </c>
      <c r="CB20" s="200">
        <v>1</v>
      </c>
      <c r="CC20" s="200">
        <v>1</v>
      </c>
      <c r="CD20" s="200">
        <v>2</v>
      </c>
      <c r="CE20" s="200">
        <v>15</v>
      </c>
      <c r="CF20" s="200">
        <v>50</v>
      </c>
      <c r="CG20" s="200">
        <v>30</v>
      </c>
      <c r="CH20" s="200">
        <v>1</v>
      </c>
      <c r="CN20" s="200">
        <v>81</v>
      </c>
      <c r="CO20" s="200">
        <v>4830</v>
      </c>
      <c r="CP20" s="200">
        <v>0</v>
      </c>
      <c r="CQ20" s="200">
        <v>0</v>
      </c>
      <c r="CR20" s="200">
        <v>3</v>
      </c>
      <c r="CS20" s="200">
        <v>1</v>
      </c>
      <c r="CT20" s="200">
        <v>0</v>
      </c>
      <c r="CU20" s="200">
        <v>9</v>
      </c>
      <c r="CV20" s="200">
        <v>39</v>
      </c>
      <c r="CW20" s="200">
        <v>42</v>
      </c>
      <c r="CX20" s="200">
        <v>7</v>
      </c>
      <c r="DD20" s="200">
        <v>88</v>
      </c>
      <c r="DE20" s="200">
        <v>2338</v>
      </c>
      <c r="DF20" s="200">
        <v>0</v>
      </c>
      <c r="DG20" s="200">
        <v>0</v>
      </c>
      <c r="DH20" s="200">
        <v>2</v>
      </c>
      <c r="DI20" s="200">
        <v>1</v>
      </c>
      <c r="DJ20" s="200">
        <v>0</v>
      </c>
      <c r="DK20" s="200">
        <v>9</v>
      </c>
      <c r="DL20" s="200">
        <v>42</v>
      </c>
      <c r="DM20" s="200">
        <v>41</v>
      </c>
      <c r="DN20" s="200">
        <v>5</v>
      </c>
      <c r="DT20" s="200">
        <v>88</v>
      </c>
      <c r="DU20" s="200">
        <v>2492</v>
      </c>
      <c r="DV20" s="200">
        <v>0</v>
      </c>
      <c r="DW20" s="200">
        <v>0</v>
      </c>
      <c r="DX20" s="200">
        <v>3</v>
      </c>
      <c r="DY20" s="200">
        <v>0</v>
      </c>
      <c r="DZ20" s="200">
        <v>0</v>
      </c>
      <c r="EA20" s="200">
        <v>8</v>
      </c>
      <c r="EB20" s="200">
        <v>36</v>
      </c>
      <c r="EC20" s="200">
        <v>43</v>
      </c>
      <c r="ED20" s="200">
        <v>8</v>
      </c>
      <c r="EJ20" s="200">
        <v>88</v>
      </c>
      <c r="EK20" s="200" t="s">
        <v>119</v>
      </c>
      <c r="EL20" s="200" t="s">
        <v>119</v>
      </c>
      <c r="EM20" s="200" t="s">
        <v>119</v>
      </c>
      <c r="EN20" s="200" t="s">
        <v>119</v>
      </c>
      <c r="EO20" s="200" t="s">
        <v>119</v>
      </c>
      <c r="EP20" s="200" t="s">
        <v>119</v>
      </c>
      <c r="EQ20" s="200" t="s">
        <v>119</v>
      </c>
      <c r="ER20" s="200" t="s">
        <v>119</v>
      </c>
      <c r="ES20" s="200" t="s">
        <v>119</v>
      </c>
      <c r="ET20" s="200" t="s">
        <v>119</v>
      </c>
      <c r="EU20" s="200" t="s">
        <v>119</v>
      </c>
      <c r="EV20" s="200" t="s">
        <v>119</v>
      </c>
      <c r="EW20" s="200" t="s">
        <v>119</v>
      </c>
      <c r="EX20" s="200" t="s">
        <v>119</v>
      </c>
      <c r="EY20" s="200" t="s">
        <v>119</v>
      </c>
      <c r="EZ20" s="200" t="s">
        <v>119</v>
      </c>
      <c r="FA20" s="200" t="s">
        <v>119</v>
      </c>
      <c r="FB20" s="200" t="s">
        <v>119</v>
      </c>
      <c r="FC20" s="200" t="s">
        <v>119</v>
      </c>
      <c r="FD20" s="200" t="s">
        <v>119</v>
      </c>
      <c r="FE20" s="200" t="s">
        <v>119</v>
      </c>
      <c r="FF20" s="200" t="s">
        <v>119</v>
      </c>
      <c r="FG20" s="200" t="s">
        <v>119</v>
      </c>
      <c r="FH20" s="200" t="s">
        <v>119</v>
      </c>
      <c r="FI20" s="200" t="s">
        <v>119</v>
      </c>
      <c r="FJ20" s="200" t="s">
        <v>119</v>
      </c>
      <c r="FK20" s="200" t="s">
        <v>119</v>
      </c>
      <c r="FL20" s="200" t="s">
        <v>119</v>
      </c>
      <c r="FM20" s="200" t="s">
        <v>119</v>
      </c>
      <c r="FN20" s="200" t="s">
        <v>119</v>
      </c>
      <c r="FO20" s="200" t="s">
        <v>119</v>
      </c>
      <c r="FP20" s="200" t="s">
        <v>119</v>
      </c>
      <c r="FQ20" s="200" t="s">
        <v>119</v>
      </c>
      <c r="FR20" s="200" t="s">
        <v>119</v>
      </c>
      <c r="FS20" s="200" t="s">
        <v>119</v>
      </c>
      <c r="FT20" s="200" t="s">
        <v>119</v>
      </c>
      <c r="FU20" s="200" t="s">
        <v>119</v>
      </c>
      <c r="FV20" s="200" t="s">
        <v>119</v>
      </c>
      <c r="FW20" s="200" t="s">
        <v>119</v>
      </c>
      <c r="FX20" s="200" t="s">
        <v>119</v>
      </c>
      <c r="FY20" s="200" t="s">
        <v>119</v>
      </c>
      <c r="FZ20" s="200" t="s">
        <v>119</v>
      </c>
      <c r="GA20" s="200" t="s">
        <v>119</v>
      </c>
      <c r="GB20" s="200" t="s">
        <v>119</v>
      </c>
      <c r="GC20" s="200" t="s">
        <v>119</v>
      </c>
      <c r="GD20" s="200">
        <v>4827</v>
      </c>
      <c r="GF20" s="200">
        <v>80</v>
      </c>
      <c r="GG20" s="200">
        <v>2338</v>
      </c>
      <c r="GI20" s="200">
        <v>84</v>
      </c>
      <c r="GJ20" s="200">
        <v>2489</v>
      </c>
      <c r="GL20" s="200">
        <v>77</v>
      </c>
      <c r="GM20" s="200" t="s">
        <v>119</v>
      </c>
      <c r="GN20" s="200" t="s">
        <v>119</v>
      </c>
      <c r="GO20" s="200" t="s">
        <v>119</v>
      </c>
      <c r="GP20" s="200" t="s">
        <v>119</v>
      </c>
      <c r="GQ20" s="200" t="s">
        <v>119</v>
      </c>
      <c r="GR20" s="200" t="s">
        <v>119</v>
      </c>
      <c r="GS20" s="200" t="s">
        <v>119</v>
      </c>
      <c r="GT20" s="200" t="s">
        <v>119</v>
      </c>
      <c r="GU20" s="200" t="s">
        <v>119</v>
      </c>
      <c r="GV20" s="200" t="s">
        <v>119</v>
      </c>
      <c r="GW20" s="200" t="s">
        <v>119</v>
      </c>
      <c r="GX20" s="200" t="s">
        <v>119</v>
      </c>
      <c r="GY20" s="200" t="s">
        <v>119</v>
      </c>
      <c r="GZ20" s="200" t="s">
        <v>119</v>
      </c>
      <c r="HA20" s="200" t="s">
        <v>119</v>
      </c>
      <c r="HB20" s="200" t="s">
        <v>119</v>
      </c>
      <c r="HC20" s="200" t="s">
        <v>119</v>
      </c>
      <c r="HD20" s="200" t="s">
        <v>119</v>
      </c>
      <c r="HE20" s="200">
        <v>4549</v>
      </c>
      <c r="HG20" s="200">
        <v>90</v>
      </c>
      <c r="HH20" s="200">
        <v>2196</v>
      </c>
      <c r="HJ20" s="200">
        <v>89</v>
      </c>
      <c r="HK20" s="200">
        <v>2353</v>
      </c>
      <c r="HM20" s="200">
        <v>90</v>
      </c>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row>
    <row r="21" spans="2:256" x14ac:dyDescent="0.2">
      <c r="B21" s="200" t="s">
        <v>87</v>
      </c>
      <c r="C21" s="200">
        <v>8321</v>
      </c>
      <c r="D21" s="200">
        <v>0</v>
      </c>
      <c r="E21" s="200">
        <v>0</v>
      </c>
      <c r="F21" s="200">
        <v>3</v>
      </c>
      <c r="G21" s="200">
        <v>2</v>
      </c>
      <c r="H21" s="200">
        <v>6</v>
      </c>
      <c r="I21" s="200">
        <v>36</v>
      </c>
      <c r="J21" s="200">
        <v>52</v>
      </c>
      <c r="K21" s="200">
        <v>0</v>
      </c>
      <c r="P21" s="200">
        <v>89</v>
      </c>
      <c r="Q21" s="200">
        <v>4035</v>
      </c>
      <c r="R21" s="200">
        <v>0</v>
      </c>
      <c r="S21" s="200" t="s">
        <v>78</v>
      </c>
      <c r="T21" s="200">
        <v>2</v>
      </c>
      <c r="U21" s="200">
        <v>1</v>
      </c>
      <c r="V21" s="200">
        <v>4</v>
      </c>
      <c r="W21" s="200">
        <v>33</v>
      </c>
      <c r="X21" s="200">
        <v>58</v>
      </c>
      <c r="Y21" s="200">
        <v>1</v>
      </c>
      <c r="AD21" s="200">
        <v>92</v>
      </c>
      <c r="AE21" s="200">
        <v>4286</v>
      </c>
      <c r="AF21" s="200">
        <v>0</v>
      </c>
      <c r="AG21" s="200" t="s">
        <v>78</v>
      </c>
      <c r="AH21" s="200">
        <v>4</v>
      </c>
      <c r="AI21" s="200">
        <v>2</v>
      </c>
      <c r="AJ21" s="200">
        <v>8</v>
      </c>
      <c r="AK21" s="200">
        <v>39</v>
      </c>
      <c r="AL21" s="200">
        <v>47</v>
      </c>
      <c r="AM21" s="200">
        <v>0</v>
      </c>
      <c r="AR21" s="200">
        <v>86</v>
      </c>
      <c r="AS21" s="200">
        <v>8314</v>
      </c>
      <c r="AT21" s="200" t="s">
        <v>78</v>
      </c>
      <c r="AU21" s="200" t="s">
        <v>78</v>
      </c>
      <c r="AV21" s="200">
        <v>1</v>
      </c>
      <c r="AW21" s="200">
        <v>1</v>
      </c>
      <c r="AX21" s="200">
        <v>2</v>
      </c>
      <c r="AY21" s="200">
        <v>12</v>
      </c>
      <c r="AZ21" s="200">
        <v>52</v>
      </c>
      <c r="BA21" s="200">
        <v>31</v>
      </c>
      <c r="BB21" s="200">
        <v>2</v>
      </c>
      <c r="BH21" s="200">
        <v>84</v>
      </c>
      <c r="BI21" s="200">
        <v>4031</v>
      </c>
      <c r="BJ21" s="200" t="s">
        <v>78</v>
      </c>
      <c r="BK21" s="200" t="s">
        <v>78</v>
      </c>
      <c r="BL21" s="200">
        <v>1</v>
      </c>
      <c r="BM21" s="200">
        <v>0</v>
      </c>
      <c r="BN21" s="200">
        <v>2</v>
      </c>
      <c r="BO21" s="200">
        <v>8</v>
      </c>
      <c r="BP21" s="200">
        <v>49</v>
      </c>
      <c r="BQ21" s="200">
        <v>37</v>
      </c>
      <c r="BR21" s="200">
        <v>2</v>
      </c>
      <c r="BX21" s="200">
        <v>89</v>
      </c>
      <c r="BY21" s="200">
        <v>4283</v>
      </c>
      <c r="BZ21" s="200" t="s">
        <v>78</v>
      </c>
      <c r="CA21" s="200" t="s">
        <v>78</v>
      </c>
      <c r="CB21" s="200">
        <v>1</v>
      </c>
      <c r="CC21" s="200">
        <v>1</v>
      </c>
      <c r="CD21" s="200">
        <v>3</v>
      </c>
      <c r="CE21" s="200">
        <v>16</v>
      </c>
      <c r="CF21" s="200">
        <v>54</v>
      </c>
      <c r="CG21" s="200">
        <v>24</v>
      </c>
      <c r="CH21" s="200">
        <v>1</v>
      </c>
      <c r="CN21" s="200">
        <v>79</v>
      </c>
      <c r="CO21" s="200">
        <v>8320</v>
      </c>
      <c r="CP21" s="200">
        <v>0</v>
      </c>
      <c r="CQ21" s="200">
        <v>0</v>
      </c>
      <c r="CR21" s="200">
        <v>3</v>
      </c>
      <c r="CS21" s="200">
        <v>1</v>
      </c>
      <c r="CT21" s="200">
        <v>0</v>
      </c>
      <c r="CU21" s="200">
        <v>10</v>
      </c>
      <c r="CV21" s="200">
        <v>43</v>
      </c>
      <c r="CW21" s="200">
        <v>37</v>
      </c>
      <c r="CX21" s="200">
        <v>5</v>
      </c>
      <c r="DD21" s="200">
        <v>85</v>
      </c>
      <c r="DE21" s="200">
        <v>4035</v>
      </c>
      <c r="DF21" s="200">
        <v>0</v>
      </c>
      <c r="DG21" s="200" t="s">
        <v>78</v>
      </c>
      <c r="DH21" s="200">
        <v>2</v>
      </c>
      <c r="DI21" s="200">
        <v>1</v>
      </c>
      <c r="DJ21" s="200">
        <v>0</v>
      </c>
      <c r="DK21" s="200">
        <v>10</v>
      </c>
      <c r="DL21" s="200">
        <v>47</v>
      </c>
      <c r="DM21" s="200">
        <v>35</v>
      </c>
      <c r="DN21" s="200">
        <v>3</v>
      </c>
      <c r="DT21" s="200">
        <v>86</v>
      </c>
      <c r="DU21" s="200">
        <v>4285</v>
      </c>
      <c r="DV21" s="200">
        <v>0</v>
      </c>
      <c r="DW21" s="200" t="s">
        <v>78</v>
      </c>
      <c r="DX21" s="200">
        <v>4</v>
      </c>
      <c r="DY21" s="200">
        <v>1</v>
      </c>
      <c r="DZ21" s="200">
        <v>0</v>
      </c>
      <c r="EA21" s="200">
        <v>10</v>
      </c>
      <c r="EB21" s="200">
        <v>40</v>
      </c>
      <c r="EC21" s="200">
        <v>39</v>
      </c>
      <c r="ED21" s="200">
        <v>6</v>
      </c>
      <c r="EJ21" s="200">
        <v>85</v>
      </c>
      <c r="EK21" s="200" t="s">
        <v>119</v>
      </c>
      <c r="EL21" s="200" t="s">
        <v>119</v>
      </c>
      <c r="EM21" s="200" t="s">
        <v>119</v>
      </c>
      <c r="EN21" s="200" t="s">
        <v>119</v>
      </c>
      <c r="EO21" s="200" t="s">
        <v>119</v>
      </c>
      <c r="EP21" s="200" t="s">
        <v>119</v>
      </c>
      <c r="EQ21" s="200" t="s">
        <v>119</v>
      </c>
      <c r="ER21" s="200" t="s">
        <v>119</v>
      </c>
      <c r="ES21" s="200" t="s">
        <v>119</v>
      </c>
      <c r="ET21" s="200" t="s">
        <v>119</v>
      </c>
      <c r="EU21" s="200" t="s">
        <v>119</v>
      </c>
      <c r="EV21" s="200" t="s">
        <v>119</v>
      </c>
      <c r="EW21" s="200" t="s">
        <v>119</v>
      </c>
      <c r="EX21" s="200" t="s">
        <v>119</v>
      </c>
      <c r="EY21" s="200" t="s">
        <v>119</v>
      </c>
      <c r="EZ21" s="200" t="s">
        <v>119</v>
      </c>
      <c r="FA21" s="200" t="s">
        <v>119</v>
      </c>
      <c r="FB21" s="200" t="s">
        <v>119</v>
      </c>
      <c r="FC21" s="200" t="s">
        <v>119</v>
      </c>
      <c r="FD21" s="200" t="s">
        <v>119</v>
      </c>
      <c r="FE21" s="200" t="s">
        <v>119</v>
      </c>
      <c r="FF21" s="200" t="s">
        <v>119</v>
      </c>
      <c r="FG21" s="200" t="s">
        <v>119</v>
      </c>
      <c r="FH21" s="200" t="s">
        <v>119</v>
      </c>
      <c r="FI21" s="200" t="s">
        <v>119</v>
      </c>
      <c r="FJ21" s="200" t="s">
        <v>119</v>
      </c>
      <c r="FK21" s="200" t="s">
        <v>119</v>
      </c>
      <c r="FL21" s="200" t="s">
        <v>119</v>
      </c>
      <c r="FM21" s="200" t="s">
        <v>119</v>
      </c>
      <c r="FN21" s="200" t="s">
        <v>119</v>
      </c>
      <c r="FO21" s="200" t="s">
        <v>119</v>
      </c>
      <c r="FP21" s="200" t="s">
        <v>119</v>
      </c>
      <c r="FQ21" s="200" t="s">
        <v>119</v>
      </c>
      <c r="FR21" s="200" t="s">
        <v>119</v>
      </c>
      <c r="FS21" s="200" t="s">
        <v>119</v>
      </c>
      <c r="FT21" s="200" t="s">
        <v>119</v>
      </c>
      <c r="FU21" s="200" t="s">
        <v>119</v>
      </c>
      <c r="FV21" s="200" t="s">
        <v>119</v>
      </c>
      <c r="FW21" s="200" t="s">
        <v>119</v>
      </c>
      <c r="FX21" s="200" t="s">
        <v>119</v>
      </c>
      <c r="FY21" s="200" t="s">
        <v>119</v>
      </c>
      <c r="FZ21" s="200" t="s">
        <v>119</v>
      </c>
      <c r="GA21" s="200" t="s">
        <v>119</v>
      </c>
      <c r="GB21" s="200" t="s">
        <v>119</v>
      </c>
      <c r="GC21" s="200" t="s">
        <v>119</v>
      </c>
      <c r="GD21" s="200">
        <v>8313</v>
      </c>
      <c r="GF21" s="200">
        <v>77</v>
      </c>
      <c r="GG21" s="200">
        <v>4031</v>
      </c>
      <c r="GI21" s="200">
        <v>81</v>
      </c>
      <c r="GJ21" s="200">
        <v>4282</v>
      </c>
      <c r="GL21" s="200">
        <v>73</v>
      </c>
      <c r="GM21" s="200" t="s">
        <v>119</v>
      </c>
      <c r="GN21" s="200" t="s">
        <v>119</v>
      </c>
      <c r="GO21" s="200" t="s">
        <v>119</v>
      </c>
      <c r="GP21" s="200" t="s">
        <v>119</v>
      </c>
      <c r="GQ21" s="200" t="s">
        <v>119</v>
      </c>
      <c r="GR21" s="200" t="s">
        <v>119</v>
      </c>
      <c r="GS21" s="200" t="s">
        <v>119</v>
      </c>
      <c r="GT21" s="200" t="s">
        <v>119</v>
      </c>
      <c r="GU21" s="200" t="s">
        <v>119</v>
      </c>
      <c r="GV21" s="200" t="s">
        <v>119</v>
      </c>
      <c r="GW21" s="200" t="s">
        <v>119</v>
      </c>
      <c r="GX21" s="200" t="s">
        <v>119</v>
      </c>
      <c r="GY21" s="200" t="s">
        <v>119</v>
      </c>
      <c r="GZ21" s="200" t="s">
        <v>119</v>
      </c>
      <c r="HA21" s="200" t="s">
        <v>119</v>
      </c>
      <c r="HB21" s="200" t="s">
        <v>119</v>
      </c>
      <c r="HC21" s="200" t="s">
        <v>119</v>
      </c>
      <c r="HD21" s="200" t="s">
        <v>119</v>
      </c>
      <c r="HE21" s="200">
        <v>7743</v>
      </c>
      <c r="HG21" s="200">
        <v>88</v>
      </c>
      <c r="HH21" s="200">
        <v>3756</v>
      </c>
      <c r="HJ21" s="200">
        <v>88</v>
      </c>
      <c r="HK21" s="200">
        <v>3987</v>
      </c>
      <c r="HM21" s="200">
        <v>88</v>
      </c>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row>
    <row r="22" spans="2:256" x14ac:dyDescent="0.2">
      <c r="B22" s="200" t="s">
        <v>19</v>
      </c>
      <c r="C22" s="200">
        <v>51863</v>
      </c>
      <c r="D22" s="200">
        <v>0</v>
      </c>
      <c r="E22" s="200">
        <v>0</v>
      </c>
      <c r="F22" s="200">
        <v>4</v>
      </c>
      <c r="G22" s="200">
        <v>2</v>
      </c>
      <c r="H22" s="200">
        <v>9</v>
      </c>
      <c r="I22" s="200">
        <v>44</v>
      </c>
      <c r="J22" s="200">
        <v>42</v>
      </c>
      <c r="K22" s="200">
        <v>0</v>
      </c>
      <c r="P22" s="200">
        <v>86</v>
      </c>
      <c r="Q22" s="200">
        <v>25262</v>
      </c>
      <c r="R22" s="200">
        <v>0</v>
      </c>
      <c r="S22" s="200">
        <v>0</v>
      </c>
      <c r="T22" s="200">
        <v>3</v>
      </c>
      <c r="U22" s="200">
        <v>1</v>
      </c>
      <c r="V22" s="200">
        <v>7</v>
      </c>
      <c r="W22" s="200">
        <v>42</v>
      </c>
      <c r="X22" s="200">
        <v>47</v>
      </c>
      <c r="Y22" s="200">
        <v>0</v>
      </c>
      <c r="AD22" s="200">
        <v>89</v>
      </c>
      <c r="AE22" s="200">
        <v>26601</v>
      </c>
      <c r="AF22" s="200">
        <v>0</v>
      </c>
      <c r="AG22" s="200">
        <v>0</v>
      </c>
      <c r="AH22" s="200">
        <v>5</v>
      </c>
      <c r="AI22" s="200">
        <v>2</v>
      </c>
      <c r="AJ22" s="200">
        <v>10</v>
      </c>
      <c r="AK22" s="200">
        <v>45</v>
      </c>
      <c r="AL22" s="200">
        <v>37</v>
      </c>
      <c r="AM22" s="200">
        <v>0</v>
      </c>
      <c r="AR22" s="200">
        <v>82</v>
      </c>
      <c r="AS22" s="200">
        <v>51866</v>
      </c>
      <c r="AT22" s="200">
        <v>0</v>
      </c>
      <c r="AU22" s="200">
        <v>0</v>
      </c>
      <c r="AV22" s="200">
        <v>1</v>
      </c>
      <c r="AW22" s="200">
        <v>1</v>
      </c>
      <c r="AX22" s="200">
        <v>3</v>
      </c>
      <c r="AY22" s="200">
        <v>13</v>
      </c>
      <c r="AZ22" s="200">
        <v>55</v>
      </c>
      <c r="BA22" s="200">
        <v>27</v>
      </c>
      <c r="BB22" s="200">
        <v>1</v>
      </c>
      <c r="BH22" s="200">
        <v>82</v>
      </c>
      <c r="BI22" s="200">
        <v>25266</v>
      </c>
      <c r="BJ22" s="200">
        <v>0</v>
      </c>
      <c r="BK22" s="200">
        <v>0</v>
      </c>
      <c r="BL22" s="200">
        <v>1</v>
      </c>
      <c r="BM22" s="200">
        <v>1</v>
      </c>
      <c r="BN22" s="200">
        <v>2</v>
      </c>
      <c r="BO22" s="200">
        <v>10</v>
      </c>
      <c r="BP22" s="200">
        <v>54</v>
      </c>
      <c r="BQ22" s="200">
        <v>32</v>
      </c>
      <c r="BR22" s="200">
        <v>1</v>
      </c>
      <c r="BX22" s="200">
        <v>87</v>
      </c>
      <c r="BY22" s="200">
        <v>26600</v>
      </c>
      <c r="BZ22" s="200">
        <v>0</v>
      </c>
      <c r="CA22" s="200">
        <v>0</v>
      </c>
      <c r="CB22" s="200">
        <v>1</v>
      </c>
      <c r="CC22" s="200">
        <v>1</v>
      </c>
      <c r="CD22" s="200">
        <v>3</v>
      </c>
      <c r="CE22" s="200">
        <v>16</v>
      </c>
      <c r="CF22" s="200">
        <v>56</v>
      </c>
      <c r="CG22" s="200">
        <v>21</v>
      </c>
      <c r="CH22" s="200">
        <v>1</v>
      </c>
      <c r="CN22" s="200">
        <v>78</v>
      </c>
      <c r="CO22" s="200">
        <v>51861</v>
      </c>
      <c r="CP22" s="200">
        <v>0</v>
      </c>
      <c r="CQ22" s="200">
        <v>0</v>
      </c>
      <c r="CR22" s="200">
        <v>3</v>
      </c>
      <c r="CS22" s="200">
        <v>1</v>
      </c>
      <c r="CT22" s="200">
        <v>0</v>
      </c>
      <c r="CU22" s="200">
        <v>11</v>
      </c>
      <c r="CV22" s="200">
        <v>44</v>
      </c>
      <c r="CW22" s="200">
        <v>35</v>
      </c>
      <c r="CX22" s="200">
        <v>5</v>
      </c>
      <c r="DD22" s="200">
        <v>84</v>
      </c>
      <c r="DE22" s="200">
        <v>25262</v>
      </c>
      <c r="DF22" s="200">
        <v>0</v>
      </c>
      <c r="DG22" s="200">
        <v>0</v>
      </c>
      <c r="DH22" s="200">
        <v>3</v>
      </c>
      <c r="DI22" s="200">
        <v>1</v>
      </c>
      <c r="DJ22" s="200">
        <v>0</v>
      </c>
      <c r="DK22" s="200">
        <v>12</v>
      </c>
      <c r="DL22" s="200">
        <v>48</v>
      </c>
      <c r="DM22" s="200">
        <v>33</v>
      </c>
      <c r="DN22" s="200">
        <v>3</v>
      </c>
      <c r="DT22" s="200">
        <v>84</v>
      </c>
      <c r="DU22" s="200">
        <v>26599</v>
      </c>
      <c r="DV22" s="200">
        <v>0</v>
      </c>
      <c r="DW22" s="200">
        <v>0</v>
      </c>
      <c r="DX22" s="200">
        <v>4</v>
      </c>
      <c r="DY22" s="200">
        <v>1</v>
      </c>
      <c r="DZ22" s="200">
        <v>0</v>
      </c>
      <c r="EA22" s="200">
        <v>10</v>
      </c>
      <c r="EB22" s="200">
        <v>42</v>
      </c>
      <c r="EC22" s="200">
        <v>37</v>
      </c>
      <c r="ED22" s="200">
        <v>6</v>
      </c>
      <c r="EJ22" s="200">
        <v>84</v>
      </c>
      <c r="EK22" s="200" t="s">
        <v>119</v>
      </c>
      <c r="EL22" s="200" t="s">
        <v>119</v>
      </c>
      <c r="EM22" s="200" t="s">
        <v>119</v>
      </c>
      <c r="EN22" s="200" t="s">
        <v>119</v>
      </c>
      <c r="EO22" s="200" t="s">
        <v>119</v>
      </c>
      <c r="EP22" s="200" t="s">
        <v>119</v>
      </c>
      <c r="EQ22" s="200" t="s">
        <v>119</v>
      </c>
      <c r="ER22" s="200" t="s">
        <v>119</v>
      </c>
      <c r="ES22" s="200" t="s">
        <v>119</v>
      </c>
      <c r="ET22" s="200" t="s">
        <v>119</v>
      </c>
      <c r="EU22" s="200" t="s">
        <v>119</v>
      </c>
      <c r="EV22" s="200" t="s">
        <v>119</v>
      </c>
      <c r="EW22" s="200" t="s">
        <v>119</v>
      </c>
      <c r="EX22" s="200" t="s">
        <v>119</v>
      </c>
      <c r="EY22" s="200" t="s">
        <v>119</v>
      </c>
      <c r="EZ22" s="200" t="s">
        <v>119</v>
      </c>
      <c r="FA22" s="200" t="s">
        <v>119</v>
      </c>
      <c r="FB22" s="200" t="s">
        <v>119</v>
      </c>
      <c r="FC22" s="200" t="s">
        <v>119</v>
      </c>
      <c r="FD22" s="200" t="s">
        <v>119</v>
      </c>
      <c r="FE22" s="200" t="s">
        <v>119</v>
      </c>
      <c r="FF22" s="200" t="s">
        <v>119</v>
      </c>
      <c r="FG22" s="200" t="s">
        <v>119</v>
      </c>
      <c r="FH22" s="200" t="s">
        <v>119</v>
      </c>
      <c r="FI22" s="200" t="s">
        <v>119</v>
      </c>
      <c r="FJ22" s="200" t="s">
        <v>119</v>
      </c>
      <c r="FK22" s="200" t="s">
        <v>119</v>
      </c>
      <c r="FL22" s="200" t="s">
        <v>119</v>
      </c>
      <c r="FM22" s="200" t="s">
        <v>119</v>
      </c>
      <c r="FN22" s="200" t="s">
        <v>119</v>
      </c>
      <c r="FO22" s="200" t="s">
        <v>119</v>
      </c>
      <c r="FP22" s="200" t="s">
        <v>119</v>
      </c>
      <c r="FQ22" s="200" t="s">
        <v>119</v>
      </c>
      <c r="FR22" s="200" t="s">
        <v>119</v>
      </c>
      <c r="FS22" s="200" t="s">
        <v>119</v>
      </c>
      <c r="FT22" s="200" t="s">
        <v>119</v>
      </c>
      <c r="FU22" s="200" t="s">
        <v>119</v>
      </c>
      <c r="FV22" s="200" t="s">
        <v>119</v>
      </c>
      <c r="FW22" s="200" t="s">
        <v>119</v>
      </c>
      <c r="FX22" s="200" t="s">
        <v>119</v>
      </c>
      <c r="FY22" s="200" t="s">
        <v>119</v>
      </c>
      <c r="FZ22" s="200" t="s">
        <v>119</v>
      </c>
      <c r="GA22" s="200" t="s">
        <v>119</v>
      </c>
      <c r="GB22" s="200" t="s">
        <v>119</v>
      </c>
      <c r="GC22" s="200" t="s">
        <v>119</v>
      </c>
      <c r="GD22" s="200">
        <v>51813</v>
      </c>
      <c r="GF22" s="200">
        <v>75</v>
      </c>
      <c r="GG22" s="200">
        <v>25240</v>
      </c>
      <c r="GI22" s="200">
        <v>79</v>
      </c>
      <c r="GJ22" s="200">
        <v>26573</v>
      </c>
      <c r="GL22" s="200">
        <v>72</v>
      </c>
      <c r="GM22" s="200" t="s">
        <v>119</v>
      </c>
      <c r="GN22" s="200" t="s">
        <v>119</v>
      </c>
      <c r="GO22" s="200" t="s">
        <v>119</v>
      </c>
      <c r="GP22" s="200" t="s">
        <v>119</v>
      </c>
      <c r="GQ22" s="200" t="s">
        <v>119</v>
      </c>
      <c r="GR22" s="200" t="s">
        <v>119</v>
      </c>
      <c r="GS22" s="200" t="s">
        <v>119</v>
      </c>
      <c r="GT22" s="200" t="s">
        <v>119</v>
      </c>
      <c r="GU22" s="200" t="s">
        <v>119</v>
      </c>
      <c r="GV22" s="200" t="s">
        <v>119</v>
      </c>
      <c r="GW22" s="200" t="s">
        <v>119</v>
      </c>
      <c r="GX22" s="200" t="s">
        <v>119</v>
      </c>
      <c r="GY22" s="200" t="s">
        <v>119</v>
      </c>
      <c r="GZ22" s="200" t="s">
        <v>119</v>
      </c>
      <c r="HA22" s="200" t="s">
        <v>119</v>
      </c>
      <c r="HB22" s="200" t="s">
        <v>119</v>
      </c>
      <c r="HC22" s="200" t="s">
        <v>119</v>
      </c>
      <c r="HD22" s="200" t="s">
        <v>119</v>
      </c>
      <c r="HE22" s="200">
        <v>47908</v>
      </c>
      <c r="HG22" s="200">
        <v>89</v>
      </c>
      <c r="HH22" s="200">
        <v>23360</v>
      </c>
      <c r="HJ22" s="200">
        <v>89</v>
      </c>
      <c r="HK22" s="200">
        <v>24548</v>
      </c>
      <c r="HM22" s="200">
        <v>90</v>
      </c>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row>
    <row r="23" spans="2:256" x14ac:dyDescent="0.2">
      <c r="B23" s="200" t="s">
        <v>88</v>
      </c>
      <c r="C23" s="200">
        <v>13222</v>
      </c>
      <c r="D23" s="200">
        <v>0</v>
      </c>
      <c r="E23" s="200">
        <v>0</v>
      </c>
      <c r="F23" s="200">
        <v>2</v>
      </c>
      <c r="G23" s="200">
        <v>1</v>
      </c>
      <c r="H23" s="200">
        <v>6</v>
      </c>
      <c r="I23" s="200">
        <v>39</v>
      </c>
      <c r="J23" s="200">
        <v>51</v>
      </c>
      <c r="K23" s="200">
        <v>0</v>
      </c>
      <c r="P23" s="200">
        <v>90</v>
      </c>
      <c r="Q23" s="200">
        <v>6287</v>
      </c>
      <c r="R23" s="200" t="s">
        <v>78</v>
      </c>
      <c r="S23" s="200" t="s">
        <v>78</v>
      </c>
      <c r="T23" s="200">
        <v>1</v>
      </c>
      <c r="U23" s="200">
        <v>1</v>
      </c>
      <c r="V23" s="200">
        <v>5</v>
      </c>
      <c r="W23" s="200">
        <v>36</v>
      </c>
      <c r="X23" s="200">
        <v>57</v>
      </c>
      <c r="Y23" s="200">
        <v>0</v>
      </c>
      <c r="AD23" s="200">
        <v>93</v>
      </c>
      <c r="AE23" s="200">
        <v>6935</v>
      </c>
      <c r="AF23" s="200" t="s">
        <v>78</v>
      </c>
      <c r="AG23" s="200" t="s">
        <v>78</v>
      </c>
      <c r="AH23" s="200">
        <v>3</v>
      </c>
      <c r="AI23" s="200">
        <v>1</v>
      </c>
      <c r="AJ23" s="200">
        <v>8</v>
      </c>
      <c r="AK23" s="200">
        <v>42</v>
      </c>
      <c r="AL23" s="200">
        <v>46</v>
      </c>
      <c r="AM23" s="200">
        <v>0</v>
      </c>
      <c r="AR23" s="200">
        <v>88</v>
      </c>
      <c r="AS23" s="200">
        <v>13222</v>
      </c>
      <c r="AT23" s="200" t="s">
        <v>78</v>
      </c>
      <c r="AU23" s="200">
        <v>0</v>
      </c>
      <c r="AV23" s="200">
        <v>1</v>
      </c>
      <c r="AW23" s="200">
        <v>0</v>
      </c>
      <c r="AX23" s="200">
        <v>2</v>
      </c>
      <c r="AY23" s="200">
        <v>9</v>
      </c>
      <c r="AZ23" s="200">
        <v>52</v>
      </c>
      <c r="BA23" s="200">
        <v>35</v>
      </c>
      <c r="BB23" s="200">
        <v>1</v>
      </c>
      <c r="BH23" s="200">
        <v>88</v>
      </c>
      <c r="BI23" s="200">
        <v>6289</v>
      </c>
      <c r="BJ23" s="200">
        <v>0</v>
      </c>
      <c r="BK23" s="200" t="s">
        <v>78</v>
      </c>
      <c r="BL23" s="200">
        <v>0</v>
      </c>
      <c r="BM23" s="200">
        <v>0</v>
      </c>
      <c r="BN23" s="200">
        <v>1</v>
      </c>
      <c r="BO23" s="200">
        <v>6</v>
      </c>
      <c r="BP23" s="200">
        <v>47</v>
      </c>
      <c r="BQ23" s="200">
        <v>43</v>
      </c>
      <c r="BR23" s="200">
        <v>2</v>
      </c>
      <c r="BX23" s="200">
        <v>92</v>
      </c>
      <c r="BY23" s="200">
        <v>6933</v>
      </c>
      <c r="BZ23" s="200" t="s">
        <v>78</v>
      </c>
      <c r="CA23" s="200" t="s">
        <v>78</v>
      </c>
      <c r="CB23" s="200">
        <v>1</v>
      </c>
      <c r="CC23" s="200">
        <v>1</v>
      </c>
      <c r="CD23" s="200">
        <v>2</v>
      </c>
      <c r="CE23" s="200">
        <v>12</v>
      </c>
      <c r="CF23" s="200">
        <v>56</v>
      </c>
      <c r="CG23" s="200">
        <v>28</v>
      </c>
      <c r="CH23" s="200">
        <v>1</v>
      </c>
      <c r="CN23" s="200">
        <v>85</v>
      </c>
      <c r="CO23" s="200">
        <v>13222</v>
      </c>
      <c r="CP23" s="200">
        <v>0</v>
      </c>
      <c r="CQ23" s="200">
        <v>0</v>
      </c>
      <c r="CR23" s="200">
        <v>2</v>
      </c>
      <c r="CS23" s="200">
        <v>0</v>
      </c>
      <c r="CT23" s="200">
        <v>0</v>
      </c>
      <c r="CU23" s="200">
        <v>7</v>
      </c>
      <c r="CV23" s="200">
        <v>39</v>
      </c>
      <c r="CW23" s="200">
        <v>44</v>
      </c>
      <c r="CX23" s="200">
        <v>8</v>
      </c>
      <c r="DD23" s="200">
        <v>90</v>
      </c>
      <c r="DE23" s="200">
        <v>6287</v>
      </c>
      <c r="DF23" s="200" t="s">
        <v>78</v>
      </c>
      <c r="DG23" s="200" t="s">
        <v>78</v>
      </c>
      <c r="DH23" s="200">
        <v>2</v>
      </c>
      <c r="DI23" s="200">
        <v>0</v>
      </c>
      <c r="DJ23" s="200">
        <v>0</v>
      </c>
      <c r="DK23" s="200">
        <v>8</v>
      </c>
      <c r="DL23" s="200">
        <v>41</v>
      </c>
      <c r="DM23" s="200">
        <v>43</v>
      </c>
      <c r="DN23" s="200">
        <v>6</v>
      </c>
      <c r="DT23" s="200">
        <v>90</v>
      </c>
      <c r="DU23" s="200">
        <v>6935</v>
      </c>
      <c r="DV23" s="200" t="s">
        <v>78</v>
      </c>
      <c r="DW23" s="200" t="s">
        <v>78</v>
      </c>
      <c r="DX23" s="200">
        <v>3</v>
      </c>
      <c r="DY23" s="200">
        <v>0</v>
      </c>
      <c r="DZ23" s="200">
        <v>0</v>
      </c>
      <c r="EA23" s="200">
        <v>7</v>
      </c>
      <c r="EB23" s="200">
        <v>36</v>
      </c>
      <c r="EC23" s="200">
        <v>44</v>
      </c>
      <c r="ED23" s="200">
        <v>9</v>
      </c>
      <c r="EJ23" s="200">
        <v>89</v>
      </c>
      <c r="EK23" s="200" t="s">
        <v>119</v>
      </c>
      <c r="EL23" s="200" t="s">
        <v>119</v>
      </c>
      <c r="EM23" s="200" t="s">
        <v>119</v>
      </c>
      <c r="EN23" s="200" t="s">
        <v>119</v>
      </c>
      <c r="EO23" s="200" t="s">
        <v>119</v>
      </c>
      <c r="EP23" s="200" t="s">
        <v>119</v>
      </c>
      <c r="EQ23" s="200" t="s">
        <v>119</v>
      </c>
      <c r="ER23" s="200" t="s">
        <v>119</v>
      </c>
      <c r="ES23" s="200" t="s">
        <v>119</v>
      </c>
      <c r="ET23" s="200" t="s">
        <v>119</v>
      </c>
      <c r="EU23" s="200" t="s">
        <v>119</v>
      </c>
      <c r="EV23" s="200" t="s">
        <v>119</v>
      </c>
      <c r="EW23" s="200" t="s">
        <v>119</v>
      </c>
      <c r="EX23" s="200" t="s">
        <v>119</v>
      </c>
      <c r="EY23" s="200" t="s">
        <v>119</v>
      </c>
      <c r="EZ23" s="200" t="s">
        <v>119</v>
      </c>
      <c r="FA23" s="200" t="s">
        <v>119</v>
      </c>
      <c r="FB23" s="200" t="s">
        <v>119</v>
      </c>
      <c r="FC23" s="200" t="s">
        <v>119</v>
      </c>
      <c r="FD23" s="200" t="s">
        <v>119</v>
      </c>
      <c r="FE23" s="200" t="s">
        <v>119</v>
      </c>
      <c r="FF23" s="200" t="s">
        <v>119</v>
      </c>
      <c r="FG23" s="200" t="s">
        <v>119</v>
      </c>
      <c r="FH23" s="200" t="s">
        <v>119</v>
      </c>
      <c r="FI23" s="200" t="s">
        <v>119</v>
      </c>
      <c r="FJ23" s="200" t="s">
        <v>119</v>
      </c>
      <c r="FK23" s="200" t="s">
        <v>119</v>
      </c>
      <c r="FL23" s="200" t="s">
        <v>119</v>
      </c>
      <c r="FM23" s="200" t="s">
        <v>119</v>
      </c>
      <c r="FN23" s="200" t="s">
        <v>119</v>
      </c>
      <c r="FO23" s="200" t="s">
        <v>119</v>
      </c>
      <c r="FP23" s="200" t="s">
        <v>119</v>
      </c>
      <c r="FQ23" s="200" t="s">
        <v>119</v>
      </c>
      <c r="FR23" s="200" t="s">
        <v>119</v>
      </c>
      <c r="FS23" s="200" t="s">
        <v>119</v>
      </c>
      <c r="FT23" s="200" t="s">
        <v>119</v>
      </c>
      <c r="FU23" s="200" t="s">
        <v>119</v>
      </c>
      <c r="FV23" s="200" t="s">
        <v>119</v>
      </c>
      <c r="FW23" s="200" t="s">
        <v>119</v>
      </c>
      <c r="FX23" s="200" t="s">
        <v>119</v>
      </c>
      <c r="FY23" s="200" t="s">
        <v>119</v>
      </c>
      <c r="FZ23" s="200" t="s">
        <v>119</v>
      </c>
      <c r="GA23" s="200" t="s">
        <v>119</v>
      </c>
      <c r="GB23" s="200" t="s">
        <v>119</v>
      </c>
      <c r="GC23" s="200" t="s">
        <v>119</v>
      </c>
      <c r="GD23" s="200">
        <v>13216</v>
      </c>
      <c r="GF23" s="200">
        <v>83</v>
      </c>
      <c r="GG23" s="200">
        <v>6285</v>
      </c>
      <c r="GI23" s="200">
        <v>86</v>
      </c>
      <c r="GJ23" s="200">
        <v>6931</v>
      </c>
      <c r="GL23" s="200">
        <v>80</v>
      </c>
      <c r="GM23" s="200" t="s">
        <v>119</v>
      </c>
      <c r="GN23" s="200" t="s">
        <v>119</v>
      </c>
      <c r="GO23" s="200" t="s">
        <v>119</v>
      </c>
      <c r="GP23" s="200" t="s">
        <v>119</v>
      </c>
      <c r="GQ23" s="200" t="s">
        <v>119</v>
      </c>
      <c r="GR23" s="200" t="s">
        <v>119</v>
      </c>
      <c r="GS23" s="200" t="s">
        <v>119</v>
      </c>
      <c r="GT23" s="200" t="s">
        <v>119</v>
      </c>
      <c r="GU23" s="200" t="s">
        <v>119</v>
      </c>
      <c r="GV23" s="200" t="s">
        <v>119</v>
      </c>
      <c r="GW23" s="200" t="s">
        <v>119</v>
      </c>
      <c r="GX23" s="200" t="s">
        <v>119</v>
      </c>
      <c r="GY23" s="200" t="s">
        <v>119</v>
      </c>
      <c r="GZ23" s="200" t="s">
        <v>119</v>
      </c>
      <c r="HA23" s="200" t="s">
        <v>119</v>
      </c>
      <c r="HB23" s="200" t="s">
        <v>119</v>
      </c>
      <c r="HC23" s="200" t="s">
        <v>119</v>
      </c>
      <c r="HD23" s="200" t="s">
        <v>119</v>
      </c>
      <c r="HE23" s="200">
        <v>12356</v>
      </c>
      <c r="HG23" s="200">
        <v>92</v>
      </c>
      <c r="HH23" s="200">
        <v>5857</v>
      </c>
      <c r="HJ23" s="200">
        <v>91</v>
      </c>
      <c r="HK23" s="200">
        <v>6499</v>
      </c>
      <c r="HM23" s="200">
        <v>92</v>
      </c>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row>
    <row r="24" spans="2:256" x14ac:dyDescent="0.2">
      <c r="B24" s="200" t="s">
        <v>89</v>
      </c>
      <c r="C24" s="200">
        <v>22121</v>
      </c>
      <c r="D24" s="200">
        <v>0</v>
      </c>
      <c r="E24" s="200">
        <v>0</v>
      </c>
      <c r="F24" s="200">
        <v>5</v>
      </c>
      <c r="G24" s="200">
        <v>2</v>
      </c>
      <c r="H24" s="200">
        <v>10</v>
      </c>
      <c r="I24" s="200">
        <v>47</v>
      </c>
      <c r="J24" s="200">
        <v>35</v>
      </c>
      <c r="K24" s="200">
        <v>0</v>
      </c>
      <c r="P24" s="200">
        <v>83</v>
      </c>
      <c r="Q24" s="200">
        <v>10829</v>
      </c>
      <c r="R24" s="200">
        <v>0</v>
      </c>
      <c r="S24" s="200">
        <v>0</v>
      </c>
      <c r="T24" s="200">
        <v>3</v>
      </c>
      <c r="U24" s="200">
        <v>2</v>
      </c>
      <c r="V24" s="200">
        <v>8</v>
      </c>
      <c r="W24" s="200">
        <v>47</v>
      </c>
      <c r="X24" s="200">
        <v>39</v>
      </c>
      <c r="Y24" s="200">
        <v>0</v>
      </c>
      <c r="AD24" s="200">
        <v>87</v>
      </c>
      <c r="AE24" s="200">
        <v>11292</v>
      </c>
      <c r="AF24" s="200">
        <v>0</v>
      </c>
      <c r="AG24" s="200">
        <v>0</v>
      </c>
      <c r="AH24" s="200">
        <v>6</v>
      </c>
      <c r="AI24" s="200">
        <v>3</v>
      </c>
      <c r="AJ24" s="200">
        <v>12</v>
      </c>
      <c r="AK24" s="200">
        <v>47</v>
      </c>
      <c r="AL24" s="200">
        <v>31</v>
      </c>
      <c r="AM24" s="200">
        <v>0</v>
      </c>
      <c r="AR24" s="200">
        <v>79</v>
      </c>
      <c r="AS24" s="200">
        <v>22134</v>
      </c>
      <c r="AT24" s="200" t="s">
        <v>78</v>
      </c>
      <c r="AU24" s="200">
        <v>0</v>
      </c>
      <c r="AV24" s="200">
        <v>1</v>
      </c>
      <c r="AW24" s="200">
        <v>1</v>
      </c>
      <c r="AX24" s="200">
        <v>3</v>
      </c>
      <c r="AY24" s="200">
        <v>17</v>
      </c>
      <c r="AZ24" s="200">
        <v>58</v>
      </c>
      <c r="BA24" s="200">
        <v>20</v>
      </c>
      <c r="BB24" s="200">
        <v>1</v>
      </c>
      <c r="BH24" s="200">
        <v>78</v>
      </c>
      <c r="BI24" s="200">
        <v>10834</v>
      </c>
      <c r="BJ24" s="200">
        <v>0</v>
      </c>
      <c r="BK24" s="200">
        <v>0</v>
      </c>
      <c r="BL24" s="200">
        <v>1</v>
      </c>
      <c r="BM24" s="200">
        <v>1</v>
      </c>
      <c r="BN24" s="200">
        <v>2</v>
      </c>
      <c r="BO24" s="200">
        <v>13</v>
      </c>
      <c r="BP24" s="200">
        <v>59</v>
      </c>
      <c r="BQ24" s="200">
        <v>24</v>
      </c>
      <c r="BR24" s="200">
        <v>1</v>
      </c>
      <c r="BX24" s="200">
        <v>84</v>
      </c>
      <c r="BY24" s="200">
        <v>11300</v>
      </c>
      <c r="BZ24" s="200" t="s">
        <v>78</v>
      </c>
      <c r="CA24" s="200">
        <v>0</v>
      </c>
      <c r="CB24" s="200">
        <v>1</v>
      </c>
      <c r="CC24" s="200">
        <v>1</v>
      </c>
      <c r="CD24" s="200">
        <v>4</v>
      </c>
      <c r="CE24" s="200">
        <v>20</v>
      </c>
      <c r="CF24" s="200">
        <v>57</v>
      </c>
      <c r="CG24" s="200">
        <v>16</v>
      </c>
      <c r="CH24" s="200">
        <v>0</v>
      </c>
      <c r="CN24" s="200">
        <v>73</v>
      </c>
      <c r="CO24" s="200">
        <v>22120</v>
      </c>
      <c r="CP24" s="200">
        <v>0</v>
      </c>
      <c r="CQ24" s="200">
        <v>0</v>
      </c>
      <c r="CR24" s="200">
        <v>4</v>
      </c>
      <c r="CS24" s="200">
        <v>1</v>
      </c>
      <c r="CT24" s="200">
        <v>1</v>
      </c>
      <c r="CU24" s="200">
        <v>14</v>
      </c>
      <c r="CV24" s="200">
        <v>49</v>
      </c>
      <c r="CW24" s="200">
        <v>29</v>
      </c>
      <c r="CX24" s="200">
        <v>2</v>
      </c>
      <c r="DD24" s="200">
        <v>80</v>
      </c>
      <c r="DE24" s="200">
        <v>10829</v>
      </c>
      <c r="DF24" s="200">
        <v>0</v>
      </c>
      <c r="DG24" s="200">
        <v>0</v>
      </c>
      <c r="DH24" s="200">
        <v>3</v>
      </c>
      <c r="DI24" s="200">
        <v>1</v>
      </c>
      <c r="DJ24" s="200">
        <v>1</v>
      </c>
      <c r="DK24" s="200">
        <v>15</v>
      </c>
      <c r="DL24" s="200">
        <v>52</v>
      </c>
      <c r="DM24" s="200">
        <v>26</v>
      </c>
      <c r="DN24" s="200">
        <v>1</v>
      </c>
      <c r="DT24" s="200">
        <v>79</v>
      </c>
      <c r="DU24" s="200">
        <v>11291</v>
      </c>
      <c r="DV24" s="200">
        <v>0</v>
      </c>
      <c r="DW24" s="200">
        <v>0</v>
      </c>
      <c r="DX24" s="200">
        <v>5</v>
      </c>
      <c r="DY24" s="200">
        <v>1</v>
      </c>
      <c r="DZ24" s="200">
        <v>1</v>
      </c>
      <c r="EA24" s="200">
        <v>13</v>
      </c>
      <c r="EB24" s="200">
        <v>46</v>
      </c>
      <c r="EC24" s="200">
        <v>32</v>
      </c>
      <c r="ED24" s="200">
        <v>3</v>
      </c>
      <c r="EJ24" s="200">
        <v>80</v>
      </c>
      <c r="EK24" s="200" t="s">
        <v>119</v>
      </c>
      <c r="EL24" s="200" t="s">
        <v>119</v>
      </c>
      <c r="EM24" s="200" t="s">
        <v>119</v>
      </c>
      <c r="EN24" s="200" t="s">
        <v>119</v>
      </c>
      <c r="EO24" s="200" t="s">
        <v>119</v>
      </c>
      <c r="EP24" s="200" t="s">
        <v>119</v>
      </c>
      <c r="EQ24" s="200" t="s">
        <v>119</v>
      </c>
      <c r="ER24" s="200" t="s">
        <v>119</v>
      </c>
      <c r="ES24" s="200" t="s">
        <v>119</v>
      </c>
      <c r="ET24" s="200" t="s">
        <v>119</v>
      </c>
      <c r="EU24" s="200" t="s">
        <v>119</v>
      </c>
      <c r="EV24" s="200" t="s">
        <v>119</v>
      </c>
      <c r="EW24" s="200" t="s">
        <v>119</v>
      </c>
      <c r="EX24" s="200" t="s">
        <v>119</v>
      </c>
      <c r="EY24" s="200" t="s">
        <v>119</v>
      </c>
      <c r="EZ24" s="200" t="s">
        <v>119</v>
      </c>
      <c r="FA24" s="200" t="s">
        <v>119</v>
      </c>
      <c r="FB24" s="200" t="s">
        <v>119</v>
      </c>
      <c r="FC24" s="200" t="s">
        <v>119</v>
      </c>
      <c r="FD24" s="200" t="s">
        <v>119</v>
      </c>
      <c r="FE24" s="200" t="s">
        <v>119</v>
      </c>
      <c r="FF24" s="200" t="s">
        <v>119</v>
      </c>
      <c r="FG24" s="200" t="s">
        <v>119</v>
      </c>
      <c r="FH24" s="200" t="s">
        <v>119</v>
      </c>
      <c r="FI24" s="200" t="s">
        <v>119</v>
      </c>
      <c r="FJ24" s="200" t="s">
        <v>119</v>
      </c>
      <c r="FK24" s="200" t="s">
        <v>119</v>
      </c>
      <c r="FL24" s="200" t="s">
        <v>119</v>
      </c>
      <c r="FM24" s="200" t="s">
        <v>119</v>
      </c>
      <c r="FN24" s="200" t="s">
        <v>119</v>
      </c>
      <c r="FO24" s="200" t="s">
        <v>119</v>
      </c>
      <c r="FP24" s="200" t="s">
        <v>119</v>
      </c>
      <c r="FQ24" s="200" t="s">
        <v>119</v>
      </c>
      <c r="FR24" s="200" t="s">
        <v>119</v>
      </c>
      <c r="FS24" s="200" t="s">
        <v>119</v>
      </c>
      <c r="FT24" s="200" t="s">
        <v>119</v>
      </c>
      <c r="FU24" s="200" t="s">
        <v>119</v>
      </c>
      <c r="FV24" s="200" t="s">
        <v>119</v>
      </c>
      <c r="FW24" s="200" t="s">
        <v>119</v>
      </c>
      <c r="FX24" s="200" t="s">
        <v>119</v>
      </c>
      <c r="FY24" s="200" t="s">
        <v>119</v>
      </c>
      <c r="FZ24" s="200" t="s">
        <v>119</v>
      </c>
      <c r="GA24" s="200" t="s">
        <v>119</v>
      </c>
      <c r="GB24" s="200" t="s">
        <v>119</v>
      </c>
      <c r="GC24" s="200" t="s">
        <v>119</v>
      </c>
      <c r="GD24" s="200">
        <v>22100</v>
      </c>
      <c r="GF24" s="200">
        <v>69</v>
      </c>
      <c r="GG24" s="200">
        <v>10818</v>
      </c>
      <c r="GI24" s="200">
        <v>73</v>
      </c>
      <c r="GJ24" s="200">
        <v>11282</v>
      </c>
      <c r="GL24" s="200">
        <v>66</v>
      </c>
      <c r="GM24" s="200" t="s">
        <v>119</v>
      </c>
      <c r="GN24" s="200" t="s">
        <v>119</v>
      </c>
      <c r="GO24" s="200" t="s">
        <v>119</v>
      </c>
      <c r="GP24" s="200" t="s">
        <v>119</v>
      </c>
      <c r="GQ24" s="200" t="s">
        <v>119</v>
      </c>
      <c r="GR24" s="200" t="s">
        <v>119</v>
      </c>
      <c r="GS24" s="200" t="s">
        <v>119</v>
      </c>
      <c r="GT24" s="200" t="s">
        <v>119</v>
      </c>
      <c r="GU24" s="200" t="s">
        <v>119</v>
      </c>
      <c r="GV24" s="200" t="s">
        <v>119</v>
      </c>
      <c r="GW24" s="200" t="s">
        <v>119</v>
      </c>
      <c r="GX24" s="200" t="s">
        <v>119</v>
      </c>
      <c r="GY24" s="200" t="s">
        <v>119</v>
      </c>
      <c r="GZ24" s="200" t="s">
        <v>119</v>
      </c>
      <c r="HA24" s="200" t="s">
        <v>119</v>
      </c>
      <c r="HB24" s="200" t="s">
        <v>119</v>
      </c>
      <c r="HC24" s="200" t="s">
        <v>119</v>
      </c>
      <c r="HD24" s="200" t="s">
        <v>119</v>
      </c>
      <c r="HE24" s="200">
        <v>20761</v>
      </c>
      <c r="HG24" s="200">
        <v>87</v>
      </c>
      <c r="HH24" s="200">
        <v>10162</v>
      </c>
      <c r="HJ24" s="200">
        <v>85</v>
      </c>
      <c r="HK24" s="200">
        <v>10599</v>
      </c>
      <c r="HM24" s="200">
        <v>88</v>
      </c>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row>
    <row r="25" spans="2:256" x14ac:dyDescent="0.2">
      <c r="B25" s="200" t="s">
        <v>90</v>
      </c>
      <c r="C25" s="200">
        <v>8962</v>
      </c>
      <c r="D25" s="200">
        <v>0</v>
      </c>
      <c r="E25" s="200">
        <v>0</v>
      </c>
      <c r="F25" s="200">
        <v>4</v>
      </c>
      <c r="G25" s="200">
        <v>1</v>
      </c>
      <c r="H25" s="200">
        <v>8</v>
      </c>
      <c r="I25" s="200">
        <v>45</v>
      </c>
      <c r="J25" s="200">
        <v>42</v>
      </c>
      <c r="K25" s="200">
        <v>0</v>
      </c>
      <c r="P25" s="200">
        <v>87</v>
      </c>
      <c r="Q25" s="200">
        <v>4481</v>
      </c>
      <c r="R25" s="200">
        <v>0</v>
      </c>
      <c r="S25" s="200" t="s">
        <v>78</v>
      </c>
      <c r="T25" s="200">
        <v>3</v>
      </c>
      <c r="U25" s="200">
        <v>1</v>
      </c>
      <c r="V25" s="200">
        <v>6</v>
      </c>
      <c r="W25" s="200">
        <v>43</v>
      </c>
      <c r="X25" s="200">
        <v>47</v>
      </c>
      <c r="Y25" s="200">
        <v>0</v>
      </c>
      <c r="AD25" s="200">
        <v>90</v>
      </c>
      <c r="AE25" s="200">
        <v>4481</v>
      </c>
      <c r="AF25" s="200">
        <v>0</v>
      </c>
      <c r="AG25" s="200" t="s">
        <v>78</v>
      </c>
      <c r="AH25" s="200">
        <v>4</v>
      </c>
      <c r="AI25" s="200">
        <v>2</v>
      </c>
      <c r="AJ25" s="200">
        <v>10</v>
      </c>
      <c r="AK25" s="200">
        <v>47</v>
      </c>
      <c r="AL25" s="200">
        <v>37</v>
      </c>
      <c r="AM25" s="200">
        <v>0</v>
      </c>
      <c r="AR25" s="200">
        <v>84</v>
      </c>
      <c r="AS25" s="200">
        <v>8958</v>
      </c>
      <c r="AT25" s="200">
        <v>0</v>
      </c>
      <c r="AU25" s="200">
        <v>0</v>
      </c>
      <c r="AV25" s="200">
        <v>1</v>
      </c>
      <c r="AW25" s="200">
        <v>1</v>
      </c>
      <c r="AX25" s="200">
        <v>2</v>
      </c>
      <c r="AY25" s="200">
        <v>11</v>
      </c>
      <c r="AZ25" s="200">
        <v>57</v>
      </c>
      <c r="BA25" s="200">
        <v>27</v>
      </c>
      <c r="BB25" s="200">
        <v>1</v>
      </c>
      <c r="BH25" s="200">
        <v>85</v>
      </c>
      <c r="BI25" s="200">
        <v>4481</v>
      </c>
      <c r="BJ25" s="200">
        <v>0</v>
      </c>
      <c r="BK25" s="200" t="s">
        <v>78</v>
      </c>
      <c r="BL25" s="200">
        <v>1</v>
      </c>
      <c r="BM25" s="200">
        <v>0</v>
      </c>
      <c r="BN25" s="200">
        <v>2</v>
      </c>
      <c r="BO25" s="200">
        <v>8</v>
      </c>
      <c r="BP25" s="200">
        <v>55</v>
      </c>
      <c r="BQ25" s="200">
        <v>33</v>
      </c>
      <c r="BR25" s="200">
        <v>1</v>
      </c>
      <c r="BX25" s="200">
        <v>89</v>
      </c>
      <c r="BY25" s="200">
        <v>4477</v>
      </c>
      <c r="BZ25" s="200">
        <v>0</v>
      </c>
      <c r="CA25" s="200" t="s">
        <v>78</v>
      </c>
      <c r="CB25" s="200">
        <v>1</v>
      </c>
      <c r="CC25" s="200">
        <v>1</v>
      </c>
      <c r="CD25" s="200">
        <v>3</v>
      </c>
      <c r="CE25" s="200">
        <v>14</v>
      </c>
      <c r="CF25" s="200">
        <v>59</v>
      </c>
      <c r="CG25" s="200">
        <v>21</v>
      </c>
      <c r="CH25" s="200">
        <v>0</v>
      </c>
      <c r="CN25" s="200">
        <v>81</v>
      </c>
      <c r="CO25" s="200">
        <v>8962</v>
      </c>
      <c r="CP25" s="200">
        <v>0</v>
      </c>
      <c r="CQ25" s="200">
        <v>0</v>
      </c>
      <c r="CR25" s="200">
        <v>3</v>
      </c>
      <c r="CS25" s="200">
        <v>1</v>
      </c>
      <c r="CT25" s="200">
        <v>0</v>
      </c>
      <c r="CU25" s="200">
        <v>11</v>
      </c>
      <c r="CV25" s="200">
        <v>48</v>
      </c>
      <c r="CW25" s="200">
        <v>34</v>
      </c>
      <c r="CX25" s="200">
        <v>3</v>
      </c>
      <c r="DD25" s="200">
        <v>85</v>
      </c>
      <c r="DE25" s="200">
        <v>4481</v>
      </c>
      <c r="DF25" s="200" t="s">
        <v>78</v>
      </c>
      <c r="DG25" s="200" t="s">
        <v>78</v>
      </c>
      <c r="DH25" s="200">
        <v>3</v>
      </c>
      <c r="DI25" s="200">
        <v>1</v>
      </c>
      <c r="DJ25" s="200">
        <v>0</v>
      </c>
      <c r="DK25" s="200">
        <v>12</v>
      </c>
      <c r="DL25" s="200">
        <v>51</v>
      </c>
      <c r="DM25" s="200">
        <v>31</v>
      </c>
      <c r="DN25" s="200">
        <v>2</v>
      </c>
      <c r="DT25" s="200">
        <v>84</v>
      </c>
      <c r="DU25" s="200">
        <v>4481</v>
      </c>
      <c r="DV25" s="200" t="s">
        <v>78</v>
      </c>
      <c r="DW25" s="200" t="s">
        <v>78</v>
      </c>
      <c r="DX25" s="200">
        <v>4</v>
      </c>
      <c r="DY25" s="200">
        <v>1</v>
      </c>
      <c r="DZ25" s="200">
        <v>0</v>
      </c>
      <c r="EA25" s="200">
        <v>10</v>
      </c>
      <c r="EB25" s="200">
        <v>44</v>
      </c>
      <c r="EC25" s="200">
        <v>37</v>
      </c>
      <c r="ED25" s="200">
        <v>3</v>
      </c>
      <c r="EJ25" s="200">
        <v>85</v>
      </c>
      <c r="EK25" s="200" t="s">
        <v>119</v>
      </c>
      <c r="EL25" s="200" t="s">
        <v>119</v>
      </c>
      <c r="EM25" s="200" t="s">
        <v>119</v>
      </c>
      <c r="EN25" s="200" t="s">
        <v>119</v>
      </c>
      <c r="EO25" s="200" t="s">
        <v>119</v>
      </c>
      <c r="EP25" s="200" t="s">
        <v>119</v>
      </c>
      <c r="EQ25" s="200" t="s">
        <v>119</v>
      </c>
      <c r="ER25" s="200" t="s">
        <v>119</v>
      </c>
      <c r="ES25" s="200" t="s">
        <v>119</v>
      </c>
      <c r="ET25" s="200" t="s">
        <v>119</v>
      </c>
      <c r="EU25" s="200" t="s">
        <v>119</v>
      </c>
      <c r="EV25" s="200" t="s">
        <v>119</v>
      </c>
      <c r="EW25" s="200" t="s">
        <v>119</v>
      </c>
      <c r="EX25" s="200" t="s">
        <v>119</v>
      </c>
      <c r="EY25" s="200" t="s">
        <v>119</v>
      </c>
      <c r="EZ25" s="200" t="s">
        <v>119</v>
      </c>
      <c r="FA25" s="200" t="s">
        <v>119</v>
      </c>
      <c r="FB25" s="200" t="s">
        <v>119</v>
      </c>
      <c r="FC25" s="200" t="s">
        <v>119</v>
      </c>
      <c r="FD25" s="200" t="s">
        <v>119</v>
      </c>
      <c r="FE25" s="200" t="s">
        <v>119</v>
      </c>
      <c r="FF25" s="200" t="s">
        <v>119</v>
      </c>
      <c r="FG25" s="200" t="s">
        <v>119</v>
      </c>
      <c r="FH25" s="200" t="s">
        <v>119</v>
      </c>
      <c r="FI25" s="200" t="s">
        <v>119</v>
      </c>
      <c r="FJ25" s="200" t="s">
        <v>119</v>
      </c>
      <c r="FK25" s="200" t="s">
        <v>119</v>
      </c>
      <c r="FL25" s="200" t="s">
        <v>119</v>
      </c>
      <c r="FM25" s="200" t="s">
        <v>119</v>
      </c>
      <c r="FN25" s="200" t="s">
        <v>119</v>
      </c>
      <c r="FO25" s="200" t="s">
        <v>119</v>
      </c>
      <c r="FP25" s="200" t="s">
        <v>119</v>
      </c>
      <c r="FQ25" s="200" t="s">
        <v>119</v>
      </c>
      <c r="FR25" s="200" t="s">
        <v>119</v>
      </c>
      <c r="FS25" s="200" t="s">
        <v>119</v>
      </c>
      <c r="FT25" s="200" t="s">
        <v>119</v>
      </c>
      <c r="FU25" s="200" t="s">
        <v>119</v>
      </c>
      <c r="FV25" s="200" t="s">
        <v>119</v>
      </c>
      <c r="FW25" s="200" t="s">
        <v>119</v>
      </c>
      <c r="FX25" s="200" t="s">
        <v>119</v>
      </c>
      <c r="FY25" s="200" t="s">
        <v>119</v>
      </c>
      <c r="FZ25" s="200" t="s">
        <v>119</v>
      </c>
      <c r="GA25" s="200" t="s">
        <v>119</v>
      </c>
      <c r="GB25" s="200" t="s">
        <v>119</v>
      </c>
      <c r="GC25" s="200" t="s">
        <v>119</v>
      </c>
      <c r="GD25" s="200">
        <v>8948</v>
      </c>
      <c r="GF25" s="200">
        <v>77</v>
      </c>
      <c r="GG25" s="200">
        <v>4476</v>
      </c>
      <c r="GI25" s="200">
        <v>80</v>
      </c>
      <c r="GJ25" s="200">
        <v>4472</v>
      </c>
      <c r="GL25" s="200">
        <v>74</v>
      </c>
      <c r="GM25" s="200" t="s">
        <v>119</v>
      </c>
      <c r="GN25" s="200" t="s">
        <v>119</v>
      </c>
      <c r="GO25" s="200" t="s">
        <v>119</v>
      </c>
      <c r="GP25" s="200" t="s">
        <v>119</v>
      </c>
      <c r="GQ25" s="200" t="s">
        <v>119</v>
      </c>
      <c r="GR25" s="200" t="s">
        <v>119</v>
      </c>
      <c r="GS25" s="200" t="s">
        <v>119</v>
      </c>
      <c r="GT25" s="200" t="s">
        <v>119</v>
      </c>
      <c r="GU25" s="200" t="s">
        <v>119</v>
      </c>
      <c r="GV25" s="200" t="s">
        <v>119</v>
      </c>
      <c r="GW25" s="200" t="s">
        <v>119</v>
      </c>
      <c r="GX25" s="200" t="s">
        <v>119</v>
      </c>
      <c r="GY25" s="200" t="s">
        <v>119</v>
      </c>
      <c r="GZ25" s="200" t="s">
        <v>119</v>
      </c>
      <c r="HA25" s="200" t="s">
        <v>119</v>
      </c>
      <c r="HB25" s="200" t="s">
        <v>119</v>
      </c>
      <c r="HC25" s="200" t="s">
        <v>119</v>
      </c>
      <c r="HD25" s="200" t="s">
        <v>119</v>
      </c>
      <c r="HE25" s="200">
        <v>8579</v>
      </c>
      <c r="HG25" s="200">
        <v>91</v>
      </c>
      <c r="HH25" s="200">
        <v>4307</v>
      </c>
      <c r="HJ25" s="200">
        <v>89</v>
      </c>
      <c r="HK25" s="200">
        <v>4272</v>
      </c>
      <c r="HM25" s="200">
        <v>92</v>
      </c>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row>
    <row r="26" spans="2:256" x14ac:dyDescent="0.2">
      <c r="B26" s="200" t="s">
        <v>91</v>
      </c>
      <c r="C26" s="200">
        <v>7558</v>
      </c>
      <c r="D26" s="200">
        <v>0</v>
      </c>
      <c r="E26" s="200">
        <v>0</v>
      </c>
      <c r="F26" s="200">
        <v>5</v>
      </c>
      <c r="G26" s="200">
        <v>2</v>
      </c>
      <c r="H26" s="200">
        <v>8</v>
      </c>
      <c r="I26" s="200">
        <v>39</v>
      </c>
      <c r="J26" s="200">
        <v>46</v>
      </c>
      <c r="K26" s="200">
        <v>0</v>
      </c>
      <c r="P26" s="200">
        <v>86</v>
      </c>
      <c r="Q26" s="200">
        <v>3665</v>
      </c>
      <c r="R26" s="200" t="s">
        <v>78</v>
      </c>
      <c r="S26" s="200">
        <v>0</v>
      </c>
      <c r="T26" s="200">
        <v>4</v>
      </c>
      <c r="U26" s="200">
        <v>1</v>
      </c>
      <c r="V26" s="200">
        <v>6</v>
      </c>
      <c r="W26" s="200">
        <v>37</v>
      </c>
      <c r="X26" s="200">
        <v>52</v>
      </c>
      <c r="Y26" s="200">
        <v>0</v>
      </c>
      <c r="AD26" s="200">
        <v>89</v>
      </c>
      <c r="AE26" s="200">
        <v>3893</v>
      </c>
      <c r="AF26" s="200" t="s">
        <v>78</v>
      </c>
      <c r="AG26" s="200">
        <v>0</v>
      </c>
      <c r="AH26" s="200">
        <v>6</v>
      </c>
      <c r="AI26" s="200">
        <v>2</v>
      </c>
      <c r="AJ26" s="200">
        <v>9</v>
      </c>
      <c r="AK26" s="200">
        <v>41</v>
      </c>
      <c r="AL26" s="200">
        <v>41</v>
      </c>
      <c r="AM26" s="200">
        <v>0</v>
      </c>
      <c r="AR26" s="200">
        <v>82</v>
      </c>
      <c r="AS26" s="200">
        <v>7552</v>
      </c>
      <c r="AT26" s="200" t="s">
        <v>78</v>
      </c>
      <c r="AU26" s="200">
        <v>0</v>
      </c>
      <c r="AV26" s="200">
        <v>1</v>
      </c>
      <c r="AW26" s="200">
        <v>1</v>
      </c>
      <c r="AX26" s="200">
        <v>3</v>
      </c>
      <c r="AY26" s="200">
        <v>13</v>
      </c>
      <c r="AZ26" s="200">
        <v>50</v>
      </c>
      <c r="BA26" s="200">
        <v>30</v>
      </c>
      <c r="BB26" s="200">
        <v>1</v>
      </c>
      <c r="BH26" s="200">
        <v>82</v>
      </c>
      <c r="BI26" s="200">
        <v>3662</v>
      </c>
      <c r="BJ26" s="200">
        <v>0</v>
      </c>
      <c r="BK26" s="200">
        <v>0</v>
      </c>
      <c r="BL26" s="200">
        <v>1</v>
      </c>
      <c r="BM26" s="200">
        <v>1</v>
      </c>
      <c r="BN26" s="200">
        <v>2</v>
      </c>
      <c r="BO26" s="200">
        <v>9</v>
      </c>
      <c r="BP26" s="200">
        <v>48</v>
      </c>
      <c r="BQ26" s="200">
        <v>37</v>
      </c>
      <c r="BR26" s="200">
        <v>1</v>
      </c>
      <c r="BX26" s="200">
        <v>87</v>
      </c>
      <c r="BY26" s="200">
        <v>3890</v>
      </c>
      <c r="BZ26" s="200" t="s">
        <v>78</v>
      </c>
      <c r="CA26" s="200">
        <v>0</v>
      </c>
      <c r="CB26" s="200">
        <v>1</v>
      </c>
      <c r="CC26" s="200">
        <v>1</v>
      </c>
      <c r="CD26" s="200">
        <v>4</v>
      </c>
      <c r="CE26" s="200">
        <v>16</v>
      </c>
      <c r="CF26" s="200">
        <v>52</v>
      </c>
      <c r="CG26" s="200">
        <v>24</v>
      </c>
      <c r="CH26" s="200">
        <v>1</v>
      </c>
      <c r="CN26" s="200">
        <v>77</v>
      </c>
      <c r="CO26" s="200">
        <v>7557</v>
      </c>
      <c r="CP26" s="200">
        <v>0</v>
      </c>
      <c r="CQ26" s="200">
        <v>0</v>
      </c>
      <c r="CR26" s="200">
        <v>4</v>
      </c>
      <c r="CS26" s="200">
        <v>0</v>
      </c>
      <c r="CT26" s="200">
        <v>0</v>
      </c>
      <c r="CU26" s="200">
        <v>8</v>
      </c>
      <c r="CV26" s="200">
        <v>38</v>
      </c>
      <c r="CW26" s="200">
        <v>41</v>
      </c>
      <c r="CX26" s="200">
        <v>8</v>
      </c>
      <c r="DD26" s="200">
        <v>87</v>
      </c>
      <c r="DE26" s="200">
        <v>3665</v>
      </c>
      <c r="DF26" s="200" t="s">
        <v>78</v>
      </c>
      <c r="DG26" s="200" t="s">
        <v>78</v>
      </c>
      <c r="DH26" s="200">
        <v>3</v>
      </c>
      <c r="DI26" s="200">
        <v>1</v>
      </c>
      <c r="DJ26" s="200">
        <v>0</v>
      </c>
      <c r="DK26" s="200">
        <v>8</v>
      </c>
      <c r="DL26" s="200">
        <v>40</v>
      </c>
      <c r="DM26" s="200">
        <v>42</v>
      </c>
      <c r="DN26" s="200">
        <v>7</v>
      </c>
      <c r="DT26" s="200">
        <v>88</v>
      </c>
      <c r="DU26" s="200">
        <v>3892</v>
      </c>
      <c r="DV26" s="200" t="s">
        <v>78</v>
      </c>
      <c r="DW26" s="200" t="s">
        <v>78</v>
      </c>
      <c r="DX26" s="200">
        <v>5</v>
      </c>
      <c r="DY26" s="200">
        <v>0</v>
      </c>
      <c r="DZ26" s="200">
        <v>0</v>
      </c>
      <c r="EA26" s="200">
        <v>8</v>
      </c>
      <c r="EB26" s="200">
        <v>36</v>
      </c>
      <c r="EC26" s="200">
        <v>40</v>
      </c>
      <c r="ED26" s="200">
        <v>10</v>
      </c>
      <c r="EJ26" s="200">
        <v>86</v>
      </c>
      <c r="EK26" s="200" t="s">
        <v>119</v>
      </c>
      <c r="EL26" s="200" t="s">
        <v>119</v>
      </c>
      <c r="EM26" s="200" t="s">
        <v>119</v>
      </c>
      <c r="EN26" s="200" t="s">
        <v>119</v>
      </c>
      <c r="EO26" s="200" t="s">
        <v>119</v>
      </c>
      <c r="EP26" s="200" t="s">
        <v>119</v>
      </c>
      <c r="EQ26" s="200" t="s">
        <v>119</v>
      </c>
      <c r="ER26" s="200" t="s">
        <v>119</v>
      </c>
      <c r="ES26" s="200" t="s">
        <v>119</v>
      </c>
      <c r="ET26" s="200" t="s">
        <v>119</v>
      </c>
      <c r="EU26" s="200" t="s">
        <v>119</v>
      </c>
      <c r="EV26" s="200" t="s">
        <v>119</v>
      </c>
      <c r="EW26" s="200" t="s">
        <v>119</v>
      </c>
      <c r="EX26" s="200" t="s">
        <v>119</v>
      </c>
      <c r="EY26" s="200" t="s">
        <v>119</v>
      </c>
      <c r="EZ26" s="200" t="s">
        <v>119</v>
      </c>
      <c r="FA26" s="200" t="s">
        <v>119</v>
      </c>
      <c r="FB26" s="200" t="s">
        <v>119</v>
      </c>
      <c r="FC26" s="200" t="s">
        <v>119</v>
      </c>
      <c r="FD26" s="200" t="s">
        <v>119</v>
      </c>
      <c r="FE26" s="200" t="s">
        <v>119</v>
      </c>
      <c r="FF26" s="200" t="s">
        <v>119</v>
      </c>
      <c r="FG26" s="200" t="s">
        <v>119</v>
      </c>
      <c r="FH26" s="200" t="s">
        <v>119</v>
      </c>
      <c r="FI26" s="200" t="s">
        <v>119</v>
      </c>
      <c r="FJ26" s="200" t="s">
        <v>119</v>
      </c>
      <c r="FK26" s="200" t="s">
        <v>119</v>
      </c>
      <c r="FL26" s="200" t="s">
        <v>119</v>
      </c>
      <c r="FM26" s="200" t="s">
        <v>119</v>
      </c>
      <c r="FN26" s="200" t="s">
        <v>119</v>
      </c>
      <c r="FO26" s="200" t="s">
        <v>119</v>
      </c>
      <c r="FP26" s="200" t="s">
        <v>119</v>
      </c>
      <c r="FQ26" s="200" t="s">
        <v>119</v>
      </c>
      <c r="FR26" s="200" t="s">
        <v>119</v>
      </c>
      <c r="FS26" s="200" t="s">
        <v>119</v>
      </c>
      <c r="FT26" s="200" t="s">
        <v>119</v>
      </c>
      <c r="FU26" s="200" t="s">
        <v>119</v>
      </c>
      <c r="FV26" s="200" t="s">
        <v>119</v>
      </c>
      <c r="FW26" s="200" t="s">
        <v>119</v>
      </c>
      <c r="FX26" s="200" t="s">
        <v>119</v>
      </c>
      <c r="FY26" s="200" t="s">
        <v>119</v>
      </c>
      <c r="FZ26" s="200" t="s">
        <v>119</v>
      </c>
      <c r="GA26" s="200" t="s">
        <v>119</v>
      </c>
      <c r="GB26" s="200" t="s">
        <v>119</v>
      </c>
      <c r="GC26" s="200" t="s">
        <v>119</v>
      </c>
      <c r="GD26" s="200">
        <v>7549</v>
      </c>
      <c r="GF26" s="200">
        <v>76</v>
      </c>
      <c r="GG26" s="200">
        <v>3661</v>
      </c>
      <c r="GI26" s="200">
        <v>81</v>
      </c>
      <c r="GJ26" s="200">
        <v>3888</v>
      </c>
      <c r="GL26" s="200">
        <v>72</v>
      </c>
      <c r="GM26" s="200" t="s">
        <v>119</v>
      </c>
      <c r="GN26" s="200" t="s">
        <v>119</v>
      </c>
      <c r="GO26" s="200" t="s">
        <v>119</v>
      </c>
      <c r="GP26" s="200" t="s">
        <v>119</v>
      </c>
      <c r="GQ26" s="200" t="s">
        <v>119</v>
      </c>
      <c r="GR26" s="200" t="s">
        <v>119</v>
      </c>
      <c r="GS26" s="200" t="s">
        <v>119</v>
      </c>
      <c r="GT26" s="200" t="s">
        <v>119</v>
      </c>
      <c r="GU26" s="200" t="s">
        <v>119</v>
      </c>
      <c r="GV26" s="200" t="s">
        <v>119</v>
      </c>
      <c r="GW26" s="200" t="s">
        <v>119</v>
      </c>
      <c r="GX26" s="200" t="s">
        <v>119</v>
      </c>
      <c r="GY26" s="200" t="s">
        <v>119</v>
      </c>
      <c r="GZ26" s="200" t="s">
        <v>119</v>
      </c>
      <c r="HA26" s="200" t="s">
        <v>119</v>
      </c>
      <c r="HB26" s="200" t="s">
        <v>119</v>
      </c>
      <c r="HC26" s="200" t="s">
        <v>119</v>
      </c>
      <c r="HD26" s="200" t="s">
        <v>119</v>
      </c>
      <c r="HE26" s="200">
        <v>6212</v>
      </c>
      <c r="HG26" s="200">
        <v>91</v>
      </c>
      <c r="HH26" s="200">
        <v>3034</v>
      </c>
      <c r="HJ26" s="200">
        <v>92</v>
      </c>
      <c r="HK26" s="200">
        <v>3178</v>
      </c>
      <c r="HM26" s="200">
        <v>91</v>
      </c>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row>
    <row r="27" spans="2:256" x14ac:dyDescent="0.2">
      <c r="B27" s="200" t="s">
        <v>20</v>
      </c>
      <c r="C27" s="200">
        <v>27476</v>
      </c>
      <c r="D27" s="200">
        <v>0</v>
      </c>
      <c r="E27" s="200">
        <v>0</v>
      </c>
      <c r="F27" s="200">
        <v>4</v>
      </c>
      <c r="G27" s="200">
        <v>2</v>
      </c>
      <c r="H27" s="200">
        <v>9</v>
      </c>
      <c r="I27" s="200">
        <v>43</v>
      </c>
      <c r="J27" s="200">
        <v>41</v>
      </c>
      <c r="K27" s="200">
        <v>0</v>
      </c>
      <c r="P27" s="200">
        <v>85</v>
      </c>
      <c r="Q27" s="200">
        <v>13553</v>
      </c>
      <c r="R27" s="200">
        <v>0</v>
      </c>
      <c r="S27" s="200" t="s">
        <v>78</v>
      </c>
      <c r="T27" s="200">
        <v>3</v>
      </c>
      <c r="U27" s="200">
        <v>1</v>
      </c>
      <c r="V27" s="200">
        <v>7</v>
      </c>
      <c r="W27" s="200">
        <v>41</v>
      </c>
      <c r="X27" s="200">
        <v>48</v>
      </c>
      <c r="Y27" s="200">
        <v>0</v>
      </c>
      <c r="AD27" s="200">
        <v>89</v>
      </c>
      <c r="AE27" s="200">
        <v>13923</v>
      </c>
      <c r="AF27" s="200">
        <v>0</v>
      </c>
      <c r="AG27" s="200" t="s">
        <v>78</v>
      </c>
      <c r="AH27" s="200">
        <v>6</v>
      </c>
      <c r="AI27" s="200">
        <v>2</v>
      </c>
      <c r="AJ27" s="200">
        <v>10</v>
      </c>
      <c r="AK27" s="200">
        <v>46</v>
      </c>
      <c r="AL27" s="200">
        <v>35</v>
      </c>
      <c r="AM27" s="200">
        <v>0</v>
      </c>
      <c r="AR27" s="200">
        <v>81</v>
      </c>
      <c r="AS27" s="200">
        <v>27446</v>
      </c>
      <c r="AT27" s="200">
        <v>0</v>
      </c>
      <c r="AU27" s="200">
        <v>0</v>
      </c>
      <c r="AV27" s="200">
        <v>1</v>
      </c>
      <c r="AW27" s="200">
        <v>1</v>
      </c>
      <c r="AX27" s="200">
        <v>3</v>
      </c>
      <c r="AY27" s="200">
        <v>15</v>
      </c>
      <c r="AZ27" s="200">
        <v>55</v>
      </c>
      <c r="BA27" s="200">
        <v>24</v>
      </c>
      <c r="BB27" s="200">
        <v>1</v>
      </c>
      <c r="BH27" s="200">
        <v>80</v>
      </c>
      <c r="BI27" s="200">
        <v>13542</v>
      </c>
      <c r="BJ27" s="200" t="s">
        <v>78</v>
      </c>
      <c r="BK27" s="200">
        <v>0</v>
      </c>
      <c r="BL27" s="200">
        <v>1</v>
      </c>
      <c r="BM27" s="200">
        <v>1</v>
      </c>
      <c r="BN27" s="200">
        <v>2</v>
      </c>
      <c r="BO27" s="200">
        <v>12</v>
      </c>
      <c r="BP27" s="200">
        <v>54</v>
      </c>
      <c r="BQ27" s="200">
        <v>30</v>
      </c>
      <c r="BR27" s="200">
        <v>1</v>
      </c>
      <c r="BX27" s="200">
        <v>85</v>
      </c>
      <c r="BY27" s="200">
        <v>13904</v>
      </c>
      <c r="BZ27" s="200" t="s">
        <v>78</v>
      </c>
      <c r="CA27" s="200">
        <v>0</v>
      </c>
      <c r="CB27" s="200">
        <v>1</v>
      </c>
      <c r="CC27" s="200">
        <v>1</v>
      </c>
      <c r="CD27" s="200">
        <v>4</v>
      </c>
      <c r="CE27" s="200">
        <v>18</v>
      </c>
      <c r="CF27" s="200">
        <v>57</v>
      </c>
      <c r="CG27" s="200">
        <v>18</v>
      </c>
      <c r="CH27" s="200">
        <v>0</v>
      </c>
      <c r="CN27" s="200">
        <v>75</v>
      </c>
      <c r="CO27" s="200">
        <v>27474</v>
      </c>
      <c r="CP27" s="200">
        <v>0</v>
      </c>
      <c r="CQ27" s="200">
        <v>0</v>
      </c>
      <c r="CR27" s="200">
        <v>4</v>
      </c>
      <c r="CS27" s="200">
        <v>1</v>
      </c>
      <c r="CT27" s="200">
        <v>1</v>
      </c>
      <c r="CU27" s="200">
        <v>13</v>
      </c>
      <c r="CV27" s="200">
        <v>49</v>
      </c>
      <c r="CW27" s="200">
        <v>29</v>
      </c>
      <c r="CX27" s="200">
        <v>2</v>
      </c>
      <c r="DD27" s="200">
        <v>80</v>
      </c>
      <c r="DE27" s="200">
        <v>13551</v>
      </c>
      <c r="DF27" s="200">
        <v>0</v>
      </c>
      <c r="DG27" s="200">
        <v>0</v>
      </c>
      <c r="DH27" s="200">
        <v>3</v>
      </c>
      <c r="DI27" s="200">
        <v>1</v>
      </c>
      <c r="DJ27" s="200">
        <v>1</v>
      </c>
      <c r="DK27" s="200">
        <v>14</v>
      </c>
      <c r="DL27" s="200">
        <v>52</v>
      </c>
      <c r="DM27" s="200">
        <v>28</v>
      </c>
      <c r="DN27" s="200">
        <v>2</v>
      </c>
      <c r="DT27" s="200">
        <v>81</v>
      </c>
      <c r="DU27" s="200">
        <v>13923</v>
      </c>
      <c r="DV27" s="200">
        <v>0</v>
      </c>
      <c r="DW27" s="200">
        <v>0</v>
      </c>
      <c r="DX27" s="200">
        <v>5</v>
      </c>
      <c r="DY27" s="200">
        <v>1</v>
      </c>
      <c r="DZ27" s="200">
        <v>1</v>
      </c>
      <c r="EA27" s="200">
        <v>13</v>
      </c>
      <c r="EB27" s="200">
        <v>47</v>
      </c>
      <c r="EC27" s="200">
        <v>30</v>
      </c>
      <c r="ED27" s="200">
        <v>2</v>
      </c>
      <c r="EJ27" s="200">
        <v>80</v>
      </c>
      <c r="EK27" s="200" t="s">
        <v>119</v>
      </c>
      <c r="EL27" s="200" t="s">
        <v>119</v>
      </c>
      <c r="EM27" s="200" t="s">
        <v>119</v>
      </c>
      <c r="EN27" s="200" t="s">
        <v>119</v>
      </c>
      <c r="EO27" s="200" t="s">
        <v>119</v>
      </c>
      <c r="EP27" s="200" t="s">
        <v>119</v>
      </c>
      <c r="EQ27" s="200" t="s">
        <v>119</v>
      </c>
      <c r="ER27" s="200" t="s">
        <v>119</v>
      </c>
      <c r="ES27" s="200" t="s">
        <v>119</v>
      </c>
      <c r="ET27" s="200" t="s">
        <v>119</v>
      </c>
      <c r="EU27" s="200" t="s">
        <v>119</v>
      </c>
      <c r="EV27" s="200" t="s">
        <v>119</v>
      </c>
      <c r="EW27" s="200" t="s">
        <v>119</v>
      </c>
      <c r="EX27" s="200" t="s">
        <v>119</v>
      </c>
      <c r="EY27" s="200" t="s">
        <v>119</v>
      </c>
      <c r="EZ27" s="200" t="s">
        <v>119</v>
      </c>
      <c r="FA27" s="200" t="s">
        <v>119</v>
      </c>
      <c r="FB27" s="200" t="s">
        <v>119</v>
      </c>
      <c r="FC27" s="200" t="s">
        <v>119</v>
      </c>
      <c r="FD27" s="200" t="s">
        <v>119</v>
      </c>
      <c r="FE27" s="200" t="s">
        <v>119</v>
      </c>
      <c r="FF27" s="200" t="s">
        <v>119</v>
      </c>
      <c r="FG27" s="200" t="s">
        <v>119</v>
      </c>
      <c r="FH27" s="200" t="s">
        <v>119</v>
      </c>
      <c r="FI27" s="200" t="s">
        <v>119</v>
      </c>
      <c r="FJ27" s="200" t="s">
        <v>119</v>
      </c>
      <c r="FK27" s="200" t="s">
        <v>119</v>
      </c>
      <c r="FL27" s="200" t="s">
        <v>119</v>
      </c>
      <c r="FM27" s="200" t="s">
        <v>119</v>
      </c>
      <c r="FN27" s="200" t="s">
        <v>119</v>
      </c>
      <c r="FO27" s="200" t="s">
        <v>119</v>
      </c>
      <c r="FP27" s="200" t="s">
        <v>119</v>
      </c>
      <c r="FQ27" s="200" t="s">
        <v>119</v>
      </c>
      <c r="FR27" s="200" t="s">
        <v>119</v>
      </c>
      <c r="FS27" s="200" t="s">
        <v>119</v>
      </c>
      <c r="FT27" s="200" t="s">
        <v>119</v>
      </c>
      <c r="FU27" s="200" t="s">
        <v>119</v>
      </c>
      <c r="FV27" s="200" t="s">
        <v>119</v>
      </c>
      <c r="FW27" s="200" t="s">
        <v>119</v>
      </c>
      <c r="FX27" s="200" t="s">
        <v>119</v>
      </c>
      <c r="FY27" s="200" t="s">
        <v>119</v>
      </c>
      <c r="FZ27" s="200" t="s">
        <v>119</v>
      </c>
      <c r="GA27" s="200" t="s">
        <v>119</v>
      </c>
      <c r="GB27" s="200" t="s">
        <v>119</v>
      </c>
      <c r="GC27" s="200" t="s">
        <v>119</v>
      </c>
      <c r="GD27" s="200">
        <v>27443</v>
      </c>
      <c r="GF27" s="200">
        <v>72</v>
      </c>
      <c r="GG27" s="200">
        <v>13540</v>
      </c>
      <c r="GI27" s="200">
        <v>75</v>
      </c>
      <c r="GJ27" s="200">
        <v>13903</v>
      </c>
      <c r="GL27" s="200">
        <v>68</v>
      </c>
      <c r="GM27" s="200" t="s">
        <v>119</v>
      </c>
      <c r="GN27" s="200" t="s">
        <v>119</v>
      </c>
      <c r="GO27" s="200" t="s">
        <v>119</v>
      </c>
      <c r="GP27" s="200" t="s">
        <v>119</v>
      </c>
      <c r="GQ27" s="200" t="s">
        <v>119</v>
      </c>
      <c r="GR27" s="200" t="s">
        <v>119</v>
      </c>
      <c r="GS27" s="200" t="s">
        <v>119</v>
      </c>
      <c r="GT27" s="200" t="s">
        <v>119</v>
      </c>
      <c r="GU27" s="200" t="s">
        <v>119</v>
      </c>
      <c r="GV27" s="200" t="s">
        <v>119</v>
      </c>
      <c r="GW27" s="200" t="s">
        <v>119</v>
      </c>
      <c r="GX27" s="200" t="s">
        <v>119</v>
      </c>
      <c r="GY27" s="200" t="s">
        <v>119</v>
      </c>
      <c r="GZ27" s="200" t="s">
        <v>119</v>
      </c>
      <c r="HA27" s="200" t="s">
        <v>119</v>
      </c>
      <c r="HB27" s="200" t="s">
        <v>119</v>
      </c>
      <c r="HC27" s="200" t="s">
        <v>119</v>
      </c>
      <c r="HD27" s="200" t="s">
        <v>119</v>
      </c>
      <c r="HE27" s="200">
        <v>24543</v>
      </c>
      <c r="HG27" s="200">
        <v>87</v>
      </c>
      <c r="HH27" s="200">
        <v>12127</v>
      </c>
      <c r="HJ27" s="200">
        <v>87</v>
      </c>
      <c r="HK27" s="200">
        <v>12416</v>
      </c>
      <c r="HM27" s="200">
        <v>86</v>
      </c>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row>
    <row r="28" spans="2:256" x14ac:dyDescent="0.2">
      <c r="B28" s="211" t="s">
        <v>92</v>
      </c>
      <c r="C28" s="200">
        <v>7585</v>
      </c>
      <c r="D28" s="200" t="s">
        <v>78</v>
      </c>
      <c r="E28" s="200" t="s">
        <v>78</v>
      </c>
      <c r="F28" s="200">
        <v>3</v>
      </c>
      <c r="G28" s="200">
        <v>2</v>
      </c>
      <c r="H28" s="200">
        <v>10</v>
      </c>
      <c r="I28" s="200">
        <v>46</v>
      </c>
      <c r="J28" s="200">
        <v>38</v>
      </c>
      <c r="K28" s="200" t="s">
        <v>78</v>
      </c>
      <c r="P28" s="200">
        <v>84</v>
      </c>
      <c r="Q28" s="200">
        <v>3750</v>
      </c>
      <c r="R28" s="200" t="s">
        <v>78</v>
      </c>
      <c r="S28" s="200" t="s">
        <v>78</v>
      </c>
      <c r="T28" s="200">
        <v>2</v>
      </c>
      <c r="U28" s="200">
        <v>2</v>
      </c>
      <c r="V28" s="200">
        <v>7</v>
      </c>
      <c r="W28" s="200">
        <v>44</v>
      </c>
      <c r="X28" s="200">
        <v>45</v>
      </c>
      <c r="Y28" s="200" t="s">
        <v>78</v>
      </c>
      <c r="AD28" s="200">
        <v>89</v>
      </c>
      <c r="AE28" s="200">
        <v>3835</v>
      </c>
      <c r="AF28" s="200" t="s">
        <v>78</v>
      </c>
      <c r="AG28" s="200" t="s">
        <v>78</v>
      </c>
      <c r="AH28" s="200">
        <v>5</v>
      </c>
      <c r="AI28" s="200">
        <v>3</v>
      </c>
      <c r="AJ28" s="200">
        <v>12</v>
      </c>
      <c r="AK28" s="200">
        <v>47</v>
      </c>
      <c r="AL28" s="200">
        <v>32</v>
      </c>
      <c r="AM28" s="200" t="s">
        <v>78</v>
      </c>
      <c r="AR28" s="200">
        <v>79</v>
      </c>
      <c r="AS28" s="200">
        <v>7577</v>
      </c>
      <c r="AT28" s="200" t="s">
        <v>78</v>
      </c>
      <c r="AU28" s="200">
        <v>0</v>
      </c>
      <c r="AV28" s="200">
        <v>1</v>
      </c>
      <c r="AW28" s="200">
        <v>1</v>
      </c>
      <c r="AX28" s="200">
        <v>3</v>
      </c>
      <c r="AY28" s="200">
        <v>17</v>
      </c>
      <c r="AZ28" s="200">
        <v>57</v>
      </c>
      <c r="BA28" s="200">
        <v>21</v>
      </c>
      <c r="BB28" s="200">
        <v>0</v>
      </c>
      <c r="BH28" s="200">
        <v>79</v>
      </c>
      <c r="BI28" s="200">
        <v>3747</v>
      </c>
      <c r="BJ28" s="200">
        <v>0</v>
      </c>
      <c r="BK28" s="200" t="s">
        <v>78</v>
      </c>
      <c r="BL28" s="200">
        <v>0</v>
      </c>
      <c r="BM28" s="200">
        <v>0</v>
      </c>
      <c r="BN28" s="200">
        <v>2</v>
      </c>
      <c r="BO28" s="200">
        <v>13</v>
      </c>
      <c r="BP28" s="200">
        <v>56</v>
      </c>
      <c r="BQ28" s="200">
        <v>28</v>
      </c>
      <c r="BR28" s="200" t="s">
        <v>78</v>
      </c>
      <c r="BX28" s="200">
        <v>85</v>
      </c>
      <c r="BY28" s="200">
        <v>3830</v>
      </c>
      <c r="BZ28" s="200" t="s">
        <v>78</v>
      </c>
      <c r="CA28" s="200" t="s">
        <v>78</v>
      </c>
      <c r="CB28" s="200">
        <v>1</v>
      </c>
      <c r="CC28" s="200">
        <v>1</v>
      </c>
      <c r="CD28" s="200">
        <v>4</v>
      </c>
      <c r="CE28" s="200">
        <v>21</v>
      </c>
      <c r="CF28" s="200">
        <v>57</v>
      </c>
      <c r="CG28" s="200">
        <v>15</v>
      </c>
      <c r="CH28" s="200" t="s">
        <v>78</v>
      </c>
      <c r="CN28" s="200">
        <v>73</v>
      </c>
      <c r="CO28" s="200">
        <v>7585</v>
      </c>
      <c r="CP28" s="200">
        <v>0</v>
      </c>
      <c r="CQ28" s="200" t="s">
        <v>78</v>
      </c>
      <c r="CR28" s="200">
        <v>4</v>
      </c>
      <c r="CS28" s="200">
        <v>2</v>
      </c>
      <c r="CT28" s="200">
        <v>1</v>
      </c>
      <c r="CU28" s="200">
        <v>16</v>
      </c>
      <c r="CV28" s="200">
        <v>52</v>
      </c>
      <c r="CW28" s="200">
        <v>25</v>
      </c>
      <c r="CX28" s="200">
        <v>1</v>
      </c>
      <c r="DD28" s="200">
        <v>78</v>
      </c>
      <c r="DE28" s="200">
        <v>3750</v>
      </c>
      <c r="DF28" s="200" t="s">
        <v>78</v>
      </c>
      <c r="DG28" s="200" t="s">
        <v>78</v>
      </c>
      <c r="DH28" s="200">
        <v>3</v>
      </c>
      <c r="DI28" s="200">
        <v>2</v>
      </c>
      <c r="DJ28" s="200">
        <v>1</v>
      </c>
      <c r="DK28" s="200">
        <v>16</v>
      </c>
      <c r="DL28" s="200">
        <v>53</v>
      </c>
      <c r="DM28" s="200">
        <v>25</v>
      </c>
      <c r="DN28" s="200">
        <v>1</v>
      </c>
      <c r="DT28" s="200">
        <v>79</v>
      </c>
      <c r="DU28" s="200">
        <v>3835</v>
      </c>
      <c r="DV28" s="200" t="s">
        <v>78</v>
      </c>
      <c r="DW28" s="200" t="s">
        <v>78</v>
      </c>
      <c r="DX28" s="200">
        <v>5</v>
      </c>
      <c r="DY28" s="200">
        <v>2</v>
      </c>
      <c r="DZ28" s="200">
        <v>1</v>
      </c>
      <c r="EA28" s="200">
        <v>16</v>
      </c>
      <c r="EB28" s="200">
        <v>50</v>
      </c>
      <c r="EC28" s="200">
        <v>26</v>
      </c>
      <c r="ED28" s="200">
        <v>1</v>
      </c>
      <c r="EJ28" s="200">
        <v>77</v>
      </c>
      <c r="EK28" s="200" t="s">
        <v>119</v>
      </c>
      <c r="EL28" s="200" t="s">
        <v>119</v>
      </c>
      <c r="EM28" s="200" t="s">
        <v>119</v>
      </c>
      <c r="EN28" s="200" t="s">
        <v>119</v>
      </c>
      <c r="EO28" s="200" t="s">
        <v>119</v>
      </c>
      <c r="EP28" s="200" t="s">
        <v>119</v>
      </c>
      <c r="EQ28" s="200" t="s">
        <v>119</v>
      </c>
      <c r="ER28" s="200" t="s">
        <v>119</v>
      </c>
      <c r="ES28" s="200" t="s">
        <v>119</v>
      </c>
      <c r="ET28" s="200" t="s">
        <v>119</v>
      </c>
      <c r="EU28" s="200" t="s">
        <v>119</v>
      </c>
      <c r="EV28" s="200" t="s">
        <v>119</v>
      </c>
      <c r="EW28" s="200" t="s">
        <v>119</v>
      </c>
      <c r="EX28" s="200" t="s">
        <v>119</v>
      </c>
      <c r="EY28" s="200" t="s">
        <v>119</v>
      </c>
      <c r="EZ28" s="200" t="s">
        <v>119</v>
      </c>
      <c r="FA28" s="200" t="s">
        <v>119</v>
      </c>
      <c r="FB28" s="200" t="s">
        <v>119</v>
      </c>
      <c r="FC28" s="200" t="s">
        <v>119</v>
      </c>
      <c r="FD28" s="200" t="s">
        <v>119</v>
      </c>
      <c r="FE28" s="200" t="s">
        <v>119</v>
      </c>
      <c r="FF28" s="200" t="s">
        <v>119</v>
      </c>
      <c r="FG28" s="200" t="s">
        <v>119</v>
      </c>
      <c r="FH28" s="200" t="s">
        <v>119</v>
      </c>
      <c r="FI28" s="200" t="s">
        <v>119</v>
      </c>
      <c r="FJ28" s="200" t="s">
        <v>119</v>
      </c>
      <c r="FK28" s="200" t="s">
        <v>119</v>
      </c>
      <c r="FL28" s="200" t="s">
        <v>119</v>
      </c>
      <c r="FM28" s="200" t="s">
        <v>119</v>
      </c>
      <c r="FN28" s="200" t="s">
        <v>119</v>
      </c>
      <c r="FO28" s="200" t="s">
        <v>119</v>
      </c>
      <c r="FP28" s="200" t="s">
        <v>119</v>
      </c>
      <c r="FQ28" s="200" t="s">
        <v>119</v>
      </c>
      <c r="FR28" s="200" t="s">
        <v>119</v>
      </c>
      <c r="FS28" s="200" t="s">
        <v>119</v>
      </c>
      <c r="FT28" s="200" t="s">
        <v>119</v>
      </c>
      <c r="FU28" s="200" t="s">
        <v>119</v>
      </c>
      <c r="FV28" s="200" t="s">
        <v>119</v>
      </c>
      <c r="FW28" s="200" t="s">
        <v>119</v>
      </c>
      <c r="FX28" s="200" t="s">
        <v>119</v>
      </c>
      <c r="FY28" s="200" t="s">
        <v>119</v>
      </c>
      <c r="FZ28" s="200" t="s">
        <v>119</v>
      </c>
      <c r="GA28" s="200" t="s">
        <v>119</v>
      </c>
      <c r="GB28" s="200" t="s">
        <v>119</v>
      </c>
      <c r="GC28" s="200" t="s">
        <v>119</v>
      </c>
      <c r="GD28" s="200">
        <v>7577</v>
      </c>
      <c r="GF28" s="200">
        <v>69</v>
      </c>
      <c r="GG28" s="200">
        <v>3747</v>
      </c>
      <c r="GI28" s="200">
        <v>73</v>
      </c>
      <c r="GJ28" s="200">
        <v>3830</v>
      </c>
      <c r="GL28" s="200">
        <v>65</v>
      </c>
      <c r="GM28" s="200" t="s">
        <v>119</v>
      </c>
      <c r="GN28" s="200" t="s">
        <v>119</v>
      </c>
      <c r="GO28" s="200" t="s">
        <v>119</v>
      </c>
      <c r="GP28" s="200" t="s">
        <v>119</v>
      </c>
      <c r="GQ28" s="200" t="s">
        <v>119</v>
      </c>
      <c r="GR28" s="200" t="s">
        <v>119</v>
      </c>
      <c r="GS28" s="200" t="s">
        <v>119</v>
      </c>
      <c r="GT28" s="200" t="s">
        <v>119</v>
      </c>
      <c r="GU28" s="200" t="s">
        <v>119</v>
      </c>
      <c r="GV28" s="200" t="s">
        <v>119</v>
      </c>
      <c r="GW28" s="200" t="s">
        <v>119</v>
      </c>
      <c r="GX28" s="200" t="s">
        <v>119</v>
      </c>
      <c r="GY28" s="200" t="s">
        <v>119</v>
      </c>
      <c r="GZ28" s="200" t="s">
        <v>119</v>
      </c>
      <c r="HA28" s="200" t="s">
        <v>119</v>
      </c>
      <c r="HB28" s="200" t="s">
        <v>119</v>
      </c>
      <c r="HC28" s="200" t="s">
        <v>119</v>
      </c>
      <c r="HD28" s="200" t="s">
        <v>119</v>
      </c>
      <c r="HE28" s="200">
        <v>7244</v>
      </c>
      <c r="HG28" s="200">
        <v>83</v>
      </c>
      <c r="HH28" s="200">
        <v>3592</v>
      </c>
      <c r="HJ28" s="200">
        <v>83</v>
      </c>
      <c r="HK28" s="200">
        <v>3652</v>
      </c>
      <c r="HM28" s="200">
        <v>83</v>
      </c>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row>
    <row r="29" spans="2:256" x14ac:dyDescent="0.2">
      <c r="B29" s="211" t="s">
        <v>93</v>
      </c>
      <c r="C29" s="200">
        <v>16647</v>
      </c>
      <c r="D29" s="200">
        <v>0</v>
      </c>
      <c r="E29" s="200">
        <v>0</v>
      </c>
      <c r="F29" s="200">
        <v>5</v>
      </c>
      <c r="G29" s="200">
        <v>2</v>
      </c>
      <c r="H29" s="200">
        <v>8</v>
      </c>
      <c r="I29" s="200">
        <v>42</v>
      </c>
      <c r="J29" s="200">
        <v>43</v>
      </c>
      <c r="K29" s="200">
        <v>0</v>
      </c>
      <c r="P29" s="200">
        <v>85</v>
      </c>
      <c r="Q29" s="200">
        <v>8193</v>
      </c>
      <c r="R29" s="200" t="s">
        <v>78</v>
      </c>
      <c r="S29" s="200">
        <v>0</v>
      </c>
      <c r="T29" s="200">
        <v>4</v>
      </c>
      <c r="U29" s="200">
        <v>1</v>
      </c>
      <c r="V29" s="200">
        <v>6</v>
      </c>
      <c r="W29" s="200">
        <v>39</v>
      </c>
      <c r="X29" s="200">
        <v>49</v>
      </c>
      <c r="Y29" s="200" t="s">
        <v>78</v>
      </c>
      <c r="AD29" s="200">
        <v>88</v>
      </c>
      <c r="AE29" s="200">
        <v>8454</v>
      </c>
      <c r="AF29" s="200" t="s">
        <v>78</v>
      </c>
      <c r="AG29" s="200">
        <v>0</v>
      </c>
      <c r="AH29" s="200">
        <v>6</v>
      </c>
      <c r="AI29" s="200">
        <v>2</v>
      </c>
      <c r="AJ29" s="200">
        <v>10</v>
      </c>
      <c r="AK29" s="200">
        <v>45</v>
      </c>
      <c r="AL29" s="200">
        <v>37</v>
      </c>
      <c r="AM29" s="200" t="s">
        <v>78</v>
      </c>
      <c r="AR29" s="200">
        <v>82</v>
      </c>
      <c r="AS29" s="200">
        <v>16627</v>
      </c>
      <c r="AT29" s="200" t="s">
        <v>78</v>
      </c>
      <c r="AU29" s="200">
        <v>0</v>
      </c>
      <c r="AV29" s="200">
        <v>1</v>
      </c>
      <c r="AW29" s="200">
        <v>1</v>
      </c>
      <c r="AX29" s="200">
        <v>3</v>
      </c>
      <c r="AY29" s="200">
        <v>14</v>
      </c>
      <c r="AZ29" s="200">
        <v>55</v>
      </c>
      <c r="BA29" s="200">
        <v>25</v>
      </c>
      <c r="BB29" s="200">
        <v>1</v>
      </c>
      <c r="BH29" s="200">
        <v>81</v>
      </c>
      <c r="BI29" s="200">
        <v>8185</v>
      </c>
      <c r="BJ29" s="200" t="s">
        <v>78</v>
      </c>
      <c r="BK29" s="200">
        <v>0</v>
      </c>
      <c r="BL29" s="200">
        <v>1</v>
      </c>
      <c r="BM29" s="200">
        <v>1</v>
      </c>
      <c r="BN29" s="200">
        <v>2</v>
      </c>
      <c r="BO29" s="200">
        <v>11</v>
      </c>
      <c r="BP29" s="200">
        <v>52</v>
      </c>
      <c r="BQ29" s="200">
        <v>31</v>
      </c>
      <c r="BR29" s="200">
        <v>1</v>
      </c>
      <c r="BX29" s="200">
        <v>85</v>
      </c>
      <c r="BY29" s="200">
        <v>8442</v>
      </c>
      <c r="BZ29" s="200" t="s">
        <v>78</v>
      </c>
      <c r="CA29" s="200">
        <v>0</v>
      </c>
      <c r="CB29" s="200">
        <v>1</v>
      </c>
      <c r="CC29" s="200">
        <v>1</v>
      </c>
      <c r="CD29" s="200">
        <v>4</v>
      </c>
      <c r="CE29" s="200">
        <v>16</v>
      </c>
      <c r="CF29" s="200">
        <v>57</v>
      </c>
      <c r="CG29" s="200">
        <v>19</v>
      </c>
      <c r="CH29" s="200">
        <v>0</v>
      </c>
      <c r="CN29" s="200">
        <v>77</v>
      </c>
      <c r="CO29" s="200">
        <v>16646</v>
      </c>
      <c r="CP29" s="200">
        <v>0</v>
      </c>
      <c r="CQ29" s="200">
        <v>0</v>
      </c>
      <c r="CR29" s="200">
        <v>5</v>
      </c>
      <c r="CS29" s="200">
        <v>1</v>
      </c>
      <c r="CT29" s="200">
        <v>1</v>
      </c>
      <c r="CU29" s="200">
        <v>12</v>
      </c>
      <c r="CV29" s="200">
        <v>48</v>
      </c>
      <c r="CW29" s="200">
        <v>31</v>
      </c>
      <c r="CX29" s="200">
        <v>2</v>
      </c>
      <c r="DD29" s="200">
        <v>82</v>
      </c>
      <c r="DE29" s="200">
        <v>8192</v>
      </c>
      <c r="DF29" s="200" t="s">
        <v>78</v>
      </c>
      <c r="DG29" s="200">
        <v>0</v>
      </c>
      <c r="DH29" s="200">
        <v>4</v>
      </c>
      <c r="DI29" s="200">
        <v>1</v>
      </c>
      <c r="DJ29" s="200">
        <v>1</v>
      </c>
      <c r="DK29" s="200">
        <v>13</v>
      </c>
      <c r="DL29" s="200">
        <v>51</v>
      </c>
      <c r="DM29" s="200">
        <v>29</v>
      </c>
      <c r="DN29" s="200">
        <v>2</v>
      </c>
      <c r="DT29" s="200">
        <v>82</v>
      </c>
      <c r="DU29" s="200">
        <v>8454</v>
      </c>
      <c r="DV29" s="200" t="s">
        <v>78</v>
      </c>
      <c r="DW29" s="200">
        <v>0</v>
      </c>
      <c r="DX29" s="200">
        <v>5</v>
      </c>
      <c r="DY29" s="200">
        <v>1</v>
      </c>
      <c r="DZ29" s="200">
        <v>1</v>
      </c>
      <c r="EA29" s="200">
        <v>12</v>
      </c>
      <c r="EB29" s="200">
        <v>46</v>
      </c>
      <c r="EC29" s="200">
        <v>33</v>
      </c>
      <c r="ED29" s="200">
        <v>3</v>
      </c>
      <c r="EJ29" s="200">
        <v>81</v>
      </c>
      <c r="EK29" s="200" t="s">
        <v>119</v>
      </c>
      <c r="EL29" s="200" t="s">
        <v>119</v>
      </c>
      <c r="EM29" s="200" t="s">
        <v>119</v>
      </c>
      <c r="EN29" s="200" t="s">
        <v>119</v>
      </c>
      <c r="EO29" s="200" t="s">
        <v>119</v>
      </c>
      <c r="EP29" s="200" t="s">
        <v>119</v>
      </c>
      <c r="EQ29" s="200" t="s">
        <v>119</v>
      </c>
      <c r="ER29" s="200" t="s">
        <v>119</v>
      </c>
      <c r="ES29" s="200" t="s">
        <v>119</v>
      </c>
      <c r="ET29" s="200" t="s">
        <v>119</v>
      </c>
      <c r="EU29" s="200" t="s">
        <v>119</v>
      </c>
      <c r="EV29" s="200" t="s">
        <v>119</v>
      </c>
      <c r="EW29" s="200" t="s">
        <v>119</v>
      </c>
      <c r="EX29" s="200" t="s">
        <v>119</v>
      </c>
      <c r="EY29" s="200" t="s">
        <v>119</v>
      </c>
      <c r="EZ29" s="200" t="s">
        <v>119</v>
      </c>
      <c r="FA29" s="200" t="s">
        <v>119</v>
      </c>
      <c r="FB29" s="200" t="s">
        <v>119</v>
      </c>
      <c r="FC29" s="200" t="s">
        <v>119</v>
      </c>
      <c r="FD29" s="200" t="s">
        <v>119</v>
      </c>
      <c r="FE29" s="200" t="s">
        <v>119</v>
      </c>
      <c r="FF29" s="200" t="s">
        <v>119</v>
      </c>
      <c r="FG29" s="200" t="s">
        <v>119</v>
      </c>
      <c r="FH29" s="200" t="s">
        <v>119</v>
      </c>
      <c r="FI29" s="200" t="s">
        <v>119</v>
      </c>
      <c r="FJ29" s="200" t="s">
        <v>119</v>
      </c>
      <c r="FK29" s="200" t="s">
        <v>119</v>
      </c>
      <c r="FL29" s="200" t="s">
        <v>119</v>
      </c>
      <c r="FM29" s="200" t="s">
        <v>119</v>
      </c>
      <c r="FN29" s="200" t="s">
        <v>119</v>
      </c>
      <c r="FO29" s="200" t="s">
        <v>119</v>
      </c>
      <c r="FP29" s="200" t="s">
        <v>119</v>
      </c>
      <c r="FQ29" s="200" t="s">
        <v>119</v>
      </c>
      <c r="FR29" s="200" t="s">
        <v>119</v>
      </c>
      <c r="FS29" s="200" t="s">
        <v>119</v>
      </c>
      <c r="FT29" s="200" t="s">
        <v>119</v>
      </c>
      <c r="FU29" s="200" t="s">
        <v>119</v>
      </c>
      <c r="FV29" s="200" t="s">
        <v>119</v>
      </c>
      <c r="FW29" s="200" t="s">
        <v>119</v>
      </c>
      <c r="FX29" s="200" t="s">
        <v>119</v>
      </c>
      <c r="FY29" s="200" t="s">
        <v>119</v>
      </c>
      <c r="FZ29" s="200" t="s">
        <v>119</v>
      </c>
      <c r="GA29" s="200" t="s">
        <v>119</v>
      </c>
      <c r="GB29" s="200" t="s">
        <v>119</v>
      </c>
      <c r="GC29" s="200" t="s">
        <v>119</v>
      </c>
      <c r="GD29" s="200">
        <v>16625</v>
      </c>
      <c r="GF29" s="200">
        <v>73</v>
      </c>
      <c r="GG29" s="200">
        <v>8184</v>
      </c>
      <c r="GI29" s="200">
        <v>76</v>
      </c>
      <c r="GJ29" s="200">
        <v>8441</v>
      </c>
      <c r="GL29" s="200">
        <v>70</v>
      </c>
      <c r="GM29" s="200" t="s">
        <v>119</v>
      </c>
      <c r="GN29" s="200" t="s">
        <v>119</v>
      </c>
      <c r="GO29" s="200" t="s">
        <v>119</v>
      </c>
      <c r="GP29" s="200" t="s">
        <v>119</v>
      </c>
      <c r="GQ29" s="200" t="s">
        <v>119</v>
      </c>
      <c r="GR29" s="200" t="s">
        <v>119</v>
      </c>
      <c r="GS29" s="200" t="s">
        <v>119</v>
      </c>
      <c r="GT29" s="200" t="s">
        <v>119</v>
      </c>
      <c r="GU29" s="200" t="s">
        <v>119</v>
      </c>
      <c r="GV29" s="200" t="s">
        <v>119</v>
      </c>
      <c r="GW29" s="200" t="s">
        <v>119</v>
      </c>
      <c r="GX29" s="200" t="s">
        <v>119</v>
      </c>
      <c r="GY29" s="200" t="s">
        <v>119</v>
      </c>
      <c r="GZ29" s="200" t="s">
        <v>119</v>
      </c>
      <c r="HA29" s="200" t="s">
        <v>119</v>
      </c>
      <c r="HB29" s="200" t="s">
        <v>119</v>
      </c>
      <c r="HC29" s="200" t="s">
        <v>119</v>
      </c>
      <c r="HD29" s="200" t="s">
        <v>119</v>
      </c>
      <c r="HE29" s="200">
        <v>14407</v>
      </c>
      <c r="HG29" s="200">
        <v>89</v>
      </c>
      <c r="HH29" s="200">
        <v>7096</v>
      </c>
      <c r="HJ29" s="200">
        <v>89</v>
      </c>
      <c r="HK29" s="200">
        <v>7311</v>
      </c>
      <c r="HM29" s="200">
        <v>88</v>
      </c>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row>
    <row r="30" spans="2:256" x14ac:dyDescent="0.2">
      <c r="B30" s="200" t="s">
        <v>94</v>
      </c>
      <c r="C30" s="200">
        <v>3244</v>
      </c>
      <c r="D30" s="200" t="s">
        <v>78</v>
      </c>
      <c r="E30" s="200" t="s">
        <v>78</v>
      </c>
      <c r="F30" s="200">
        <v>5</v>
      </c>
      <c r="G30" s="200">
        <v>2</v>
      </c>
      <c r="H30" s="200">
        <v>9</v>
      </c>
      <c r="I30" s="200">
        <v>44</v>
      </c>
      <c r="J30" s="200">
        <v>40</v>
      </c>
      <c r="K30" s="200" t="s">
        <v>78</v>
      </c>
      <c r="P30" s="200">
        <v>84</v>
      </c>
      <c r="Q30" s="200">
        <v>1610</v>
      </c>
      <c r="R30" s="200" t="s">
        <v>78</v>
      </c>
      <c r="S30" s="200" t="s">
        <v>78</v>
      </c>
      <c r="T30" s="200">
        <v>2</v>
      </c>
      <c r="U30" s="200">
        <v>2</v>
      </c>
      <c r="V30" s="200">
        <v>7</v>
      </c>
      <c r="W30" s="200">
        <v>41</v>
      </c>
      <c r="X30" s="200">
        <v>47</v>
      </c>
      <c r="Y30" s="200" t="s">
        <v>78</v>
      </c>
      <c r="AD30" s="200">
        <v>88</v>
      </c>
      <c r="AE30" s="200">
        <v>1634</v>
      </c>
      <c r="AF30" s="200">
        <v>0</v>
      </c>
      <c r="AG30" s="200" t="s">
        <v>78</v>
      </c>
      <c r="AH30" s="200">
        <v>7</v>
      </c>
      <c r="AI30" s="200">
        <v>2</v>
      </c>
      <c r="AJ30" s="200">
        <v>10</v>
      </c>
      <c r="AK30" s="200">
        <v>47</v>
      </c>
      <c r="AL30" s="200">
        <v>34</v>
      </c>
      <c r="AM30" s="200">
        <v>0</v>
      </c>
      <c r="AR30" s="200">
        <v>81</v>
      </c>
      <c r="AS30" s="200">
        <v>3242</v>
      </c>
      <c r="AT30" s="200">
        <v>0</v>
      </c>
      <c r="AU30" s="200">
        <v>0</v>
      </c>
      <c r="AV30" s="200">
        <v>1</v>
      </c>
      <c r="AW30" s="200">
        <v>1</v>
      </c>
      <c r="AX30" s="200">
        <v>3</v>
      </c>
      <c r="AY30" s="200">
        <v>16</v>
      </c>
      <c r="AZ30" s="200">
        <v>55</v>
      </c>
      <c r="BA30" s="200">
        <v>23</v>
      </c>
      <c r="BB30" s="200">
        <v>0</v>
      </c>
      <c r="BH30" s="200">
        <v>79</v>
      </c>
      <c r="BI30" s="200">
        <v>1610</v>
      </c>
      <c r="BJ30" s="200">
        <v>0</v>
      </c>
      <c r="BK30" s="200" t="s">
        <v>78</v>
      </c>
      <c r="BL30" s="200">
        <v>1</v>
      </c>
      <c r="BM30" s="200">
        <v>1</v>
      </c>
      <c r="BN30" s="200">
        <v>1</v>
      </c>
      <c r="BO30" s="200">
        <v>13</v>
      </c>
      <c r="BP30" s="200">
        <v>54</v>
      </c>
      <c r="BQ30" s="200">
        <v>30</v>
      </c>
      <c r="BR30" s="200" t="s">
        <v>78</v>
      </c>
      <c r="BX30" s="200">
        <v>85</v>
      </c>
      <c r="BY30" s="200">
        <v>1632</v>
      </c>
      <c r="BZ30" s="200">
        <v>0</v>
      </c>
      <c r="CA30" s="200" t="s">
        <v>78</v>
      </c>
      <c r="CB30" s="200">
        <v>1</v>
      </c>
      <c r="CC30" s="200">
        <v>2</v>
      </c>
      <c r="CD30" s="200">
        <v>5</v>
      </c>
      <c r="CE30" s="200">
        <v>19</v>
      </c>
      <c r="CF30" s="200">
        <v>57</v>
      </c>
      <c r="CG30" s="200">
        <v>16</v>
      </c>
      <c r="CH30" s="200" t="s">
        <v>78</v>
      </c>
      <c r="CN30" s="200">
        <v>73</v>
      </c>
      <c r="CO30" s="200">
        <v>3243</v>
      </c>
      <c r="CP30" s="200">
        <v>0</v>
      </c>
      <c r="CQ30" s="200" t="s">
        <v>78</v>
      </c>
      <c r="CR30" s="200">
        <v>4</v>
      </c>
      <c r="CS30" s="200">
        <v>1</v>
      </c>
      <c r="CT30" s="200">
        <v>0</v>
      </c>
      <c r="CU30" s="200">
        <v>14</v>
      </c>
      <c r="CV30" s="200">
        <v>51</v>
      </c>
      <c r="CW30" s="200">
        <v>27</v>
      </c>
      <c r="CX30" s="200">
        <v>2</v>
      </c>
      <c r="DD30" s="200">
        <v>79</v>
      </c>
      <c r="DE30" s="200">
        <v>1609</v>
      </c>
      <c r="DF30" s="200">
        <v>0</v>
      </c>
      <c r="DG30" s="200" t="s">
        <v>78</v>
      </c>
      <c r="DH30" s="200">
        <v>3</v>
      </c>
      <c r="DI30" s="200">
        <v>1</v>
      </c>
      <c r="DJ30" s="200">
        <v>0</v>
      </c>
      <c r="DK30" s="200">
        <v>15</v>
      </c>
      <c r="DL30" s="200">
        <v>53</v>
      </c>
      <c r="DM30" s="200">
        <v>26</v>
      </c>
      <c r="DN30" s="200">
        <v>1</v>
      </c>
      <c r="DT30" s="200">
        <v>81</v>
      </c>
      <c r="DU30" s="200">
        <v>1634</v>
      </c>
      <c r="DV30" s="200">
        <v>0</v>
      </c>
      <c r="DW30" s="200" t="s">
        <v>78</v>
      </c>
      <c r="DX30" s="200">
        <v>6</v>
      </c>
      <c r="DY30" s="200">
        <v>2</v>
      </c>
      <c r="DZ30" s="200">
        <v>0</v>
      </c>
      <c r="EA30" s="200">
        <v>14</v>
      </c>
      <c r="EB30" s="200">
        <v>49</v>
      </c>
      <c r="EC30" s="200">
        <v>27</v>
      </c>
      <c r="ED30" s="200">
        <v>2</v>
      </c>
      <c r="EJ30" s="200">
        <v>78</v>
      </c>
      <c r="EK30" s="200" t="s">
        <v>119</v>
      </c>
      <c r="EL30" s="200" t="s">
        <v>119</v>
      </c>
      <c r="EM30" s="200" t="s">
        <v>119</v>
      </c>
      <c r="EN30" s="200" t="s">
        <v>119</v>
      </c>
      <c r="EO30" s="200" t="s">
        <v>119</v>
      </c>
      <c r="EP30" s="200" t="s">
        <v>119</v>
      </c>
      <c r="EQ30" s="200" t="s">
        <v>119</v>
      </c>
      <c r="ER30" s="200" t="s">
        <v>119</v>
      </c>
      <c r="ES30" s="200" t="s">
        <v>119</v>
      </c>
      <c r="ET30" s="200" t="s">
        <v>119</v>
      </c>
      <c r="EU30" s="200" t="s">
        <v>119</v>
      </c>
      <c r="EV30" s="200" t="s">
        <v>119</v>
      </c>
      <c r="EW30" s="200" t="s">
        <v>119</v>
      </c>
      <c r="EX30" s="200" t="s">
        <v>119</v>
      </c>
      <c r="EY30" s="200" t="s">
        <v>119</v>
      </c>
      <c r="EZ30" s="200" t="s">
        <v>119</v>
      </c>
      <c r="FA30" s="200" t="s">
        <v>119</v>
      </c>
      <c r="FB30" s="200" t="s">
        <v>119</v>
      </c>
      <c r="FC30" s="200" t="s">
        <v>119</v>
      </c>
      <c r="FD30" s="200" t="s">
        <v>119</v>
      </c>
      <c r="FE30" s="200" t="s">
        <v>119</v>
      </c>
      <c r="FF30" s="200" t="s">
        <v>119</v>
      </c>
      <c r="FG30" s="200" t="s">
        <v>119</v>
      </c>
      <c r="FH30" s="200" t="s">
        <v>119</v>
      </c>
      <c r="FI30" s="200" t="s">
        <v>119</v>
      </c>
      <c r="FJ30" s="200" t="s">
        <v>119</v>
      </c>
      <c r="FK30" s="200" t="s">
        <v>119</v>
      </c>
      <c r="FL30" s="200" t="s">
        <v>119</v>
      </c>
      <c r="FM30" s="200" t="s">
        <v>119</v>
      </c>
      <c r="FN30" s="200" t="s">
        <v>119</v>
      </c>
      <c r="FO30" s="200" t="s">
        <v>119</v>
      </c>
      <c r="FP30" s="200" t="s">
        <v>119</v>
      </c>
      <c r="FQ30" s="200" t="s">
        <v>119</v>
      </c>
      <c r="FR30" s="200" t="s">
        <v>119</v>
      </c>
      <c r="FS30" s="200" t="s">
        <v>119</v>
      </c>
      <c r="FT30" s="200" t="s">
        <v>119</v>
      </c>
      <c r="FU30" s="200" t="s">
        <v>119</v>
      </c>
      <c r="FV30" s="200" t="s">
        <v>119</v>
      </c>
      <c r="FW30" s="200" t="s">
        <v>119</v>
      </c>
      <c r="FX30" s="200" t="s">
        <v>119</v>
      </c>
      <c r="FY30" s="200" t="s">
        <v>119</v>
      </c>
      <c r="FZ30" s="200" t="s">
        <v>119</v>
      </c>
      <c r="GA30" s="200" t="s">
        <v>119</v>
      </c>
      <c r="GB30" s="200" t="s">
        <v>119</v>
      </c>
      <c r="GC30" s="200" t="s">
        <v>119</v>
      </c>
      <c r="GD30" s="200">
        <v>3241</v>
      </c>
      <c r="GF30" s="200">
        <v>70</v>
      </c>
      <c r="GG30" s="200">
        <v>1609</v>
      </c>
      <c r="GI30" s="200">
        <v>75</v>
      </c>
      <c r="GJ30" s="200">
        <v>1632</v>
      </c>
      <c r="GL30" s="200">
        <v>66</v>
      </c>
      <c r="GM30" s="200" t="s">
        <v>119</v>
      </c>
      <c r="GN30" s="200" t="s">
        <v>119</v>
      </c>
      <c r="GO30" s="200" t="s">
        <v>119</v>
      </c>
      <c r="GP30" s="200" t="s">
        <v>119</v>
      </c>
      <c r="GQ30" s="200" t="s">
        <v>119</v>
      </c>
      <c r="GR30" s="200" t="s">
        <v>119</v>
      </c>
      <c r="GS30" s="200" t="s">
        <v>119</v>
      </c>
      <c r="GT30" s="200" t="s">
        <v>119</v>
      </c>
      <c r="GU30" s="200" t="s">
        <v>119</v>
      </c>
      <c r="GV30" s="200" t="s">
        <v>119</v>
      </c>
      <c r="GW30" s="200" t="s">
        <v>119</v>
      </c>
      <c r="GX30" s="200" t="s">
        <v>119</v>
      </c>
      <c r="GY30" s="200" t="s">
        <v>119</v>
      </c>
      <c r="GZ30" s="200" t="s">
        <v>119</v>
      </c>
      <c r="HA30" s="200" t="s">
        <v>119</v>
      </c>
      <c r="HB30" s="200" t="s">
        <v>119</v>
      </c>
      <c r="HC30" s="200" t="s">
        <v>119</v>
      </c>
      <c r="HD30" s="200" t="s">
        <v>119</v>
      </c>
      <c r="HE30" s="200">
        <v>2892</v>
      </c>
      <c r="HG30" s="200">
        <v>86</v>
      </c>
      <c r="HH30" s="200">
        <v>1439</v>
      </c>
      <c r="HJ30" s="200">
        <v>87</v>
      </c>
      <c r="HK30" s="200">
        <v>1453</v>
      </c>
      <c r="HM30" s="200">
        <v>85</v>
      </c>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row>
    <row r="31" spans="2:256" x14ac:dyDescent="0.2">
      <c r="B31" s="200" t="s">
        <v>21</v>
      </c>
      <c r="C31" s="200">
        <v>1919</v>
      </c>
      <c r="D31" s="200">
        <v>0</v>
      </c>
      <c r="E31" s="200">
        <v>0</v>
      </c>
      <c r="F31" s="200">
        <v>4</v>
      </c>
      <c r="G31" s="200">
        <v>1</v>
      </c>
      <c r="H31" s="200">
        <v>5</v>
      </c>
      <c r="I31" s="200">
        <v>27</v>
      </c>
      <c r="J31" s="200">
        <v>61</v>
      </c>
      <c r="K31" s="200">
        <v>1</v>
      </c>
      <c r="P31" s="200">
        <v>89</v>
      </c>
      <c r="Q31" s="200">
        <v>943</v>
      </c>
      <c r="R31" s="200" t="s">
        <v>78</v>
      </c>
      <c r="S31" s="200" t="s">
        <v>78</v>
      </c>
      <c r="T31" s="200">
        <v>4</v>
      </c>
      <c r="U31" s="200">
        <v>1</v>
      </c>
      <c r="V31" s="200">
        <v>3</v>
      </c>
      <c r="W31" s="200">
        <v>25</v>
      </c>
      <c r="X31" s="200">
        <v>65</v>
      </c>
      <c r="Y31" s="200">
        <v>2</v>
      </c>
      <c r="AD31" s="200">
        <v>92</v>
      </c>
      <c r="AE31" s="200">
        <v>976</v>
      </c>
      <c r="AF31" s="200" t="s">
        <v>78</v>
      </c>
      <c r="AG31" s="200" t="s">
        <v>78</v>
      </c>
      <c r="AH31" s="200">
        <v>5</v>
      </c>
      <c r="AI31" s="200">
        <v>1</v>
      </c>
      <c r="AJ31" s="200">
        <v>7</v>
      </c>
      <c r="AK31" s="200">
        <v>29</v>
      </c>
      <c r="AL31" s="200">
        <v>57</v>
      </c>
      <c r="AM31" s="200">
        <v>1</v>
      </c>
      <c r="AR31" s="200">
        <v>87</v>
      </c>
      <c r="AS31" s="200">
        <v>1918</v>
      </c>
      <c r="AT31" s="200">
        <v>0</v>
      </c>
      <c r="AU31" s="200">
        <v>0</v>
      </c>
      <c r="AV31" s="200">
        <v>1</v>
      </c>
      <c r="AW31" s="200">
        <v>1</v>
      </c>
      <c r="AX31" s="200">
        <v>3</v>
      </c>
      <c r="AY31" s="200">
        <v>9</v>
      </c>
      <c r="AZ31" s="200">
        <v>39</v>
      </c>
      <c r="BA31" s="200">
        <v>44</v>
      </c>
      <c r="BB31" s="200">
        <v>3</v>
      </c>
      <c r="BH31" s="200">
        <v>86</v>
      </c>
      <c r="BI31" s="200">
        <v>942</v>
      </c>
      <c r="BJ31" s="200">
        <v>0</v>
      </c>
      <c r="BK31" s="200" t="s">
        <v>78</v>
      </c>
      <c r="BL31" s="200">
        <v>0</v>
      </c>
      <c r="BM31" s="200">
        <v>1</v>
      </c>
      <c r="BN31" s="200">
        <v>2</v>
      </c>
      <c r="BO31" s="200">
        <v>6</v>
      </c>
      <c r="BP31" s="200">
        <v>36</v>
      </c>
      <c r="BQ31" s="200">
        <v>50</v>
      </c>
      <c r="BR31" s="200">
        <v>4</v>
      </c>
      <c r="BX31" s="200">
        <v>90</v>
      </c>
      <c r="BY31" s="200">
        <v>976</v>
      </c>
      <c r="BZ31" s="200">
        <v>0</v>
      </c>
      <c r="CA31" s="200" t="s">
        <v>78</v>
      </c>
      <c r="CB31" s="200">
        <v>2</v>
      </c>
      <c r="CC31" s="200">
        <v>1</v>
      </c>
      <c r="CD31" s="200">
        <v>3</v>
      </c>
      <c r="CE31" s="200">
        <v>12</v>
      </c>
      <c r="CF31" s="200">
        <v>41</v>
      </c>
      <c r="CG31" s="200">
        <v>38</v>
      </c>
      <c r="CH31" s="200">
        <v>3</v>
      </c>
      <c r="CN31" s="200">
        <v>82</v>
      </c>
      <c r="CO31" s="200">
        <v>1919</v>
      </c>
      <c r="CP31" s="200" t="s">
        <v>78</v>
      </c>
      <c r="CQ31" s="200" t="s">
        <v>78</v>
      </c>
      <c r="CR31" s="200">
        <v>2</v>
      </c>
      <c r="CS31" s="200">
        <v>0</v>
      </c>
      <c r="CT31" s="200">
        <v>0</v>
      </c>
      <c r="CU31" s="200">
        <v>3</v>
      </c>
      <c r="CV31" s="200">
        <v>23</v>
      </c>
      <c r="CW31" s="200">
        <v>53</v>
      </c>
      <c r="CX31" s="200">
        <v>19</v>
      </c>
      <c r="DD31" s="200">
        <v>94</v>
      </c>
      <c r="DE31" s="200">
        <v>943</v>
      </c>
      <c r="DF31" s="200" t="s">
        <v>78</v>
      </c>
      <c r="DG31" s="200" t="s">
        <v>78</v>
      </c>
      <c r="DH31" s="200">
        <v>2</v>
      </c>
      <c r="DI31" s="200" t="s">
        <v>78</v>
      </c>
      <c r="DJ31" s="200" t="s">
        <v>78</v>
      </c>
      <c r="DK31" s="200">
        <v>2</v>
      </c>
      <c r="DL31" s="200">
        <v>26</v>
      </c>
      <c r="DM31" s="200">
        <v>54</v>
      </c>
      <c r="DN31" s="200">
        <v>15</v>
      </c>
      <c r="DT31" s="200">
        <v>95</v>
      </c>
      <c r="DU31" s="200">
        <v>976</v>
      </c>
      <c r="DV31" s="200">
        <v>0</v>
      </c>
      <c r="DW31" s="200" t="s">
        <v>78</v>
      </c>
      <c r="DX31" s="200">
        <v>2</v>
      </c>
      <c r="DY31" s="200" t="s">
        <v>78</v>
      </c>
      <c r="DZ31" s="200" t="s">
        <v>78</v>
      </c>
      <c r="EA31" s="200">
        <v>3</v>
      </c>
      <c r="EB31" s="200">
        <v>20</v>
      </c>
      <c r="EC31" s="200">
        <v>52</v>
      </c>
      <c r="ED31" s="200">
        <v>22</v>
      </c>
      <c r="EJ31" s="200">
        <v>94</v>
      </c>
      <c r="EK31" s="200" t="s">
        <v>119</v>
      </c>
      <c r="EL31" s="200" t="s">
        <v>119</v>
      </c>
      <c r="EM31" s="200" t="s">
        <v>119</v>
      </c>
      <c r="EN31" s="200" t="s">
        <v>119</v>
      </c>
      <c r="EO31" s="200" t="s">
        <v>119</v>
      </c>
      <c r="EP31" s="200" t="s">
        <v>119</v>
      </c>
      <c r="EQ31" s="200" t="s">
        <v>119</v>
      </c>
      <c r="ER31" s="200" t="s">
        <v>119</v>
      </c>
      <c r="ES31" s="200" t="s">
        <v>119</v>
      </c>
      <c r="ET31" s="200" t="s">
        <v>119</v>
      </c>
      <c r="EU31" s="200" t="s">
        <v>119</v>
      </c>
      <c r="EV31" s="200" t="s">
        <v>119</v>
      </c>
      <c r="EW31" s="200" t="s">
        <v>119</v>
      </c>
      <c r="EX31" s="200" t="s">
        <v>119</v>
      </c>
      <c r="EY31" s="200" t="s">
        <v>119</v>
      </c>
      <c r="EZ31" s="200" t="s">
        <v>119</v>
      </c>
      <c r="FA31" s="200" t="s">
        <v>119</v>
      </c>
      <c r="FB31" s="200" t="s">
        <v>119</v>
      </c>
      <c r="FC31" s="200" t="s">
        <v>119</v>
      </c>
      <c r="FD31" s="200" t="s">
        <v>119</v>
      </c>
      <c r="FE31" s="200" t="s">
        <v>119</v>
      </c>
      <c r="FF31" s="200" t="s">
        <v>119</v>
      </c>
      <c r="FG31" s="200" t="s">
        <v>119</v>
      </c>
      <c r="FH31" s="200" t="s">
        <v>119</v>
      </c>
      <c r="FI31" s="200" t="s">
        <v>119</v>
      </c>
      <c r="FJ31" s="200" t="s">
        <v>119</v>
      </c>
      <c r="FK31" s="200" t="s">
        <v>119</v>
      </c>
      <c r="FL31" s="200" t="s">
        <v>119</v>
      </c>
      <c r="FM31" s="200" t="s">
        <v>119</v>
      </c>
      <c r="FN31" s="200" t="s">
        <v>119</v>
      </c>
      <c r="FO31" s="200" t="s">
        <v>119</v>
      </c>
      <c r="FP31" s="200" t="s">
        <v>119</v>
      </c>
      <c r="FQ31" s="200" t="s">
        <v>119</v>
      </c>
      <c r="FR31" s="200" t="s">
        <v>119</v>
      </c>
      <c r="FS31" s="200" t="s">
        <v>119</v>
      </c>
      <c r="FT31" s="200" t="s">
        <v>119</v>
      </c>
      <c r="FU31" s="200" t="s">
        <v>119</v>
      </c>
      <c r="FV31" s="200" t="s">
        <v>119</v>
      </c>
      <c r="FW31" s="200" t="s">
        <v>119</v>
      </c>
      <c r="FX31" s="200" t="s">
        <v>119</v>
      </c>
      <c r="FY31" s="200" t="s">
        <v>119</v>
      </c>
      <c r="FZ31" s="200" t="s">
        <v>119</v>
      </c>
      <c r="GA31" s="200" t="s">
        <v>119</v>
      </c>
      <c r="GB31" s="200" t="s">
        <v>119</v>
      </c>
      <c r="GC31" s="200" t="s">
        <v>119</v>
      </c>
      <c r="GD31" s="200">
        <v>1918</v>
      </c>
      <c r="GF31" s="200">
        <v>84</v>
      </c>
      <c r="GG31" s="200">
        <v>942</v>
      </c>
      <c r="GI31" s="200">
        <v>88</v>
      </c>
      <c r="GJ31" s="200">
        <v>976</v>
      </c>
      <c r="GL31" s="200">
        <v>80</v>
      </c>
      <c r="GM31" s="200" t="s">
        <v>119</v>
      </c>
      <c r="GN31" s="200" t="s">
        <v>119</v>
      </c>
      <c r="GO31" s="200" t="s">
        <v>119</v>
      </c>
      <c r="GP31" s="200" t="s">
        <v>119</v>
      </c>
      <c r="GQ31" s="200" t="s">
        <v>119</v>
      </c>
      <c r="GR31" s="200" t="s">
        <v>119</v>
      </c>
      <c r="GS31" s="200" t="s">
        <v>119</v>
      </c>
      <c r="GT31" s="200" t="s">
        <v>119</v>
      </c>
      <c r="GU31" s="200" t="s">
        <v>119</v>
      </c>
      <c r="GV31" s="200" t="s">
        <v>119</v>
      </c>
      <c r="GW31" s="200" t="s">
        <v>119</v>
      </c>
      <c r="GX31" s="200" t="s">
        <v>119</v>
      </c>
      <c r="GY31" s="200" t="s">
        <v>119</v>
      </c>
      <c r="GZ31" s="200" t="s">
        <v>119</v>
      </c>
      <c r="HA31" s="200" t="s">
        <v>119</v>
      </c>
      <c r="HB31" s="200" t="s">
        <v>119</v>
      </c>
      <c r="HC31" s="200" t="s">
        <v>119</v>
      </c>
      <c r="HD31" s="200" t="s">
        <v>119</v>
      </c>
      <c r="HE31" s="200">
        <v>1699</v>
      </c>
      <c r="HG31" s="200">
        <v>96</v>
      </c>
      <c r="HH31" s="200">
        <v>834</v>
      </c>
      <c r="HJ31" s="200">
        <v>96</v>
      </c>
      <c r="HK31" s="200">
        <v>865</v>
      </c>
      <c r="HM31" s="200">
        <v>96</v>
      </c>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row>
    <row r="32" spans="2:256" x14ac:dyDescent="0.2">
      <c r="B32" s="200" t="s">
        <v>95</v>
      </c>
      <c r="C32" s="200">
        <v>7958</v>
      </c>
      <c r="D32" s="200">
        <v>0</v>
      </c>
      <c r="E32" s="200">
        <v>0</v>
      </c>
      <c r="F32" s="200">
        <v>7</v>
      </c>
      <c r="G32" s="200">
        <v>3</v>
      </c>
      <c r="H32" s="200">
        <v>9</v>
      </c>
      <c r="I32" s="200">
        <v>42</v>
      </c>
      <c r="J32" s="200">
        <v>38</v>
      </c>
      <c r="K32" s="200">
        <v>0</v>
      </c>
      <c r="P32" s="200">
        <v>80</v>
      </c>
      <c r="Q32" s="200">
        <v>3813</v>
      </c>
      <c r="R32" s="200">
        <v>0</v>
      </c>
      <c r="S32" s="200">
        <v>0</v>
      </c>
      <c r="T32" s="200">
        <v>6</v>
      </c>
      <c r="U32" s="200">
        <v>2</v>
      </c>
      <c r="V32" s="200">
        <v>8</v>
      </c>
      <c r="W32" s="200">
        <v>40</v>
      </c>
      <c r="X32" s="200">
        <v>43</v>
      </c>
      <c r="Y32" s="200">
        <v>0</v>
      </c>
      <c r="AD32" s="200">
        <v>83</v>
      </c>
      <c r="AE32" s="200">
        <v>4145</v>
      </c>
      <c r="AF32" s="200">
        <v>0</v>
      </c>
      <c r="AG32" s="200">
        <v>0</v>
      </c>
      <c r="AH32" s="200">
        <v>9</v>
      </c>
      <c r="AI32" s="200">
        <v>4</v>
      </c>
      <c r="AJ32" s="200">
        <v>11</v>
      </c>
      <c r="AK32" s="200">
        <v>43</v>
      </c>
      <c r="AL32" s="200">
        <v>33</v>
      </c>
      <c r="AM32" s="200">
        <v>0</v>
      </c>
      <c r="AR32" s="200">
        <v>76</v>
      </c>
      <c r="AS32" s="200">
        <v>7947</v>
      </c>
      <c r="AT32" s="200">
        <v>0</v>
      </c>
      <c r="AU32" s="200">
        <v>0</v>
      </c>
      <c r="AV32" s="200">
        <v>1</v>
      </c>
      <c r="AW32" s="200">
        <v>2</v>
      </c>
      <c r="AX32" s="200">
        <v>5</v>
      </c>
      <c r="AY32" s="200">
        <v>17</v>
      </c>
      <c r="AZ32" s="200">
        <v>52</v>
      </c>
      <c r="BA32" s="200">
        <v>23</v>
      </c>
      <c r="BB32" s="200">
        <v>1</v>
      </c>
      <c r="BH32" s="200">
        <v>75</v>
      </c>
      <c r="BI32" s="200">
        <v>3811</v>
      </c>
      <c r="BJ32" s="200" t="s">
        <v>78</v>
      </c>
      <c r="BK32" s="200" t="s">
        <v>78</v>
      </c>
      <c r="BL32" s="200">
        <v>1</v>
      </c>
      <c r="BM32" s="200">
        <v>1</v>
      </c>
      <c r="BN32" s="200">
        <v>4</v>
      </c>
      <c r="BO32" s="200">
        <v>14</v>
      </c>
      <c r="BP32" s="200">
        <v>52</v>
      </c>
      <c r="BQ32" s="200">
        <v>28</v>
      </c>
      <c r="BR32" s="200">
        <v>1</v>
      </c>
      <c r="BX32" s="200">
        <v>80</v>
      </c>
      <c r="BY32" s="200">
        <v>4136</v>
      </c>
      <c r="BZ32" s="200" t="s">
        <v>78</v>
      </c>
      <c r="CA32" s="200" t="s">
        <v>78</v>
      </c>
      <c r="CB32" s="200">
        <v>1</v>
      </c>
      <c r="CC32" s="200">
        <v>2</v>
      </c>
      <c r="CD32" s="200">
        <v>6</v>
      </c>
      <c r="CE32" s="200">
        <v>20</v>
      </c>
      <c r="CF32" s="200">
        <v>52</v>
      </c>
      <c r="CG32" s="200">
        <v>18</v>
      </c>
      <c r="CH32" s="200">
        <v>0</v>
      </c>
      <c r="CN32" s="200">
        <v>70</v>
      </c>
      <c r="CO32" s="200">
        <v>7957</v>
      </c>
      <c r="CP32" s="200">
        <v>0</v>
      </c>
      <c r="CQ32" s="200" t="s">
        <v>78</v>
      </c>
      <c r="CR32" s="200">
        <v>6</v>
      </c>
      <c r="CS32" s="200">
        <v>1</v>
      </c>
      <c r="CT32" s="200">
        <v>1</v>
      </c>
      <c r="CU32" s="200">
        <v>11</v>
      </c>
      <c r="CV32" s="200">
        <v>43</v>
      </c>
      <c r="CW32" s="200">
        <v>34</v>
      </c>
      <c r="CX32" s="200">
        <v>4</v>
      </c>
      <c r="DD32" s="200">
        <v>81</v>
      </c>
      <c r="DE32" s="200">
        <v>3813</v>
      </c>
      <c r="DF32" s="200" t="s">
        <v>78</v>
      </c>
      <c r="DG32" s="200" t="s">
        <v>78</v>
      </c>
      <c r="DH32" s="200">
        <v>5</v>
      </c>
      <c r="DI32" s="200">
        <v>1</v>
      </c>
      <c r="DJ32" s="200">
        <v>1</v>
      </c>
      <c r="DK32" s="200">
        <v>12</v>
      </c>
      <c r="DL32" s="200">
        <v>46</v>
      </c>
      <c r="DM32" s="200">
        <v>32</v>
      </c>
      <c r="DN32" s="200">
        <v>3</v>
      </c>
      <c r="DT32" s="200">
        <v>81</v>
      </c>
      <c r="DU32" s="200">
        <v>4144</v>
      </c>
      <c r="DV32" s="200" t="s">
        <v>78</v>
      </c>
      <c r="DW32" s="200">
        <v>0</v>
      </c>
      <c r="DX32" s="200">
        <v>6</v>
      </c>
      <c r="DY32" s="200">
        <v>1</v>
      </c>
      <c r="DZ32" s="200">
        <v>0</v>
      </c>
      <c r="EA32" s="200">
        <v>11</v>
      </c>
      <c r="EB32" s="200">
        <v>41</v>
      </c>
      <c r="EC32" s="200">
        <v>36</v>
      </c>
      <c r="ED32" s="200">
        <v>5</v>
      </c>
      <c r="EJ32" s="200">
        <v>81</v>
      </c>
      <c r="EK32" s="200" t="s">
        <v>119</v>
      </c>
      <c r="EL32" s="200" t="s">
        <v>119</v>
      </c>
      <c r="EM32" s="200" t="s">
        <v>119</v>
      </c>
      <c r="EN32" s="200" t="s">
        <v>119</v>
      </c>
      <c r="EO32" s="200" t="s">
        <v>119</v>
      </c>
      <c r="EP32" s="200" t="s">
        <v>119</v>
      </c>
      <c r="EQ32" s="200" t="s">
        <v>119</v>
      </c>
      <c r="ER32" s="200" t="s">
        <v>119</v>
      </c>
      <c r="ES32" s="200" t="s">
        <v>119</v>
      </c>
      <c r="ET32" s="200" t="s">
        <v>119</v>
      </c>
      <c r="EU32" s="200" t="s">
        <v>119</v>
      </c>
      <c r="EV32" s="200" t="s">
        <v>119</v>
      </c>
      <c r="EW32" s="200" t="s">
        <v>119</v>
      </c>
      <c r="EX32" s="200" t="s">
        <v>119</v>
      </c>
      <c r="EY32" s="200" t="s">
        <v>119</v>
      </c>
      <c r="EZ32" s="200" t="s">
        <v>119</v>
      </c>
      <c r="FA32" s="200" t="s">
        <v>119</v>
      </c>
      <c r="FB32" s="200" t="s">
        <v>119</v>
      </c>
      <c r="FC32" s="200" t="s">
        <v>119</v>
      </c>
      <c r="FD32" s="200" t="s">
        <v>119</v>
      </c>
      <c r="FE32" s="200" t="s">
        <v>119</v>
      </c>
      <c r="FF32" s="200" t="s">
        <v>119</v>
      </c>
      <c r="FG32" s="200" t="s">
        <v>119</v>
      </c>
      <c r="FH32" s="200" t="s">
        <v>119</v>
      </c>
      <c r="FI32" s="200" t="s">
        <v>119</v>
      </c>
      <c r="FJ32" s="200" t="s">
        <v>119</v>
      </c>
      <c r="FK32" s="200" t="s">
        <v>119</v>
      </c>
      <c r="FL32" s="200" t="s">
        <v>119</v>
      </c>
      <c r="FM32" s="200" t="s">
        <v>119</v>
      </c>
      <c r="FN32" s="200" t="s">
        <v>119</v>
      </c>
      <c r="FO32" s="200" t="s">
        <v>119</v>
      </c>
      <c r="FP32" s="200" t="s">
        <v>119</v>
      </c>
      <c r="FQ32" s="200" t="s">
        <v>119</v>
      </c>
      <c r="FR32" s="200" t="s">
        <v>119</v>
      </c>
      <c r="FS32" s="200" t="s">
        <v>119</v>
      </c>
      <c r="FT32" s="200" t="s">
        <v>119</v>
      </c>
      <c r="FU32" s="200" t="s">
        <v>119</v>
      </c>
      <c r="FV32" s="200" t="s">
        <v>119</v>
      </c>
      <c r="FW32" s="200" t="s">
        <v>119</v>
      </c>
      <c r="FX32" s="200" t="s">
        <v>119</v>
      </c>
      <c r="FY32" s="200" t="s">
        <v>119</v>
      </c>
      <c r="FZ32" s="200" t="s">
        <v>119</v>
      </c>
      <c r="GA32" s="200" t="s">
        <v>119</v>
      </c>
      <c r="GB32" s="200" t="s">
        <v>119</v>
      </c>
      <c r="GC32" s="200" t="s">
        <v>119</v>
      </c>
      <c r="GD32" s="200">
        <v>7945</v>
      </c>
      <c r="GF32" s="200">
        <v>69</v>
      </c>
      <c r="GG32" s="200">
        <v>3810</v>
      </c>
      <c r="GI32" s="200">
        <v>73</v>
      </c>
      <c r="GJ32" s="200">
        <v>4135</v>
      </c>
      <c r="GL32" s="200">
        <v>65</v>
      </c>
      <c r="GM32" s="200" t="s">
        <v>119</v>
      </c>
      <c r="GN32" s="200" t="s">
        <v>119</v>
      </c>
      <c r="GO32" s="200" t="s">
        <v>119</v>
      </c>
      <c r="GP32" s="200" t="s">
        <v>119</v>
      </c>
      <c r="GQ32" s="200" t="s">
        <v>119</v>
      </c>
      <c r="GR32" s="200" t="s">
        <v>119</v>
      </c>
      <c r="GS32" s="200" t="s">
        <v>119</v>
      </c>
      <c r="GT32" s="200" t="s">
        <v>119</v>
      </c>
      <c r="GU32" s="200" t="s">
        <v>119</v>
      </c>
      <c r="GV32" s="200" t="s">
        <v>119</v>
      </c>
      <c r="GW32" s="200" t="s">
        <v>119</v>
      </c>
      <c r="GX32" s="200" t="s">
        <v>119</v>
      </c>
      <c r="GY32" s="200" t="s">
        <v>119</v>
      </c>
      <c r="GZ32" s="200" t="s">
        <v>119</v>
      </c>
      <c r="HA32" s="200" t="s">
        <v>119</v>
      </c>
      <c r="HB32" s="200" t="s">
        <v>119</v>
      </c>
      <c r="HC32" s="200" t="s">
        <v>119</v>
      </c>
      <c r="HD32" s="200" t="s">
        <v>119</v>
      </c>
      <c r="HE32" s="200">
        <v>6324</v>
      </c>
      <c r="HG32" s="200">
        <v>90</v>
      </c>
      <c r="HH32" s="200">
        <v>3049</v>
      </c>
      <c r="HJ32" s="200">
        <v>89</v>
      </c>
      <c r="HK32" s="200">
        <v>3275</v>
      </c>
      <c r="HM32" s="200">
        <v>91</v>
      </c>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row>
    <row r="33" spans="1:256" ht="15" x14ac:dyDescent="0.25">
      <c r="A33" s="203"/>
      <c r="B33" s="203" t="s">
        <v>238</v>
      </c>
      <c r="C33" s="200">
        <v>4136</v>
      </c>
      <c r="D33" s="200">
        <v>0</v>
      </c>
      <c r="E33" s="200">
        <v>2</v>
      </c>
      <c r="F33" s="200">
        <v>12</v>
      </c>
      <c r="G33" s="200">
        <v>2</v>
      </c>
      <c r="H33" s="200">
        <v>8</v>
      </c>
      <c r="I33" s="200">
        <v>34</v>
      </c>
      <c r="J33" s="200">
        <v>41</v>
      </c>
      <c r="K33" s="200">
        <v>0</v>
      </c>
      <c r="P33" s="200">
        <v>76</v>
      </c>
      <c r="Q33" s="200">
        <v>2039</v>
      </c>
      <c r="R33" s="200" t="s">
        <v>78</v>
      </c>
      <c r="S33" s="200">
        <v>2</v>
      </c>
      <c r="T33" s="200">
        <v>9</v>
      </c>
      <c r="U33" s="200">
        <v>2</v>
      </c>
      <c r="V33" s="200">
        <v>7</v>
      </c>
      <c r="W33" s="200">
        <v>33</v>
      </c>
      <c r="X33" s="200">
        <v>47</v>
      </c>
      <c r="Y33" s="200">
        <v>0</v>
      </c>
      <c r="AD33" s="200">
        <v>80</v>
      </c>
      <c r="AE33" s="200">
        <v>2097</v>
      </c>
      <c r="AF33" s="200" t="s">
        <v>78</v>
      </c>
      <c r="AG33" s="200">
        <v>2</v>
      </c>
      <c r="AH33" s="200">
        <v>15</v>
      </c>
      <c r="AI33" s="200">
        <v>3</v>
      </c>
      <c r="AJ33" s="200">
        <v>9</v>
      </c>
      <c r="AK33" s="200">
        <v>36</v>
      </c>
      <c r="AL33" s="200">
        <v>35</v>
      </c>
      <c r="AM33" s="200">
        <v>0</v>
      </c>
      <c r="AR33" s="200">
        <v>71</v>
      </c>
      <c r="AS33" s="200">
        <v>4119</v>
      </c>
      <c r="AT33" s="200">
        <v>0</v>
      </c>
      <c r="AU33" s="200">
        <v>1</v>
      </c>
      <c r="AV33" s="200">
        <v>3</v>
      </c>
      <c r="AW33" s="200">
        <v>3</v>
      </c>
      <c r="AX33" s="200">
        <v>6</v>
      </c>
      <c r="AY33" s="200">
        <v>17</v>
      </c>
      <c r="AZ33" s="200">
        <v>47</v>
      </c>
      <c r="BA33" s="200">
        <v>22</v>
      </c>
      <c r="BB33" s="200">
        <v>1</v>
      </c>
      <c r="BH33" s="200">
        <v>69</v>
      </c>
      <c r="BI33" s="200">
        <v>2032</v>
      </c>
      <c r="BJ33" s="200">
        <v>0</v>
      </c>
      <c r="BK33" s="200">
        <v>1</v>
      </c>
      <c r="BL33" s="200">
        <v>3</v>
      </c>
      <c r="BM33" s="200">
        <v>2</v>
      </c>
      <c r="BN33" s="200">
        <v>4</v>
      </c>
      <c r="BO33" s="200">
        <v>14</v>
      </c>
      <c r="BP33" s="200">
        <v>47</v>
      </c>
      <c r="BQ33" s="200">
        <v>28</v>
      </c>
      <c r="BR33" s="200">
        <v>1</v>
      </c>
      <c r="BX33" s="200">
        <v>76</v>
      </c>
      <c r="BY33" s="200">
        <v>2087</v>
      </c>
      <c r="BZ33" s="200">
        <v>0</v>
      </c>
      <c r="CA33" s="200">
        <v>1</v>
      </c>
      <c r="CB33" s="200">
        <v>3</v>
      </c>
      <c r="CC33" s="200">
        <v>4</v>
      </c>
      <c r="CD33" s="200">
        <v>8</v>
      </c>
      <c r="CE33" s="200">
        <v>21</v>
      </c>
      <c r="CF33" s="200">
        <v>47</v>
      </c>
      <c r="CG33" s="200">
        <v>16</v>
      </c>
      <c r="CH33" s="200">
        <v>1</v>
      </c>
      <c r="CN33" s="200">
        <v>63</v>
      </c>
      <c r="CO33" s="200">
        <v>4137</v>
      </c>
      <c r="CP33" s="200" t="s">
        <v>78</v>
      </c>
      <c r="CQ33" s="200">
        <v>2</v>
      </c>
      <c r="CR33" s="200">
        <v>10</v>
      </c>
      <c r="CS33" s="200">
        <v>1</v>
      </c>
      <c r="CT33" s="200">
        <v>0</v>
      </c>
      <c r="CU33" s="200">
        <v>13</v>
      </c>
      <c r="CV33" s="200">
        <v>40</v>
      </c>
      <c r="CW33" s="200">
        <v>29</v>
      </c>
      <c r="CX33" s="200">
        <v>3</v>
      </c>
      <c r="DD33" s="200">
        <v>73</v>
      </c>
      <c r="DE33" s="200">
        <v>2039</v>
      </c>
      <c r="DF33" s="200" t="s">
        <v>78</v>
      </c>
      <c r="DG33" s="200">
        <v>2</v>
      </c>
      <c r="DH33" s="200">
        <v>8</v>
      </c>
      <c r="DI33" s="200" t="s">
        <v>78</v>
      </c>
      <c r="DJ33" s="200" t="s">
        <v>78</v>
      </c>
      <c r="DK33" s="200">
        <v>15</v>
      </c>
      <c r="DL33" s="200">
        <v>43</v>
      </c>
      <c r="DM33" s="200">
        <v>28</v>
      </c>
      <c r="DN33" s="200">
        <v>2</v>
      </c>
      <c r="DT33" s="200">
        <v>73</v>
      </c>
      <c r="DU33" s="200">
        <v>2098</v>
      </c>
      <c r="DV33" s="200" t="s">
        <v>78</v>
      </c>
      <c r="DW33" s="200">
        <v>2</v>
      </c>
      <c r="DX33" s="200">
        <v>11</v>
      </c>
      <c r="DY33" s="200" t="s">
        <v>78</v>
      </c>
      <c r="DZ33" s="200" t="s">
        <v>78</v>
      </c>
      <c r="EA33" s="200">
        <v>12</v>
      </c>
      <c r="EB33" s="200">
        <v>38</v>
      </c>
      <c r="EC33" s="200">
        <v>31</v>
      </c>
      <c r="ED33" s="200">
        <v>4</v>
      </c>
      <c r="EJ33" s="200">
        <v>73</v>
      </c>
      <c r="EK33" s="200" t="s">
        <v>119</v>
      </c>
      <c r="EL33" s="200" t="s">
        <v>119</v>
      </c>
      <c r="EM33" s="200" t="s">
        <v>119</v>
      </c>
      <c r="EN33" s="200" t="s">
        <v>119</v>
      </c>
      <c r="EO33" s="200" t="s">
        <v>119</v>
      </c>
      <c r="EP33" s="200" t="s">
        <v>119</v>
      </c>
      <c r="EQ33" s="200" t="s">
        <v>119</v>
      </c>
      <c r="ER33" s="200" t="s">
        <v>119</v>
      </c>
      <c r="ES33" s="200" t="s">
        <v>119</v>
      </c>
      <c r="ET33" s="200" t="s">
        <v>119</v>
      </c>
      <c r="EU33" s="200" t="s">
        <v>119</v>
      </c>
      <c r="EV33" s="200" t="s">
        <v>119</v>
      </c>
      <c r="EW33" s="200" t="s">
        <v>119</v>
      </c>
      <c r="EX33" s="200" t="s">
        <v>119</v>
      </c>
      <c r="EY33" s="200" t="s">
        <v>119</v>
      </c>
      <c r="EZ33" s="200" t="s">
        <v>119</v>
      </c>
      <c r="FA33" s="200" t="s">
        <v>119</v>
      </c>
      <c r="FB33" s="200" t="s">
        <v>119</v>
      </c>
      <c r="FC33" s="200" t="s">
        <v>119</v>
      </c>
      <c r="FD33" s="200" t="s">
        <v>119</v>
      </c>
      <c r="FE33" s="200" t="s">
        <v>119</v>
      </c>
      <c r="FF33" s="200" t="s">
        <v>119</v>
      </c>
      <c r="FG33" s="200" t="s">
        <v>119</v>
      </c>
      <c r="FH33" s="200" t="s">
        <v>119</v>
      </c>
      <c r="FI33" s="200" t="s">
        <v>119</v>
      </c>
      <c r="FJ33" s="200" t="s">
        <v>119</v>
      </c>
      <c r="FK33" s="200" t="s">
        <v>119</v>
      </c>
      <c r="FL33" s="200" t="s">
        <v>119</v>
      </c>
      <c r="FM33" s="200" t="s">
        <v>119</v>
      </c>
      <c r="FN33" s="200" t="s">
        <v>119</v>
      </c>
      <c r="FO33" s="200" t="s">
        <v>119</v>
      </c>
      <c r="FP33" s="200" t="s">
        <v>119</v>
      </c>
      <c r="FQ33" s="200" t="s">
        <v>119</v>
      </c>
      <c r="FR33" s="200" t="s">
        <v>119</v>
      </c>
      <c r="FS33" s="200" t="s">
        <v>119</v>
      </c>
      <c r="FT33" s="200" t="s">
        <v>119</v>
      </c>
      <c r="FU33" s="200" t="s">
        <v>119</v>
      </c>
      <c r="FV33" s="200" t="s">
        <v>119</v>
      </c>
      <c r="FW33" s="200" t="s">
        <v>119</v>
      </c>
      <c r="FX33" s="200" t="s">
        <v>119</v>
      </c>
      <c r="FY33" s="200" t="s">
        <v>119</v>
      </c>
      <c r="FZ33" s="200" t="s">
        <v>119</v>
      </c>
      <c r="GA33" s="200" t="s">
        <v>119</v>
      </c>
      <c r="GB33" s="200" t="s">
        <v>119</v>
      </c>
      <c r="GC33" s="200" t="s">
        <v>119</v>
      </c>
      <c r="GD33" s="200">
        <v>4115</v>
      </c>
      <c r="GF33" s="200">
        <v>63</v>
      </c>
      <c r="GG33" s="200">
        <v>2029</v>
      </c>
      <c r="GI33" s="200">
        <v>67</v>
      </c>
      <c r="GJ33" s="200">
        <v>2086</v>
      </c>
      <c r="GL33" s="200">
        <v>58</v>
      </c>
      <c r="GM33" s="200" t="s">
        <v>119</v>
      </c>
      <c r="GN33" s="200" t="s">
        <v>119</v>
      </c>
      <c r="GO33" s="200" t="s">
        <v>119</v>
      </c>
      <c r="GP33" s="200" t="s">
        <v>119</v>
      </c>
      <c r="GQ33" s="200" t="s">
        <v>119</v>
      </c>
      <c r="GR33" s="200" t="s">
        <v>119</v>
      </c>
      <c r="GS33" s="200" t="s">
        <v>119</v>
      </c>
      <c r="GT33" s="200" t="s">
        <v>119</v>
      </c>
      <c r="GU33" s="200" t="s">
        <v>119</v>
      </c>
      <c r="GV33" s="200" t="s">
        <v>119</v>
      </c>
      <c r="GW33" s="200" t="s">
        <v>119</v>
      </c>
      <c r="GX33" s="200" t="s">
        <v>119</v>
      </c>
      <c r="GY33" s="200" t="s">
        <v>119</v>
      </c>
      <c r="GZ33" s="200" t="s">
        <v>119</v>
      </c>
      <c r="HA33" s="200" t="s">
        <v>119</v>
      </c>
      <c r="HB33" s="200" t="s">
        <v>119</v>
      </c>
      <c r="HC33" s="200" t="s">
        <v>119</v>
      </c>
      <c r="HD33" s="200" t="s">
        <v>119</v>
      </c>
      <c r="HE33" s="200">
        <v>3220</v>
      </c>
      <c r="HG33" s="200">
        <v>81</v>
      </c>
      <c r="HH33" s="200">
        <v>1618</v>
      </c>
      <c r="HJ33" s="200">
        <v>81</v>
      </c>
      <c r="HK33" s="200">
        <v>1602</v>
      </c>
      <c r="HM33" s="200">
        <v>81</v>
      </c>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row>
    <row r="34" spans="1:256" x14ac:dyDescent="0.2">
      <c r="B34" s="200" t="s">
        <v>239</v>
      </c>
      <c r="C34" s="200">
        <v>1077</v>
      </c>
      <c r="D34" s="200">
        <v>1</v>
      </c>
      <c r="E34" s="200">
        <v>7</v>
      </c>
      <c r="F34" s="200">
        <v>32</v>
      </c>
      <c r="G34" s="200">
        <v>3</v>
      </c>
      <c r="H34" s="200">
        <v>9</v>
      </c>
      <c r="I34" s="200">
        <v>27</v>
      </c>
      <c r="J34" s="200">
        <v>20</v>
      </c>
      <c r="K34" s="200" t="s">
        <v>78</v>
      </c>
      <c r="P34" s="200">
        <v>47</v>
      </c>
      <c r="Q34" s="200">
        <v>491</v>
      </c>
      <c r="R34" s="200">
        <v>1</v>
      </c>
      <c r="S34" s="200">
        <v>9</v>
      </c>
      <c r="T34" s="200">
        <v>28</v>
      </c>
      <c r="U34" s="200">
        <v>2</v>
      </c>
      <c r="V34" s="200">
        <v>9</v>
      </c>
      <c r="W34" s="200">
        <v>27</v>
      </c>
      <c r="X34" s="200">
        <v>24</v>
      </c>
      <c r="Y34" s="200" t="s">
        <v>78</v>
      </c>
      <c r="AD34" s="200">
        <v>51</v>
      </c>
      <c r="AE34" s="200">
        <v>586</v>
      </c>
      <c r="AF34" s="200">
        <v>1</v>
      </c>
      <c r="AG34" s="200">
        <v>6</v>
      </c>
      <c r="AH34" s="200">
        <v>36</v>
      </c>
      <c r="AI34" s="200">
        <v>3</v>
      </c>
      <c r="AJ34" s="200">
        <v>10</v>
      </c>
      <c r="AK34" s="200">
        <v>27</v>
      </c>
      <c r="AL34" s="200">
        <v>17</v>
      </c>
      <c r="AM34" s="200">
        <v>0</v>
      </c>
      <c r="AR34" s="200">
        <v>44</v>
      </c>
      <c r="AS34" s="200">
        <v>1063</v>
      </c>
      <c r="AT34" s="200">
        <v>2</v>
      </c>
      <c r="AU34" s="200">
        <v>4</v>
      </c>
      <c r="AV34" s="200">
        <v>9</v>
      </c>
      <c r="AW34" s="200">
        <v>9</v>
      </c>
      <c r="AX34" s="200">
        <v>15</v>
      </c>
      <c r="AY34" s="200">
        <v>20</v>
      </c>
      <c r="AZ34" s="200">
        <v>34</v>
      </c>
      <c r="BA34" s="200">
        <v>8</v>
      </c>
      <c r="BB34" s="200" t="s">
        <v>78</v>
      </c>
      <c r="BH34" s="200">
        <v>42</v>
      </c>
      <c r="BI34" s="200">
        <v>485</v>
      </c>
      <c r="BJ34" s="200">
        <v>2</v>
      </c>
      <c r="BK34" s="200">
        <v>5</v>
      </c>
      <c r="BL34" s="200">
        <v>8</v>
      </c>
      <c r="BM34" s="200">
        <v>8</v>
      </c>
      <c r="BN34" s="200">
        <v>12</v>
      </c>
      <c r="BO34" s="200">
        <v>18</v>
      </c>
      <c r="BP34" s="200">
        <v>36</v>
      </c>
      <c r="BQ34" s="200">
        <v>10</v>
      </c>
      <c r="BR34" s="200" t="s">
        <v>78</v>
      </c>
      <c r="BX34" s="200">
        <v>47</v>
      </c>
      <c r="BY34" s="200">
        <v>578</v>
      </c>
      <c r="BZ34" s="200">
        <v>1</v>
      </c>
      <c r="CA34" s="200">
        <v>4</v>
      </c>
      <c r="CB34" s="200">
        <v>9</v>
      </c>
      <c r="CC34" s="200">
        <v>10</v>
      </c>
      <c r="CD34" s="200">
        <v>17</v>
      </c>
      <c r="CE34" s="200">
        <v>21</v>
      </c>
      <c r="CF34" s="200">
        <v>31</v>
      </c>
      <c r="CG34" s="200">
        <v>6</v>
      </c>
      <c r="CH34" s="200">
        <v>0</v>
      </c>
      <c r="CN34" s="200">
        <v>38</v>
      </c>
      <c r="CO34" s="200">
        <v>1078</v>
      </c>
      <c r="CP34" s="200">
        <v>1</v>
      </c>
      <c r="CQ34" s="200">
        <v>8</v>
      </c>
      <c r="CR34" s="200">
        <v>25</v>
      </c>
      <c r="CS34" s="200">
        <v>1</v>
      </c>
      <c r="CT34" s="200">
        <v>1</v>
      </c>
      <c r="CU34" s="200">
        <v>16</v>
      </c>
      <c r="CV34" s="200">
        <v>35</v>
      </c>
      <c r="CW34" s="200">
        <v>13</v>
      </c>
      <c r="CX34" s="200">
        <v>1</v>
      </c>
      <c r="DD34" s="200">
        <v>48</v>
      </c>
      <c r="DE34" s="200">
        <v>491</v>
      </c>
      <c r="DF34" s="200">
        <v>1</v>
      </c>
      <c r="DG34" s="200">
        <v>9</v>
      </c>
      <c r="DH34" s="200">
        <v>23</v>
      </c>
      <c r="DI34" s="200">
        <v>1</v>
      </c>
      <c r="DJ34" s="200" t="s">
        <v>78</v>
      </c>
      <c r="DK34" s="200">
        <v>19</v>
      </c>
      <c r="DL34" s="200">
        <v>36</v>
      </c>
      <c r="DM34" s="200">
        <v>11</v>
      </c>
      <c r="DN34" s="200" t="s">
        <v>78</v>
      </c>
      <c r="DT34" s="200">
        <v>47</v>
      </c>
      <c r="DU34" s="200">
        <v>587</v>
      </c>
      <c r="DV34" s="200">
        <v>1</v>
      </c>
      <c r="DW34" s="200">
        <v>7</v>
      </c>
      <c r="DX34" s="200">
        <v>27</v>
      </c>
      <c r="DY34" s="200">
        <v>1</v>
      </c>
      <c r="DZ34" s="200" t="s">
        <v>78</v>
      </c>
      <c r="EA34" s="200">
        <v>14</v>
      </c>
      <c r="EB34" s="200">
        <v>34</v>
      </c>
      <c r="EC34" s="200">
        <v>14</v>
      </c>
      <c r="ED34" s="200" t="s">
        <v>78</v>
      </c>
      <c r="EJ34" s="200">
        <v>49</v>
      </c>
      <c r="EK34" s="200" t="s">
        <v>119</v>
      </c>
      <c r="EL34" s="200" t="s">
        <v>119</v>
      </c>
      <c r="EM34" s="200" t="s">
        <v>119</v>
      </c>
      <c r="EN34" s="200" t="s">
        <v>119</v>
      </c>
      <c r="EO34" s="200" t="s">
        <v>119</v>
      </c>
      <c r="EP34" s="200" t="s">
        <v>119</v>
      </c>
      <c r="EQ34" s="200" t="s">
        <v>119</v>
      </c>
      <c r="ER34" s="200" t="s">
        <v>119</v>
      </c>
      <c r="ES34" s="200" t="s">
        <v>119</v>
      </c>
      <c r="ET34" s="200" t="s">
        <v>119</v>
      </c>
      <c r="EU34" s="200" t="s">
        <v>119</v>
      </c>
      <c r="EV34" s="200" t="s">
        <v>119</v>
      </c>
      <c r="EW34" s="200" t="s">
        <v>119</v>
      </c>
      <c r="EX34" s="200" t="s">
        <v>119</v>
      </c>
      <c r="EY34" s="200" t="s">
        <v>119</v>
      </c>
      <c r="EZ34" s="200" t="s">
        <v>119</v>
      </c>
      <c r="FA34" s="200" t="s">
        <v>119</v>
      </c>
      <c r="FB34" s="200" t="s">
        <v>119</v>
      </c>
      <c r="FC34" s="200" t="s">
        <v>119</v>
      </c>
      <c r="FD34" s="200" t="s">
        <v>119</v>
      </c>
      <c r="FE34" s="200" t="s">
        <v>119</v>
      </c>
      <c r="FF34" s="200" t="s">
        <v>119</v>
      </c>
      <c r="FG34" s="200" t="s">
        <v>119</v>
      </c>
      <c r="FH34" s="200" t="s">
        <v>119</v>
      </c>
      <c r="FI34" s="200" t="s">
        <v>119</v>
      </c>
      <c r="FJ34" s="200" t="s">
        <v>119</v>
      </c>
      <c r="FK34" s="200" t="s">
        <v>119</v>
      </c>
      <c r="FL34" s="200" t="s">
        <v>119</v>
      </c>
      <c r="FM34" s="200" t="s">
        <v>119</v>
      </c>
      <c r="FN34" s="200" t="s">
        <v>119</v>
      </c>
      <c r="FO34" s="200" t="s">
        <v>119</v>
      </c>
      <c r="FP34" s="200" t="s">
        <v>119</v>
      </c>
      <c r="FQ34" s="200" t="s">
        <v>119</v>
      </c>
      <c r="FR34" s="200" t="s">
        <v>119</v>
      </c>
      <c r="FS34" s="200" t="s">
        <v>119</v>
      </c>
      <c r="FT34" s="200" t="s">
        <v>119</v>
      </c>
      <c r="FU34" s="200" t="s">
        <v>119</v>
      </c>
      <c r="FV34" s="200" t="s">
        <v>119</v>
      </c>
      <c r="FW34" s="200" t="s">
        <v>119</v>
      </c>
      <c r="FX34" s="200" t="s">
        <v>119</v>
      </c>
      <c r="FY34" s="200" t="s">
        <v>119</v>
      </c>
      <c r="FZ34" s="200" t="s">
        <v>119</v>
      </c>
      <c r="GA34" s="200" t="s">
        <v>119</v>
      </c>
      <c r="GB34" s="200" t="s">
        <v>119</v>
      </c>
      <c r="GC34" s="200" t="s">
        <v>119</v>
      </c>
      <c r="GD34" s="200">
        <v>1062</v>
      </c>
      <c r="GF34" s="200">
        <v>35</v>
      </c>
      <c r="GG34" s="200">
        <v>485</v>
      </c>
      <c r="GI34" s="200">
        <v>39</v>
      </c>
      <c r="GJ34" s="200">
        <v>577</v>
      </c>
      <c r="GL34" s="200">
        <v>32</v>
      </c>
      <c r="GM34" s="200" t="s">
        <v>119</v>
      </c>
      <c r="GN34" s="200" t="s">
        <v>119</v>
      </c>
      <c r="GO34" s="200" t="s">
        <v>119</v>
      </c>
      <c r="GP34" s="200" t="s">
        <v>119</v>
      </c>
      <c r="GQ34" s="200" t="s">
        <v>119</v>
      </c>
      <c r="GR34" s="200" t="s">
        <v>119</v>
      </c>
      <c r="GS34" s="200" t="s">
        <v>119</v>
      </c>
      <c r="GT34" s="200" t="s">
        <v>119</v>
      </c>
      <c r="GU34" s="200" t="s">
        <v>119</v>
      </c>
      <c r="GV34" s="200" t="s">
        <v>119</v>
      </c>
      <c r="GW34" s="200" t="s">
        <v>119</v>
      </c>
      <c r="GX34" s="200" t="s">
        <v>119</v>
      </c>
      <c r="GY34" s="200" t="s">
        <v>119</v>
      </c>
      <c r="GZ34" s="200" t="s">
        <v>119</v>
      </c>
      <c r="HA34" s="200" t="s">
        <v>119</v>
      </c>
      <c r="HB34" s="200" t="s">
        <v>119</v>
      </c>
      <c r="HC34" s="200" t="s">
        <v>119</v>
      </c>
      <c r="HD34" s="200" t="s">
        <v>119</v>
      </c>
      <c r="HE34" s="200">
        <v>405</v>
      </c>
      <c r="HG34" s="200">
        <v>47</v>
      </c>
      <c r="HH34" s="200">
        <v>186</v>
      </c>
      <c r="HJ34" s="200">
        <v>47</v>
      </c>
      <c r="HK34" s="200">
        <v>219</v>
      </c>
      <c r="HM34" s="200">
        <v>47</v>
      </c>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row>
    <row r="35" spans="1:256" x14ac:dyDescent="0.2">
      <c r="B35" s="200" t="s">
        <v>240</v>
      </c>
      <c r="C35" s="200">
        <v>789</v>
      </c>
      <c r="D35" s="200" t="s">
        <v>78</v>
      </c>
      <c r="E35" s="200" t="s">
        <v>78</v>
      </c>
      <c r="F35" s="200">
        <v>7</v>
      </c>
      <c r="G35" s="200">
        <v>2</v>
      </c>
      <c r="H35" s="200">
        <v>10</v>
      </c>
      <c r="I35" s="200">
        <v>41</v>
      </c>
      <c r="J35" s="200">
        <v>40</v>
      </c>
      <c r="K35" s="200">
        <v>0</v>
      </c>
      <c r="P35" s="200">
        <v>81</v>
      </c>
      <c r="Q35" s="200">
        <v>417</v>
      </c>
      <c r="R35" s="200">
        <v>0</v>
      </c>
      <c r="S35" s="200">
        <v>0</v>
      </c>
      <c r="T35" s="200">
        <v>5</v>
      </c>
      <c r="U35" s="200">
        <v>1</v>
      </c>
      <c r="V35" s="200">
        <v>6</v>
      </c>
      <c r="W35" s="200">
        <v>41</v>
      </c>
      <c r="X35" s="200">
        <v>46</v>
      </c>
      <c r="Y35" s="200">
        <v>0</v>
      </c>
      <c r="AD35" s="200">
        <v>87</v>
      </c>
      <c r="AE35" s="200">
        <v>372</v>
      </c>
      <c r="AF35" s="200" t="s">
        <v>78</v>
      </c>
      <c r="AG35" s="200" t="s">
        <v>78</v>
      </c>
      <c r="AH35" s="200">
        <v>9</v>
      </c>
      <c r="AI35" s="200">
        <v>2</v>
      </c>
      <c r="AJ35" s="200">
        <v>13</v>
      </c>
      <c r="AK35" s="200">
        <v>41</v>
      </c>
      <c r="AL35" s="200">
        <v>34</v>
      </c>
      <c r="AM35" s="200">
        <v>0</v>
      </c>
      <c r="AR35" s="200">
        <v>75</v>
      </c>
      <c r="AS35" s="200">
        <v>789</v>
      </c>
      <c r="AT35" s="200">
        <v>0</v>
      </c>
      <c r="AU35" s="200" t="s">
        <v>78</v>
      </c>
      <c r="AV35" s="200">
        <v>1</v>
      </c>
      <c r="AW35" s="200">
        <v>2</v>
      </c>
      <c r="AX35" s="200">
        <v>4</v>
      </c>
      <c r="AY35" s="200">
        <v>19</v>
      </c>
      <c r="AZ35" s="200">
        <v>50</v>
      </c>
      <c r="BA35" s="200">
        <v>22</v>
      </c>
      <c r="BB35" s="200">
        <v>1</v>
      </c>
      <c r="BH35" s="200">
        <v>73</v>
      </c>
      <c r="BI35" s="200">
        <v>418</v>
      </c>
      <c r="BJ35" s="200">
        <v>0</v>
      </c>
      <c r="BK35" s="200" t="s">
        <v>78</v>
      </c>
      <c r="BL35" s="200">
        <v>1</v>
      </c>
      <c r="BM35" s="200">
        <v>1</v>
      </c>
      <c r="BN35" s="200">
        <v>3</v>
      </c>
      <c r="BO35" s="200">
        <v>14</v>
      </c>
      <c r="BP35" s="200">
        <v>55</v>
      </c>
      <c r="BQ35" s="200">
        <v>25</v>
      </c>
      <c r="BR35" s="200" t="s">
        <v>78</v>
      </c>
      <c r="BX35" s="200">
        <v>80</v>
      </c>
      <c r="BY35" s="200">
        <v>371</v>
      </c>
      <c r="BZ35" s="200">
        <v>0</v>
      </c>
      <c r="CA35" s="200">
        <v>0</v>
      </c>
      <c r="CB35" s="200">
        <v>2</v>
      </c>
      <c r="CC35" s="200">
        <v>3</v>
      </c>
      <c r="CD35" s="200">
        <v>6</v>
      </c>
      <c r="CE35" s="200">
        <v>25</v>
      </c>
      <c r="CF35" s="200">
        <v>45</v>
      </c>
      <c r="CG35" s="200">
        <v>20</v>
      </c>
      <c r="CH35" s="200" t="s">
        <v>78</v>
      </c>
      <c r="CN35" s="200">
        <v>65</v>
      </c>
      <c r="CO35" s="200">
        <v>789</v>
      </c>
      <c r="CP35" s="200" t="s">
        <v>78</v>
      </c>
      <c r="CQ35" s="200">
        <v>0</v>
      </c>
      <c r="CR35" s="200">
        <v>7</v>
      </c>
      <c r="CS35" s="200">
        <v>1</v>
      </c>
      <c r="CT35" s="200">
        <v>1</v>
      </c>
      <c r="CU35" s="200">
        <v>15</v>
      </c>
      <c r="CV35" s="200">
        <v>40</v>
      </c>
      <c r="CW35" s="200">
        <v>32</v>
      </c>
      <c r="CX35" s="200">
        <v>4</v>
      </c>
      <c r="DD35" s="200">
        <v>76</v>
      </c>
      <c r="DE35" s="200">
        <v>417</v>
      </c>
      <c r="DF35" s="200">
        <v>0</v>
      </c>
      <c r="DG35" s="200" t="s">
        <v>78</v>
      </c>
      <c r="DH35" s="200">
        <v>5</v>
      </c>
      <c r="DI35" s="200">
        <v>1</v>
      </c>
      <c r="DJ35" s="200" t="s">
        <v>78</v>
      </c>
      <c r="DK35" s="200">
        <v>17</v>
      </c>
      <c r="DL35" s="200">
        <v>45</v>
      </c>
      <c r="DM35" s="200">
        <v>29</v>
      </c>
      <c r="DN35" s="200">
        <v>2</v>
      </c>
      <c r="DT35" s="200">
        <v>76</v>
      </c>
      <c r="DU35" s="200">
        <v>372</v>
      </c>
      <c r="DV35" s="200" t="s">
        <v>78</v>
      </c>
      <c r="DW35" s="200" t="s">
        <v>78</v>
      </c>
      <c r="DX35" s="200">
        <v>8</v>
      </c>
      <c r="DY35" s="200">
        <v>1</v>
      </c>
      <c r="DZ35" s="200" t="s">
        <v>78</v>
      </c>
      <c r="EA35" s="200">
        <v>13</v>
      </c>
      <c r="EB35" s="200">
        <v>34</v>
      </c>
      <c r="EC35" s="200">
        <v>35</v>
      </c>
      <c r="ED35" s="200">
        <v>6</v>
      </c>
      <c r="EJ35" s="200">
        <v>76</v>
      </c>
      <c r="EK35" s="200" t="s">
        <v>119</v>
      </c>
      <c r="EL35" s="200" t="s">
        <v>119</v>
      </c>
      <c r="EM35" s="200" t="s">
        <v>119</v>
      </c>
      <c r="EN35" s="200" t="s">
        <v>119</v>
      </c>
      <c r="EO35" s="200" t="s">
        <v>119</v>
      </c>
      <c r="EP35" s="200" t="s">
        <v>119</v>
      </c>
      <c r="EQ35" s="200" t="s">
        <v>119</v>
      </c>
      <c r="ER35" s="200" t="s">
        <v>119</v>
      </c>
      <c r="ES35" s="200" t="s">
        <v>119</v>
      </c>
      <c r="ET35" s="200" t="s">
        <v>119</v>
      </c>
      <c r="EU35" s="200" t="s">
        <v>119</v>
      </c>
      <c r="EV35" s="200" t="s">
        <v>119</v>
      </c>
      <c r="EW35" s="200" t="s">
        <v>119</v>
      </c>
      <c r="EX35" s="200" t="s">
        <v>119</v>
      </c>
      <c r="EY35" s="200" t="s">
        <v>119</v>
      </c>
      <c r="EZ35" s="200" t="s">
        <v>119</v>
      </c>
      <c r="FA35" s="200" t="s">
        <v>119</v>
      </c>
      <c r="FB35" s="200" t="s">
        <v>119</v>
      </c>
      <c r="FC35" s="200" t="s">
        <v>119</v>
      </c>
      <c r="FD35" s="200" t="s">
        <v>119</v>
      </c>
      <c r="FE35" s="200" t="s">
        <v>119</v>
      </c>
      <c r="FF35" s="200" t="s">
        <v>119</v>
      </c>
      <c r="FG35" s="200" t="s">
        <v>119</v>
      </c>
      <c r="FH35" s="200" t="s">
        <v>119</v>
      </c>
      <c r="FI35" s="200" t="s">
        <v>119</v>
      </c>
      <c r="FJ35" s="200" t="s">
        <v>119</v>
      </c>
      <c r="FK35" s="200" t="s">
        <v>119</v>
      </c>
      <c r="FL35" s="200" t="s">
        <v>119</v>
      </c>
      <c r="FM35" s="200" t="s">
        <v>119</v>
      </c>
      <c r="FN35" s="200" t="s">
        <v>119</v>
      </c>
      <c r="FO35" s="200" t="s">
        <v>119</v>
      </c>
      <c r="FP35" s="200" t="s">
        <v>119</v>
      </c>
      <c r="FQ35" s="200" t="s">
        <v>119</v>
      </c>
      <c r="FR35" s="200" t="s">
        <v>119</v>
      </c>
      <c r="FS35" s="200" t="s">
        <v>119</v>
      </c>
      <c r="FT35" s="200" t="s">
        <v>119</v>
      </c>
      <c r="FU35" s="200" t="s">
        <v>119</v>
      </c>
      <c r="FV35" s="200" t="s">
        <v>119</v>
      </c>
      <c r="FW35" s="200" t="s">
        <v>119</v>
      </c>
      <c r="FX35" s="200" t="s">
        <v>119</v>
      </c>
      <c r="FY35" s="200" t="s">
        <v>119</v>
      </c>
      <c r="FZ35" s="200" t="s">
        <v>119</v>
      </c>
      <c r="GA35" s="200" t="s">
        <v>119</v>
      </c>
      <c r="GB35" s="200" t="s">
        <v>119</v>
      </c>
      <c r="GC35" s="200" t="s">
        <v>119</v>
      </c>
      <c r="GD35" s="200">
        <v>786</v>
      </c>
      <c r="GF35" s="200">
        <v>65</v>
      </c>
      <c r="GG35" s="200">
        <v>415</v>
      </c>
      <c r="GI35" s="200">
        <v>70</v>
      </c>
      <c r="GJ35" s="200">
        <v>371</v>
      </c>
      <c r="GL35" s="200">
        <v>59</v>
      </c>
      <c r="GM35" s="200" t="s">
        <v>119</v>
      </c>
      <c r="GN35" s="200" t="s">
        <v>119</v>
      </c>
      <c r="GO35" s="200" t="s">
        <v>119</v>
      </c>
      <c r="GP35" s="200" t="s">
        <v>119</v>
      </c>
      <c r="GQ35" s="200" t="s">
        <v>119</v>
      </c>
      <c r="GR35" s="200" t="s">
        <v>119</v>
      </c>
      <c r="GS35" s="200" t="s">
        <v>119</v>
      </c>
      <c r="GT35" s="200" t="s">
        <v>119</v>
      </c>
      <c r="GU35" s="200" t="s">
        <v>119</v>
      </c>
      <c r="GV35" s="200" t="s">
        <v>119</v>
      </c>
      <c r="GW35" s="200" t="s">
        <v>119</v>
      </c>
      <c r="GX35" s="200" t="s">
        <v>119</v>
      </c>
      <c r="GY35" s="200" t="s">
        <v>119</v>
      </c>
      <c r="GZ35" s="200" t="s">
        <v>119</v>
      </c>
      <c r="HA35" s="200" t="s">
        <v>119</v>
      </c>
      <c r="HB35" s="200" t="s">
        <v>119</v>
      </c>
      <c r="HC35" s="200" t="s">
        <v>119</v>
      </c>
      <c r="HD35" s="200" t="s">
        <v>119</v>
      </c>
      <c r="HE35" s="200">
        <v>692</v>
      </c>
      <c r="HG35" s="200">
        <v>82</v>
      </c>
      <c r="HH35" s="200">
        <v>368</v>
      </c>
      <c r="HJ35" s="200">
        <v>81</v>
      </c>
      <c r="HK35" s="200">
        <v>324</v>
      </c>
      <c r="HM35" s="200">
        <v>84</v>
      </c>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row>
    <row r="36" spans="1:256" x14ac:dyDescent="0.2">
      <c r="B36" s="200" t="s">
        <v>241</v>
      </c>
      <c r="C36" s="200">
        <v>2270</v>
      </c>
      <c r="D36" s="200">
        <v>0</v>
      </c>
      <c r="E36" s="200">
        <v>0</v>
      </c>
      <c r="F36" s="200">
        <v>4</v>
      </c>
      <c r="G36" s="200">
        <v>2</v>
      </c>
      <c r="H36" s="200">
        <v>7</v>
      </c>
      <c r="I36" s="200">
        <v>35</v>
      </c>
      <c r="J36" s="200">
        <v>51</v>
      </c>
      <c r="K36" s="200">
        <v>0</v>
      </c>
      <c r="P36" s="200">
        <v>87</v>
      </c>
      <c r="Q36" s="200">
        <v>1131</v>
      </c>
      <c r="R36" s="200" t="s">
        <v>78</v>
      </c>
      <c r="S36" s="200">
        <v>0</v>
      </c>
      <c r="T36" s="200">
        <v>2</v>
      </c>
      <c r="U36" s="200">
        <v>1</v>
      </c>
      <c r="V36" s="200">
        <v>7</v>
      </c>
      <c r="W36" s="200">
        <v>32</v>
      </c>
      <c r="X36" s="200">
        <v>57</v>
      </c>
      <c r="Y36" s="200" t="s">
        <v>78</v>
      </c>
      <c r="AD36" s="200">
        <v>89</v>
      </c>
      <c r="AE36" s="200">
        <v>1139</v>
      </c>
      <c r="AF36" s="200" t="s">
        <v>78</v>
      </c>
      <c r="AG36" s="200">
        <v>0</v>
      </c>
      <c r="AH36" s="200">
        <v>5</v>
      </c>
      <c r="AI36" s="200">
        <v>3</v>
      </c>
      <c r="AJ36" s="200">
        <v>8</v>
      </c>
      <c r="AK36" s="200">
        <v>38</v>
      </c>
      <c r="AL36" s="200">
        <v>46</v>
      </c>
      <c r="AM36" s="200" t="s">
        <v>78</v>
      </c>
      <c r="AR36" s="200">
        <v>84</v>
      </c>
      <c r="AS36" s="200">
        <v>2267</v>
      </c>
      <c r="AT36" s="200">
        <v>0</v>
      </c>
      <c r="AU36" s="200" t="s">
        <v>78</v>
      </c>
      <c r="AV36" s="200">
        <v>1</v>
      </c>
      <c r="AW36" s="200">
        <v>1</v>
      </c>
      <c r="AX36" s="200">
        <v>2</v>
      </c>
      <c r="AY36" s="200">
        <v>15</v>
      </c>
      <c r="AZ36" s="200">
        <v>52</v>
      </c>
      <c r="BA36" s="200">
        <v>28</v>
      </c>
      <c r="BB36" s="200">
        <v>1</v>
      </c>
      <c r="BH36" s="200">
        <v>81</v>
      </c>
      <c r="BI36" s="200">
        <v>1129</v>
      </c>
      <c r="BJ36" s="200">
        <v>0</v>
      </c>
      <c r="BK36" s="200" t="s">
        <v>78</v>
      </c>
      <c r="BL36" s="200">
        <v>0</v>
      </c>
      <c r="BM36" s="200">
        <v>0</v>
      </c>
      <c r="BN36" s="200">
        <v>1</v>
      </c>
      <c r="BO36" s="200">
        <v>11</v>
      </c>
      <c r="BP36" s="200">
        <v>49</v>
      </c>
      <c r="BQ36" s="200">
        <v>36</v>
      </c>
      <c r="BR36" s="200">
        <v>2</v>
      </c>
      <c r="BX36" s="200">
        <v>86</v>
      </c>
      <c r="BY36" s="200">
        <v>1138</v>
      </c>
      <c r="BZ36" s="200">
        <v>0</v>
      </c>
      <c r="CA36" s="200">
        <v>0</v>
      </c>
      <c r="CB36" s="200">
        <v>1</v>
      </c>
      <c r="CC36" s="200">
        <v>1</v>
      </c>
      <c r="CD36" s="200">
        <v>3</v>
      </c>
      <c r="CE36" s="200">
        <v>19</v>
      </c>
      <c r="CF36" s="200">
        <v>55</v>
      </c>
      <c r="CG36" s="200">
        <v>19</v>
      </c>
      <c r="CH36" s="200">
        <v>1</v>
      </c>
      <c r="CN36" s="200">
        <v>75</v>
      </c>
      <c r="CO36" s="200">
        <v>2270</v>
      </c>
      <c r="CP36" s="200">
        <v>0</v>
      </c>
      <c r="CQ36" s="200">
        <v>0</v>
      </c>
      <c r="CR36" s="200">
        <v>3</v>
      </c>
      <c r="CS36" s="200">
        <v>1</v>
      </c>
      <c r="CT36" s="200">
        <v>0</v>
      </c>
      <c r="CU36" s="200">
        <v>11</v>
      </c>
      <c r="CV36" s="200">
        <v>43</v>
      </c>
      <c r="CW36" s="200">
        <v>36</v>
      </c>
      <c r="CX36" s="200">
        <v>4</v>
      </c>
      <c r="DD36" s="200">
        <v>84</v>
      </c>
      <c r="DE36" s="200">
        <v>1131</v>
      </c>
      <c r="DF36" s="200">
        <v>0</v>
      </c>
      <c r="DG36" s="200">
        <v>0</v>
      </c>
      <c r="DH36" s="200">
        <v>2</v>
      </c>
      <c r="DI36" s="200">
        <v>1</v>
      </c>
      <c r="DJ36" s="200" t="s">
        <v>78</v>
      </c>
      <c r="DK36" s="200">
        <v>12</v>
      </c>
      <c r="DL36" s="200">
        <v>46</v>
      </c>
      <c r="DM36" s="200">
        <v>35</v>
      </c>
      <c r="DN36" s="200">
        <v>3</v>
      </c>
      <c r="DT36" s="200">
        <v>84</v>
      </c>
      <c r="DU36" s="200">
        <v>1139</v>
      </c>
      <c r="DV36" s="200">
        <v>0</v>
      </c>
      <c r="DW36" s="200">
        <v>0</v>
      </c>
      <c r="DX36" s="200">
        <v>4</v>
      </c>
      <c r="DY36" s="200">
        <v>1</v>
      </c>
      <c r="DZ36" s="200" t="s">
        <v>78</v>
      </c>
      <c r="EA36" s="200">
        <v>11</v>
      </c>
      <c r="EB36" s="200">
        <v>41</v>
      </c>
      <c r="EC36" s="200">
        <v>38</v>
      </c>
      <c r="ED36" s="200">
        <v>5</v>
      </c>
      <c r="EJ36" s="200">
        <v>84</v>
      </c>
      <c r="EK36" s="200" t="s">
        <v>119</v>
      </c>
      <c r="EL36" s="200" t="s">
        <v>119</v>
      </c>
      <c r="EM36" s="200" t="s">
        <v>119</v>
      </c>
      <c r="EN36" s="200" t="s">
        <v>119</v>
      </c>
      <c r="EO36" s="200" t="s">
        <v>119</v>
      </c>
      <c r="EP36" s="200" t="s">
        <v>119</v>
      </c>
      <c r="EQ36" s="200" t="s">
        <v>119</v>
      </c>
      <c r="ER36" s="200" t="s">
        <v>119</v>
      </c>
      <c r="ES36" s="200" t="s">
        <v>119</v>
      </c>
      <c r="ET36" s="200" t="s">
        <v>119</v>
      </c>
      <c r="EU36" s="200" t="s">
        <v>119</v>
      </c>
      <c r="EV36" s="200" t="s">
        <v>119</v>
      </c>
      <c r="EW36" s="200" t="s">
        <v>119</v>
      </c>
      <c r="EX36" s="200" t="s">
        <v>119</v>
      </c>
      <c r="EY36" s="200" t="s">
        <v>119</v>
      </c>
      <c r="EZ36" s="200" t="s">
        <v>119</v>
      </c>
      <c r="FA36" s="200" t="s">
        <v>119</v>
      </c>
      <c r="FB36" s="200" t="s">
        <v>119</v>
      </c>
      <c r="FC36" s="200" t="s">
        <v>119</v>
      </c>
      <c r="FD36" s="200" t="s">
        <v>119</v>
      </c>
      <c r="FE36" s="200" t="s">
        <v>119</v>
      </c>
      <c r="FF36" s="200" t="s">
        <v>119</v>
      </c>
      <c r="FG36" s="200" t="s">
        <v>119</v>
      </c>
      <c r="FH36" s="200" t="s">
        <v>119</v>
      </c>
      <c r="FI36" s="200" t="s">
        <v>119</v>
      </c>
      <c r="FJ36" s="200" t="s">
        <v>119</v>
      </c>
      <c r="FK36" s="200" t="s">
        <v>119</v>
      </c>
      <c r="FL36" s="200" t="s">
        <v>119</v>
      </c>
      <c r="FM36" s="200" t="s">
        <v>119</v>
      </c>
      <c r="FN36" s="200" t="s">
        <v>119</v>
      </c>
      <c r="FO36" s="200" t="s">
        <v>119</v>
      </c>
      <c r="FP36" s="200" t="s">
        <v>119</v>
      </c>
      <c r="FQ36" s="200" t="s">
        <v>119</v>
      </c>
      <c r="FR36" s="200" t="s">
        <v>119</v>
      </c>
      <c r="FS36" s="200" t="s">
        <v>119</v>
      </c>
      <c r="FT36" s="200" t="s">
        <v>119</v>
      </c>
      <c r="FU36" s="200" t="s">
        <v>119</v>
      </c>
      <c r="FV36" s="200" t="s">
        <v>119</v>
      </c>
      <c r="FW36" s="200" t="s">
        <v>119</v>
      </c>
      <c r="FX36" s="200" t="s">
        <v>119</v>
      </c>
      <c r="FY36" s="200" t="s">
        <v>119</v>
      </c>
      <c r="FZ36" s="200" t="s">
        <v>119</v>
      </c>
      <c r="GA36" s="200" t="s">
        <v>119</v>
      </c>
      <c r="GB36" s="200" t="s">
        <v>119</v>
      </c>
      <c r="GC36" s="200" t="s">
        <v>119</v>
      </c>
      <c r="GD36" s="200">
        <v>2267</v>
      </c>
      <c r="GF36" s="200">
        <v>75</v>
      </c>
      <c r="GG36" s="200">
        <v>1129</v>
      </c>
      <c r="GI36" s="200">
        <v>79</v>
      </c>
      <c r="GJ36" s="200">
        <v>1138</v>
      </c>
      <c r="GL36" s="200">
        <v>71</v>
      </c>
      <c r="GM36" s="200" t="s">
        <v>119</v>
      </c>
      <c r="GN36" s="200" t="s">
        <v>119</v>
      </c>
      <c r="GO36" s="200" t="s">
        <v>119</v>
      </c>
      <c r="GP36" s="200" t="s">
        <v>119</v>
      </c>
      <c r="GQ36" s="200" t="s">
        <v>119</v>
      </c>
      <c r="GR36" s="200" t="s">
        <v>119</v>
      </c>
      <c r="GS36" s="200" t="s">
        <v>119</v>
      </c>
      <c r="GT36" s="200" t="s">
        <v>119</v>
      </c>
      <c r="GU36" s="200" t="s">
        <v>119</v>
      </c>
      <c r="GV36" s="200" t="s">
        <v>119</v>
      </c>
      <c r="GW36" s="200" t="s">
        <v>119</v>
      </c>
      <c r="GX36" s="200" t="s">
        <v>119</v>
      </c>
      <c r="GY36" s="200" t="s">
        <v>119</v>
      </c>
      <c r="GZ36" s="200" t="s">
        <v>119</v>
      </c>
      <c r="HA36" s="200" t="s">
        <v>119</v>
      </c>
      <c r="HB36" s="200" t="s">
        <v>119</v>
      </c>
      <c r="HC36" s="200" t="s">
        <v>119</v>
      </c>
      <c r="HD36" s="200" t="s">
        <v>119</v>
      </c>
      <c r="HE36" s="200">
        <v>2123</v>
      </c>
      <c r="HG36" s="200">
        <v>87</v>
      </c>
      <c r="HH36" s="200">
        <v>1064</v>
      </c>
      <c r="HJ36" s="200">
        <v>87</v>
      </c>
      <c r="HK36" s="200">
        <v>1059</v>
      </c>
      <c r="HM36" s="200">
        <v>87</v>
      </c>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row>
    <row r="37" spans="1:256" x14ac:dyDescent="0.2">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row>
    <row r="38" spans="1:256" x14ac:dyDescent="0.2">
      <c r="A38" s="200" t="s">
        <v>97</v>
      </c>
      <c r="B38" s="200" t="s">
        <v>22</v>
      </c>
      <c r="C38" s="200">
        <v>537633</v>
      </c>
      <c r="D38" s="200">
        <v>0</v>
      </c>
      <c r="E38" s="200">
        <v>0</v>
      </c>
      <c r="F38" s="200">
        <v>4</v>
      </c>
      <c r="G38" s="200">
        <v>2</v>
      </c>
      <c r="H38" s="200">
        <v>7</v>
      </c>
      <c r="I38" s="200">
        <v>39</v>
      </c>
      <c r="J38" s="200">
        <v>48</v>
      </c>
      <c r="K38" s="200">
        <v>0</v>
      </c>
      <c r="P38" s="200">
        <v>87</v>
      </c>
      <c r="Q38" s="200">
        <v>263024</v>
      </c>
      <c r="R38" s="200">
        <v>0</v>
      </c>
      <c r="S38" s="200">
        <v>0</v>
      </c>
      <c r="T38" s="200">
        <v>2</v>
      </c>
      <c r="U38" s="200">
        <v>1</v>
      </c>
      <c r="V38" s="200">
        <v>6</v>
      </c>
      <c r="W38" s="200">
        <v>36</v>
      </c>
      <c r="X38" s="200">
        <v>53</v>
      </c>
      <c r="Y38" s="200">
        <v>0</v>
      </c>
      <c r="AD38" s="200">
        <v>90</v>
      </c>
      <c r="AE38" s="200">
        <v>274609</v>
      </c>
      <c r="AF38" s="200">
        <v>0</v>
      </c>
      <c r="AG38" s="200">
        <v>0</v>
      </c>
      <c r="AH38" s="200">
        <v>5</v>
      </c>
      <c r="AI38" s="200">
        <v>3</v>
      </c>
      <c r="AJ38" s="200">
        <v>9</v>
      </c>
      <c r="AK38" s="200">
        <v>41</v>
      </c>
      <c r="AL38" s="200">
        <v>43</v>
      </c>
      <c r="AM38" s="200">
        <v>0</v>
      </c>
      <c r="AR38" s="200">
        <v>84</v>
      </c>
      <c r="AS38" s="200">
        <v>537417</v>
      </c>
      <c r="AT38" s="200">
        <v>0</v>
      </c>
      <c r="AU38" s="200">
        <v>0</v>
      </c>
      <c r="AV38" s="200">
        <v>1</v>
      </c>
      <c r="AW38" s="200">
        <v>1</v>
      </c>
      <c r="AX38" s="200">
        <v>3</v>
      </c>
      <c r="AY38" s="200">
        <v>14</v>
      </c>
      <c r="AZ38" s="200">
        <v>53</v>
      </c>
      <c r="BA38" s="200">
        <v>27</v>
      </c>
      <c r="BB38" s="200">
        <v>1</v>
      </c>
      <c r="BH38" s="200">
        <v>81</v>
      </c>
      <c r="BI38" s="200">
        <v>262939</v>
      </c>
      <c r="BJ38" s="200">
        <v>0</v>
      </c>
      <c r="BK38" s="200">
        <v>0</v>
      </c>
      <c r="BL38" s="200">
        <v>0</v>
      </c>
      <c r="BM38" s="200">
        <v>1</v>
      </c>
      <c r="BN38" s="200">
        <v>2</v>
      </c>
      <c r="BO38" s="200">
        <v>11</v>
      </c>
      <c r="BP38" s="200">
        <v>51</v>
      </c>
      <c r="BQ38" s="200">
        <v>34</v>
      </c>
      <c r="BR38" s="200">
        <v>1</v>
      </c>
      <c r="BX38" s="200">
        <v>87</v>
      </c>
      <c r="BY38" s="200">
        <v>274478</v>
      </c>
      <c r="BZ38" s="200">
        <v>0</v>
      </c>
      <c r="CA38" s="200">
        <v>0</v>
      </c>
      <c r="CB38" s="200">
        <v>1</v>
      </c>
      <c r="CC38" s="200">
        <v>1</v>
      </c>
      <c r="CD38" s="200">
        <v>4</v>
      </c>
      <c r="CE38" s="200">
        <v>18</v>
      </c>
      <c r="CF38" s="200">
        <v>54</v>
      </c>
      <c r="CG38" s="200">
        <v>21</v>
      </c>
      <c r="CH38" s="200">
        <v>1</v>
      </c>
      <c r="CN38" s="200">
        <v>76</v>
      </c>
      <c r="CO38" s="200">
        <v>537618</v>
      </c>
      <c r="CP38" s="200">
        <v>0</v>
      </c>
      <c r="CQ38" s="200">
        <v>0</v>
      </c>
      <c r="CR38" s="200">
        <v>3</v>
      </c>
      <c r="CS38" s="200">
        <v>1</v>
      </c>
      <c r="CT38" s="200">
        <v>0</v>
      </c>
      <c r="CU38" s="200">
        <v>11</v>
      </c>
      <c r="CV38" s="200">
        <v>45</v>
      </c>
      <c r="CW38" s="200">
        <v>36</v>
      </c>
      <c r="CX38" s="200">
        <v>3</v>
      </c>
      <c r="DD38" s="200">
        <v>84</v>
      </c>
      <c r="DE38" s="200">
        <v>263018</v>
      </c>
      <c r="DF38" s="200">
        <v>0</v>
      </c>
      <c r="DG38" s="200">
        <v>0</v>
      </c>
      <c r="DH38" s="200">
        <v>3</v>
      </c>
      <c r="DI38" s="200">
        <v>1</v>
      </c>
      <c r="DJ38" s="200">
        <v>0</v>
      </c>
      <c r="DK38" s="200">
        <v>12</v>
      </c>
      <c r="DL38" s="200">
        <v>48</v>
      </c>
      <c r="DM38" s="200">
        <v>34</v>
      </c>
      <c r="DN38" s="200">
        <v>2</v>
      </c>
      <c r="DT38" s="200">
        <v>84</v>
      </c>
      <c r="DU38" s="200">
        <v>274600</v>
      </c>
      <c r="DV38" s="200">
        <v>0</v>
      </c>
      <c r="DW38" s="200">
        <v>0</v>
      </c>
      <c r="DX38" s="200">
        <v>4</v>
      </c>
      <c r="DY38" s="200">
        <v>1</v>
      </c>
      <c r="DZ38" s="200">
        <v>0</v>
      </c>
      <c r="EA38" s="200">
        <v>10</v>
      </c>
      <c r="EB38" s="200">
        <v>42</v>
      </c>
      <c r="EC38" s="200">
        <v>38</v>
      </c>
      <c r="ED38" s="200">
        <v>4</v>
      </c>
      <c r="EJ38" s="200">
        <v>84</v>
      </c>
      <c r="EK38" s="200" t="s">
        <v>119</v>
      </c>
      <c r="EL38" s="200" t="s">
        <v>119</v>
      </c>
      <c r="EM38" s="200" t="s">
        <v>119</v>
      </c>
      <c r="EN38" s="200" t="s">
        <v>119</v>
      </c>
      <c r="EO38" s="200" t="s">
        <v>119</v>
      </c>
      <c r="EP38" s="200" t="s">
        <v>119</v>
      </c>
      <c r="EQ38" s="200" t="s">
        <v>119</v>
      </c>
      <c r="ER38" s="200" t="s">
        <v>119</v>
      </c>
      <c r="ES38" s="200" t="s">
        <v>119</v>
      </c>
      <c r="ET38" s="200" t="s">
        <v>119</v>
      </c>
      <c r="EU38" s="200" t="s">
        <v>119</v>
      </c>
      <c r="EV38" s="200" t="s">
        <v>119</v>
      </c>
      <c r="EW38" s="200" t="s">
        <v>119</v>
      </c>
      <c r="EX38" s="200" t="s">
        <v>119</v>
      </c>
      <c r="EY38" s="200" t="s">
        <v>119</v>
      </c>
      <c r="EZ38" s="200" t="s">
        <v>119</v>
      </c>
      <c r="FA38" s="200" t="s">
        <v>119</v>
      </c>
      <c r="FB38" s="200" t="s">
        <v>119</v>
      </c>
      <c r="FC38" s="200" t="s">
        <v>119</v>
      </c>
      <c r="FD38" s="200" t="s">
        <v>119</v>
      </c>
      <c r="FE38" s="200" t="s">
        <v>119</v>
      </c>
      <c r="FF38" s="200" t="s">
        <v>119</v>
      </c>
      <c r="FG38" s="200" t="s">
        <v>119</v>
      </c>
      <c r="FH38" s="200" t="s">
        <v>119</v>
      </c>
      <c r="FI38" s="200" t="s">
        <v>119</v>
      </c>
      <c r="FJ38" s="200" t="s">
        <v>119</v>
      </c>
      <c r="FK38" s="200" t="s">
        <v>119</v>
      </c>
      <c r="FL38" s="200" t="s">
        <v>119</v>
      </c>
      <c r="FM38" s="200" t="s">
        <v>119</v>
      </c>
      <c r="FN38" s="200" t="s">
        <v>119</v>
      </c>
      <c r="FO38" s="200" t="s">
        <v>119</v>
      </c>
      <c r="FP38" s="200" t="s">
        <v>119</v>
      </c>
      <c r="FQ38" s="200" t="s">
        <v>119</v>
      </c>
      <c r="FR38" s="200" t="s">
        <v>119</v>
      </c>
      <c r="FS38" s="200" t="s">
        <v>119</v>
      </c>
      <c r="FT38" s="200" t="s">
        <v>119</v>
      </c>
      <c r="FU38" s="200" t="s">
        <v>119</v>
      </c>
      <c r="FV38" s="200" t="s">
        <v>119</v>
      </c>
      <c r="FW38" s="200" t="s">
        <v>119</v>
      </c>
      <c r="FX38" s="200" t="s">
        <v>119</v>
      </c>
      <c r="FY38" s="200" t="s">
        <v>119</v>
      </c>
      <c r="FZ38" s="200" t="s">
        <v>119</v>
      </c>
      <c r="GA38" s="200" t="s">
        <v>119</v>
      </c>
      <c r="GB38" s="200" t="s">
        <v>119</v>
      </c>
      <c r="GC38" s="200" t="s">
        <v>119</v>
      </c>
      <c r="GD38" s="200">
        <v>537262</v>
      </c>
      <c r="GF38" s="200">
        <v>74</v>
      </c>
      <c r="GG38" s="200">
        <v>262871</v>
      </c>
      <c r="GI38" s="200">
        <v>78</v>
      </c>
      <c r="GJ38" s="200">
        <v>274391</v>
      </c>
      <c r="GL38" s="200">
        <v>71</v>
      </c>
      <c r="GM38" s="200" t="s">
        <v>119</v>
      </c>
      <c r="GN38" s="200" t="s">
        <v>119</v>
      </c>
      <c r="GO38" s="200" t="s">
        <v>119</v>
      </c>
      <c r="GP38" s="200" t="s">
        <v>119</v>
      </c>
      <c r="GQ38" s="200" t="s">
        <v>119</v>
      </c>
      <c r="GR38" s="200" t="s">
        <v>119</v>
      </c>
      <c r="GS38" s="200" t="s">
        <v>119</v>
      </c>
      <c r="GT38" s="200" t="s">
        <v>119</v>
      </c>
      <c r="GU38" s="200" t="s">
        <v>119</v>
      </c>
      <c r="GV38" s="200" t="s">
        <v>119</v>
      </c>
      <c r="GW38" s="200" t="s">
        <v>119</v>
      </c>
      <c r="GX38" s="200" t="s">
        <v>119</v>
      </c>
      <c r="GY38" s="200" t="s">
        <v>119</v>
      </c>
      <c r="GZ38" s="200" t="s">
        <v>119</v>
      </c>
      <c r="HA38" s="200" t="s">
        <v>119</v>
      </c>
      <c r="HB38" s="200" t="s">
        <v>119</v>
      </c>
      <c r="HC38" s="200" t="s">
        <v>119</v>
      </c>
      <c r="HD38" s="200" t="s">
        <v>119</v>
      </c>
      <c r="HE38" s="200">
        <v>514945</v>
      </c>
      <c r="HG38" s="200">
        <v>87</v>
      </c>
      <c r="HH38" s="200">
        <v>252018</v>
      </c>
      <c r="HJ38" s="200">
        <v>86</v>
      </c>
      <c r="HK38" s="200">
        <v>262927</v>
      </c>
      <c r="HM38" s="200">
        <v>88</v>
      </c>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row>
    <row r="39" spans="1:256" x14ac:dyDescent="0.2">
      <c r="B39" s="211" t="s">
        <v>242</v>
      </c>
      <c r="C39" s="200">
        <v>447922</v>
      </c>
      <c r="D39" s="200">
        <v>0</v>
      </c>
      <c r="E39" s="200">
        <v>0</v>
      </c>
      <c r="F39" s="200">
        <v>3</v>
      </c>
      <c r="G39" s="200">
        <v>2</v>
      </c>
      <c r="H39" s="200">
        <v>7</v>
      </c>
      <c r="I39" s="200">
        <v>38</v>
      </c>
      <c r="J39" s="200">
        <v>50</v>
      </c>
      <c r="K39" s="200">
        <v>0</v>
      </c>
      <c r="P39" s="200">
        <v>88</v>
      </c>
      <c r="Q39" s="200">
        <v>219377</v>
      </c>
      <c r="R39" s="200">
        <v>0</v>
      </c>
      <c r="S39" s="200">
        <v>0</v>
      </c>
      <c r="T39" s="200">
        <v>2</v>
      </c>
      <c r="U39" s="200">
        <v>1</v>
      </c>
      <c r="V39" s="200">
        <v>6</v>
      </c>
      <c r="W39" s="200">
        <v>35</v>
      </c>
      <c r="X39" s="200">
        <v>55</v>
      </c>
      <c r="Y39" s="200">
        <v>0</v>
      </c>
      <c r="AD39" s="200">
        <v>91</v>
      </c>
      <c r="AE39" s="200">
        <v>228545</v>
      </c>
      <c r="AF39" s="200">
        <v>0</v>
      </c>
      <c r="AG39" s="200">
        <v>0</v>
      </c>
      <c r="AH39" s="200">
        <v>4</v>
      </c>
      <c r="AI39" s="200">
        <v>2</v>
      </c>
      <c r="AJ39" s="200">
        <v>8</v>
      </c>
      <c r="AK39" s="200">
        <v>40</v>
      </c>
      <c r="AL39" s="200">
        <v>45</v>
      </c>
      <c r="AM39" s="200">
        <v>0</v>
      </c>
      <c r="AR39" s="200">
        <v>85</v>
      </c>
      <c r="AS39" s="200">
        <v>447772</v>
      </c>
      <c r="AT39" s="200">
        <v>0</v>
      </c>
      <c r="AU39" s="200">
        <v>0</v>
      </c>
      <c r="AV39" s="200">
        <v>1</v>
      </c>
      <c r="AW39" s="200">
        <v>1</v>
      </c>
      <c r="AX39" s="200">
        <v>2</v>
      </c>
      <c r="AY39" s="200">
        <v>14</v>
      </c>
      <c r="AZ39" s="200">
        <v>53</v>
      </c>
      <c r="BA39" s="200">
        <v>28</v>
      </c>
      <c r="BB39" s="200">
        <v>1</v>
      </c>
      <c r="BH39" s="200">
        <v>82</v>
      </c>
      <c r="BI39" s="200">
        <v>219321</v>
      </c>
      <c r="BJ39" s="200">
        <v>0</v>
      </c>
      <c r="BK39" s="200">
        <v>0</v>
      </c>
      <c r="BL39" s="200">
        <v>0</v>
      </c>
      <c r="BM39" s="200">
        <v>0</v>
      </c>
      <c r="BN39" s="200">
        <v>2</v>
      </c>
      <c r="BO39" s="200">
        <v>10</v>
      </c>
      <c r="BP39" s="200">
        <v>51</v>
      </c>
      <c r="BQ39" s="200">
        <v>35</v>
      </c>
      <c r="BR39" s="200">
        <v>1</v>
      </c>
      <c r="BX39" s="200">
        <v>87</v>
      </c>
      <c r="BY39" s="200">
        <v>228451</v>
      </c>
      <c r="BZ39" s="200">
        <v>0</v>
      </c>
      <c r="CA39" s="200">
        <v>0</v>
      </c>
      <c r="CB39" s="200">
        <v>1</v>
      </c>
      <c r="CC39" s="200">
        <v>1</v>
      </c>
      <c r="CD39" s="200">
        <v>3</v>
      </c>
      <c r="CE39" s="200">
        <v>18</v>
      </c>
      <c r="CF39" s="200">
        <v>55</v>
      </c>
      <c r="CG39" s="200">
        <v>21</v>
      </c>
      <c r="CH39" s="200">
        <v>1</v>
      </c>
      <c r="CN39" s="200">
        <v>77</v>
      </c>
      <c r="CO39" s="200">
        <v>447911</v>
      </c>
      <c r="CP39" s="200">
        <v>0</v>
      </c>
      <c r="CQ39" s="200">
        <v>0</v>
      </c>
      <c r="CR39" s="200">
        <v>3</v>
      </c>
      <c r="CS39" s="200">
        <v>1</v>
      </c>
      <c r="CT39" s="200">
        <v>0</v>
      </c>
      <c r="CU39" s="200">
        <v>11</v>
      </c>
      <c r="CV39" s="200">
        <v>45</v>
      </c>
      <c r="CW39" s="200">
        <v>36</v>
      </c>
      <c r="CX39" s="200">
        <v>3</v>
      </c>
      <c r="DD39" s="200">
        <v>85</v>
      </c>
      <c r="DE39" s="200">
        <v>219373</v>
      </c>
      <c r="DF39" s="200">
        <v>0</v>
      </c>
      <c r="DG39" s="200">
        <v>0</v>
      </c>
      <c r="DH39" s="200">
        <v>2</v>
      </c>
      <c r="DI39" s="200">
        <v>1</v>
      </c>
      <c r="DJ39" s="200">
        <v>0</v>
      </c>
      <c r="DK39" s="200">
        <v>12</v>
      </c>
      <c r="DL39" s="200">
        <v>48</v>
      </c>
      <c r="DM39" s="200">
        <v>34</v>
      </c>
      <c r="DN39" s="200">
        <v>2</v>
      </c>
      <c r="DT39" s="200">
        <v>85</v>
      </c>
      <c r="DU39" s="200">
        <v>228538</v>
      </c>
      <c r="DV39" s="200">
        <v>0</v>
      </c>
      <c r="DW39" s="200">
        <v>0</v>
      </c>
      <c r="DX39" s="200">
        <v>3</v>
      </c>
      <c r="DY39" s="200">
        <v>1</v>
      </c>
      <c r="DZ39" s="200">
        <v>0</v>
      </c>
      <c r="EA39" s="200">
        <v>10</v>
      </c>
      <c r="EB39" s="200">
        <v>42</v>
      </c>
      <c r="EC39" s="200">
        <v>38</v>
      </c>
      <c r="ED39" s="200">
        <v>4</v>
      </c>
      <c r="EJ39" s="200">
        <v>85</v>
      </c>
      <c r="EK39" s="200" t="s">
        <v>119</v>
      </c>
      <c r="EL39" s="200" t="s">
        <v>119</v>
      </c>
      <c r="EM39" s="200" t="s">
        <v>119</v>
      </c>
      <c r="EN39" s="200" t="s">
        <v>119</v>
      </c>
      <c r="EO39" s="200" t="s">
        <v>119</v>
      </c>
      <c r="EP39" s="200" t="s">
        <v>119</v>
      </c>
      <c r="EQ39" s="200" t="s">
        <v>119</v>
      </c>
      <c r="ER39" s="200" t="s">
        <v>119</v>
      </c>
      <c r="ES39" s="200" t="s">
        <v>119</v>
      </c>
      <c r="ET39" s="200" t="s">
        <v>119</v>
      </c>
      <c r="EU39" s="200" t="s">
        <v>119</v>
      </c>
      <c r="EV39" s="200" t="s">
        <v>119</v>
      </c>
      <c r="EW39" s="200" t="s">
        <v>119</v>
      </c>
      <c r="EX39" s="200" t="s">
        <v>119</v>
      </c>
      <c r="EY39" s="200" t="s">
        <v>119</v>
      </c>
      <c r="EZ39" s="200" t="s">
        <v>119</v>
      </c>
      <c r="FA39" s="200" t="s">
        <v>119</v>
      </c>
      <c r="FB39" s="200" t="s">
        <v>119</v>
      </c>
      <c r="FC39" s="200" t="s">
        <v>119</v>
      </c>
      <c r="FD39" s="200" t="s">
        <v>119</v>
      </c>
      <c r="FE39" s="200" t="s">
        <v>119</v>
      </c>
      <c r="FF39" s="200" t="s">
        <v>119</v>
      </c>
      <c r="FG39" s="200" t="s">
        <v>119</v>
      </c>
      <c r="FH39" s="200" t="s">
        <v>119</v>
      </c>
      <c r="FI39" s="200" t="s">
        <v>119</v>
      </c>
      <c r="FJ39" s="200" t="s">
        <v>119</v>
      </c>
      <c r="FK39" s="200" t="s">
        <v>119</v>
      </c>
      <c r="FL39" s="200" t="s">
        <v>119</v>
      </c>
      <c r="FM39" s="200" t="s">
        <v>119</v>
      </c>
      <c r="FN39" s="200" t="s">
        <v>119</v>
      </c>
      <c r="FO39" s="200" t="s">
        <v>119</v>
      </c>
      <c r="FP39" s="200" t="s">
        <v>119</v>
      </c>
      <c r="FQ39" s="200" t="s">
        <v>119</v>
      </c>
      <c r="FR39" s="200" t="s">
        <v>119</v>
      </c>
      <c r="FS39" s="200" t="s">
        <v>119</v>
      </c>
      <c r="FT39" s="200" t="s">
        <v>119</v>
      </c>
      <c r="FU39" s="200" t="s">
        <v>119</v>
      </c>
      <c r="FV39" s="200" t="s">
        <v>119</v>
      </c>
      <c r="FW39" s="200" t="s">
        <v>119</v>
      </c>
      <c r="FX39" s="200" t="s">
        <v>119</v>
      </c>
      <c r="FY39" s="200" t="s">
        <v>119</v>
      </c>
      <c r="FZ39" s="200" t="s">
        <v>119</v>
      </c>
      <c r="GA39" s="200" t="s">
        <v>119</v>
      </c>
      <c r="GB39" s="200" t="s">
        <v>119</v>
      </c>
      <c r="GC39" s="200" t="s">
        <v>119</v>
      </c>
      <c r="GD39" s="200">
        <v>447681</v>
      </c>
      <c r="GF39" s="200">
        <v>75</v>
      </c>
      <c r="GG39" s="200">
        <v>219285</v>
      </c>
      <c r="GI39" s="200">
        <v>79</v>
      </c>
      <c r="GJ39" s="200">
        <v>228396</v>
      </c>
      <c r="GL39" s="200">
        <v>71</v>
      </c>
      <c r="GM39" s="200" t="s">
        <v>119</v>
      </c>
      <c r="GN39" s="200" t="s">
        <v>119</v>
      </c>
      <c r="GO39" s="200" t="s">
        <v>119</v>
      </c>
      <c r="GP39" s="200" t="s">
        <v>119</v>
      </c>
      <c r="GQ39" s="200" t="s">
        <v>119</v>
      </c>
      <c r="GR39" s="200" t="s">
        <v>119</v>
      </c>
      <c r="GS39" s="200" t="s">
        <v>119</v>
      </c>
      <c r="GT39" s="200" t="s">
        <v>119</v>
      </c>
      <c r="GU39" s="200" t="s">
        <v>119</v>
      </c>
      <c r="GV39" s="200" t="s">
        <v>119</v>
      </c>
      <c r="GW39" s="200" t="s">
        <v>119</v>
      </c>
      <c r="GX39" s="200" t="s">
        <v>119</v>
      </c>
      <c r="GY39" s="200" t="s">
        <v>119</v>
      </c>
      <c r="GZ39" s="200" t="s">
        <v>119</v>
      </c>
      <c r="HA39" s="200" t="s">
        <v>119</v>
      </c>
      <c r="HB39" s="200" t="s">
        <v>119</v>
      </c>
      <c r="HC39" s="200" t="s">
        <v>119</v>
      </c>
      <c r="HD39" s="200" t="s">
        <v>119</v>
      </c>
      <c r="HE39" s="200">
        <v>438871</v>
      </c>
      <c r="HG39" s="200">
        <v>87</v>
      </c>
      <c r="HH39" s="200">
        <v>214909</v>
      </c>
      <c r="HJ39" s="200">
        <v>86</v>
      </c>
      <c r="HK39" s="200">
        <v>223962</v>
      </c>
      <c r="HM39" s="200">
        <v>87</v>
      </c>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row>
    <row r="40" spans="1:256" x14ac:dyDescent="0.2">
      <c r="B40" s="211" t="s">
        <v>243</v>
      </c>
      <c r="C40" s="200">
        <v>88044</v>
      </c>
      <c r="D40" s="200">
        <v>0</v>
      </c>
      <c r="E40" s="200">
        <v>0</v>
      </c>
      <c r="F40" s="200">
        <v>6</v>
      </c>
      <c r="G40" s="200">
        <v>2</v>
      </c>
      <c r="H40" s="200">
        <v>9</v>
      </c>
      <c r="I40" s="200">
        <v>42</v>
      </c>
      <c r="J40" s="200">
        <v>39</v>
      </c>
      <c r="K40" s="200" t="s">
        <v>78</v>
      </c>
      <c r="P40" s="200">
        <v>82</v>
      </c>
      <c r="Q40" s="200">
        <v>42874</v>
      </c>
      <c r="R40" s="200">
        <v>0</v>
      </c>
      <c r="S40" s="200">
        <v>0</v>
      </c>
      <c r="T40" s="200">
        <v>5</v>
      </c>
      <c r="U40" s="200">
        <v>2</v>
      </c>
      <c r="V40" s="200">
        <v>8</v>
      </c>
      <c r="W40" s="200">
        <v>41</v>
      </c>
      <c r="X40" s="200">
        <v>44</v>
      </c>
      <c r="Y40" s="200" t="s">
        <v>78</v>
      </c>
      <c r="AD40" s="200">
        <v>85</v>
      </c>
      <c r="AE40" s="200">
        <v>45170</v>
      </c>
      <c r="AF40" s="200">
        <v>0</v>
      </c>
      <c r="AG40" s="200">
        <v>0</v>
      </c>
      <c r="AH40" s="200">
        <v>7</v>
      </c>
      <c r="AI40" s="200">
        <v>3</v>
      </c>
      <c r="AJ40" s="200">
        <v>11</v>
      </c>
      <c r="AK40" s="200">
        <v>44</v>
      </c>
      <c r="AL40" s="200">
        <v>35</v>
      </c>
      <c r="AM40" s="200">
        <v>0</v>
      </c>
      <c r="AR40" s="200">
        <v>79</v>
      </c>
      <c r="AS40" s="200">
        <v>87994</v>
      </c>
      <c r="AT40" s="200">
        <v>0</v>
      </c>
      <c r="AU40" s="200">
        <v>0</v>
      </c>
      <c r="AV40" s="200">
        <v>1</v>
      </c>
      <c r="AW40" s="200">
        <v>1</v>
      </c>
      <c r="AX40" s="200">
        <v>4</v>
      </c>
      <c r="AY40" s="200">
        <v>15</v>
      </c>
      <c r="AZ40" s="200">
        <v>53</v>
      </c>
      <c r="BA40" s="200">
        <v>24</v>
      </c>
      <c r="BB40" s="200">
        <v>1</v>
      </c>
      <c r="BH40" s="200">
        <v>78</v>
      </c>
      <c r="BI40" s="200">
        <v>42852</v>
      </c>
      <c r="BJ40" s="200">
        <v>0</v>
      </c>
      <c r="BK40" s="200">
        <v>0</v>
      </c>
      <c r="BL40" s="200">
        <v>1</v>
      </c>
      <c r="BM40" s="200">
        <v>1</v>
      </c>
      <c r="BN40" s="200">
        <v>3</v>
      </c>
      <c r="BO40" s="200">
        <v>12</v>
      </c>
      <c r="BP40" s="200">
        <v>53</v>
      </c>
      <c r="BQ40" s="200">
        <v>29</v>
      </c>
      <c r="BR40" s="200">
        <v>1</v>
      </c>
      <c r="BX40" s="200">
        <v>83</v>
      </c>
      <c r="BY40" s="200">
        <v>45142</v>
      </c>
      <c r="BZ40" s="200">
        <v>0</v>
      </c>
      <c r="CA40" s="200">
        <v>0</v>
      </c>
      <c r="CB40" s="200">
        <v>1</v>
      </c>
      <c r="CC40" s="200">
        <v>2</v>
      </c>
      <c r="CD40" s="200">
        <v>5</v>
      </c>
      <c r="CE40" s="200">
        <v>19</v>
      </c>
      <c r="CF40" s="200">
        <v>54</v>
      </c>
      <c r="CG40" s="200">
        <v>18</v>
      </c>
      <c r="CH40" s="200">
        <v>1</v>
      </c>
      <c r="CN40" s="200">
        <v>73</v>
      </c>
      <c r="CO40" s="200">
        <v>88039</v>
      </c>
      <c r="CP40" s="200">
        <v>0</v>
      </c>
      <c r="CQ40" s="200">
        <v>0</v>
      </c>
      <c r="CR40" s="200">
        <v>5</v>
      </c>
      <c r="CS40" s="200">
        <v>1</v>
      </c>
      <c r="CT40" s="200">
        <v>1</v>
      </c>
      <c r="CU40" s="200">
        <v>12</v>
      </c>
      <c r="CV40" s="200">
        <v>45</v>
      </c>
      <c r="CW40" s="200">
        <v>33</v>
      </c>
      <c r="CX40" s="200">
        <v>4</v>
      </c>
      <c r="DD40" s="200">
        <v>82</v>
      </c>
      <c r="DE40" s="200">
        <v>42872</v>
      </c>
      <c r="DF40" s="200">
        <v>0</v>
      </c>
      <c r="DG40" s="200">
        <v>0</v>
      </c>
      <c r="DH40" s="200">
        <v>4</v>
      </c>
      <c r="DI40" s="200">
        <v>1</v>
      </c>
      <c r="DJ40" s="200" t="s">
        <v>78</v>
      </c>
      <c r="DK40" s="200">
        <v>12</v>
      </c>
      <c r="DL40" s="200">
        <v>47</v>
      </c>
      <c r="DM40" s="200">
        <v>31</v>
      </c>
      <c r="DN40" s="200">
        <v>3</v>
      </c>
      <c r="DT40" s="200">
        <v>82</v>
      </c>
      <c r="DU40" s="200">
        <v>45167</v>
      </c>
      <c r="DV40" s="200">
        <v>0</v>
      </c>
      <c r="DW40" s="200">
        <v>0</v>
      </c>
      <c r="DX40" s="200">
        <v>5</v>
      </c>
      <c r="DY40" s="200">
        <v>1</v>
      </c>
      <c r="DZ40" s="200" t="s">
        <v>78</v>
      </c>
      <c r="EA40" s="200">
        <v>11</v>
      </c>
      <c r="EB40" s="200">
        <v>42</v>
      </c>
      <c r="EC40" s="200">
        <v>35</v>
      </c>
      <c r="ED40" s="200">
        <v>5</v>
      </c>
      <c r="EJ40" s="200">
        <v>82</v>
      </c>
      <c r="EK40" s="200" t="s">
        <v>119</v>
      </c>
      <c r="EL40" s="200" t="s">
        <v>119</v>
      </c>
      <c r="EM40" s="200" t="s">
        <v>119</v>
      </c>
      <c r="EN40" s="200" t="s">
        <v>119</v>
      </c>
      <c r="EO40" s="200" t="s">
        <v>119</v>
      </c>
      <c r="EP40" s="200" t="s">
        <v>119</v>
      </c>
      <c r="EQ40" s="200" t="s">
        <v>119</v>
      </c>
      <c r="ER40" s="200" t="s">
        <v>119</v>
      </c>
      <c r="ES40" s="200" t="s">
        <v>119</v>
      </c>
      <c r="ET40" s="200" t="s">
        <v>119</v>
      </c>
      <c r="EU40" s="200" t="s">
        <v>119</v>
      </c>
      <c r="EV40" s="200" t="s">
        <v>119</v>
      </c>
      <c r="EW40" s="200" t="s">
        <v>119</v>
      </c>
      <c r="EX40" s="200" t="s">
        <v>119</v>
      </c>
      <c r="EY40" s="200" t="s">
        <v>119</v>
      </c>
      <c r="EZ40" s="200" t="s">
        <v>119</v>
      </c>
      <c r="FA40" s="200" t="s">
        <v>119</v>
      </c>
      <c r="FB40" s="200" t="s">
        <v>119</v>
      </c>
      <c r="FC40" s="200" t="s">
        <v>119</v>
      </c>
      <c r="FD40" s="200" t="s">
        <v>119</v>
      </c>
      <c r="FE40" s="200" t="s">
        <v>119</v>
      </c>
      <c r="FF40" s="200" t="s">
        <v>119</v>
      </c>
      <c r="FG40" s="200" t="s">
        <v>119</v>
      </c>
      <c r="FH40" s="200" t="s">
        <v>119</v>
      </c>
      <c r="FI40" s="200" t="s">
        <v>119</v>
      </c>
      <c r="FJ40" s="200" t="s">
        <v>119</v>
      </c>
      <c r="FK40" s="200" t="s">
        <v>119</v>
      </c>
      <c r="FL40" s="200" t="s">
        <v>119</v>
      </c>
      <c r="FM40" s="200" t="s">
        <v>119</v>
      </c>
      <c r="FN40" s="200" t="s">
        <v>119</v>
      </c>
      <c r="FO40" s="200" t="s">
        <v>119</v>
      </c>
      <c r="FP40" s="200" t="s">
        <v>119</v>
      </c>
      <c r="FQ40" s="200" t="s">
        <v>119</v>
      </c>
      <c r="FR40" s="200" t="s">
        <v>119</v>
      </c>
      <c r="FS40" s="200" t="s">
        <v>119</v>
      </c>
      <c r="FT40" s="200" t="s">
        <v>119</v>
      </c>
      <c r="FU40" s="200" t="s">
        <v>119</v>
      </c>
      <c r="FV40" s="200" t="s">
        <v>119</v>
      </c>
      <c r="FW40" s="200" t="s">
        <v>119</v>
      </c>
      <c r="FX40" s="200" t="s">
        <v>119</v>
      </c>
      <c r="FY40" s="200" t="s">
        <v>119</v>
      </c>
      <c r="FZ40" s="200" t="s">
        <v>119</v>
      </c>
      <c r="GA40" s="200" t="s">
        <v>119</v>
      </c>
      <c r="GB40" s="200" t="s">
        <v>119</v>
      </c>
      <c r="GC40" s="200" t="s">
        <v>119</v>
      </c>
      <c r="GD40" s="200">
        <v>87931</v>
      </c>
      <c r="GF40" s="200">
        <v>71</v>
      </c>
      <c r="GG40" s="200">
        <v>42820</v>
      </c>
      <c r="GI40" s="200">
        <v>74</v>
      </c>
      <c r="GJ40" s="200">
        <v>45111</v>
      </c>
      <c r="GL40" s="200">
        <v>67</v>
      </c>
      <c r="GM40" s="200" t="s">
        <v>119</v>
      </c>
      <c r="GN40" s="200" t="s">
        <v>119</v>
      </c>
      <c r="GO40" s="200" t="s">
        <v>119</v>
      </c>
      <c r="GP40" s="200" t="s">
        <v>119</v>
      </c>
      <c r="GQ40" s="200" t="s">
        <v>119</v>
      </c>
      <c r="GR40" s="200" t="s">
        <v>119</v>
      </c>
      <c r="GS40" s="200" t="s">
        <v>119</v>
      </c>
      <c r="GT40" s="200" t="s">
        <v>119</v>
      </c>
      <c r="GU40" s="200" t="s">
        <v>119</v>
      </c>
      <c r="GV40" s="200" t="s">
        <v>119</v>
      </c>
      <c r="GW40" s="200" t="s">
        <v>119</v>
      </c>
      <c r="GX40" s="200" t="s">
        <v>119</v>
      </c>
      <c r="GY40" s="200" t="s">
        <v>119</v>
      </c>
      <c r="GZ40" s="200" t="s">
        <v>119</v>
      </c>
      <c r="HA40" s="200" t="s">
        <v>119</v>
      </c>
      <c r="HB40" s="200" t="s">
        <v>119</v>
      </c>
      <c r="HC40" s="200" t="s">
        <v>119</v>
      </c>
      <c r="HD40" s="200" t="s">
        <v>119</v>
      </c>
      <c r="HE40" s="200">
        <v>75165</v>
      </c>
      <c r="HG40" s="200">
        <v>90</v>
      </c>
      <c r="HH40" s="200">
        <v>36684</v>
      </c>
      <c r="HJ40" s="200">
        <v>89</v>
      </c>
      <c r="HK40" s="200">
        <v>38481</v>
      </c>
      <c r="HM40" s="200">
        <v>90</v>
      </c>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row>
    <row r="41" spans="1:256" x14ac:dyDescent="0.2">
      <c r="B41" s="211" t="s">
        <v>238</v>
      </c>
      <c r="C41" s="200">
        <v>1667</v>
      </c>
      <c r="D41" s="200">
        <v>1</v>
      </c>
      <c r="E41" s="200">
        <v>5</v>
      </c>
      <c r="F41" s="200">
        <v>24</v>
      </c>
      <c r="G41" s="200">
        <v>2</v>
      </c>
      <c r="H41" s="200">
        <v>8</v>
      </c>
      <c r="I41" s="200">
        <v>32</v>
      </c>
      <c r="J41" s="200">
        <v>28</v>
      </c>
      <c r="K41" s="200" t="s">
        <v>78</v>
      </c>
      <c r="P41" s="200">
        <v>60</v>
      </c>
      <c r="Q41" s="200">
        <v>773</v>
      </c>
      <c r="R41" s="200">
        <v>1</v>
      </c>
      <c r="S41" s="200">
        <v>6</v>
      </c>
      <c r="T41" s="200">
        <v>19</v>
      </c>
      <c r="U41" s="200">
        <v>2</v>
      </c>
      <c r="V41" s="200">
        <v>8</v>
      </c>
      <c r="W41" s="200">
        <v>32</v>
      </c>
      <c r="X41" s="200">
        <v>33</v>
      </c>
      <c r="Y41" s="200" t="s">
        <v>78</v>
      </c>
      <c r="AD41" s="200">
        <v>64</v>
      </c>
      <c r="AE41" s="200">
        <v>894</v>
      </c>
      <c r="AF41" s="200">
        <v>1</v>
      </c>
      <c r="AG41" s="200">
        <v>4</v>
      </c>
      <c r="AH41" s="200">
        <v>27</v>
      </c>
      <c r="AI41" s="200">
        <v>3</v>
      </c>
      <c r="AJ41" s="200">
        <v>9</v>
      </c>
      <c r="AK41" s="200">
        <v>33</v>
      </c>
      <c r="AL41" s="200">
        <v>24</v>
      </c>
      <c r="AM41" s="200">
        <v>0</v>
      </c>
      <c r="AR41" s="200">
        <v>56</v>
      </c>
      <c r="AS41" s="200">
        <v>1651</v>
      </c>
      <c r="AT41" s="200">
        <v>1</v>
      </c>
      <c r="AU41" s="200">
        <v>3</v>
      </c>
      <c r="AV41" s="200">
        <v>6</v>
      </c>
      <c r="AW41" s="200">
        <v>7</v>
      </c>
      <c r="AX41" s="200">
        <v>11</v>
      </c>
      <c r="AY41" s="200">
        <v>19</v>
      </c>
      <c r="AZ41" s="200">
        <v>39</v>
      </c>
      <c r="BA41" s="200">
        <v>14</v>
      </c>
      <c r="BB41" s="200">
        <v>0</v>
      </c>
      <c r="BH41" s="200">
        <v>54</v>
      </c>
      <c r="BI41" s="200">
        <v>766</v>
      </c>
      <c r="BJ41" s="200">
        <v>1</v>
      </c>
      <c r="BK41" s="200">
        <v>3</v>
      </c>
      <c r="BL41" s="200">
        <v>6</v>
      </c>
      <c r="BM41" s="200">
        <v>5</v>
      </c>
      <c r="BN41" s="200">
        <v>9</v>
      </c>
      <c r="BO41" s="200">
        <v>17</v>
      </c>
      <c r="BP41" s="200">
        <v>39</v>
      </c>
      <c r="BQ41" s="200">
        <v>19</v>
      </c>
      <c r="BR41" s="200">
        <v>1</v>
      </c>
      <c r="BX41" s="200">
        <v>59</v>
      </c>
      <c r="BY41" s="200">
        <v>885</v>
      </c>
      <c r="BZ41" s="200">
        <v>1</v>
      </c>
      <c r="CA41" s="200">
        <v>2</v>
      </c>
      <c r="CB41" s="200">
        <v>7</v>
      </c>
      <c r="CC41" s="200">
        <v>8</v>
      </c>
      <c r="CD41" s="200">
        <v>13</v>
      </c>
      <c r="CE41" s="200">
        <v>20</v>
      </c>
      <c r="CF41" s="200">
        <v>39</v>
      </c>
      <c r="CG41" s="200">
        <v>10</v>
      </c>
      <c r="CH41" s="200">
        <v>0</v>
      </c>
      <c r="CN41" s="200">
        <v>49</v>
      </c>
      <c r="CO41" s="200">
        <v>1668</v>
      </c>
      <c r="CP41" s="200">
        <v>1</v>
      </c>
      <c r="CQ41" s="200">
        <v>5</v>
      </c>
      <c r="CR41" s="200">
        <v>19</v>
      </c>
      <c r="CS41" s="200">
        <v>1</v>
      </c>
      <c r="CT41" s="200">
        <v>0</v>
      </c>
      <c r="CU41" s="200">
        <v>15</v>
      </c>
      <c r="CV41" s="200">
        <v>37</v>
      </c>
      <c r="CW41" s="200">
        <v>20</v>
      </c>
      <c r="CX41" s="200">
        <v>2</v>
      </c>
      <c r="DD41" s="200">
        <v>59</v>
      </c>
      <c r="DE41" s="200">
        <v>773</v>
      </c>
      <c r="DF41" s="200">
        <v>1</v>
      </c>
      <c r="DG41" s="200">
        <v>6</v>
      </c>
      <c r="DH41" s="200">
        <v>16</v>
      </c>
      <c r="DI41" s="200">
        <v>1</v>
      </c>
      <c r="DJ41" s="200" t="s">
        <v>78</v>
      </c>
      <c r="DK41" s="200">
        <v>17</v>
      </c>
      <c r="DL41" s="200">
        <v>40</v>
      </c>
      <c r="DM41" s="200">
        <v>18</v>
      </c>
      <c r="DN41" s="200">
        <v>1</v>
      </c>
      <c r="DT41" s="200">
        <v>59</v>
      </c>
      <c r="DU41" s="200">
        <v>895</v>
      </c>
      <c r="DV41" s="200">
        <v>0</v>
      </c>
      <c r="DW41" s="200">
        <v>5</v>
      </c>
      <c r="DX41" s="200">
        <v>21</v>
      </c>
      <c r="DY41" s="200">
        <v>1</v>
      </c>
      <c r="DZ41" s="200" t="s">
        <v>78</v>
      </c>
      <c r="EA41" s="200">
        <v>13</v>
      </c>
      <c r="EB41" s="200">
        <v>35</v>
      </c>
      <c r="EC41" s="200">
        <v>21</v>
      </c>
      <c r="ED41" s="200">
        <v>2</v>
      </c>
      <c r="EJ41" s="200">
        <v>58</v>
      </c>
      <c r="EK41" s="200" t="s">
        <v>119</v>
      </c>
      <c r="EL41" s="200" t="s">
        <v>119</v>
      </c>
      <c r="EM41" s="200" t="s">
        <v>119</v>
      </c>
      <c r="EN41" s="200" t="s">
        <v>119</v>
      </c>
      <c r="EO41" s="200" t="s">
        <v>119</v>
      </c>
      <c r="EP41" s="200" t="s">
        <v>119</v>
      </c>
      <c r="EQ41" s="200" t="s">
        <v>119</v>
      </c>
      <c r="ER41" s="200" t="s">
        <v>119</v>
      </c>
      <c r="ES41" s="200" t="s">
        <v>119</v>
      </c>
      <c r="ET41" s="200" t="s">
        <v>119</v>
      </c>
      <c r="EU41" s="200" t="s">
        <v>119</v>
      </c>
      <c r="EV41" s="200" t="s">
        <v>119</v>
      </c>
      <c r="EW41" s="200" t="s">
        <v>119</v>
      </c>
      <c r="EX41" s="200" t="s">
        <v>119</v>
      </c>
      <c r="EY41" s="200" t="s">
        <v>119</v>
      </c>
      <c r="EZ41" s="200" t="s">
        <v>119</v>
      </c>
      <c r="FA41" s="200" t="s">
        <v>119</v>
      </c>
      <c r="FB41" s="200" t="s">
        <v>119</v>
      </c>
      <c r="FC41" s="200" t="s">
        <v>119</v>
      </c>
      <c r="FD41" s="200" t="s">
        <v>119</v>
      </c>
      <c r="FE41" s="200" t="s">
        <v>119</v>
      </c>
      <c r="FF41" s="200" t="s">
        <v>119</v>
      </c>
      <c r="FG41" s="200" t="s">
        <v>119</v>
      </c>
      <c r="FH41" s="200" t="s">
        <v>119</v>
      </c>
      <c r="FI41" s="200" t="s">
        <v>119</v>
      </c>
      <c r="FJ41" s="200" t="s">
        <v>119</v>
      </c>
      <c r="FK41" s="200" t="s">
        <v>119</v>
      </c>
      <c r="FL41" s="200" t="s">
        <v>119</v>
      </c>
      <c r="FM41" s="200" t="s">
        <v>119</v>
      </c>
      <c r="FN41" s="200" t="s">
        <v>119</v>
      </c>
      <c r="FO41" s="200" t="s">
        <v>119</v>
      </c>
      <c r="FP41" s="200" t="s">
        <v>119</v>
      </c>
      <c r="FQ41" s="200" t="s">
        <v>119</v>
      </c>
      <c r="FR41" s="200" t="s">
        <v>119</v>
      </c>
      <c r="FS41" s="200" t="s">
        <v>119</v>
      </c>
      <c r="FT41" s="200" t="s">
        <v>119</v>
      </c>
      <c r="FU41" s="200" t="s">
        <v>119</v>
      </c>
      <c r="FV41" s="200" t="s">
        <v>119</v>
      </c>
      <c r="FW41" s="200" t="s">
        <v>119</v>
      </c>
      <c r="FX41" s="200" t="s">
        <v>119</v>
      </c>
      <c r="FY41" s="200" t="s">
        <v>119</v>
      </c>
      <c r="FZ41" s="200" t="s">
        <v>119</v>
      </c>
      <c r="GA41" s="200" t="s">
        <v>119</v>
      </c>
      <c r="GB41" s="200" t="s">
        <v>119</v>
      </c>
      <c r="GC41" s="200" t="s">
        <v>119</v>
      </c>
      <c r="GD41" s="200">
        <v>1650</v>
      </c>
      <c r="GF41" s="200">
        <v>47</v>
      </c>
      <c r="GG41" s="200">
        <v>766</v>
      </c>
      <c r="GI41" s="200">
        <v>52</v>
      </c>
      <c r="GJ41" s="200">
        <v>884</v>
      </c>
      <c r="GL41" s="200">
        <v>44</v>
      </c>
      <c r="GM41" s="200" t="s">
        <v>119</v>
      </c>
      <c r="GN41" s="200" t="s">
        <v>119</v>
      </c>
      <c r="GO41" s="200" t="s">
        <v>119</v>
      </c>
      <c r="GP41" s="200" t="s">
        <v>119</v>
      </c>
      <c r="GQ41" s="200" t="s">
        <v>119</v>
      </c>
      <c r="GR41" s="200" t="s">
        <v>119</v>
      </c>
      <c r="GS41" s="200" t="s">
        <v>119</v>
      </c>
      <c r="GT41" s="200" t="s">
        <v>119</v>
      </c>
      <c r="GU41" s="200" t="s">
        <v>119</v>
      </c>
      <c r="GV41" s="200" t="s">
        <v>119</v>
      </c>
      <c r="GW41" s="200" t="s">
        <v>119</v>
      </c>
      <c r="GX41" s="200" t="s">
        <v>119</v>
      </c>
      <c r="GY41" s="200" t="s">
        <v>119</v>
      </c>
      <c r="GZ41" s="200" t="s">
        <v>119</v>
      </c>
      <c r="HA41" s="200" t="s">
        <v>119</v>
      </c>
      <c r="HB41" s="200" t="s">
        <v>119</v>
      </c>
      <c r="HC41" s="200" t="s">
        <v>119</v>
      </c>
      <c r="HD41" s="200" t="s">
        <v>119</v>
      </c>
      <c r="HE41" s="200">
        <v>909</v>
      </c>
      <c r="HG41" s="200">
        <v>68</v>
      </c>
      <c r="HH41" s="200">
        <v>425</v>
      </c>
      <c r="HJ41" s="200">
        <v>69</v>
      </c>
      <c r="HK41" s="200">
        <v>484</v>
      </c>
      <c r="HM41" s="200">
        <v>68</v>
      </c>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row>
    <row r="42" spans="1:256" x14ac:dyDescent="0.2">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row>
    <row r="43" spans="1:256" x14ac:dyDescent="0.2">
      <c r="A43" s="200" t="s">
        <v>23</v>
      </c>
      <c r="B43" s="211" t="s">
        <v>22</v>
      </c>
      <c r="C43" s="200">
        <v>537633</v>
      </c>
      <c r="D43" s="200">
        <v>0</v>
      </c>
      <c r="E43" s="200">
        <v>0</v>
      </c>
      <c r="F43" s="200">
        <v>4</v>
      </c>
      <c r="G43" s="200">
        <v>2</v>
      </c>
      <c r="H43" s="200">
        <v>7</v>
      </c>
      <c r="I43" s="200">
        <v>39</v>
      </c>
      <c r="J43" s="200">
        <v>48</v>
      </c>
      <c r="K43" s="200">
        <v>0</v>
      </c>
      <c r="P43" s="200">
        <v>87</v>
      </c>
      <c r="Q43" s="200">
        <v>263024</v>
      </c>
      <c r="R43" s="200">
        <v>0</v>
      </c>
      <c r="S43" s="200">
        <v>0</v>
      </c>
      <c r="T43" s="200">
        <v>2</v>
      </c>
      <c r="U43" s="200">
        <v>1</v>
      </c>
      <c r="V43" s="200">
        <v>6</v>
      </c>
      <c r="W43" s="200">
        <v>36</v>
      </c>
      <c r="X43" s="200">
        <v>53</v>
      </c>
      <c r="Y43" s="200">
        <v>0</v>
      </c>
      <c r="AD43" s="200">
        <v>90</v>
      </c>
      <c r="AE43" s="200">
        <v>274609</v>
      </c>
      <c r="AF43" s="200">
        <v>0</v>
      </c>
      <c r="AG43" s="200">
        <v>0</v>
      </c>
      <c r="AH43" s="200">
        <v>5</v>
      </c>
      <c r="AI43" s="200">
        <v>3</v>
      </c>
      <c r="AJ43" s="200">
        <v>9</v>
      </c>
      <c r="AK43" s="200">
        <v>41</v>
      </c>
      <c r="AL43" s="200">
        <v>43</v>
      </c>
      <c r="AM43" s="200">
        <v>0</v>
      </c>
      <c r="AR43" s="200">
        <v>84</v>
      </c>
      <c r="AS43" s="200">
        <v>537417</v>
      </c>
      <c r="AT43" s="200">
        <v>0</v>
      </c>
      <c r="AU43" s="200">
        <v>0</v>
      </c>
      <c r="AV43" s="200">
        <v>1</v>
      </c>
      <c r="AW43" s="200">
        <v>1</v>
      </c>
      <c r="AX43" s="200">
        <v>3</v>
      </c>
      <c r="AY43" s="200">
        <v>14</v>
      </c>
      <c r="AZ43" s="200">
        <v>53</v>
      </c>
      <c r="BA43" s="200">
        <v>27</v>
      </c>
      <c r="BB43" s="200">
        <v>1</v>
      </c>
      <c r="BH43" s="200">
        <v>81</v>
      </c>
      <c r="BI43" s="200">
        <v>262939</v>
      </c>
      <c r="BJ43" s="200">
        <v>0</v>
      </c>
      <c r="BK43" s="200">
        <v>0</v>
      </c>
      <c r="BL43" s="200">
        <v>0</v>
      </c>
      <c r="BM43" s="200">
        <v>1</v>
      </c>
      <c r="BN43" s="200">
        <v>2</v>
      </c>
      <c r="BO43" s="200">
        <v>11</v>
      </c>
      <c r="BP43" s="200">
        <v>51</v>
      </c>
      <c r="BQ43" s="200">
        <v>34</v>
      </c>
      <c r="BR43" s="200">
        <v>1</v>
      </c>
      <c r="BX43" s="200">
        <v>87</v>
      </c>
      <c r="BY43" s="200">
        <v>274478</v>
      </c>
      <c r="BZ43" s="200">
        <v>0</v>
      </c>
      <c r="CA43" s="200">
        <v>0</v>
      </c>
      <c r="CB43" s="200">
        <v>1</v>
      </c>
      <c r="CC43" s="200">
        <v>1</v>
      </c>
      <c r="CD43" s="200">
        <v>4</v>
      </c>
      <c r="CE43" s="200">
        <v>18</v>
      </c>
      <c r="CF43" s="200">
        <v>54</v>
      </c>
      <c r="CG43" s="200">
        <v>21</v>
      </c>
      <c r="CH43" s="200">
        <v>1</v>
      </c>
      <c r="CN43" s="200">
        <v>76</v>
      </c>
      <c r="CO43" s="200">
        <v>537618</v>
      </c>
      <c r="CP43" s="200">
        <v>0</v>
      </c>
      <c r="CQ43" s="200">
        <v>0</v>
      </c>
      <c r="CR43" s="200">
        <v>3</v>
      </c>
      <c r="CS43" s="200">
        <v>1</v>
      </c>
      <c r="CT43" s="200">
        <v>0</v>
      </c>
      <c r="CU43" s="200">
        <v>11</v>
      </c>
      <c r="CV43" s="200">
        <v>45</v>
      </c>
      <c r="CW43" s="200">
        <v>36</v>
      </c>
      <c r="CX43" s="200">
        <v>3</v>
      </c>
      <c r="DD43" s="200">
        <v>84</v>
      </c>
      <c r="DE43" s="200">
        <v>263018</v>
      </c>
      <c r="DF43" s="200">
        <v>0</v>
      </c>
      <c r="DG43" s="200">
        <v>0</v>
      </c>
      <c r="DH43" s="200">
        <v>3</v>
      </c>
      <c r="DI43" s="200">
        <v>1</v>
      </c>
      <c r="DJ43" s="200">
        <v>0</v>
      </c>
      <c r="DK43" s="200">
        <v>12</v>
      </c>
      <c r="DL43" s="200">
        <v>48</v>
      </c>
      <c r="DM43" s="200">
        <v>34</v>
      </c>
      <c r="DN43" s="200">
        <v>2</v>
      </c>
      <c r="DT43" s="200">
        <v>84</v>
      </c>
      <c r="DU43" s="200">
        <v>274600</v>
      </c>
      <c r="DV43" s="200">
        <v>0</v>
      </c>
      <c r="DW43" s="200">
        <v>0</v>
      </c>
      <c r="DX43" s="200">
        <v>4</v>
      </c>
      <c r="DY43" s="200">
        <v>1</v>
      </c>
      <c r="DZ43" s="200">
        <v>0</v>
      </c>
      <c r="EA43" s="200">
        <v>10</v>
      </c>
      <c r="EB43" s="200">
        <v>42</v>
      </c>
      <c r="EC43" s="200">
        <v>38</v>
      </c>
      <c r="ED43" s="200">
        <v>4</v>
      </c>
      <c r="EJ43" s="200">
        <v>84</v>
      </c>
      <c r="EK43" s="200" t="s">
        <v>119</v>
      </c>
      <c r="EL43" s="200" t="s">
        <v>119</v>
      </c>
      <c r="EM43" s="200" t="s">
        <v>119</v>
      </c>
      <c r="EN43" s="200" t="s">
        <v>119</v>
      </c>
      <c r="EO43" s="200" t="s">
        <v>119</v>
      </c>
      <c r="EP43" s="200" t="s">
        <v>119</v>
      </c>
      <c r="EQ43" s="200" t="s">
        <v>119</v>
      </c>
      <c r="ER43" s="200" t="s">
        <v>119</v>
      </c>
      <c r="ES43" s="200" t="s">
        <v>119</v>
      </c>
      <c r="ET43" s="200" t="s">
        <v>119</v>
      </c>
      <c r="EU43" s="200" t="s">
        <v>119</v>
      </c>
      <c r="EV43" s="200" t="s">
        <v>119</v>
      </c>
      <c r="EW43" s="200" t="s">
        <v>119</v>
      </c>
      <c r="EX43" s="200" t="s">
        <v>119</v>
      </c>
      <c r="EY43" s="200" t="s">
        <v>119</v>
      </c>
      <c r="EZ43" s="200" t="s">
        <v>119</v>
      </c>
      <c r="FA43" s="200" t="s">
        <v>119</v>
      </c>
      <c r="FB43" s="200" t="s">
        <v>119</v>
      </c>
      <c r="FC43" s="200" t="s">
        <v>119</v>
      </c>
      <c r="FD43" s="200" t="s">
        <v>119</v>
      </c>
      <c r="FE43" s="200" t="s">
        <v>119</v>
      </c>
      <c r="FF43" s="200" t="s">
        <v>119</v>
      </c>
      <c r="FG43" s="200" t="s">
        <v>119</v>
      </c>
      <c r="FH43" s="200" t="s">
        <v>119</v>
      </c>
      <c r="FI43" s="200" t="s">
        <v>119</v>
      </c>
      <c r="FJ43" s="200" t="s">
        <v>119</v>
      </c>
      <c r="FK43" s="200" t="s">
        <v>119</v>
      </c>
      <c r="FL43" s="200" t="s">
        <v>119</v>
      </c>
      <c r="FM43" s="200" t="s">
        <v>119</v>
      </c>
      <c r="FN43" s="200" t="s">
        <v>119</v>
      </c>
      <c r="FO43" s="200" t="s">
        <v>119</v>
      </c>
      <c r="FP43" s="200" t="s">
        <v>119</v>
      </c>
      <c r="FQ43" s="200" t="s">
        <v>119</v>
      </c>
      <c r="FR43" s="200" t="s">
        <v>119</v>
      </c>
      <c r="FS43" s="200" t="s">
        <v>119</v>
      </c>
      <c r="FT43" s="200" t="s">
        <v>119</v>
      </c>
      <c r="FU43" s="200" t="s">
        <v>119</v>
      </c>
      <c r="FV43" s="200" t="s">
        <v>119</v>
      </c>
      <c r="FW43" s="200" t="s">
        <v>119</v>
      </c>
      <c r="FX43" s="200" t="s">
        <v>119</v>
      </c>
      <c r="FY43" s="200" t="s">
        <v>119</v>
      </c>
      <c r="FZ43" s="200" t="s">
        <v>119</v>
      </c>
      <c r="GA43" s="200" t="s">
        <v>119</v>
      </c>
      <c r="GB43" s="200" t="s">
        <v>119</v>
      </c>
      <c r="GC43" s="200" t="s">
        <v>119</v>
      </c>
      <c r="GD43" s="200">
        <v>537262</v>
      </c>
      <c r="GF43" s="200">
        <v>74</v>
      </c>
      <c r="GG43" s="200">
        <v>262871</v>
      </c>
      <c r="GI43" s="200">
        <v>78</v>
      </c>
      <c r="GJ43" s="200">
        <v>274391</v>
      </c>
      <c r="GL43" s="200">
        <v>71</v>
      </c>
      <c r="GM43" s="200" t="s">
        <v>119</v>
      </c>
      <c r="GN43" s="200" t="s">
        <v>119</v>
      </c>
      <c r="GO43" s="200" t="s">
        <v>119</v>
      </c>
      <c r="GP43" s="200" t="s">
        <v>119</v>
      </c>
      <c r="GQ43" s="200" t="s">
        <v>119</v>
      </c>
      <c r="GR43" s="200" t="s">
        <v>119</v>
      </c>
      <c r="GS43" s="200" t="s">
        <v>119</v>
      </c>
      <c r="GT43" s="200" t="s">
        <v>119</v>
      </c>
      <c r="GU43" s="200" t="s">
        <v>119</v>
      </c>
      <c r="GV43" s="200" t="s">
        <v>119</v>
      </c>
      <c r="GW43" s="200" t="s">
        <v>119</v>
      </c>
      <c r="GX43" s="200" t="s">
        <v>119</v>
      </c>
      <c r="GY43" s="200" t="s">
        <v>119</v>
      </c>
      <c r="GZ43" s="200" t="s">
        <v>119</v>
      </c>
      <c r="HA43" s="200" t="s">
        <v>119</v>
      </c>
      <c r="HB43" s="200" t="s">
        <v>119</v>
      </c>
      <c r="HC43" s="200" t="s">
        <v>119</v>
      </c>
      <c r="HD43" s="200" t="s">
        <v>119</v>
      </c>
      <c r="HE43" s="200">
        <v>514945</v>
      </c>
      <c r="HG43" s="200">
        <v>87</v>
      </c>
      <c r="HH43" s="200">
        <v>252018</v>
      </c>
      <c r="HJ43" s="200">
        <v>86</v>
      </c>
      <c r="HK43" s="200">
        <v>262927</v>
      </c>
      <c r="HM43" s="200">
        <v>88</v>
      </c>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row>
    <row r="44" spans="1:256" x14ac:dyDescent="0.2">
      <c r="B44" s="211" t="s">
        <v>23</v>
      </c>
      <c r="C44" s="200">
        <v>98077</v>
      </c>
      <c r="D44" s="200">
        <v>0</v>
      </c>
      <c r="E44" s="200">
        <v>0</v>
      </c>
      <c r="F44" s="200">
        <v>7</v>
      </c>
      <c r="G44" s="200">
        <v>4</v>
      </c>
      <c r="H44" s="200">
        <v>12</v>
      </c>
      <c r="I44" s="200">
        <v>46</v>
      </c>
      <c r="J44" s="200">
        <v>31</v>
      </c>
      <c r="K44" s="200">
        <v>0</v>
      </c>
      <c r="P44" s="200">
        <v>77</v>
      </c>
      <c r="Q44" s="200">
        <v>48351</v>
      </c>
      <c r="R44" s="200">
        <v>0</v>
      </c>
      <c r="S44" s="200">
        <v>0</v>
      </c>
      <c r="T44" s="200">
        <v>5</v>
      </c>
      <c r="U44" s="200">
        <v>3</v>
      </c>
      <c r="V44" s="200">
        <v>11</v>
      </c>
      <c r="W44" s="200">
        <v>46</v>
      </c>
      <c r="X44" s="200">
        <v>35</v>
      </c>
      <c r="Y44" s="200">
        <v>0</v>
      </c>
      <c r="AD44" s="200">
        <v>81</v>
      </c>
      <c r="AE44" s="200">
        <v>49726</v>
      </c>
      <c r="AF44" s="200">
        <v>1</v>
      </c>
      <c r="AG44" s="200">
        <v>0</v>
      </c>
      <c r="AH44" s="200">
        <v>9</v>
      </c>
      <c r="AI44" s="200">
        <v>5</v>
      </c>
      <c r="AJ44" s="200">
        <v>13</v>
      </c>
      <c r="AK44" s="200">
        <v>46</v>
      </c>
      <c r="AL44" s="200">
        <v>27</v>
      </c>
      <c r="AM44" s="200">
        <v>0</v>
      </c>
      <c r="AR44" s="200">
        <v>72</v>
      </c>
      <c r="AS44" s="200">
        <v>98021</v>
      </c>
      <c r="AT44" s="200">
        <v>0</v>
      </c>
      <c r="AU44" s="200">
        <v>0</v>
      </c>
      <c r="AV44" s="200">
        <v>1</v>
      </c>
      <c r="AW44" s="200">
        <v>2</v>
      </c>
      <c r="AX44" s="200">
        <v>6</v>
      </c>
      <c r="AY44" s="200">
        <v>24</v>
      </c>
      <c r="AZ44" s="200">
        <v>54</v>
      </c>
      <c r="BA44" s="200">
        <v>14</v>
      </c>
      <c r="BB44" s="200">
        <v>0</v>
      </c>
      <c r="BH44" s="200">
        <v>68</v>
      </c>
      <c r="BI44" s="200">
        <v>48331</v>
      </c>
      <c r="BJ44" s="200">
        <v>0</v>
      </c>
      <c r="BK44" s="200">
        <v>0</v>
      </c>
      <c r="BL44" s="200">
        <v>1</v>
      </c>
      <c r="BM44" s="200">
        <v>1</v>
      </c>
      <c r="BN44" s="200">
        <v>4</v>
      </c>
      <c r="BO44" s="200">
        <v>19</v>
      </c>
      <c r="BP44" s="200">
        <v>56</v>
      </c>
      <c r="BQ44" s="200">
        <v>18</v>
      </c>
      <c r="BR44" s="200">
        <v>0</v>
      </c>
      <c r="BX44" s="200">
        <v>75</v>
      </c>
      <c r="BY44" s="200">
        <v>49690</v>
      </c>
      <c r="BZ44" s="200">
        <v>0</v>
      </c>
      <c r="CA44" s="200">
        <v>0</v>
      </c>
      <c r="CB44" s="200">
        <v>2</v>
      </c>
      <c r="CC44" s="200">
        <v>2</v>
      </c>
      <c r="CD44" s="200">
        <v>8</v>
      </c>
      <c r="CE44" s="200">
        <v>28</v>
      </c>
      <c r="CF44" s="200">
        <v>51</v>
      </c>
      <c r="CG44" s="200">
        <v>10</v>
      </c>
      <c r="CH44" s="200">
        <v>0</v>
      </c>
      <c r="CN44" s="200">
        <v>60</v>
      </c>
      <c r="CO44" s="200">
        <v>98071</v>
      </c>
      <c r="CP44" s="200">
        <v>0</v>
      </c>
      <c r="CQ44" s="200">
        <v>0</v>
      </c>
      <c r="CR44" s="200">
        <v>6</v>
      </c>
      <c r="CS44" s="200">
        <v>2</v>
      </c>
      <c r="CT44" s="200">
        <v>1</v>
      </c>
      <c r="CU44" s="200">
        <v>18</v>
      </c>
      <c r="CV44" s="200">
        <v>50</v>
      </c>
      <c r="CW44" s="200">
        <v>22</v>
      </c>
      <c r="CX44" s="200">
        <v>1</v>
      </c>
      <c r="DD44" s="200">
        <v>73</v>
      </c>
      <c r="DE44" s="200">
        <v>48348</v>
      </c>
      <c r="DF44" s="200">
        <v>0</v>
      </c>
      <c r="DG44" s="200">
        <v>0</v>
      </c>
      <c r="DH44" s="200">
        <v>5</v>
      </c>
      <c r="DI44" s="200">
        <v>2</v>
      </c>
      <c r="DJ44" s="200">
        <v>1</v>
      </c>
      <c r="DK44" s="200">
        <v>19</v>
      </c>
      <c r="DL44" s="200">
        <v>53</v>
      </c>
      <c r="DM44" s="200">
        <v>20</v>
      </c>
      <c r="DN44" s="200">
        <v>1</v>
      </c>
      <c r="DT44" s="200">
        <v>73</v>
      </c>
      <c r="DU44" s="200">
        <v>49723</v>
      </c>
      <c r="DV44" s="200">
        <v>1</v>
      </c>
      <c r="DW44" s="200">
        <v>0</v>
      </c>
      <c r="DX44" s="200">
        <v>7</v>
      </c>
      <c r="DY44" s="200">
        <v>2</v>
      </c>
      <c r="DZ44" s="200">
        <v>1</v>
      </c>
      <c r="EA44" s="200">
        <v>17</v>
      </c>
      <c r="EB44" s="200">
        <v>48</v>
      </c>
      <c r="EC44" s="200">
        <v>24</v>
      </c>
      <c r="ED44" s="200">
        <v>1</v>
      </c>
      <c r="EJ44" s="200">
        <v>73</v>
      </c>
      <c r="EK44" s="200" t="s">
        <v>119</v>
      </c>
      <c r="EL44" s="200" t="s">
        <v>119</v>
      </c>
      <c r="EM44" s="200" t="s">
        <v>119</v>
      </c>
      <c r="EN44" s="200" t="s">
        <v>119</v>
      </c>
      <c r="EO44" s="200" t="s">
        <v>119</v>
      </c>
      <c r="EP44" s="200" t="s">
        <v>119</v>
      </c>
      <c r="EQ44" s="200" t="s">
        <v>119</v>
      </c>
      <c r="ER44" s="200" t="s">
        <v>119</v>
      </c>
      <c r="ES44" s="200" t="s">
        <v>119</v>
      </c>
      <c r="ET44" s="200" t="s">
        <v>119</v>
      </c>
      <c r="EU44" s="200" t="s">
        <v>119</v>
      </c>
      <c r="EV44" s="200" t="s">
        <v>119</v>
      </c>
      <c r="EW44" s="200" t="s">
        <v>119</v>
      </c>
      <c r="EX44" s="200" t="s">
        <v>119</v>
      </c>
      <c r="EY44" s="200" t="s">
        <v>119</v>
      </c>
      <c r="EZ44" s="200" t="s">
        <v>119</v>
      </c>
      <c r="FA44" s="200" t="s">
        <v>119</v>
      </c>
      <c r="FB44" s="200" t="s">
        <v>119</v>
      </c>
      <c r="FC44" s="200" t="s">
        <v>119</v>
      </c>
      <c r="FD44" s="200" t="s">
        <v>119</v>
      </c>
      <c r="FE44" s="200" t="s">
        <v>119</v>
      </c>
      <c r="FF44" s="200" t="s">
        <v>119</v>
      </c>
      <c r="FG44" s="200" t="s">
        <v>119</v>
      </c>
      <c r="FH44" s="200" t="s">
        <v>119</v>
      </c>
      <c r="FI44" s="200" t="s">
        <v>119</v>
      </c>
      <c r="FJ44" s="200" t="s">
        <v>119</v>
      </c>
      <c r="FK44" s="200" t="s">
        <v>119</v>
      </c>
      <c r="FL44" s="200" t="s">
        <v>119</v>
      </c>
      <c r="FM44" s="200" t="s">
        <v>119</v>
      </c>
      <c r="FN44" s="200" t="s">
        <v>119</v>
      </c>
      <c r="FO44" s="200" t="s">
        <v>119</v>
      </c>
      <c r="FP44" s="200" t="s">
        <v>119</v>
      </c>
      <c r="FQ44" s="200" t="s">
        <v>119</v>
      </c>
      <c r="FR44" s="200" t="s">
        <v>119</v>
      </c>
      <c r="FS44" s="200" t="s">
        <v>119</v>
      </c>
      <c r="FT44" s="200" t="s">
        <v>119</v>
      </c>
      <c r="FU44" s="200" t="s">
        <v>119</v>
      </c>
      <c r="FV44" s="200" t="s">
        <v>119</v>
      </c>
      <c r="FW44" s="200" t="s">
        <v>119</v>
      </c>
      <c r="FX44" s="200" t="s">
        <v>119</v>
      </c>
      <c r="FY44" s="200" t="s">
        <v>119</v>
      </c>
      <c r="FZ44" s="200" t="s">
        <v>119</v>
      </c>
      <c r="GA44" s="200" t="s">
        <v>119</v>
      </c>
      <c r="GB44" s="200" t="s">
        <v>119</v>
      </c>
      <c r="GC44" s="200" t="s">
        <v>119</v>
      </c>
      <c r="GD44" s="200">
        <v>97947</v>
      </c>
      <c r="GF44" s="200">
        <v>59</v>
      </c>
      <c r="GG44" s="200">
        <v>48303</v>
      </c>
      <c r="GI44" s="200">
        <v>64</v>
      </c>
      <c r="GJ44" s="200">
        <v>49644</v>
      </c>
      <c r="GL44" s="200">
        <v>54</v>
      </c>
      <c r="GM44" s="200" t="s">
        <v>119</v>
      </c>
      <c r="GN44" s="200" t="s">
        <v>119</v>
      </c>
      <c r="GO44" s="200" t="s">
        <v>119</v>
      </c>
      <c r="GP44" s="200" t="s">
        <v>119</v>
      </c>
      <c r="GQ44" s="200" t="s">
        <v>119</v>
      </c>
      <c r="GR44" s="200" t="s">
        <v>119</v>
      </c>
      <c r="GS44" s="200" t="s">
        <v>119</v>
      </c>
      <c r="GT44" s="200" t="s">
        <v>119</v>
      </c>
      <c r="GU44" s="200" t="s">
        <v>119</v>
      </c>
      <c r="GV44" s="200" t="s">
        <v>119</v>
      </c>
      <c r="GW44" s="200" t="s">
        <v>119</v>
      </c>
      <c r="GX44" s="200" t="s">
        <v>119</v>
      </c>
      <c r="GY44" s="200" t="s">
        <v>119</v>
      </c>
      <c r="GZ44" s="200" t="s">
        <v>119</v>
      </c>
      <c r="HA44" s="200" t="s">
        <v>119</v>
      </c>
      <c r="HB44" s="200" t="s">
        <v>119</v>
      </c>
      <c r="HC44" s="200" t="s">
        <v>119</v>
      </c>
      <c r="HD44" s="200" t="s">
        <v>119</v>
      </c>
      <c r="HE44" s="200">
        <v>93991</v>
      </c>
      <c r="HG44" s="200">
        <v>81</v>
      </c>
      <c r="HH44" s="200">
        <v>46342</v>
      </c>
      <c r="HJ44" s="200">
        <v>81</v>
      </c>
      <c r="HK44" s="200">
        <v>47649</v>
      </c>
      <c r="HM44" s="200">
        <v>82</v>
      </c>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row>
    <row r="45" spans="1:256" x14ac:dyDescent="0.2">
      <c r="B45" t="s">
        <v>244</v>
      </c>
      <c r="C45" s="200">
        <v>439556</v>
      </c>
      <c r="D45" s="200">
        <v>0</v>
      </c>
      <c r="E45" s="200">
        <v>0</v>
      </c>
      <c r="F45" s="200">
        <v>3</v>
      </c>
      <c r="G45" s="200">
        <v>2</v>
      </c>
      <c r="H45" s="200">
        <v>6</v>
      </c>
      <c r="I45" s="200">
        <v>37</v>
      </c>
      <c r="J45" s="200">
        <v>52</v>
      </c>
      <c r="K45" s="200">
        <v>0</v>
      </c>
      <c r="P45" s="200">
        <v>89</v>
      </c>
      <c r="Q45" s="200">
        <v>214673</v>
      </c>
      <c r="R45" s="200">
        <v>0</v>
      </c>
      <c r="S45" s="200">
        <v>0</v>
      </c>
      <c r="T45" s="200">
        <v>2</v>
      </c>
      <c r="U45" s="200">
        <v>1</v>
      </c>
      <c r="V45" s="200">
        <v>5</v>
      </c>
      <c r="W45" s="200">
        <v>34</v>
      </c>
      <c r="X45" s="200">
        <v>57</v>
      </c>
      <c r="Y45" s="200">
        <v>0</v>
      </c>
      <c r="AD45" s="200">
        <v>92</v>
      </c>
      <c r="AE45" s="200">
        <v>224883</v>
      </c>
      <c r="AF45" s="200">
        <v>0</v>
      </c>
      <c r="AG45" s="200">
        <v>0</v>
      </c>
      <c r="AH45" s="200">
        <v>4</v>
      </c>
      <c r="AI45" s="200">
        <v>2</v>
      </c>
      <c r="AJ45" s="200">
        <v>8</v>
      </c>
      <c r="AK45" s="200">
        <v>40</v>
      </c>
      <c r="AL45" s="200">
        <v>46</v>
      </c>
      <c r="AM45" s="200">
        <v>0</v>
      </c>
      <c r="AR45" s="200">
        <v>86</v>
      </c>
      <c r="AS45" s="200">
        <v>439396</v>
      </c>
      <c r="AT45" s="200">
        <v>0</v>
      </c>
      <c r="AU45" s="200">
        <v>0</v>
      </c>
      <c r="AV45" s="200">
        <v>1</v>
      </c>
      <c r="AW45" s="200">
        <v>1</v>
      </c>
      <c r="AX45" s="200">
        <v>2</v>
      </c>
      <c r="AY45" s="200">
        <v>12</v>
      </c>
      <c r="AZ45" s="200">
        <v>53</v>
      </c>
      <c r="BA45" s="200">
        <v>30</v>
      </c>
      <c r="BB45" s="200">
        <v>1</v>
      </c>
      <c r="BH45" s="200">
        <v>84</v>
      </c>
      <c r="BI45" s="200">
        <v>214608</v>
      </c>
      <c r="BJ45" s="200">
        <v>0</v>
      </c>
      <c r="BK45" s="200">
        <v>0</v>
      </c>
      <c r="BL45" s="200">
        <v>0</v>
      </c>
      <c r="BM45" s="200">
        <v>0</v>
      </c>
      <c r="BN45" s="200">
        <v>1</v>
      </c>
      <c r="BO45" s="200">
        <v>9</v>
      </c>
      <c r="BP45" s="200">
        <v>50</v>
      </c>
      <c r="BQ45" s="200">
        <v>37</v>
      </c>
      <c r="BR45" s="200">
        <v>2</v>
      </c>
      <c r="BX45" s="200">
        <v>89</v>
      </c>
      <c r="BY45" s="200">
        <v>224788</v>
      </c>
      <c r="BZ45" s="200">
        <v>0</v>
      </c>
      <c r="CA45" s="200">
        <v>0</v>
      </c>
      <c r="CB45" s="200">
        <v>1</v>
      </c>
      <c r="CC45" s="200">
        <v>1</v>
      </c>
      <c r="CD45" s="200">
        <v>3</v>
      </c>
      <c r="CE45" s="200">
        <v>16</v>
      </c>
      <c r="CF45" s="200">
        <v>55</v>
      </c>
      <c r="CG45" s="200">
        <v>23</v>
      </c>
      <c r="CH45" s="200">
        <v>1</v>
      </c>
      <c r="CN45" s="200">
        <v>79</v>
      </c>
      <c r="CO45" s="200">
        <v>439547</v>
      </c>
      <c r="CP45" s="200">
        <v>0</v>
      </c>
      <c r="CQ45" s="200">
        <v>0</v>
      </c>
      <c r="CR45" s="200">
        <v>2</v>
      </c>
      <c r="CS45" s="200">
        <v>1</v>
      </c>
      <c r="CT45" s="200">
        <v>0</v>
      </c>
      <c r="CU45" s="200">
        <v>10</v>
      </c>
      <c r="CV45" s="200">
        <v>44</v>
      </c>
      <c r="CW45" s="200">
        <v>39</v>
      </c>
      <c r="CX45" s="200">
        <v>4</v>
      </c>
      <c r="DD45" s="200">
        <v>87</v>
      </c>
      <c r="DE45" s="200">
        <v>214670</v>
      </c>
      <c r="DF45" s="200">
        <v>0</v>
      </c>
      <c r="DG45" s="200">
        <v>0</v>
      </c>
      <c r="DH45" s="200">
        <v>2</v>
      </c>
      <c r="DI45" s="200">
        <v>1</v>
      </c>
      <c r="DJ45" s="200">
        <v>0</v>
      </c>
      <c r="DK45" s="200">
        <v>10</v>
      </c>
      <c r="DL45" s="200">
        <v>47</v>
      </c>
      <c r="DM45" s="200">
        <v>37</v>
      </c>
      <c r="DN45" s="200">
        <v>3</v>
      </c>
      <c r="DT45" s="200">
        <v>87</v>
      </c>
      <c r="DU45" s="200">
        <v>224877</v>
      </c>
      <c r="DV45" s="200">
        <v>0</v>
      </c>
      <c r="DW45" s="200">
        <v>0</v>
      </c>
      <c r="DX45" s="200">
        <v>3</v>
      </c>
      <c r="DY45" s="200">
        <v>1</v>
      </c>
      <c r="DZ45" s="200">
        <v>0</v>
      </c>
      <c r="EA45" s="200">
        <v>9</v>
      </c>
      <c r="EB45" s="200">
        <v>41</v>
      </c>
      <c r="EC45" s="200">
        <v>41</v>
      </c>
      <c r="ED45" s="200">
        <v>5</v>
      </c>
      <c r="EJ45" s="200">
        <v>87</v>
      </c>
      <c r="EK45" s="200" t="s">
        <v>119</v>
      </c>
      <c r="EL45" s="200" t="s">
        <v>119</v>
      </c>
      <c r="EM45" s="200" t="s">
        <v>119</v>
      </c>
      <c r="EN45" s="200" t="s">
        <v>119</v>
      </c>
      <c r="EO45" s="200" t="s">
        <v>119</v>
      </c>
      <c r="EP45" s="200" t="s">
        <v>119</v>
      </c>
      <c r="EQ45" s="200" t="s">
        <v>119</v>
      </c>
      <c r="ER45" s="200" t="s">
        <v>119</v>
      </c>
      <c r="ES45" s="200" t="s">
        <v>119</v>
      </c>
      <c r="ET45" s="200" t="s">
        <v>119</v>
      </c>
      <c r="EU45" s="200" t="s">
        <v>119</v>
      </c>
      <c r="EV45" s="200" t="s">
        <v>119</v>
      </c>
      <c r="EW45" s="200" t="s">
        <v>119</v>
      </c>
      <c r="EX45" s="200" t="s">
        <v>119</v>
      </c>
      <c r="EY45" s="200" t="s">
        <v>119</v>
      </c>
      <c r="EZ45" s="200" t="s">
        <v>119</v>
      </c>
      <c r="FA45" s="200" t="s">
        <v>119</v>
      </c>
      <c r="FB45" s="200" t="s">
        <v>119</v>
      </c>
      <c r="FC45" s="200" t="s">
        <v>119</v>
      </c>
      <c r="FD45" s="200" t="s">
        <v>119</v>
      </c>
      <c r="FE45" s="200" t="s">
        <v>119</v>
      </c>
      <c r="FF45" s="200" t="s">
        <v>119</v>
      </c>
      <c r="FG45" s="200" t="s">
        <v>119</v>
      </c>
      <c r="FH45" s="200" t="s">
        <v>119</v>
      </c>
      <c r="FI45" s="200" t="s">
        <v>119</v>
      </c>
      <c r="FJ45" s="200" t="s">
        <v>119</v>
      </c>
      <c r="FK45" s="200" t="s">
        <v>119</v>
      </c>
      <c r="FL45" s="200" t="s">
        <v>119</v>
      </c>
      <c r="FM45" s="200" t="s">
        <v>119</v>
      </c>
      <c r="FN45" s="200" t="s">
        <v>119</v>
      </c>
      <c r="FO45" s="200" t="s">
        <v>119</v>
      </c>
      <c r="FP45" s="200" t="s">
        <v>119</v>
      </c>
      <c r="FQ45" s="200" t="s">
        <v>119</v>
      </c>
      <c r="FR45" s="200" t="s">
        <v>119</v>
      </c>
      <c r="FS45" s="200" t="s">
        <v>119</v>
      </c>
      <c r="FT45" s="200" t="s">
        <v>119</v>
      </c>
      <c r="FU45" s="200" t="s">
        <v>119</v>
      </c>
      <c r="FV45" s="200" t="s">
        <v>119</v>
      </c>
      <c r="FW45" s="200" t="s">
        <v>119</v>
      </c>
      <c r="FX45" s="200" t="s">
        <v>119</v>
      </c>
      <c r="FY45" s="200" t="s">
        <v>119</v>
      </c>
      <c r="FZ45" s="200" t="s">
        <v>119</v>
      </c>
      <c r="GA45" s="200" t="s">
        <v>119</v>
      </c>
      <c r="GB45" s="200" t="s">
        <v>119</v>
      </c>
      <c r="GC45" s="200" t="s">
        <v>119</v>
      </c>
      <c r="GD45" s="200">
        <v>439315</v>
      </c>
      <c r="GF45" s="200">
        <v>78</v>
      </c>
      <c r="GG45" s="200">
        <v>214568</v>
      </c>
      <c r="GI45" s="200">
        <v>82</v>
      </c>
      <c r="GJ45" s="200">
        <v>224747</v>
      </c>
      <c r="GL45" s="200">
        <v>74</v>
      </c>
      <c r="GM45" s="200" t="s">
        <v>119</v>
      </c>
      <c r="GN45" s="200" t="s">
        <v>119</v>
      </c>
      <c r="GO45" s="200" t="s">
        <v>119</v>
      </c>
      <c r="GP45" s="200" t="s">
        <v>119</v>
      </c>
      <c r="GQ45" s="200" t="s">
        <v>119</v>
      </c>
      <c r="GR45" s="200" t="s">
        <v>119</v>
      </c>
      <c r="GS45" s="200" t="s">
        <v>119</v>
      </c>
      <c r="GT45" s="200" t="s">
        <v>119</v>
      </c>
      <c r="GU45" s="200" t="s">
        <v>119</v>
      </c>
      <c r="GV45" s="200" t="s">
        <v>119</v>
      </c>
      <c r="GW45" s="200" t="s">
        <v>119</v>
      </c>
      <c r="GX45" s="200" t="s">
        <v>119</v>
      </c>
      <c r="GY45" s="200" t="s">
        <v>119</v>
      </c>
      <c r="GZ45" s="200" t="s">
        <v>119</v>
      </c>
      <c r="HA45" s="200" t="s">
        <v>119</v>
      </c>
      <c r="HB45" s="200" t="s">
        <v>119</v>
      </c>
      <c r="HC45" s="200" t="s">
        <v>119</v>
      </c>
      <c r="HD45" s="200" t="s">
        <v>119</v>
      </c>
      <c r="HE45" s="200">
        <v>420954</v>
      </c>
      <c r="HG45" s="200">
        <v>88</v>
      </c>
      <c r="HH45" s="200">
        <v>205676</v>
      </c>
      <c r="HJ45" s="200">
        <v>88</v>
      </c>
      <c r="HK45" s="200">
        <v>215278</v>
      </c>
      <c r="HM45" s="200">
        <v>89</v>
      </c>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row>
    <row r="46" spans="1:256" x14ac:dyDescent="0.2">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row>
    <row r="47" spans="1:256" x14ac:dyDescent="0.2">
      <c r="A47" s="200" t="s">
        <v>102</v>
      </c>
      <c r="B47" s="200" t="s">
        <v>22</v>
      </c>
      <c r="C47" s="200">
        <v>537633</v>
      </c>
      <c r="D47" s="200">
        <v>0</v>
      </c>
      <c r="E47" s="200">
        <v>0</v>
      </c>
      <c r="F47" s="200">
        <v>4</v>
      </c>
      <c r="G47" s="200">
        <v>2</v>
      </c>
      <c r="H47" s="200">
        <v>7</v>
      </c>
      <c r="I47" s="200">
        <v>39</v>
      </c>
      <c r="J47" s="200">
        <v>48</v>
      </c>
      <c r="K47" s="200">
        <v>0</v>
      </c>
      <c r="P47" s="200">
        <v>87</v>
      </c>
      <c r="Q47" s="200">
        <v>263024</v>
      </c>
      <c r="R47" s="200">
        <v>0</v>
      </c>
      <c r="S47" s="200">
        <v>0</v>
      </c>
      <c r="T47" s="200">
        <v>2</v>
      </c>
      <c r="U47" s="200">
        <v>1</v>
      </c>
      <c r="V47" s="200">
        <v>6</v>
      </c>
      <c r="W47" s="200">
        <v>36</v>
      </c>
      <c r="X47" s="200">
        <v>53</v>
      </c>
      <c r="Y47" s="200">
        <v>0</v>
      </c>
      <c r="AD47" s="200">
        <v>90</v>
      </c>
      <c r="AE47" s="200">
        <v>274609</v>
      </c>
      <c r="AF47" s="200">
        <v>0</v>
      </c>
      <c r="AG47" s="200">
        <v>0</v>
      </c>
      <c r="AH47" s="200">
        <v>5</v>
      </c>
      <c r="AI47" s="200">
        <v>3</v>
      </c>
      <c r="AJ47" s="200">
        <v>9</v>
      </c>
      <c r="AK47" s="200">
        <v>41</v>
      </c>
      <c r="AL47" s="200">
        <v>43</v>
      </c>
      <c r="AM47" s="200">
        <v>0</v>
      </c>
      <c r="AR47" s="200">
        <v>84</v>
      </c>
      <c r="AS47" s="200">
        <v>537417</v>
      </c>
      <c r="AT47" s="200">
        <v>0</v>
      </c>
      <c r="AU47" s="200">
        <v>0</v>
      </c>
      <c r="AV47" s="200">
        <v>1</v>
      </c>
      <c r="AW47" s="200">
        <v>1</v>
      </c>
      <c r="AX47" s="200">
        <v>3</v>
      </c>
      <c r="AY47" s="200">
        <v>14</v>
      </c>
      <c r="AZ47" s="200">
        <v>53</v>
      </c>
      <c r="BA47" s="200">
        <v>27</v>
      </c>
      <c r="BB47" s="200">
        <v>1</v>
      </c>
      <c r="BH47" s="200">
        <v>81</v>
      </c>
      <c r="BI47" s="200">
        <v>262939</v>
      </c>
      <c r="BJ47" s="200">
        <v>0</v>
      </c>
      <c r="BK47" s="200">
        <v>0</v>
      </c>
      <c r="BL47" s="200">
        <v>0</v>
      </c>
      <c r="BM47" s="200">
        <v>1</v>
      </c>
      <c r="BN47" s="200">
        <v>2</v>
      </c>
      <c r="BO47" s="200">
        <v>11</v>
      </c>
      <c r="BP47" s="200">
        <v>51</v>
      </c>
      <c r="BQ47" s="200">
        <v>34</v>
      </c>
      <c r="BR47" s="200">
        <v>1</v>
      </c>
      <c r="BX47" s="200">
        <v>87</v>
      </c>
      <c r="BY47" s="200">
        <v>274478</v>
      </c>
      <c r="BZ47" s="200">
        <v>0</v>
      </c>
      <c r="CA47" s="200">
        <v>0</v>
      </c>
      <c r="CB47" s="200">
        <v>1</v>
      </c>
      <c r="CC47" s="200">
        <v>1</v>
      </c>
      <c r="CD47" s="200">
        <v>4</v>
      </c>
      <c r="CE47" s="200">
        <v>18</v>
      </c>
      <c r="CF47" s="200">
        <v>54</v>
      </c>
      <c r="CG47" s="200">
        <v>21</v>
      </c>
      <c r="CH47" s="200">
        <v>1</v>
      </c>
      <c r="CN47" s="200">
        <v>76</v>
      </c>
      <c r="CO47" s="200">
        <v>537618</v>
      </c>
      <c r="CP47" s="200">
        <v>0</v>
      </c>
      <c r="CQ47" s="200">
        <v>0</v>
      </c>
      <c r="CR47" s="200">
        <v>3</v>
      </c>
      <c r="CS47" s="200">
        <v>1</v>
      </c>
      <c r="CT47" s="200">
        <v>0</v>
      </c>
      <c r="CU47" s="200">
        <v>11</v>
      </c>
      <c r="CV47" s="200">
        <v>45</v>
      </c>
      <c r="CW47" s="200">
        <v>36</v>
      </c>
      <c r="CX47" s="200">
        <v>3</v>
      </c>
      <c r="DD47" s="200">
        <v>84</v>
      </c>
      <c r="DE47" s="200">
        <v>263018</v>
      </c>
      <c r="DF47" s="200">
        <v>0</v>
      </c>
      <c r="DG47" s="200">
        <v>0</v>
      </c>
      <c r="DH47" s="200">
        <v>3</v>
      </c>
      <c r="DI47" s="200">
        <v>1</v>
      </c>
      <c r="DJ47" s="200">
        <v>0</v>
      </c>
      <c r="DK47" s="200">
        <v>12</v>
      </c>
      <c r="DL47" s="200">
        <v>48</v>
      </c>
      <c r="DM47" s="200">
        <v>34</v>
      </c>
      <c r="DN47" s="200">
        <v>2</v>
      </c>
      <c r="DT47" s="200">
        <v>84</v>
      </c>
      <c r="DU47" s="200">
        <v>274600</v>
      </c>
      <c r="DV47" s="200">
        <v>0</v>
      </c>
      <c r="DW47" s="200">
        <v>0</v>
      </c>
      <c r="DX47" s="200">
        <v>4</v>
      </c>
      <c r="DY47" s="200">
        <v>1</v>
      </c>
      <c r="DZ47" s="200">
        <v>0</v>
      </c>
      <c r="EA47" s="200">
        <v>10</v>
      </c>
      <c r="EB47" s="200">
        <v>42</v>
      </c>
      <c r="EC47" s="200">
        <v>38</v>
      </c>
      <c r="ED47" s="200">
        <v>4</v>
      </c>
      <c r="EJ47" s="200">
        <v>84</v>
      </c>
      <c r="EK47" s="200" t="s">
        <v>119</v>
      </c>
      <c r="EL47" s="200" t="s">
        <v>119</v>
      </c>
      <c r="EM47" s="200" t="s">
        <v>119</v>
      </c>
      <c r="EN47" s="200" t="s">
        <v>119</v>
      </c>
      <c r="EO47" s="200" t="s">
        <v>119</v>
      </c>
      <c r="EP47" s="200" t="s">
        <v>119</v>
      </c>
      <c r="EQ47" s="200" t="s">
        <v>119</v>
      </c>
      <c r="ER47" s="200" t="s">
        <v>119</v>
      </c>
      <c r="ES47" s="200" t="s">
        <v>119</v>
      </c>
      <c r="ET47" s="200" t="s">
        <v>119</v>
      </c>
      <c r="EU47" s="200" t="s">
        <v>119</v>
      </c>
      <c r="EV47" s="200" t="s">
        <v>119</v>
      </c>
      <c r="EW47" s="200" t="s">
        <v>119</v>
      </c>
      <c r="EX47" s="200" t="s">
        <v>119</v>
      </c>
      <c r="EY47" s="200" t="s">
        <v>119</v>
      </c>
      <c r="EZ47" s="200" t="s">
        <v>119</v>
      </c>
      <c r="FA47" s="200" t="s">
        <v>119</v>
      </c>
      <c r="FB47" s="200" t="s">
        <v>119</v>
      </c>
      <c r="FC47" s="200" t="s">
        <v>119</v>
      </c>
      <c r="FD47" s="200" t="s">
        <v>119</v>
      </c>
      <c r="FE47" s="200" t="s">
        <v>119</v>
      </c>
      <c r="FF47" s="200" t="s">
        <v>119</v>
      </c>
      <c r="FG47" s="200" t="s">
        <v>119</v>
      </c>
      <c r="FH47" s="200" t="s">
        <v>119</v>
      </c>
      <c r="FI47" s="200" t="s">
        <v>119</v>
      </c>
      <c r="FJ47" s="200" t="s">
        <v>119</v>
      </c>
      <c r="FK47" s="200" t="s">
        <v>119</v>
      </c>
      <c r="FL47" s="200" t="s">
        <v>119</v>
      </c>
      <c r="FM47" s="200" t="s">
        <v>119</v>
      </c>
      <c r="FN47" s="200" t="s">
        <v>119</v>
      </c>
      <c r="FO47" s="200" t="s">
        <v>119</v>
      </c>
      <c r="FP47" s="200" t="s">
        <v>119</v>
      </c>
      <c r="FQ47" s="200" t="s">
        <v>119</v>
      </c>
      <c r="FR47" s="200" t="s">
        <v>119</v>
      </c>
      <c r="FS47" s="200" t="s">
        <v>119</v>
      </c>
      <c r="FT47" s="200" t="s">
        <v>119</v>
      </c>
      <c r="FU47" s="200" t="s">
        <v>119</v>
      </c>
      <c r="FV47" s="200" t="s">
        <v>119</v>
      </c>
      <c r="FW47" s="200" t="s">
        <v>119</v>
      </c>
      <c r="FX47" s="200" t="s">
        <v>119</v>
      </c>
      <c r="FY47" s="200" t="s">
        <v>119</v>
      </c>
      <c r="FZ47" s="200" t="s">
        <v>119</v>
      </c>
      <c r="GA47" s="200" t="s">
        <v>119</v>
      </c>
      <c r="GB47" s="200" t="s">
        <v>119</v>
      </c>
      <c r="GC47" s="200" t="s">
        <v>119</v>
      </c>
      <c r="GD47" s="200">
        <v>537262</v>
      </c>
      <c r="GF47" s="200">
        <v>74</v>
      </c>
      <c r="GG47" s="200">
        <v>262871</v>
      </c>
      <c r="GI47" s="200">
        <v>78</v>
      </c>
      <c r="GJ47" s="200">
        <v>274391</v>
      </c>
      <c r="GL47" s="200">
        <v>71</v>
      </c>
      <c r="GM47" s="200" t="s">
        <v>119</v>
      </c>
      <c r="GN47" s="200" t="s">
        <v>119</v>
      </c>
      <c r="GO47" s="200" t="s">
        <v>119</v>
      </c>
      <c r="GP47" s="200" t="s">
        <v>119</v>
      </c>
      <c r="GQ47" s="200" t="s">
        <v>119</v>
      </c>
      <c r="GR47" s="200" t="s">
        <v>119</v>
      </c>
      <c r="GS47" s="200" t="s">
        <v>119</v>
      </c>
      <c r="GT47" s="200" t="s">
        <v>119</v>
      </c>
      <c r="GU47" s="200" t="s">
        <v>119</v>
      </c>
      <c r="GV47" s="200" t="s">
        <v>119</v>
      </c>
      <c r="GW47" s="200" t="s">
        <v>119</v>
      </c>
      <c r="GX47" s="200" t="s">
        <v>119</v>
      </c>
      <c r="GY47" s="200" t="s">
        <v>119</v>
      </c>
      <c r="GZ47" s="200" t="s">
        <v>119</v>
      </c>
      <c r="HA47" s="200" t="s">
        <v>119</v>
      </c>
      <c r="HB47" s="200" t="s">
        <v>119</v>
      </c>
      <c r="HC47" s="200" t="s">
        <v>119</v>
      </c>
      <c r="HD47" s="200" t="s">
        <v>119</v>
      </c>
      <c r="HE47" s="200">
        <v>514945</v>
      </c>
      <c r="HG47" s="200">
        <v>87</v>
      </c>
      <c r="HH47" s="200">
        <v>252018</v>
      </c>
      <c r="HJ47" s="200">
        <v>86</v>
      </c>
      <c r="HK47" s="200">
        <v>262927</v>
      </c>
      <c r="HM47" s="200">
        <v>88</v>
      </c>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row>
    <row r="48" spans="1:256" x14ac:dyDescent="0.2">
      <c r="B48" s="200" t="s">
        <v>25</v>
      </c>
      <c r="C48" s="200">
        <v>406315</v>
      </c>
      <c r="D48" s="200">
        <v>0</v>
      </c>
      <c r="E48" s="200">
        <v>0</v>
      </c>
      <c r="F48" s="200">
        <v>1</v>
      </c>
      <c r="G48" s="200">
        <v>0</v>
      </c>
      <c r="H48" s="200">
        <v>4</v>
      </c>
      <c r="I48" s="200">
        <v>37</v>
      </c>
      <c r="J48" s="200">
        <v>58</v>
      </c>
      <c r="K48" s="200">
        <v>0</v>
      </c>
      <c r="P48" s="200">
        <v>95</v>
      </c>
      <c r="Q48" s="200">
        <v>215665</v>
      </c>
      <c r="R48" s="200">
        <v>0</v>
      </c>
      <c r="S48" s="200">
        <v>0</v>
      </c>
      <c r="T48" s="200">
        <v>1</v>
      </c>
      <c r="U48" s="200">
        <v>0</v>
      </c>
      <c r="V48" s="200">
        <v>3</v>
      </c>
      <c r="W48" s="200">
        <v>34</v>
      </c>
      <c r="X48" s="200">
        <v>61</v>
      </c>
      <c r="Y48" s="200">
        <v>0</v>
      </c>
      <c r="AD48" s="200">
        <v>96</v>
      </c>
      <c r="AE48" s="200">
        <v>190650</v>
      </c>
      <c r="AF48" s="200">
        <v>0</v>
      </c>
      <c r="AG48" s="200">
        <v>0</v>
      </c>
      <c r="AH48" s="200">
        <v>1</v>
      </c>
      <c r="AI48" s="200">
        <v>1</v>
      </c>
      <c r="AJ48" s="200">
        <v>4</v>
      </c>
      <c r="AK48" s="200">
        <v>40</v>
      </c>
      <c r="AL48" s="200">
        <v>55</v>
      </c>
      <c r="AM48" s="200">
        <v>0</v>
      </c>
      <c r="AR48" s="200">
        <v>94</v>
      </c>
      <c r="AS48" s="200">
        <v>406300</v>
      </c>
      <c r="AT48" s="200">
        <v>0</v>
      </c>
      <c r="AU48" s="200">
        <v>0</v>
      </c>
      <c r="AV48" s="200">
        <v>0</v>
      </c>
      <c r="AW48" s="200">
        <v>0</v>
      </c>
      <c r="AX48" s="200">
        <v>0</v>
      </c>
      <c r="AY48" s="200">
        <v>6</v>
      </c>
      <c r="AZ48" s="200">
        <v>57</v>
      </c>
      <c r="BA48" s="200">
        <v>35</v>
      </c>
      <c r="BB48" s="200">
        <v>1</v>
      </c>
      <c r="BH48" s="200">
        <v>93</v>
      </c>
      <c r="BI48" s="200">
        <v>215659</v>
      </c>
      <c r="BJ48" s="200">
        <v>0</v>
      </c>
      <c r="BK48" s="200">
        <v>0</v>
      </c>
      <c r="BL48" s="200">
        <v>0</v>
      </c>
      <c r="BM48" s="200">
        <v>0</v>
      </c>
      <c r="BN48" s="200">
        <v>0</v>
      </c>
      <c r="BO48" s="200">
        <v>5</v>
      </c>
      <c r="BP48" s="200">
        <v>53</v>
      </c>
      <c r="BQ48" s="200">
        <v>40</v>
      </c>
      <c r="BR48" s="200">
        <v>2</v>
      </c>
      <c r="BX48" s="200">
        <v>95</v>
      </c>
      <c r="BY48" s="200">
        <v>190641</v>
      </c>
      <c r="BZ48" s="200">
        <v>0</v>
      </c>
      <c r="CA48" s="200">
        <v>0</v>
      </c>
      <c r="CB48" s="200">
        <v>0</v>
      </c>
      <c r="CC48" s="200">
        <v>0</v>
      </c>
      <c r="CD48" s="200">
        <v>1</v>
      </c>
      <c r="CE48" s="200">
        <v>8</v>
      </c>
      <c r="CF48" s="200">
        <v>62</v>
      </c>
      <c r="CG48" s="200">
        <v>28</v>
      </c>
      <c r="CH48" s="200">
        <v>1</v>
      </c>
      <c r="CN48" s="200">
        <v>91</v>
      </c>
      <c r="CO48" s="200">
        <v>406305</v>
      </c>
      <c r="CP48" s="200">
        <v>0</v>
      </c>
      <c r="CQ48" s="200">
        <v>0</v>
      </c>
      <c r="CR48" s="200">
        <v>0</v>
      </c>
      <c r="CS48" s="200">
        <v>0</v>
      </c>
      <c r="CT48" s="200">
        <v>0</v>
      </c>
      <c r="CU48" s="200">
        <v>6</v>
      </c>
      <c r="CV48" s="200">
        <v>45</v>
      </c>
      <c r="CW48" s="200">
        <v>44</v>
      </c>
      <c r="CX48" s="200">
        <v>4</v>
      </c>
      <c r="DD48" s="200">
        <v>93</v>
      </c>
      <c r="DE48" s="200">
        <v>215660</v>
      </c>
      <c r="DF48" s="200">
        <v>0</v>
      </c>
      <c r="DG48" s="200">
        <v>0</v>
      </c>
      <c r="DH48" s="200">
        <v>0</v>
      </c>
      <c r="DI48" s="200">
        <v>0</v>
      </c>
      <c r="DJ48" s="200">
        <v>0</v>
      </c>
      <c r="DK48" s="200">
        <v>7</v>
      </c>
      <c r="DL48" s="200">
        <v>49</v>
      </c>
      <c r="DM48" s="200">
        <v>40</v>
      </c>
      <c r="DN48" s="200">
        <v>3</v>
      </c>
      <c r="DT48" s="200">
        <v>92</v>
      </c>
      <c r="DU48" s="200">
        <v>190645</v>
      </c>
      <c r="DV48" s="200">
        <v>0</v>
      </c>
      <c r="DW48" s="200">
        <v>0</v>
      </c>
      <c r="DX48" s="200">
        <v>0</v>
      </c>
      <c r="DY48" s="200">
        <v>0</v>
      </c>
      <c r="DZ48" s="200">
        <v>0</v>
      </c>
      <c r="EA48" s="200">
        <v>4</v>
      </c>
      <c r="EB48" s="200">
        <v>40</v>
      </c>
      <c r="EC48" s="200">
        <v>49</v>
      </c>
      <c r="ED48" s="200">
        <v>6</v>
      </c>
      <c r="EJ48" s="200">
        <v>95</v>
      </c>
      <c r="EK48" s="200" t="s">
        <v>119</v>
      </c>
      <c r="EL48" s="200" t="s">
        <v>119</v>
      </c>
      <c r="EM48" s="200" t="s">
        <v>119</v>
      </c>
      <c r="EN48" s="200" t="s">
        <v>119</v>
      </c>
      <c r="EO48" s="200" t="s">
        <v>119</v>
      </c>
      <c r="EP48" s="200" t="s">
        <v>119</v>
      </c>
      <c r="EQ48" s="200" t="s">
        <v>119</v>
      </c>
      <c r="ER48" s="200" t="s">
        <v>119</v>
      </c>
      <c r="ES48" s="200" t="s">
        <v>119</v>
      </c>
      <c r="ET48" s="200" t="s">
        <v>119</v>
      </c>
      <c r="EU48" s="200" t="s">
        <v>119</v>
      </c>
      <c r="EV48" s="200" t="s">
        <v>119</v>
      </c>
      <c r="EW48" s="200" t="s">
        <v>119</v>
      </c>
      <c r="EX48" s="200" t="s">
        <v>119</v>
      </c>
      <c r="EY48" s="200" t="s">
        <v>119</v>
      </c>
      <c r="EZ48" s="200" t="s">
        <v>119</v>
      </c>
      <c r="FA48" s="200" t="s">
        <v>119</v>
      </c>
      <c r="FB48" s="200" t="s">
        <v>119</v>
      </c>
      <c r="FC48" s="200" t="s">
        <v>119</v>
      </c>
      <c r="FD48" s="200" t="s">
        <v>119</v>
      </c>
      <c r="FE48" s="200" t="s">
        <v>119</v>
      </c>
      <c r="FF48" s="200" t="s">
        <v>119</v>
      </c>
      <c r="FG48" s="200" t="s">
        <v>119</v>
      </c>
      <c r="FH48" s="200" t="s">
        <v>119</v>
      </c>
      <c r="FI48" s="200" t="s">
        <v>119</v>
      </c>
      <c r="FJ48" s="200" t="s">
        <v>119</v>
      </c>
      <c r="FK48" s="200" t="s">
        <v>119</v>
      </c>
      <c r="FL48" s="200" t="s">
        <v>119</v>
      </c>
      <c r="FM48" s="200" t="s">
        <v>119</v>
      </c>
      <c r="FN48" s="200" t="s">
        <v>119</v>
      </c>
      <c r="FO48" s="200" t="s">
        <v>119</v>
      </c>
      <c r="FP48" s="200" t="s">
        <v>119</v>
      </c>
      <c r="FQ48" s="200" t="s">
        <v>119</v>
      </c>
      <c r="FR48" s="200" t="s">
        <v>119</v>
      </c>
      <c r="FS48" s="200" t="s">
        <v>119</v>
      </c>
      <c r="FT48" s="200" t="s">
        <v>119</v>
      </c>
      <c r="FU48" s="200" t="s">
        <v>119</v>
      </c>
      <c r="FV48" s="200" t="s">
        <v>119</v>
      </c>
      <c r="FW48" s="200" t="s">
        <v>119</v>
      </c>
      <c r="FX48" s="200" t="s">
        <v>119</v>
      </c>
      <c r="FY48" s="200" t="s">
        <v>119</v>
      </c>
      <c r="FZ48" s="200" t="s">
        <v>119</v>
      </c>
      <c r="GA48" s="200" t="s">
        <v>119</v>
      </c>
      <c r="GB48" s="200" t="s">
        <v>119</v>
      </c>
      <c r="GC48" s="200" t="s">
        <v>119</v>
      </c>
      <c r="GD48" s="200">
        <v>406185</v>
      </c>
      <c r="GF48" s="200">
        <v>88</v>
      </c>
      <c r="GG48" s="200">
        <v>215598</v>
      </c>
      <c r="GI48" s="200">
        <v>89</v>
      </c>
      <c r="GJ48" s="200">
        <v>190587</v>
      </c>
      <c r="GL48" s="200">
        <v>87</v>
      </c>
      <c r="GM48" s="200" t="s">
        <v>119</v>
      </c>
      <c r="GN48" s="200" t="s">
        <v>119</v>
      </c>
      <c r="GO48" s="200" t="s">
        <v>119</v>
      </c>
      <c r="GP48" s="200" t="s">
        <v>119</v>
      </c>
      <c r="GQ48" s="200" t="s">
        <v>119</v>
      </c>
      <c r="GR48" s="200" t="s">
        <v>119</v>
      </c>
      <c r="GS48" s="200" t="s">
        <v>119</v>
      </c>
      <c r="GT48" s="200" t="s">
        <v>119</v>
      </c>
      <c r="GU48" s="200" t="s">
        <v>119</v>
      </c>
      <c r="GV48" s="200" t="s">
        <v>119</v>
      </c>
      <c r="GW48" s="200" t="s">
        <v>119</v>
      </c>
      <c r="GX48" s="200" t="s">
        <v>119</v>
      </c>
      <c r="GY48" s="200" t="s">
        <v>119</v>
      </c>
      <c r="GZ48" s="200" t="s">
        <v>119</v>
      </c>
      <c r="HA48" s="200" t="s">
        <v>119</v>
      </c>
      <c r="HB48" s="200" t="s">
        <v>119</v>
      </c>
      <c r="HC48" s="200" t="s">
        <v>119</v>
      </c>
      <c r="HD48" s="200" t="s">
        <v>119</v>
      </c>
      <c r="HE48" s="200">
        <v>389151</v>
      </c>
      <c r="HG48" s="200">
        <v>92</v>
      </c>
      <c r="HH48" s="200">
        <v>206834</v>
      </c>
      <c r="HJ48" s="200">
        <v>91</v>
      </c>
      <c r="HK48" s="200">
        <v>182317</v>
      </c>
      <c r="HM48" s="200">
        <v>94</v>
      </c>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row>
    <row r="49" spans="1:256" ht="15" x14ac:dyDescent="0.25">
      <c r="A49" s="203"/>
      <c r="B49" s="203" t="s">
        <v>27</v>
      </c>
      <c r="C49" s="200">
        <v>113125</v>
      </c>
      <c r="D49" s="200">
        <v>0</v>
      </c>
      <c r="E49" s="200">
        <v>0</v>
      </c>
      <c r="F49" s="200">
        <v>6</v>
      </c>
      <c r="G49" s="200">
        <v>7</v>
      </c>
      <c r="H49" s="200">
        <v>21</v>
      </c>
      <c r="I49" s="200">
        <v>48</v>
      </c>
      <c r="J49" s="200">
        <v>17</v>
      </c>
      <c r="K49" s="200">
        <v>0</v>
      </c>
      <c r="P49" s="200">
        <v>65</v>
      </c>
      <c r="Q49" s="200">
        <v>42300</v>
      </c>
      <c r="R49" s="200">
        <v>1</v>
      </c>
      <c r="S49" s="200">
        <v>0</v>
      </c>
      <c r="T49" s="200">
        <v>6</v>
      </c>
      <c r="U49" s="200">
        <v>7</v>
      </c>
      <c r="V49" s="200">
        <v>21</v>
      </c>
      <c r="W49" s="200">
        <v>49</v>
      </c>
      <c r="X49" s="200">
        <v>16</v>
      </c>
      <c r="Y49" s="200">
        <v>0</v>
      </c>
      <c r="AD49" s="200">
        <v>66</v>
      </c>
      <c r="AE49" s="200">
        <v>70825</v>
      </c>
      <c r="AF49" s="200">
        <v>0</v>
      </c>
      <c r="AG49" s="200">
        <v>0</v>
      </c>
      <c r="AH49" s="200">
        <v>7</v>
      </c>
      <c r="AI49" s="200">
        <v>7</v>
      </c>
      <c r="AJ49" s="200">
        <v>20</v>
      </c>
      <c r="AK49" s="200">
        <v>48</v>
      </c>
      <c r="AL49" s="200">
        <v>17</v>
      </c>
      <c r="AM49" s="200">
        <v>0</v>
      </c>
      <c r="AR49" s="200">
        <v>65</v>
      </c>
      <c r="AS49" s="200">
        <v>113080</v>
      </c>
      <c r="AT49" s="200">
        <v>0</v>
      </c>
      <c r="AU49" s="200">
        <v>0</v>
      </c>
      <c r="AV49" s="200">
        <v>0</v>
      </c>
      <c r="AW49" s="200">
        <v>1</v>
      </c>
      <c r="AX49" s="200">
        <v>8</v>
      </c>
      <c r="AY49" s="200">
        <v>43</v>
      </c>
      <c r="AZ49" s="200">
        <v>44</v>
      </c>
      <c r="BA49" s="200">
        <v>4</v>
      </c>
      <c r="BB49" s="200">
        <v>0</v>
      </c>
      <c r="BH49" s="200">
        <v>48</v>
      </c>
      <c r="BI49" s="200">
        <v>42276</v>
      </c>
      <c r="BJ49" s="200">
        <v>0</v>
      </c>
      <c r="BK49" s="200">
        <v>0</v>
      </c>
      <c r="BL49" s="200">
        <v>0</v>
      </c>
      <c r="BM49" s="200">
        <v>1</v>
      </c>
      <c r="BN49" s="200">
        <v>7</v>
      </c>
      <c r="BO49" s="200">
        <v>40</v>
      </c>
      <c r="BP49" s="200">
        <v>48</v>
      </c>
      <c r="BQ49" s="200">
        <v>4</v>
      </c>
      <c r="BR49" s="200">
        <v>0</v>
      </c>
      <c r="BX49" s="200">
        <v>52</v>
      </c>
      <c r="BY49" s="200">
        <v>70804</v>
      </c>
      <c r="BZ49" s="200">
        <v>0</v>
      </c>
      <c r="CA49" s="200">
        <v>0</v>
      </c>
      <c r="CB49" s="200">
        <v>0</v>
      </c>
      <c r="CC49" s="200">
        <v>1</v>
      </c>
      <c r="CD49" s="200">
        <v>8</v>
      </c>
      <c r="CE49" s="200">
        <v>45</v>
      </c>
      <c r="CF49" s="200">
        <v>42</v>
      </c>
      <c r="CG49" s="200">
        <v>4</v>
      </c>
      <c r="CH49" s="200">
        <v>0</v>
      </c>
      <c r="CN49" s="200">
        <v>46</v>
      </c>
      <c r="CO49" s="200">
        <v>113119</v>
      </c>
      <c r="CP49" s="200">
        <v>1</v>
      </c>
      <c r="CQ49" s="200">
        <v>0</v>
      </c>
      <c r="CR49" s="200">
        <v>5</v>
      </c>
      <c r="CS49" s="200">
        <v>3</v>
      </c>
      <c r="CT49" s="200">
        <v>2</v>
      </c>
      <c r="CU49" s="200">
        <v>30</v>
      </c>
      <c r="CV49" s="200">
        <v>48</v>
      </c>
      <c r="CW49" s="200">
        <v>11</v>
      </c>
      <c r="CX49" s="200">
        <v>0</v>
      </c>
      <c r="DD49" s="200">
        <v>60</v>
      </c>
      <c r="DE49" s="200">
        <v>42299</v>
      </c>
      <c r="DF49" s="200">
        <v>1</v>
      </c>
      <c r="DG49" s="200">
        <v>0</v>
      </c>
      <c r="DH49" s="200">
        <v>6</v>
      </c>
      <c r="DI49" s="200">
        <v>4</v>
      </c>
      <c r="DJ49" s="200">
        <v>2</v>
      </c>
      <c r="DK49" s="200">
        <v>36</v>
      </c>
      <c r="DL49" s="200">
        <v>44</v>
      </c>
      <c r="DM49" s="200">
        <v>6</v>
      </c>
      <c r="DN49" s="200">
        <v>0</v>
      </c>
      <c r="DT49" s="200">
        <v>50</v>
      </c>
      <c r="DU49" s="200">
        <v>70820</v>
      </c>
      <c r="DV49" s="200">
        <v>1</v>
      </c>
      <c r="DW49" s="200">
        <v>0</v>
      </c>
      <c r="DX49" s="200">
        <v>5</v>
      </c>
      <c r="DY49" s="200">
        <v>2</v>
      </c>
      <c r="DZ49" s="200">
        <v>1</v>
      </c>
      <c r="EA49" s="200">
        <v>26</v>
      </c>
      <c r="EB49" s="200">
        <v>51</v>
      </c>
      <c r="EC49" s="200">
        <v>14</v>
      </c>
      <c r="ED49" s="200">
        <v>1</v>
      </c>
      <c r="EJ49" s="200">
        <v>65</v>
      </c>
      <c r="EK49" s="200" t="s">
        <v>119</v>
      </c>
      <c r="EL49" s="200" t="s">
        <v>119</v>
      </c>
      <c r="EM49" s="200" t="s">
        <v>119</v>
      </c>
      <c r="EN49" s="200" t="s">
        <v>119</v>
      </c>
      <c r="EO49" s="200" t="s">
        <v>119</v>
      </c>
      <c r="EP49" s="200" t="s">
        <v>119</v>
      </c>
      <c r="EQ49" s="200" t="s">
        <v>119</v>
      </c>
      <c r="ER49" s="200" t="s">
        <v>119</v>
      </c>
      <c r="ES49" s="200" t="s">
        <v>119</v>
      </c>
      <c r="ET49" s="200" t="s">
        <v>119</v>
      </c>
      <c r="EU49" s="200" t="s">
        <v>119</v>
      </c>
      <c r="EV49" s="200" t="s">
        <v>119</v>
      </c>
      <c r="EW49" s="200" t="s">
        <v>119</v>
      </c>
      <c r="EX49" s="200" t="s">
        <v>119</v>
      </c>
      <c r="EY49" s="200" t="s">
        <v>119</v>
      </c>
      <c r="EZ49" s="200" t="s">
        <v>119</v>
      </c>
      <c r="FA49" s="200" t="s">
        <v>119</v>
      </c>
      <c r="FB49" s="200" t="s">
        <v>119</v>
      </c>
      <c r="FC49" s="200" t="s">
        <v>119</v>
      </c>
      <c r="FD49" s="200" t="s">
        <v>119</v>
      </c>
      <c r="FE49" s="200" t="s">
        <v>119</v>
      </c>
      <c r="FF49" s="200" t="s">
        <v>119</v>
      </c>
      <c r="FG49" s="200" t="s">
        <v>119</v>
      </c>
      <c r="FH49" s="200" t="s">
        <v>119</v>
      </c>
      <c r="FI49" s="200" t="s">
        <v>119</v>
      </c>
      <c r="FJ49" s="200" t="s">
        <v>119</v>
      </c>
      <c r="FK49" s="200" t="s">
        <v>119</v>
      </c>
      <c r="FL49" s="200" t="s">
        <v>119</v>
      </c>
      <c r="FM49" s="200" t="s">
        <v>119</v>
      </c>
      <c r="FN49" s="200" t="s">
        <v>119</v>
      </c>
      <c r="FO49" s="200" t="s">
        <v>119</v>
      </c>
      <c r="FP49" s="200" t="s">
        <v>119</v>
      </c>
      <c r="FQ49" s="200" t="s">
        <v>119</v>
      </c>
      <c r="FR49" s="200" t="s">
        <v>119</v>
      </c>
      <c r="FS49" s="200" t="s">
        <v>119</v>
      </c>
      <c r="FT49" s="200" t="s">
        <v>119</v>
      </c>
      <c r="FU49" s="200" t="s">
        <v>119</v>
      </c>
      <c r="FV49" s="200" t="s">
        <v>119</v>
      </c>
      <c r="FW49" s="200" t="s">
        <v>119</v>
      </c>
      <c r="FX49" s="200" t="s">
        <v>119</v>
      </c>
      <c r="FY49" s="200" t="s">
        <v>119</v>
      </c>
      <c r="FZ49" s="200" t="s">
        <v>119</v>
      </c>
      <c r="GA49" s="200" t="s">
        <v>119</v>
      </c>
      <c r="GB49" s="200" t="s">
        <v>119</v>
      </c>
      <c r="GC49" s="200" t="s">
        <v>119</v>
      </c>
      <c r="GD49" s="200">
        <v>113045</v>
      </c>
      <c r="GF49" s="200">
        <v>36</v>
      </c>
      <c r="GG49" s="200">
        <v>42269</v>
      </c>
      <c r="GI49" s="200">
        <v>35</v>
      </c>
      <c r="GJ49" s="200">
        <v>70776</v>
      </c>
      <c r="GL49" s="200">
        <v>37</v>
      </c>
      <c r="GM49" s="200" t="s">
        <v>119</v>
      </c>
      <c r="GN49" s="200" t="s">
        <v>119</v>
      </c>
      <c r="GO49" s="200" t="s">
        <v>119</v>
      </c>
      <c r="GP49" s="200" t="s">
        <v>119</v>
      </c>
      <c r="GQ49" s="200" t="s">
        <v>119</v>
      </c>
      <c r="GR49" s="200" t="s">
        <v>119</v>
      </c>
      <c r="GS49" s="200" t="s">
        <v>119</v>
      </c>
      <c r="GT49" s="200" t="s">
        <v>119</v>
      </c>
      <c r="GU49" s="200" t="s">
        <v>119</v>
      </c>
      <c r="GV49" s="200" t="s">
        <v>119</v>
      </c>
      <c r="GW49" s="200" t="s">
        <v>119</v>
      </c>
      <c r="GX49" s="200" t="s">
        <v>119</v>
      </c>
      <c r="GY49" s="200" t="s">
        <v>119</v>
      </c>
      <c r="GZ49" s="200" t="s">
        <v>119</v>
      </c>
      <c r="HA49" s="200" t="s">
        <v>119</v>
      </c>
      <c r="HB49" s="200" t="s">
        <v>119</v>
      </c>
      <c r="HC49" s="200" t="s">
        <v>119</v>
      </c>
      <c r="HD49" s="200" t="s">
        <v>119</v>
      </c>
      <c r="HE49" s="200">
        <v>108764</v>
      </c>
      <c r="HG49" s="200">
        <v>75</v>
      </c>
      <c r="HH49" s="200">
        <v>40561</v>
      </c>
      <c r="HJ49" s="200">
        <v>68</v>
      </c>
      <c r="HK49" s="200">
        <v>68203</v>
      </c>
      <c r="HM49" s="200">
        <v>78</v>
      </c>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row>
    <row r="50" spans="1:256" x14ac:dyDescent="0.2">
      <c r="B50" s="200" t="s">
        <v>103</v>
      </c>
      <c r="C50" s="200">
        <v>70428</v>
      </c>
      <c r="D50" s="200">
        <v>0</v>
      </c>
      <c r="E50" s="200">
        <v>0</v>
      </c>
      <c r="F50" s="200">
        <v>3</v>
      </c>
      <c r="G50" s="200">
        <v>5</v>
      </c>
      <c r="H50" s="200">
        <v>20</v>
      </c>
      <c r="I50" s="200">
        <v>53</v>
      </c>
      <c r="J50" s="200">
        <v>18</v>
      </c>
      <c r="K50" s="200">
        <v>0</v>
      </c>
      <c r="P50" s="200">
        <v>71</v>
      </c>
      <c r="Q50" s="200">
        <v>28672</v>
      </c>
      <c r="R50" s="200">
        <v>0</v>
      </c>
      <c r="S50" s="200">
        <v>0</v>
      </c>
      <c r="T50" s="200">
        <v>3</v>
      </c>
      <c r="U50" s="200">
        <v>5</v>
      </c>
      <c r="V50" s="200">
        <v>20</v>
      </c>
      <c r="W50" s="200">
        <v>54</v>
      </c>
      <c r="X50" s="200">
        <v>17</v>
      </c>
      <c r="Y50" s="200" t="s">
        <v>78</v>
      </c>
      <c r="AD50" s="200">
        <v>71</v>
      </c>
      <c r="AE50" s="200">
        <v>41756</v>
      </c>
      <c r="AF50" s="200">
        <v>0</v>
      </c>
      <c r="AG50" s="200">
        <v>0</v>
      </c>
      <c r="AH50" s="200">
        <v>3</v>
      </c>
      <c r="AI50" s="200">
        <v>6</v>
      </c>
      <c r="AJ50" s="200">
        <v>20</v>
      </c>
      <c r="AK50" s="200">
        <v>53</v>
      </c>
      <c r="AL50" s="200">
        <v>18</v>
      </c>
      <c r="AM50" s="200" t="s">
        <v>78</v>
      </c>
      <c r="AR50" s="200">
        <v>71</v>
      </c>
      <c r="AS50" s="200">
        <v>70414</v>
      </c>
      <c r="AT50" s="200">
        <v>0</v>
      </c>
      <c r="AU50" s="200">
        <v>0</v>
      </c>
      <c r="AV50" s="200">
        <v>0</v>
      </c>
      <c r="AW50" s="200">
        <v>0</v>
      </c>
      <c r="AX50" s="200">
        <v>4</v>
      </c>
      <c r="AY50" s="200">
        <v>41</v>
      </c>
      <c r="AZ50" s="200">
        <v>51</v>
      </c>
      <c r="BA50" s="200">
        <v>4</v>
      </c>
      <c r="BB50" s="200">
        <v>0</v>
      </c>
      <c r="BH50" s="200">
        <v>54</v>
      </c>
      <c r="BI50" s="200">
        <v>28659</v>
      </c>
      <c r="BJ50" s="200">
        <v>0</v>
      </c>
      <c r="BK50" s="200">
        <v>0</v>
      </c>
      <c r="BL50" s="200">
        <v>0</v>
      </c>
      <c r="BM50" s="200">
        <v>0</v>
      </c>
      <c r="BN50" s="200">
        <v>3</v>
      </c>
      <c r="BO50" s="200">
        <v>38</v>
      </c>
      <c r="BP50" s="200">
        <v>54</v>
      </c>
      <c r="BQ50" s="200">
        <v>4</v>
      </c>
      <c r="BR50" s="200">
        <v>0</v>
      </c>
      <c r="BX50" s="200">
        <v>58</v>
      </c>
      <c r="BY50" s="200">
        <v>41755</v>
      </c>
      <c r="BZ50" s="200">
        <v>0</v>
      </c>
      <c r="CA50" s="200">
        <v>0</v>
      </c>
      <c r="CB50" s="200">
        <v>0</v>
      </c>
      <c r="CC50" s="200">
        <v>0</v>
      </c>
      <c r="CD50" s="200">
        <v>4</v>
      </c>
      <c r="CE50" s="200">
        <v>44</v>
      </c>
      <c r="CF50" s="200">
        <v>48</v>
      </c>
      <c r="CG50" s="200">
        <v>3</v>
      </c>
      <c r="CH50" s="200">
        <v>0</v>
      </c>
      <c r="CN50" s="200">
        <v>52</v>
      </c>
      <c r="CO50" s="200">
        <v>70423</v>
      </c>
      <c r="CP50" s="200">
        <v>0</v>
      </c>
      <c r="CQ50" s="200">
        <v>0</v>
      </c>
      <c r="CR50" s="200">
        <v>2</v>
      </c>
      <c r="CS50" s="200">
        <v>2</v>
      </c>
      <c r="CT50" s="200">
        <v>1</v>
      </c>
      <c r="CU50" s="200">
        <v>29</v>
      </c>
      <c r="CV50" s="200">
        <v>53</v>
      </c>
      <c r="CW50" s="200">
        <v>11</v>
      </c>
      <c r="CX50" s="200">
        <v>0</v>
      </c>
      <c r="DD50" s="200">
        <v>64</v>
      </c>
      <c r="DE50" s="200">
        <v>28671</v>
      </c>
      <c r="DF50" s="200">
        <v>1</v>
      </c>
      <c r="DG50" s="200">
        <v>0</v>
      </c>
      <c r="DH50" s="200">
        <v>3</v>
      </c>
      <c r="DI50" s="200">
        <v>3</v>
      </c>
      <c r="DJ50" s="200">
        <v>2</v>
      </c>
      <c r="DK50" s="200">
        <v>37</v>
      </c>
      <c r="DL50" s="200">
        <v>48</v>
      </c>
      <c r="DM50" s="200">
        <v>6</v>
      </c>
      <c r="DN50" s="200">
        <v>0</v>
      </c>
      <c r="DT50" s="200">
        <v>55</v>
      </c>
      <c r="DU50" s="200">
        <v>41752</v>
      </c>
      <c r="DV50" s="200">
        <v>0</v>
      </c>
      <c r="DW50" s="200">
        <v>0</v>
      </c>
      <c r="DX50" s="200">
        <v>2</v>
      </c>
      <c r="DY50" s="200">
        <v>1</v>
      </c>
      <c r="DZ50" s="200">
        <v>1</v>
      </c>
      <c r="EA50" s="200">
        <v>24</v>
      </c>
      <c r="EB50" s="200">
        <v>56</v>
      </c>
      <c r="EC50" s="200">
        <v>15</v>
      </c>
      <c r="ED50" s="200">
        <v>1</v>
      </c>
      <c r="EJ50" s="200">
        <v>71</v>
      </c>
      <c r="EK50" s="200" t="s">
        <v>119</v>
      </c>
      <c r="EL50" s="200" t="s">
        <v>119</v>
      </c>
      <c r="EM50" s="200" t="s">
        <v>119</v>
      </c>
      <c r="EN50" s="200" t="s">
        <v>119</v>
      </c>
      <c r="EO50" s="200" t="s">
        <v>119</v>
      </c>
      <c r="EP50" s="200" t="s">
        <v>119</v>
      </c>
      <c r="EQ50" s="200" t="s">
        <v>119</v>
      </c>
      <c r="ER50" s="200" t="s">
        <v>119</v>
      </c>
      <c r="ES50" s="200" t="s">
        <v>119</v>
      </c>
      <c r="ET50" s="200" t="s">
        <v>119</v>
      </c>
      <c r="EU50" s="200" t="s">
        <v>119</v>
      </c>
      <c r="EV50" s="200" t="s">
        <v>119</v>
      </c>
      <c r="EW50" s="200" t="s">
        <v>119</v>
      </c>
      <c r="EX50" s="200" t="s">
        <v>119</v>
      </c>
      <c r="EY50" s="200" t="s">
        <v>119</v>
      </c>
      <c r="EZ50" s="200" t="s">
        <v>119</v>
      </c>
      <c r="FA50" s="200" t="s">
        <v>119</v>
      </c>
      <c r="FB50" s="200" t="s">
        <v>119</v>
      </c>
      <c r="FC50" s="200" t="s">
        <v>119</v>
      </c>
      <c r="FD50" s="200" t="s">
        <v>119</v>
      </c>
      <c r="FE50" s="200" t="s">
        <v>119</v>
      </c>
      <c r="FF50" s="200" t="s">
        <v>119</v>
      </c>
      <c r="FG50" s="200" t="s">
        <v>119</v>
      </c>
      <c r="FH50" s="200" t="s">
        <v>119</v>
      </c>
      <c r="FI50" s="200" t="s">
        <v>119</v>
      </c>
      <c r="FJ50" s="200" t="s">
        <v>119</v>
      </c>
      <c r="FK50" s="200" t="s">
        <v>119</v>
      </c>
      <c r="FL50" s="200" t="s">
        <v>119</v>
      </c>
      <c r="FM50" s="200" t="s">
        <v>119</v>
      </c>
      <c r="FN50" s="200" t="s">
        <v>119</v>
      </c>
      <c r="FO50" s="200" t="s">
        <v>119</v>
      </c>
      <c r="FP50" s="200" t="s">
        <v>119</v>
      </c>
      <c r="FQ50" s="200" t="s">
        <v>119</v>
      </c>
      <c r="FR50" s="200" t="s">
        <v>119</v>
      </c>
      <c r="FS50" s="200" t="s">
        <v>119</v>
      </c>
      <c r="FT50" s="200" t="s">
        <v>119</v>
      </c>
      <c r="FU50" s="200" t="s">
        <v>119</v>
      </c>
      <c r="FV50" s="200" t="s">
        <v>119</v>
      </c>
      <c r="FW50" s="200" t="s">
        <v>119</v>
      </c>
      <c r="FX50" s="200" t="s">
        <v>119</v>
      </c>
      <c r="FY50" s="200" t="s">
        <v>119</v>
      </c>
      <c r="FZ50" s="200" t="s">
        <v>119</v>
      </c>
      <c r="GA50" s="200" t="s">
        <v>119</v>
      </c>
      <c r="GB50" s="200" t="s">
        <v>119</v>
      </c>
      <c r="GC50" s="200" t="s">
        <v>119</v>
      </c>
      <c r="GD50" s="200">
        <v>70385</v>
      </c>
      <c r="GF50" s="200">
        <v>41</v>
      </c>
      <c r="GG50" s="200">
        <v>28654</v>
      </c>
      <c r="GI50" s="200">
        <v>39</v>
      </c>
      <c r="GJ50" s="200">
        <v>41731</v>
      </c>
      <c r="GL50" s="200">
        <v>42</v>
      </c>
      <c r="GM50" s="200" t="s">
        <v>119</v>
      </c>
      <c r="GN50" s="200" t="s">
        <v>119</v>
      </c>
      <c r="GO50" s="200" t="s">
        <v>119</v>
      </c>
      <c r="GP50" s="200" t="s">
        <v>119</v>
      </c>
      <c r="GQ50" s="200" t="s">
        <v>119</v>
      </c>
      <c r="GR50" s="200" t="s">
        <v>119</v>
      </c>
      <c r="GS50" s="200" t="s">
        <v>119</v>
      </c>
      <c r="GT50" s="200" t="s">
        <v>119</v>
      </c>
      <c r="GU50" s="200" t="s">
        <v>119</v>
      </c>
      <c r="GV50" s="200" t="s">
        <v>119</v>
      </c>
      <c r="GW50" s="200" t="s">
        <v>119</v>
      </c>
      <c r="GX50" s="200" t="s">
        <v>119</v>
      </c>
      <c r="GY50" s="200" t="s">
        <v>119</v>
      </c>
      <c r="GZ50" s="200" t="s">
        <v>119</v>
      </c>
      <c r="HA50" s="200" t="s">
        <v>119</v>
      </c>
      <c r="HB50" s="200" t="s">
        <v>119</v>
      </c>
      <c r="HC50" s="200" t="s">
        <v>119</v>
      </c>
      <c r="HD50" s="200" t="s">
        <v>119</v>
      </c>
      <c r="HE50" s="200">
        <v>67512</v>
      </c>
      <c r="HG50" s="200">
        <v>77</v>
      </c>
      <c r="HH50" s="200">
        <v>27422</v>
      </c>
      <c r="HJ50" s="200">
        <v>70</v>
      </c>
      <c r="HK50" s="200">
        <v>40090</v>
      </c>
      <c r="HM50" s="200">
        <v>81</v>
      </c>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row>
    <row r="51" spans="1:256" x14ac:dyDescent="0.2">
      <c r="B51" s="200" t="s">
        <v>104</v>
      </c>
      <c r="C51" s="200">
        <v>42697</v>
      </c>
      <c r="D51" s="200">
        <v>1</v>
      </c>
      <c r="E51" s="200">
        <v>0</v>
      </c>
      <c r="F51" s="200">
        <v>12</v>
      </c>
      <c r="G51" s="200">
        <v>10</v>
      </c>
      <c r="H51" s="200">
        <v>21</v>
      </c>
      <c r="I51" s="200">
        <v>40</v>
      </c>
      <c r="J51" s="200">
        <v>16</v>
      </c>
      <c r="K51" s="200">
        <v>0</v>
      </c>
      <c r="P51" s="200">
        <v>56</v>
      </c>
      <c r="Q51" s="200">
        <v>13628</v>
      </c>
      <c r="R51" s="200">
        <v>1</v>
      </c>
      <c r="S51" s="200">
        <v>0</v>
      </c>
      <c r="T51" s="200">
        <v>12</v>
      </c>
      <c r="U51" s="200">
        <v>10</v>
      </c>
      <c r="V51" s="200">
        <v>23</v>
      </c>
      <c r="W51" s="200">
        <v>40</v>
      </c>
      <c r="X51" s="200">
        <v>15</v>
      </c>
      <c r="Y51" s="200" t="s">
        <v>78</v>
      </c>
      <c r="AD51" s="200">
        <v>54</v>
      </c>
      <c r="AE51" s="200">
        <v>29069</v>
      </c>
      <c r="AF51" s="200">
        <v>1</v>
      </c>
      <c r="AG51" s="200">
        <v>0</v>
      </c>
      <c r="AH51" s="200">
        <v>12</v>
      </c>
      <c r="AI51" s="200">
        <v>10</v>
      </c>
      <c r="AJ51" s="200">
        <v>21</v>
      </c>
      <c r="AK51" s="200">
        <v>40</v>
      </c>
      <c r="AL51" s="200">
        <v>17</v>
      </c>
      <c r="AM51" s="200" t="s">
        <v>78</v>
      </c>
      <c r="AR51" s="200">
        <v>57</v>
      </c>
      <c r="AS51" s="200">
        <v>42666</v>
      </c>
      <c r="AT51" s="200">
        <v>0</v>
      </c>
      <c r="AU51" s="200">
        <v>0</v>
      </c>
      <c r="AV51" s="200">
        <v>0</v>
      </c>
      <c r="AW51" s="200">
        <v>2</v>
      </c>
      <c r="AX51" s="200">
        <v>14</v>
      </c>
      <c r="AY51" s="200">
        <v>46</v>
      </c>
      <c r="AZ51" s="200">
        <v>34</v>
      </c>
      <c r="BA51" s="200">
        <v>4</v>
      </c>
      <c r="BB51" s="200">
        <v>0</v>
      </c>
      <c r="BH51" s="200">
        <v>38</v>
      </c>
      <c r="BI51" s="200">
        <v>13617</v>
      </c>
      <c r="BJ51" s="200">
        <v>0</v>
      </c>
      <c r="BK51" s="200">
        <v>0</v>
      </c>
      <c r="BL51" s="200">
        <v>0</v>
      </c>
      <c r="BM51" s="200">
        <v>2</v>
      </c>
      <c r="BN51" s="200">
        <v>14</v>
      </c>
      <c r="BO51" s="200">
        <v>45</v>
      </c>
      <c r="BP51" s="200">
        <v>35</v>
      </c>
      <c r="BQ51" s="200">
        <v>5</v>
      </c>
      <c r="BR51" s="200">
        <v>0</v>
      </c>
      <c r="BX51" s="200">
        <v>39</v>
      </c>
      <c r="BY51" s="200">
        <v>29049</v>
      </c>
      <c r="BZ51" s="200">
        <v>0</v>
      </c>
      <c r="CA51" s="200">
        <v>0</v>
      </c>
      <c r="CB51" s="200">
        <v>0</v>
      </c>
      <c r="CC51" s="200">
        <v>2</v>
      </c>
      <c r="CD51" s="200">
        <v>14</v>
      </c>
      <c r="CE51" s="200">
        <v>46</v>
      </c>
      <c r="CF51" s="200">
        <v>33</v>
      </c>
      <c r="CG51" s="200">
        <v>4</v>
      </c>
      <c r="CH51" s="200">
        <v>0</v>
      </c>
      <c r="CN51" s="200">
        <v>37</v>
      </c>
      <c r="CO51" s="200">
        <v>42696</v>
      </c>
      <c r="CP51" s="200">
        <v>1</v>
      </c>
      <c r="CQ51" s="200">
        <v>0</v>
      </c>
      <c r="CR51" s="200">
        <v>10</v>
      </c>
      <c r="CS51" s="200">
        <v>4</v>
      </c>
      <c r="CT51" s="200">
        <v>2</v>
      </c>
      <c r="CU51" s="200">
        <v>31</v>
      </c>
      <c r="CV51" s="200">
        <v>41</v>
      </c>
      <c r="CW51" s="200">
        <v>10</v>
      </c>
      <c r="CX51" s="200">
        <v>1</v>
      </c>
      <c r="DD51" s="200">
        <v>52</v>
      </c>
      <c r="DE51" s="200">
        <v>13628</v>
      </c>
      <c r="DF51" s="200">
        <v>1</v>
      </c>
      <c r="DG51" s="200">
        <v>0</v>
      </c>
      <c r="DH51" s="200">
        <v>13</v>
      </c>
      <c r="DI51" s="200">
        <v>7</v>
      </c>
      <c r="DJ51" s="200">
        <v>3</v>
      </c>
      <c r="DK51" s="200">
        <v>36</v>
      </c>
      <c r="DL51" s="200">
        <v>34</v>
      </c>
      <c r="DM51" s="200">
        <v>6</v>
      </c>
      <c r="DN51" s="200">
        <v>0</v>
      </c>
      <c r="DT51" s="200">
        <v>41</v>
      </c>
      <c r="DU51" s="200">
        <v>29068</v>
      </c>
      <c r="DV51" s="200">
        <v>1</v>
      </c>
      <c r="DW51" s="200">
        <v>0</v>
      </c>
      <c r="DX51" s="200">
        <v>8</v>
      </c>
      <c r="DY51" s="200">
        <v>3</v>
      </c>
      <c r="DZ51" s="200">
        <v>2</v>
      </c>
      <c r="EA51" s="200">
        <v>28</v>
      </c>
      <c r="EB51" s="200">
        <v>44</v>
      </c>
      <c r="EC51" s="200">
        <v>12</v>
      </c>
      <c r="ED51" s="200">
        <v>1</v>
      </c>
      <c r="EJ51" s="200">
        <v>57</v>
      </c>
      <c r="EK51" s="200" t="s">
        <v>119</v>
      </c>
      <c r="EL51" s="200" t="s">
        <v>119</v>
      </c>
      <c r="EM51" s="200" t="s">
        <v>119</v>
      </c>
      <c r="EN51" s="200" t="s">
        <v>119</v>
      </c>
      <c r="EO51" s="200" t="s">
        <v>119</v>
      </c>
      <c r="EP51" s="200" t="s">
        <v>119</v>
      </c>
      <c r="EQ51" s="200" t="s">
        <v>119</v>
      </c>
      <c r="ER51" s="200" t="s">
        <v>119</v>
      </c>
      <c r="ES51" s="200" t="s">
        <v>119</v>
      </c>
      <c r="ET51" s="200" t="s">
        <v>119</v>
      </c>
      <c r="EU51" s="200" t="s">
        <v>119</v>
      </c>
      <c r="EV51" s="200" t="s">
        <v>119</v>
      </c>
      <c r="EW51" s="200" t="s">
        <v>119</v>
      </c>
      <c r="EX51" s="200" t="s">
        <v>119</v>
      </c>
      <c r="EY51" s="200" t="s">
        <v>119</v>
      </c>
      <c r="EZ51" s="200" t="s">
        <v>119</v>
      </c>
      <c r="FA51" s="200" t="s">
        <v>119</v>
      </c>
      <c r="FB51" s="200" t="s">
        <v>119</v>
      </c>
      <c r="FC51" s="200" t="s">
        <v>119</v>
      </c>
      <c r="FD51" s="200" t="s">
        <v>119</v>
      </c>
      <c r="FE51" s="200" t="s">
        <v>119</v>
      </c>
      <c r="FF51" s="200" t="s">
        <v>119</v>
      </c>
      <c r="FG51" s="200" t="s">
        <v>119</v>
      </c>
      <c r="FH51" s="200" t="s">
        <v>119</v>
      </c>
      <c r="FI51" s="200" t="s">
        <v>119</v>
      </c>
      <c r="FJ51" s="200" t="s">
        <v>119</v>
      </c>
      <c r="FK51" s="200" t="s">
        <v>119</v>
      </c>
      <c r="FL51" s="200" t="s">
        <v>119</v>
      </c>
      <c r="FM51" s="200" t="s">
        <v>119</v>
      </c>
      <c r="FN51" s="200" t="s">
        <v>119</v>
      </c>
      <c r="FO51" s="200" t="s">
        <v>119</v>
      </c>
      <c r="FP51" s="200" t="s">
        <v>119</v>
      </c>
      <c r="FQ51" s="200" t="s">
        <v>119</v>
      </c>
      <c r="FR51" s="200" t="s">
        <v>119</v>
      </c>
      <c r="FS51" s="200" t="s">
        <v>119</v>
      </c>
      <c r="FT51" s="200" t="s">
        <v>119</v>
      </c>
      <c r="FU51" s="200" t="s">
        <v>119</v>
      </c>
      <c r="FV51" s="200" t="s">
        <v>119</v>
      </c>
      <c r="FW51" s="200" t="s">
        <v>119</v>
      </c>
      <c r="FX51" s="200" t="s">
        <v>119</v>
      </c>
      <c r="FY51" s="200" t="s">
        <v>119</v>
      </c>
      <c r="FZ51" s="200" t="s">
        <v>119</v>
      </c>
      <c r="GA51" s="200" t="s">
        <v>119</v>
      </c>
      <c r="GB51" s="200" t="s">
        <v>119</v>
      </c>
      <c r="GC51" s="200" t="s">
        <v>119</v>
      </c>
      <c r="GD51" s="200">
        <v>42660</v>
      </c>
      <c r="GF51" s="200">
        <v>29</v>
      </c>
      <c r="GG51" s="200">
        <v>13615</v>
      </c>
      <c r="GI51" s="200">
        <v>27</v>
      </c>
      <c r="GJ51" s="200">
        <v>29045</v>
      </c>
      <c r="GL51" s="200">
        <v>30</v>
      </c>
      <c r="GM51" s="200" t="s">
        <v>119</v>
      </c>
      <c r="GN51" s="200" t="s">
        <v>119</v>
      </c>
      <c r="GO51" s="200" t="s">
        <v>119</v>
      </c>
      <c r="GP51" s="200" t="s">
        <v>119</v>
      </c>
      <c r="GQ51" s="200" t="s">
        <v>119</v>
      </c>
      <c r="GR51" s="200" t="s">
        <v>119</v>
      </c>
      <c r="GS51" s="200" t="s">
        <v>119</v>
      </c>
      <c r="GT51" s="200" t="s">
        <v>119</v>
      </c>
      <c r="GU51" s="200" t="s">
        <v>119</v>
      </c>
      <c r="GV51" s="200" t="s">
        <v>119</v>
      </c>
      <c r="GW51" s="200" t="s">
        <v>119</v>
      </c>
      <c r="GX51" s="200" t="s">
        <v>119</v>
      </c>
      <c r="GY51" s="200" t="s">
        <v>119</v>
      </c>
      <c r="GZ51" s="200" t="s">
        <v>119</v>
      </c>
      <c r="HA51" s="200" t="s">
        <v>119</v>
      </c>
      <c r="HB51" s="200" t="s">
        <v>119</v>
      </c>
      <c r="HC51" s="200" t="s">
        <v>119</v>
      </c>
      <c r="HD51" s="200" t="s">
        <v>119</v>
      </c>
      <c r="HE51" s="200">
        <v>41252</v>
      </c>
      <c r="HG51" s="200">
        <v>71</v>
      </c>
      <c r="HH51" s="200">
        <v>13139</v>
      </c>
      <c r="HJ51" s="200">
        <v>64</v>
      </c>
      <c r="HK51" s="200">
        <v>28113</v>
      </c>
      <c r="HM51" s="200">
        <v>75</v>
      </c>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row>
    <row r="52" spans="1:256" x14ac:dyDescent="0.2">
      <c r="B52" s="200" t="s">
        <v>30</v>
      </c>
      <c r="C52" s="200">
        <v>16959</v>
      </c>
      <c r="D52" s="200">
        <v>1</v>
      </c>
      <c r="E52" s="200">
        <v>0</v>
      </c>
      <c r="F52" s="200">
        <v>57</v>
      </c>
      <c r="G52" s="200">
        <v>6</v>
      </c>
      <c r="H52" s="200">
        <v>9</v>
      </c>
      <c r="I52" s="200">
        <v>18</v>
      </c>
      <c r="J52" s="200">
        <v>9</v>
      </c>
      <c r="K52" s="200" t="s">
        <v>78</v>
      </c>
      <c r="P52" s="200">
        <v>26</v>
      </c>
      <c r="Q52" s="200">
        <v>4496</v>
      </c>
      <c r="R52" s="200">
        <v>1</v>
      </c>
      <c r="S52" s="200">
        <v>0</v>
      </c>
      <c r="T52" s="200">
        <v>64</v>
      </c>
      <c r="U52" s="200">
        <v>4</v>
      </c>
      <c r="V52" s="200">
        <v>8</v>
      </c>
      <c r="W52" s="200">
        <v>14</v>
      </c>
      <c r="X52" s="200">
        <v>7</v>
      </c>
      <c r="Y52" s="200" t="s">
        <v>78</v>
      </c>
      <c r="AD52" s="200">
        <v>22</v>
      </c>
      <c r="AE52" s="200">
        <v>12463</v>
      </c>
      <c r="AF52" s="200">
        <v>1</v>
      </c>
      <c r="AG52" s="200">
        <v>0</v>
      </c>
      <c r="AH52" s="200">
        <v>55</v>
      </c>
      <c r="AI52" s="200">
        <v>6</v>
      </c>
      <c r="AJ52" s="200">
        <v>10</v>
      </c>
      <c r="AK52" s="200">
        <v>19</v>
      </c>
      <c r="AL52" s="200">
        <v>9</v>
      </c>
      <c r="AM52" s="200">
        <v>0</v>
      </c>
      <c r="AR52" s="200">
        <v>28</v>
      </c>
      <c r="AS52" s="200">
        <v>16819</v>
      </c>
      <c r="AT52" s="200">
        <v>0</v>
      </c>
      <c r="AU52" s="200">
        <v>0</v>
      </c>
      <c r="AV52" s="200">
        <v>19</v>
      </c>
      <c r="AW52" s="200">
        <v>16</v>
      </c>
      <c r="AX52" s="200">
        <v>25</v>
      </c>
      <c r="AY52" s="200">
        <v>23</v>
      </c>
      <c r="AZ52" s="200">
        <v>14</v>
      </c>
      <c r="BA52" s="200">
        <v>2</v>
      </c>
      <c r="BB52" s="200" t="s">
        <v>78</v>
      </c>
      <c r="BH52" s="200">
        <v>17</v>
      </c>
      <c r="BI52" s="200">
        <v>4447</v>
      </c>
      <c r="BJ52" s="200">
        <v>0</v>
      </c>
      <c r="BK52" s="200">
        <v>0</v>
      </c>
      <c r="BL52" s="200">
        <v>24</v>
      </c>
      <c r="BM52" s="200">
        <v>17</v>
      </c>
      <c r="BN52" s="200">
        <v>24</v>
      </c>
      <c r="BO52" s="200">
        <v>20</v>
      </c>
      <c r="BP52" s="200">
        <v>11</v>
      </c>
      <c r="BQ52" s="200">
        <v>3</v>
      </c>
      <c r="BR52" s="200" t="s">
        <v>78</v>
      </c>
      <c r="BX52" s="200">
        <v>15</v>
      </c>
      <c r="BY52" s="200">
        <v>12372</v>
      </c>
      <c r="BZ52" s="200">
        <v>0</v>
      </c>
      <c r="CA52" s="200">
        <v>0</v>
      </c>
      <c r="CB52" s="200">
        <v>17</v>
      </c>
      <c r="CC52" s="200">
        <v>16</v>
      </c>
      <c r="CD52" s="200">
        <v>25</v>
      </c>
      <c r="CE52" s="200">
        <v>24</v>
      </c>
      <c r="CF52" s="200">
        <v>15</v>
      </c>
      <c r="CG52" s="200">
        <v>2</v>
      </c>
      <c r="CH52" s="200">
        <v>0</v>
      </c>
      <c r="CN52" s="200">
        <v>18</v>
      </c>
      <c r="CO52" s="200">
        <v>16959</v>
      </c>
      <c r="CP52" s="200">
        <v>1</v>
      </c>
      <c r="CQ52" s="200">
        <v>0</v>
      </c>
      <c r="CR52" s="200">
        <v>54</v>
      </c>
      <c r="CS52" s="200">
        <v>4</v>
      </c>
      <c r="CT52" s="200">
        <v>1</v>
      </c>
      <c r="CU52" s="200">
        <v>17</v>
      </c>
      <c r="CV52" s="200">
        <v>17</v>
      </c>
      <c r="CW52" s="200">
        <v>5</v>
      </c>
      <c r="CX52" s="200">
        <v>0</v>
      </c>
      <c r="DD52" s="200">
        <v>23</v>
      </c>
      <c r="DE52" s="200">
        <v>4496</v>
      </c>
      <c r="DF52" s="200">
        <v>1</v>
      </c>
      <c r="DG52" s="200">
        <v>0</v>
      </c>
      <c r="DH52" s="200">
        <v>65</v>
      </c>
      <c r="DI52" s="200">
        <v>4</v>
      </c>
      <c r="DJ52" s="200">
        <v>1</v>
      </c>
      <c r="DK52" s="200">
        <v>14</v>
      </c>
      <c r="DL52" s="200">
        <v>11</v>
      </c>
      <c r="DM52" s="200">
        <v>3</v>
      </c>
      <c r="DN52" s="200" t="s">
        <v>78</v>
      </c>
      <c r="DT52" s="200">
        <v>14</v>
      </c>
      <c r="DU52" s="200">
        <v>12463</v>
      </c>
      <c r="DV52" s="200">
        <v>1</v>
      </c>
      <c r="DW52" s="200">
        <v>0</v>
      </c>
      <c r="DX52" s="200">
        <v>50</v>
      </c>
      <c r="DY52" s="200">
        <v>4</v>
      </c>
      <c r="DZ52" s="200">
        <v>2</v>
      </c>
      <c r="EA52" s="200">
        <v>17</v>
      </c>
      <c r="EB52" s="200">
        <v>19</v>
      </c>
      <c r="EC52" s="200">
        <v>6</v>
      </c>
      <c r="ED52" s="200" t="s">
        <v>78</v>
      </c>
      <c r="EJ52" s="200">
        <v>26</v>
      </c>
      <c r="EK52" s="200" t="s">
        <v>119</v>
      </c>
      <c r="EL52" s="200" t="s">
        <v>119</v>
      </c>
      <c r="EM52" s="200" t="s">
        <v>119</v>
      </c>
      <c r="EN52" s="200" t="s">
        <v>119</v>
      </c>
      <c r="EO52" s="200" t="s">
        <v>119</v>
      </c>
      <c r="EP52" s="200" t="s">
        <v>119</v>
      </c>
      <c r="EQ52" s="200" t="s">
        <v>119</v>
      </c>
      <c r="ER52" s="200" t="s">
        <v>119</v>
      </c>
      <c r="ES52" s="200" t="s">
        <v>119</v>
      </c>
      <c r="ET52" s="200" t="s">
        <v>119</v>
      </c>
      <c r="EU52" s="200" t="s">
        <v>119</v>
      </c>
      <c r="EV52" s="200" t="s">
        <v>119</v>
      </c>
      <c r="EW52" s="200" t="s">
        <v>119</v>
      </c>
      <c r="EX52" s="200" t="s">
        <v>119</v>
      </c>
      <c r="EY52" s="200" t="s">
        <v>119</v>
      </c>
      <c r="EZ52" s="200" t="s">
        <v>119</v>
      </c>
      <c r="FA52" s="200" t="s">
        <v>119</v>
      </c>
      <c r="FB52" s="200" t="s">
        <v>119</v>
      </c>
      <c r="FC52" s="200" t="s">
        <v>119</v>
      </c>
      <c r="FD52" s="200" t="s">
        <v>119</v>
      </c>
      <c r="FE52" s="200" t="s">
        <v>119</v>
      </c>
      <c r="FF52" s="200" t="s">
        <v>119</v>
      </c>
      <c r="FG52" s="200" t="s">
        <v>119</v>
      </c>
      <c r="FH52" s="200" t="s">
        <v>119</v>
      </c>
      <c r="FI52" s="200" t="s">
        <v>119</v>
      </c>
      <c r="FJ52" s="200" t="s">
        <v>119</v>
      </c>
      <c r="FK52" s="200" t="s">
        <v>119</v>
      </c>
      <c r="FL52" s="200" t="s">
        <v>119</v>
      </c>
      <c r="FM52" s="200" t="s">
        <v>119</v>
      </c>
      <c r="FN52" s="200" t="s">
        <v>119</v>
      </c>
      <c r="FO52" s="200" t="s">
        <v>119</v>
      </c>
      <c r="FP52" s="200" t="s">
        <v>119</v>
      </c>
      <c r="FQ52" s="200" t="s">
        <v>119</v>
      </c>
      <c r="FR52" s="200" t="s">
        <v>119</v>
      </c>
      <c r="FS52" s="200" t="s">
        <v>119</v>
      </c>
      <c r="FT52" s="200" t="s">
        <v>119</v>
      </c>
      <c r="FU52" s="200" t="s">
        <v>119</v>
      </c>
      <c r="FV52" s="200" t="s">
        <v>119</v>
      </c>
      <c r="FW52" s="200" t="s">
        <v>119</v>
      </c>
      <c r="FX52" s="200" t="s">
        <v>119</v>
      </c>
      <c r="FY52" s="200" t="s">
        <v>119</v>
      </c>
      <c r="FZ52" s="200" t="s">
        <v>119</v>
      </c>
      <c r="GA52" s="200" t="s">
        <v>119</v>
      </c>
      <c r="GB52" s="200" t="s">
        <v>119</v>
      </c>
      <c r="GC52" s="200" t="s">
        <v>119</v>
      </c>
      <c r="GD52" s="200">
        <v>16815</v>
      </c>
      <c r="GF52" s="200">
        <v>13</v>
      </c>
      <c r="GG52" s="200">
        <v>4447</v>
      </c>
      <c r="GI52" s="200">
        <v>10</v>
      </c>
      <c r="GJ52" s="200">
        <v>12368</v>
      </c>
      <c r="GL52" s="200">
        <v>14</v>
      </c>
      <c r="GM52" s="200" t="s">
        <v>119</v>
      </c>
      <c r="GN52" s="200" t="s">
        <v>119</v>
      </c>
      <c r="GO52" s="200" t="s">
        <v>119</v>
      </c>
      <c r="GP52" s="200" t="s">
        <v>119</v>
      </c>
      <c r="GQ52" s="200" t="s">
        <v>119</v>
      </c>
      <c r="GR52" s="200" t="s">
        <v>119</v>
      </c>
      <c r="GS52" s="200" t="s">
        <v>119</v>
      </c>
      <c r="GT52" s="200" t="s">
        <v>119</v>
      </c>
      <c r="GU52" s="200" t="s">
        <v>119</v>
      </c>
      <c r="GV52" s="200" t="s">
        <v>119</v>
      </c>
      <c r="GW52" s="200" t="s">
        <v>119</v>
      </c>
      <c r="GX52" s="200" t="s">
        <v>119</v>
      </c>
      <c r="GY52" s="200" t="s">
        <v>119</v>
      </c>
      <c r="GZ52" s="200" t="s">
        <v>119</v>
      </c>
      <c r="HA52" s="200" t="s">
        <v>119</v>
      </c>
      <c r="HB52" s="200" t="s">
        <v>119</v>
      </c>
      <c r="HC52" s="200" t="s">
        <v>119</v>
      </c>
      <c r="HD52" s="200" t="s">
        <v>119</v>
      </c>
      <c r="HE52" s="200">
        <v>16499</v>
      </c>
      <c r="HG52" s="200">
        <v>45</v>
      </c>
      <c r="HH52" s="200">
        <v>4377</v>
      </c>
      <c r="HJ52" s="200">
        <v>38</v>
      </c>
      <c r="HK52" s="200">
        <v>12122</v>
      </c>
      <c r="HM52" s="200">
        <v>48</v>
      </c>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row>
    <row r="53" spans="1:256" x14ac:dyDescent="0.2">
      <c r="B53" s="200" t="s">
        <v>245</v>
      </c>
      <c r="C53" s="200">
        <v>1234</v>
      </c>
      <c r="D53" s="200">
        <v>1</v>
      </c>
      <c r="E53" s="200">
        <v>6</v>
      </c>
      <c r="F53" s="200">
        <v>30</v>
      </c>
      <c r="G53" s="200">
        <v>3</v>
      </c>
      <c r="H53" s="200">
        <v>11</v>
      </c>
      <c r="I53" s="200">
        <v>29</v>
      </c>
      <c r="J53" s="200">
        <v>21</v>
      </c>
      <c r="K53" s="200" t="s">
        <v>78</v>
      </c>
      <c r="P53" s="200">
        <v>49</v>
      </c>
      <c r="Q53" s="200">
        <v>563</v>
      </c>
      <c r="R53" s="200">
        <v>2</v>
      </c>
      <c r="S53" s="200">
        <v>8</v>
      </c>
      <c r="T53" s="200">
        <v>25</v>
      </c>
      <c r="U53" s="200">
        <v>2</v>
      </c>
      <c r="V53" s="200">
        <v>10</v>
      </c>
      <c r="W53" s="200">
        <v>28</v>
      </c>
      <c r="X53" s="200">
        <v>25</v>
      </c>
      <c r="Y53" s="200" t="s">
        <v>78</v>
      </c>
      <c r="AD53" s="200">
        <v>53</v>
      </c>
      <c r="AE53" s="200">
        <v>671</v>
      </c>
      <c r="AF53" s="200">
        <v>1</v>
      </c>
      <c r="AG53" s="200">
        <v>5</v>
      </c>
      <c r="AH53" s="200">
        <v>34</v>
      </c>
      <c r="AI53" s="200">
        <v>3</v>
      </c>
      <c r="AJ53" s="200">
        <v>11</v>
      </c>
      <c r="AK53" s="200">
        <v>29</v>
      </c>
      <c r="AL53" s="200">
        <v>17</v>
      </c>
      <c r="AM53" s="200">
        <v>0</v>
      </c>
      <c r="AR53" s="200">
        <v>46</v>
      </c>
      <c r="AS53" s="200">
        <v>1218</v>
      </c>
      <c r="AT53" s="200">
        <v>2</v>
      </c>
      <c r="AU53" s="200">
        <v>4</v>
      </c>
      <c r="AV53" s="200">
        <v>8</v>
      </c>
      <c r="AW53" s="200">
        <v>8</v>
      </c>
      <c r="AX53" s="200">
        <v>14</v>
      </c>
      <c r="AY53" s="200">
        <v>21</v>
      </c>
      <c r="AZ53" s="200">
        <v>35</v>
      </c>
      <c r="BA53" s="200">
        <v>9</v>
      </c>
      <c r="BB53" s="200" t="s">
        <v>78</v>
      </c>
      <c r="BH53" s="200">
        <v>44</v>
      </c>
      <c r="BI53" s="200">
        <v>557</v>
      </c>
      <c r="BJ53" s="200">
        <v>2</v>
      </c>
      <c r="BK53" s="200">
        <v>4</v>
      </c>
      <c r="BL53" s="200">
        <v>7</v>
      </c>
      <c r="BM53" s="200">
        <v>7</v>
      </c>
      <c r="BN53" s="200">
        <v>11</v>
      </c>
      <c r="BO53" s="200">
        <v>20</v>
      </c>
      <c r="BP53" s="200">
        <v>37</v>
      </c>
      <c r="BQ53" s="200">
        <v>11</v>
      </c>
      <c r="BR53" s="200" t="s">
        <v>78</v>
      </c>
      <c r="BX53" s="200">
        <v>49</v>
      </c>
      <c r="BY53" s="200">
        <v>661</v>
      </c>
      <c r="BZ53" s="200">
        <v>1</v>
      </c>
      <c r="CA53" s="200">
        <v>3</v>
      </c>
      <c r="CB53" s="200">
        <v>8</v>
      </c>
      <c r="CC53" s="200">
        <v>10</v>
      </c>
      <c r="CD53" s="200">
        <v>16</v>
      </c>
      <c r="CE53" s="200">
        <v>22</v>
      </c>
      <c r="CF53" s="200">
        <v>33</v>
      </c>
      <c r="CG53" s="200">
        <v>7</v>
      </c>
      <c r="CH53" s="200">
        <v>0</v>
      </c>
      <c r="CN53" s="200">
        <v>39</v>
      </c>
      <c r="CO53" s="200">
        <v>1235</v>
      </c>
      <c r="CP53" s="200">
        <v>1</v>
      </c>
      <c r="CQ53" s="200">
        <v>7</v>
      </c>
      <c r="CR53" s="200">
        <v>24</v>
      </c>
      <c r="CS53" s="200">
        <v>1</v>
      </c>
      <c r="CT53" s="200">
        <v>1</v>
      </c>
      <c r="CU53" s="200">
        <v>17</v>
      </c>
      <c r="CV53" s="200">
        <v>36</v>
      </c>
      <c r="CW53" s="200">
        <v>13</v>
      </c>
      <c r="CX53" s="200">
        <v>1</v>
      </c>
      <c r="DD53" s="200">
        <v>50</v>
      </c>
      <c r="DE53" s="200">
        <v>563</v>
      </c>
      <c r="DF53" s="200">
        <v>1</v>
      </c>
      <c r="DG53" s="200">
        <v>8</v>
      </c>
      <c r="DH53" s="200">
        <v>21</v>
      </c>
      <c r="DI53" s="200">
        <v>1</v>
      </c>
      <c r="DJ53" s="200">
        <v>1</v>
      </c>
      <c r="DK53" s="200">
        <v>20</v>
      </c>
      <c r="DL53" s="200">
        <v>37</v>
      </c>
      <c r="DM53" s="200">
        <v>11</v>
      </c>
      <c r="DN53" s="200" t="s">
        <v>78</v>
      </c>
      <c r="DT53" s="200">
        <v>48</v>
      </c>
      <c r="DU53" s="200">
        <v>672</v>
      </c>
      <c r="DV53" s="200">
        <v>1</v>
      </c>
      <c r="DW53" s="200">
        <v>6</v>
      </c>
      <c r="DX53" s="200">
        <v>26</v>
      </c>
      <c r="DY53" s="200">
        <v>1</v>
      </c>
      <c r="DZ53" s="200">
        <v>1</v>
      </c>
      <c r="EA53" s="200">
        <v>15</v>
      </c>
      <c r="EB53" s="200">
        <v>35</v>
      </c>
      <c r="EC53" s="200">
        <v>15</v>
      </c>
      <c r="ED53" s="200" t="s">
        <v>78</v>
      </c>
      <c r="EJ53" s="200">
        <v>51</v>
      </c>
      <c r="EK53" s="200" t="s">
        <v>119</v>
      </c>
      <c r="EL53" s="200" t="s">
        <v>119</v>
      </c>
      <c r="EM53" s="200" t="s">
        <v>119</v>
      </c>
      <c r="EN53" s="200" t="s">
        <v>119</v>
      </c>
      <c r="EO53" s="200" t="s">
        <v>119</v>
      </c>
      <c r="EP53" s="200" t="s">
        <v>119</v>
      </c>
      <c r="EQ53" s="200" t="s">
        <v>119</v>
      </c>
      <c r="ER53" s="200" t="s">
        <v>119</v>
      </c>
      <c r="ES53" s="200" t="s">
        <v>119</v>
      </c>
      <c r="ET53" s="200" t="s">
        <v>119</v>
      </c>
      <c r="EU53" s="200" t="s">
        <v>119</v>
      </c>
      <c r="EV53" s="200" t="s">
        <v>119</v>
      </c>
      <c r="EW53" s="200" t="s">
        <v>119</v>
      </c>
      <c r="EX53" s="200" t="s">
        <v>119</v>
      </c>
      <c r="EY53" s="200" t="s">
        <v>119</v>
      </c>
      <c r="EZ53" s="200" t="s">
        <v>119</v>
      </c>
      <c r="FA53" s="200" t="s">
        <v>119</v>
      </c>
      <c r="FB53" s="200" t="s">
        <v>119</v>
      </c>
      <c r="FC53" s="200" t="s">
        <v>119</v>
      </c>
      <c r="FD53" s="200" t="s">
        <v>119</v>
      </c>
      <c r="FE53" s="200" t="s">
        <v>119</v>
      </c>
      <c r="FF53" s="200" t="s">
        <v>119</v>
      </c>
      <c r="FG53" s="200" t="s">
        <v>119</v>
      </c>
      <c r="FH53" s="200" t="s">
        <v>119</v>
      </c>
      <c r="FI53" s="200" t="s">
        <v>119</v>
      </c>
      <c r="FJ53" s="200" t="s">
        <v>119</v>
      </c>
      <c r="FK53" s="200" t="s">
        <v>119</v>
      </c>
      <c r="FL53" s="200" t="s">
        <v>119</v>
      </c>
      <c r="FM53" s="200" t="s">
        <v>119</v>
      </c>
      <c r="FN53" s="200" t="s">
        <v>119</v>
      </c>
      <c r="FO53" s="200" t="s">
        <v>119</v>
      </c>
      <c r="FP53" s="200" t="s">
        <v>119</v>
      </c>
      <c r="FQ53" s="200" t="s">
        <v>119</v>
      </c>
      <c r="FR53" s="200" t="s">
        <v>119</v>
      </c>
      <c r="FS53" s="200" t="s">
        <v>119</v>
      </c>
      <c r="FT53" s="200" t="s">
        <v>119</v>
      </c>
      <c r="FU53" s="200" t="s">
        <v>119</v>
      </c>
      <c r="FV53" s="200" t="s">
        <v>119</v>
      </c>
      <c r="FW53" s="200" t="s">
        <v>119</v>
      </c>
      <c r="FX53" s="200" t="s">
        <v>119</v>
      </c>
      <c r="FY53" s="200" t="s">
        <v>119</v>
      </c>
      <c r="FZ53" s="200" t="s">
        <v>119</v>
      </c>
      <c r="GA53" s="200" t="s">
        <v>119</v>
      </c>
      <c r="GB53" s="200" t="s">
        <v>119</v>
      </c>
      <c r="GC53" s="200" t="s">
        <v>119</v>
      </c>
      <c r="GD53" s="200">
        <v>1217</v>
      </c>
      <c r="GF53" s="200">
        <v>36</v>
      </c>
      <c r="GG53" s="200">
        <v>557</v>
      </c>
      <c r="GI53" s="200">
        <v>40</v>
      </c>
      <c r="GJ53" s="200">
        <v>660</v>
      </c>
      <c r="GL53" s="200">
        <v>33</v>
      </c>
      <c r="GM53" s="200" t="s">
        <v>119</v>
      </c>
      <c r="GN53" s="200" t="s">
        <v>119</v>
      </c>
      <c r="GO53" s="200" t="s">
        <v>119</v>
      </c>
      <c r="GP53" s="200" t="s">
        <v>119</v>
      </c>
      <c r="GQ53" s="200" t="s">
        <v>119</v>
      </c>
      <c r="GR53" s="200" t="s">
        <v>119</v>
      </c>
      <c r="GS53" s="200" t="s">
        <v>119</v>
      </c>
      <c r="GT53" s="200" t="s">
        <v>119</v>
      </c>
      <c r="GU53" s="200" t="s">
        <v>119</v>
      </c>
      <c r="GV53" s="200" t="s">
        <v>119</v>
      </c>
      <c r="GW53" s="200" t="s">
        <v>119</v>
      </c>
      <c r="GX53" s="200" t="s">
        <v>119</v>
      </c>
      <c r="GY53" s="200" t="s">
        <v>119</v>
      </c>
      <c r="GZ53" s="200" t="s">
        <v>119</v>
      </c>
      <c r="HA53" s="200" t="s">
        <v>119</v>
      </c>
      <c r="HB53" s="200" t="s">
        <v>119</v>
      </c>
      <c r="HC53" s="200" t="s">
        <v>119</v>
      </c>
      <c r="HD53" s="200" t="s">
        <v>119</v>
      </c>
      <c r="HE53" s="200">
        <v>531</v>
      </c>
      <c r="HG53" s="200">
        <v>53</v>
      </c>
      <c r="HH53" s="200">
        <v>246</v>
      </c>
      <c r="HJ53" s="200">
        <v>52</v>
      </c>
      <c r="HK53" s="200">
        <v>285</v>
      </c>
      <c r="HM53" s="200">
        <v>53</v>
      </c>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row>
    <row r="54" spans="1:256" ht="15" x14ac:dyDescent="0.25">
      <c r="A54" s="203"/>
      <c r="B54" s="203" t="s">
        <v>26</v>
      </c>
      <c r="C54" s="200">
        <v>130084</v>
      </c>
      <c r="D54" s="200">
        <v>1</v>
      </c>
      <c r="E54" s="200">
        <v>0</v>
      </c>
      <c r="F54" s="200">
        <v>13</v>
      </c>
      <c r="G54" s="200">
        <v>7</v>
      </c>
      <c r="H54" s="200">
        <v>19</v>
      </c>
      <c r="I54" s="200">
        <v>44</v>
      </c>
      <c r="J54" s="200">
        <v>16</v>
      </c>
      <c r="K54" s="200" t="s">
        <v>78</v>
      </c>
      <c r="P54" s="200">
        <v>60</v>
      </c>
      <c r="Q54" s="200">
        <v>46796</v>
      </c>
      <c r="R54" s="200">
        <v>1</v>
      </c>
      <c r="S54" s="200">
        <v>0</v>
      </c>
      <c r="T54" s="200">
        <v>11</v>
      </c>
      <c r="U54" s="200">
        <v>7</v>
      </c>
      <c r="V54" s="200">
        <v>20</v>
      </c>
      <c r="W54" s="200">
        <v>46</v>
      </c>
      <c r="X54" s="200">
        <v>15</v>
      </c>
      <c r="Y54" s="200" t="s">
        <v>78</v>
      </c>
      <c r="AD54" s="200">
        <v>61</v>
      </c>
      <c r="AE54" s="200">
        <v>83288</v>
      </c>
      <c r="AF54" s="200">
        <v>1</v>
      </c>
      <c r="AG54" s="200">
        <v>0</v>
      </c>
      <c r="AH54" s="200">
        <v>14</v>
      </c>
      <c r="AI54" s="200">
        <v>7</v>
      </c>
      <c r="AJ54" s="200">
        <v>19</v>
      </c>
      <c r="AK54" s="200">
        <v>43</v>
      </c>
      <c r="AL54" s="200">
        <v>16</v>
      </c>
      <c r="AM54" s="200">
        <v>0</v>
      </c>
      <c r="AR54" s="200">
        <v>60</v>
      </c>
      <c r="AS54" s="200">
        <v>129899</v>
      </c>
      <c r="AT54" s="200">
        <v>0</v>
      </c>
      <c r="AU54" s="200">
        <v>0</v>
      </c>
      <c r="AV54" s="200">
        <v>3</v>
      </c>
      <c r="AW54" s="200">
        <v>3</v>
      </c>
      <c r="AX54" s="200">
        <v>10</v>
      </c>
      <c r="AY54" s="200">
        <v>40</v>
      </c>
      <c r="AZ54" s="200">
        <v>40</v>
      </c>
      <c r="BA54" s="200">
        <v>4</v>
      </c>
      <c r="BB54" s="200" t="s">
        <v>78</v>
      </c>
      <c r="BH54" s="200">
        <v>44</v>
      </c>
      <c r="BI54" s="200">
        <v>46723</v>
      </c>
      <c r="BJ54" s="200">
        <v>0</v>
      </c>
      <c r="BK54" s="200">
        <v>0</v>
      </c>
      <c r="BL54" s="200">
        <v>2</v>
      </c>
      <c r="BM54" s="200">
        <v>2</v>
      </c>
      <c r="BN54" s="200">
        <v>8</v>
      </c>
      <c r="BO54" s="200">
        <v>38</v>
      </c>
      <c r="BP54" s="200">
        <v>44</v>
      </c>
      <c r="BQ54" s="200">
        <v>4</v>
      </c>
      <c r="BR54" s="200" t="s">
        <v>78</v>
      </c>
      <c r="BX54" s="200">
        <v>49</v>
      </c>
      <c r="BY54" s="200">
        <v>83176</v>
      </c>
      <c r="BZ54" s="200">
        <v>0</v>
      </c>
      <c r="CA54" s="200">
        <v>0</v>
      </c>
      <c r="CB54" s="200">
        <v>3</v>
      </c>
      <c r="CC54" s="200">
        <v>3</v>
      </c>
      <c r="CD54" s="200">
        <v>11</v>
      </c>
      <c r="CE54" s="200">
        <v>42</v>
      </c>
      <c r="CF54" s="200">
        <v>38</v>
      </c>
      <c r="CG54" s="200">
        <v>3</v>
      </c>
      <c r="CH54" s="200">
        <v>0</v>
      </c>
      <c r="CN54" s="200">
        <v>42</v>
      </c>
      <c r="CO54" s="200">
        <v>130078</v>
      </c>
      <c r="CP54" s="200">
        <v>1</v>
      </c>
      <c r="CQ54" s="200">
        <v>0</v>
      </c>
      <c r="CR54" s="200">
        <v>12</v>
      </c>
      <c r="CS54" s="200">
        <v>3</v>
      </c>
      <c r="CT54" s="200">
        <v>2</v>
      </c>
      <c r="CU54" s="200">
        <v>28</v>
      </c>
      <c r="CV54" s="200">
        <v>44</v>
      </c>
      <c r="CW54" s="200">
        <v>10</v>
      </c>
      <c r="CX54" s="200">
        <v>0</v>
      </c>
      <c r="DD54" s="200">
        <v>55</v>
      </c>
      <c r="DE54" s="200">
        <v>46795</v>
      </c>
      <c r="DF54" s="200">
        <v>1</v>
      </c>
      <c r="DG54" s="200">
        <v>0</v>
      </c>
      <c r="DH54" s="200">
        <v>12</v>
      </c>
      <c r="DI54" s="200">
        <v>4</v>
      </c>
      <c r="DJ54" s="200">
        <v>2</v>
      </c>
      <c r="DK54" s="200">
        <v>34</v>
      </c>
      <c r="DL54" s="200">
        <v>41</v>
      </c>
      <c r="DM54" s="200">
        <v>6</v>
      </c>
      <c r="DN54" s="200" t="s">
        <v>78</v>
      </c>
      <c r="DT54" s="200">
        <v>47</v>
      </c>
      <c r="DU54" s="200">
        <v>83283</v>
      </c>
      <c r="DV54" s="200">
        <v>1</v>
      </c>
      <c r="DW54" s="200">
        <v>0</v>
      </c>
      <c r="DX54" s="200">
        <v>11</v>
      </c>
      <c r="DY54" s="200">
        <v>2</v>
      </c>
      <c r="DZ54" s="200">
        <v>1</v>
      </c>
      <c r="EA54" s="200">
        <v>25</v>
      </c>
      <c r="EB54" s="200">
        <v>46</v>
      </c>
      <c r="EC54" s="200">
        <v>13</v>
      </c>
      <c r="ED54" s="200" t="s">
        <v>78</v>
      </c>
      <c r="EJ54" s="200">
        <v>60</v>
      </c>
      <c r="EK54" s="200" t="s">
        <v>119</v>
      </c>
      <c r="EL54" s="200" t="s">
        <v>119</v>
      </c>
      <c r="EM54" s="200" t="s">
        <v>119</v>
      </c>
      <c r="EN54" s="200" t="s">
        <v>119</v>
      </c>
      <c r="EO54" s="200" t="s">
        <v>119</v>
      </c>
      <c r="EP54" s="200" t="s">
        <v>119</v>
      </c>
      <c r="EQ54" s="200" t="s">
        <v>119</v>
      </c>
      <c r="ER54" s="200" t="s">
        <v>119</v>
      </c>
      <c r="ES54" s="200" t="s">
        <v>119</v>
      </c>
      <c r="ET54" s="200" t="s">
        <v>119</v>
      </c>
      <c r="EU54" s="200" t="s">
        <v>119</v>
      </c>
      <c r="EV54" s="200" t="s">
        <v>119</v>
      </c>
      <c r="EW54" s="200" t="s">
        <v>119</v>
      </c>
      <c r="EX54" s="200" t="s">
        <v>119</v>
      </c>
      <c r="EY54" s="200" t="s">
        <v>119</v>
      </c>
      <c r="EZ54" s="200" t="s">
        <v>119</v>
      </c>
      <c r="FA54" s="200" t="s">
        <v>119</v>
      </c>
      <c r="FB54" s="200" t="s">
        <v>119</v>
      </c>
      <c r="FC54" s="200" t="s">
        <v>119</v>
      </c>
      <c r="FD54" s="200" t="s">
        <v>119</v>
      </c>
      <c r="FE54" s="200" t="s">
        <v>119</v>
      </c>
      <c r="FF54" s="200" t="s">
        <v>119</v>
      </c>
      <c r="FG54" s="200" t="s">
        <v>119</v>
      </c>
      <c r="FH54" s="200" t="s">
        <v>119</v>
      </c>
      <c r="FI54" s="200" t="s">
        <v>119</v>
      </c>
      <c r="FJ54" s="200" t="s">
        <v>119</v>
      </c>
      <c r="FK54" s="200" t="s">
        <v>119</v>
      </c>
      <c r="FL54" s="200" t="s">
        <v>119</v>
      </c>
      <c r="FM54" s="200" t="s">
        <v>119</v>
      </c>
      <c r="FN54" s="200" t="s">
        <v>119</v>
      </c>
      <c r="FO54" s="200" t="s">
        <v>119</v>
      </c>
      <c r="FP54" s="200" t="s">
        <v>119</v>
      </c>
      <c r="FQ54" s="200" t="s">
        <v>119</v>
      </c>
      <c r="FR54" s="200" t="s">
        <v>119</v>
      </c>
      <c r="FS54" s="200" t="s">
        <v>119</v>
      </c>
      <c r="FT54" s="200" t="s">
        <v>119</v>
      </c>
      <c r="FU54" s="200" t="s">
        <v>119</v>
      </c>
      <c r="FV54" s="200" t="s">
        <v>119</v>
      </c>
      <c r="FW54" s="200" t="s">
        <v>119</v>
      </c>
      <c r="FX54" s="200" t="s">
        <v>119</v>
      </c>
      <c r="FY54" s="200" t="s">
        <v>119</v>
      </c>
      <c r="FZ54" s="200" t="s">
        <v>119</v>
      </c>
      <c r="GA54" s="200" t="s">
        <v>119</v>
      </c>
      <c r="GB54" s="200" t="s">
        <v>119</v>
      </c>
      <c r="GC54" s="200" t="s">
        <v>119</v>
      </c>
      <c r="GD54" s="200">
        <v>129860</v>
      </c>
      <c r="GF54" s="200">
        <v>33</v>
      </c>
      <c r="GG54" s="200">
        <v>46716</v>
      </c>
      <c r="GI54" s="200">
        <v>33</v>
      </c>
      <c r="GJ54" s="200">
        <v>83144</v>
      </c>
      <c r="GL54" s="200">
        <v>34</v>
      </c>
      <c r="GM54" s="200" t="s">
        <v>119</v>
      </c>
      <c r="GN54" s="200" t="s">
        <v>119</v>
      </c>
      <c r="GO54" s="200" t="s">
        <v>119</v>
      </c>
      <c r="GP54" s="200" t="s">
        <v>119</v>
      </c>
      <c r="GQ54" s="200" t="s">
        <v>119</v>
      </c>
      <c r="GR54" s="200" t="s">
        <v>119</v>
      </c>
      <c r="GS54" s="200" t="s">
        <v>119</v>
      </c>
      <c r="GT54" s="200" t="s">
        <v>119</v>
      </c>
      <c r="GU54" s="200" t="s">
        <v>119</v>
      </c>
      <c r="GV54" s="200" t="s">
        <v>119</v>
      </c>
      <c r="GW54" s="200" t="s">
        <v>119</v>
      </c>
      <c r="GX54" s="200" t="s">
        <v>119</v>
      </c>
      <c r="GY54" s="200" t="s">
        <v>119</v>
      </c>
      <c r="GZ54" s="200" t="s">
        <v>119</v>
      </c>
      <c r="HA54" s="200" t="s">
        <v>119</v>
      </c>
      <c r="HB54" s="200" t="s">
        <v>119</v>
      </c>
      <c r="HC54" s="200" t="s">
        <v>119</v>
      </c>
      <c r="HD54" s="200" t="s">
        <v>119</v>
      </c>
      <c r="HE54" s="200">
        <v>125263</v>
      </c>
      <c r="HG54" s="200">
        <v>71</v>
      </c>
      <c r="HH54" s="200">
        <v>44938</v>
      </c>
      <c r="HJ54" s="200">
        <v>65</v>
      </c>
      <c r="HK54" s="200">
        <v>80325</v>
      </c>
      <c r="HM54" s="200">
        <v>74</v>
      </c>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row>
    <row r="55" spans="1:256" x14ac:dyDescent="0.2">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row>
    <row r="56" spans="1:256" x14ac:dyDescent="0.2">
      <c r="A56" s="200" t="s">
        <v>246</v>
      </c>
      <c r="B56" s="200" t="s">
        <v>107</v>
      </c>
      <c r="C56" s="200">
        <v>8557</v>
      </c>
      <c r="D56" s="200">
        <v>1</v>
      </c>
      <c r="E56" s="200">
        <v>0</v>
      </c>
      <c r="F56" s="200">
        <v>15</v>
      </c>
      <c r="G56" s="200">
        <v>11</v>
      </c>
      <c r="H56" s="200">
        <v>22</v>
      </c>
      <c r="I56" s="200">
        <v>40</v>
      </c>
      <c r="J56" s="200">
        <v>12</v>
      </c>
      <c r="K56" s="200">
        <v>0</v>
      </c>
      <c r="P56" s="200">
        <v>52</v>
      </c>
      <c r="Q56" s="200">
        <v>2973</v>
      </c>
      <c r="R56" s="200">
        <v>1</v>
      </c>
      <c r="S56" s="200">
        <v>0</v>
      </c>
      <c r="T56" s="200">
        <v>13</v>
      </c>
      <c r="U56" s="200">
        <v>10</v>
      </c>
      <c r="V56" s="200">
        <v>22</v>
      </c>
      <c r="W56" s="200">
        <v>43</v>
      </c>
      <c r="X56" s="200">
        <v>12</v>
      </c>
      <c r="Y56" s="200">
        <v>0</v>
      </c>
      <c r="AD56" s="200">
        <v>54</v>
      </c>
      <c r="AE56" s="200">
        <v>5584</v>
      </c>
      <c r="AF56" s="200">
        <v>1</v>
      </c>
      <c r="AG56" s="200">
        <v>0</v>
      </c>
      <c r="AH56" s="200">
        <v>16</v>
      </c>
      <c r="AI56" s="200">
        <v>11</v>
      </c>
      <c r="AJ56" s="200">
        <v>21</v>
      </c>
      <c r="AK56" s="200">
        <v>38</v>
      </c>
      <c r="AL56" s="200">
        <v>13</v>
      </c>
      <c r="AM56" s="200">
        <v>0</v>
      </c>
      <c r="AR56" s="200">
        <v>51</v>
      </c>
      <c r="AS56" s="200">
        <v>8554</v>
      </c>
      <c r="AT56" s="200">
        <v>0</v>
      </c>
      <c r="AU56" s="200">
        <v>0</v>
      </c>
      <c r="AV56" s="200">
        <v>0</v>
      </c>
      <c r="AW56" s="200">
        <v>3</v>
      </c>
      <c r="AX56" s="200">
        <v>15</v>
      </c>
      <c r="AY56" s="200">
        <v>49</v>
      </c>
      <c r="AZ56" s="200">
        <v>31</v>
      </c>
      <c r="BA56" s="200">
        <v>1</v>
      </c>
      <c r="BB56" s="200">
        <v>0</v>
      </c>
      <c r="BH56" s="200">
        <v>32</v>
      </c>
      <c r="BI56" s="200">
        <v>2970</v>
      </c>
      <c r="BJ56" s="200" t="s">
        <v>78</v>
      </c>
      <c r="BK56" s="200" t="s">
        <v>78</v>
      </c>
      <c r="BL56" s="200">
        <v>1</v>
      </c>
      <c r="BM56" s="200">
        <v>2</v>
      </c>
      <c r="BN56" s="200">
        <v>13</v>
      </c>
      <c r="BO56" s="200">
        <v>47</v>
      </c>
      <c r="BP56" s="200">
        <v>36</v>
      </c>
      <c r="BQ56" s="200">
        <v>2</v>
      </c>
      <c r="BR56" s="200" t="s">
        <v>78</v>
      </c>
      <c r="BX56" s="200">
        <v>38</v>
      </c>
      <c r="BY56" s="200">
        <v>5584</v>
      </c>
      <c r="BZ56" s="200" t="s">
        <v>78</v>
      </c>
      <c r="CA56" s="200" t="s">
        <v>78</v>
      </c>
      <c r="CB56" s="200">
        <v>0</v>
      </c>
      <c r="CC56" s="200">
        <v>3</v>
      </c>
      <c r="CD56" s="200">
        <v>17</v>
      </c>
      <c r="CE56" s="200">
        <v>51</v>
      </c>
      <c r="CF56" s="200">
        <v>28</v>
      </c>
      <c r="CG56" s="200">
        <v>1</v>
      </c>
      <c r="CH56" s="200" t="s">
        <v>78</v>
      </c>
      <c r="CN56" s="200">
        <v>29</v>
      </c>
      <c r="CO56" s="200">
        <v>8557</v>
      </c>
      <c r="CP56" s="200">
        <v>1</v>
      </c>
      <c r="CQ56" s="200">
        <v>0</v>
      </c>
      <c r="CR56" s="200">
        <v>11</v>
      </c>
      <c r="CS56" s="200">
        <v>4</v>
      </c>
      <c r="CT56" s="200">
        <v>2</v>
      </c>
      <c r="CU56" s="200">
        <v>33</v>
      </c>
      <c r="CV56" s="200">
        <v>41</v>
      </c>
      <c r="CW56" s="200">
        <v>8</v>
      </c>
      <c r="CX56" s="200">
        <v>0</v>
      </c>
      <c r="DD56" s="200">
        <v>49</v>
      </c>
      <c r="DE56" s="200">
        <v>2973</v>
      </c>
      <c r="DF56" s="200">
        <v>0</v>
      </c>
      <c r="DG56" s="200" t="s">
        <v>78</v>
      </c>
      <c r="DH56" s="200">
        <v>13</v>
      </c>
      <c r="DI56" s="200">
        <v>5</v>
      </c>
      <c r="DJ56" s="200">
        <v>3</v>
      </c>
      <c r="DK56" s="200">
        <v>39</v>
      </c>
      <c r="DL56" s="200">
        <v>34</v>
      </c>
      <c r="DM56" s="200">
        <v>5</v>
      </c>
      <c r="DN56" s="200" t="s">
        <v>78</v>
      </c>
      <c r="DT56" s="200">
        <v>39</v>
      </c>
      <c r="DU56" s="200">
        <v>5584</v>
      </c>
      <c r="DV56" s="200">
        <v>1</v>
      </c>
      <c r="DW56" s="200" t="s">
        <v>78</v>
      </c>
      <c r="DX56" s="200">
        <v>10</v>
      </c>
      <c r="DY56" s="200">
        <v>3</v>
      </c>
      <c r="DZ56" s="200">
        <v>2</v>
      </c>
      <c r="EA56" s="200">
        <v>30</v>
      </c>
      <c r="EB56" s="200">
        <v>44</v>
      </c>
      <c r="EC56" s="200">
        <v>10</v>
      </c>
      <c r="ED56" s="200" t="s">
        <v>78</v>
      </c>
      <c r="EJ56" s="200">
        <v>55</v>
      </c>
      <c r="EK56" s="200" t="s">
        <v>119</v>
      </c>
      <c r="EL56" s="200" t="s">
        <v>119</v>
      </c>
      <c r="EM56" s="200" t="s">
        <v>119</v>
      </c>
      <c r="EN56" s="200" t="s">
        <v>119</v>
      </c>
      <c r="EO56" s="200" t="s">
        <v>119</v>
      </c>
      <c r="EP56" s="200" t="s">
        <v>119</v>
      </c>
      <c r="EQ56" s="200" t="s">
        <v>119</v>
      </c>
      <c r="ER56" s="200" t="s">
        <v>119</v>
      </c>
      <c r="ES56" s="200" t="s">
        <v>119</v>
      </c>
      <c r="ET56" s="200" t="s">
        <v>119</v>
      </c>
      <c r="EU56" s="200" t="s">
        <v>119</v>
      </c>
      <c r="EV56" s="200" t="s">
        <v>119</v>
      </c>
      <c r="EW56" s="200" t="s">
        <v>119</v>
      </c>
      <c r="EX56" s="200" t="s">
        <v>119</v>
      </c>
      <c r="EY56" s="200" t="s">
        <v>119</v>
      </c>
      <c r="EZ56" s="200" t="s">
        <v>119</v>
      </c>
      <c r="FA56" s="200" t="s">
        <v>119</v>
      </c>
      <c r="FB56" s="200" t="s">
        <v>119</v>
      </c>
      <c r="FC56" s="200" t="s">
        <v>119</v>
      </c>
      <c r="FD56" s="200" t="s">
        <v>119</v>
      </c>
      <c r="FE56" s="200" t="s">
        <v>119</v>
      </c>
      <c r="FF56" s="200" t="s">
        <v>119</v>
      </c>
      <c r="FG56" s="200" t="s">
        <v>119</v>
      </c>
      <c r="FH56" s="200" t="s">
        <v>119</v>
      </c>
      <c r="FI56" s="200" t="s">
        <v>119</v>
      </c>
      <c r="FJ56" s="200" t="s">
        <v>119</v>
      </c>
      <c r="FK56" s="200" t="s">
        <v>119</v>
      </c>
      <c r="FL56" s="200" t="s">
        <v>119</v>
      </c>
      <c r="FM56" s="200" t="s">
        <v>119</v>
      </c>
      <c r="FN56" s="200" t="s">
        <v>119</v>
      </c>
      <c r="FO56" s="200" t="s">
        <v>119</v>
      </c>
      <c r="FP56" s="200" t="s">
        <v>119</v>
      </c>
      <c r="FQ56" s="200" t="s">
        <v>119</v>
      </c>
      <c r="FR56" s="200" t="s">
        <v>119</v>
      </c>
      <c r="FS56" s="200" t="s">
        <v>119</v>
      </c>
      <c r="FT56" s="200" t="s">
        <v>119</v>
      </c>
      <c r="FU56" s="200" t="s">
        <v>119</v>
      </c>
      <c r="FV56" s="200" t="s">
        <v>119</v>
      </c>
      <c r="FW56" s="200" t="s">
        <v>119</v>
      </c>
      <c r="FX56" s="200" t="s">
        <v>119</v>
      </c>
      <c r="FY56" s="200" t="s">
        <v>119</v>
      </c>
      <c r="FZ56" s="200" t="s">
        <v>119</v>
      </c>
      <c r="GA56" s="200" t="s">
        <v>119</v>
      </c>
      <c r="GB56" s="200" t="s">
        <v>119</v>
      </c>
      <c r="GC56" s="200" t="s">
        <v>119</v>
      </c>
      <c r="GD56" s="200">
        <v>8554</v>
      </c>
      <c r="GF56" s="200">
        <v>22</v>
      </c>
      <c r="GG56" s="200">
        <v>2970</v>
      </c>
      <c r="GI56" s="200">
        <v>23</v>
      </c>
      <c r="GJ56" s="200">
        <v>5584</v>
      </c>
      <c r="GL56" s="200">
        <v>22</v>
      </c>
      <c r="GM56" s="200" t="s">
        <v>119</v>
      </c>
      <c r="GN56" s="200" t="s">
        <v>119</v>
      </c>
      <c r="GO56" s="200" t="s">
        <v>119</v>
      </c>
      <c r="GP56" s="200" t="s">
        <v>119</v>
      </c>
      <c r="GQ56" s="200" t="s">
        <v>119</v>
      </c>
      <c r="GR56" s="200" t="s">
        <v>119</v>
      </c>
      <c r="GS56" s="200" t="s">
        <v>119</v>
      </c>
      <c r="GT56" s="200" t="s">
        <v>119</v>
      </c>
      <c r="GU56" s="200" t="s">
        <v>119</v>
      </c>
      <c r="GV56" s="200" t="s">
        <v>119</v>
      </c>
      <c r="GW56" s="200" t="s">
        <v>119</v>
      </c>
      <c r="GX56" s="200" t="s">
        <v>119</v>
      </c>
      <c r="GY56" s="200" t="s">
        <v>119</v>
      </c>
      <c r="GZ56" s="200" t="s">
        <v>119</v>
      </c>
      <c r="HA56" s="200" t="s">
        <v>119</v>
      </c>
      <c r="HB56" s="200" t="s">
        <v>119</v>
      </c>
      <c r="HC56" s="200" t="s">
        <v>119</v>
      </c>
      <c r="HD56" s="200" t="s">
        <v>119</v>
      </c>
      <c r="HE56" s="200">
        <v>8281</v>
      </c>
      <c r="HG56" s="200">
        <v>70</v>
      </c>
      <c r="HH56" s="200">
        <v>2868</v>
      </c>
      <c r="HJ56" s="200">
        <v>63</v>
      </c>
      <c r="HK56" s="200">
        <v>5413</v>
      </c>
      <c r="HM56" s="200">
        <v>74</v>
      </c>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row>
    <row r="57" spans="1:256" x14ac:dyDescent="0.2">
      <c r="B57" s="200" t="s">
        <v>108</v>
      </c>
      <c r="C57" s="200">
        <v>16527</v>
      </c>
      <c r="D57" s="200">
        <v>1</v>
      </c>
      <c r="E57" s="200">
        <v>0</v>
      </c>
      <c r="F57" s="200">
        <v>26</v>
      </c>
      <c r="G57" s="200">
        <v>12</v>
      </c>
      <c r="H57" s="200">
        <v>23</v>
      </c>
      <c r="I57" s="200">
        <v>31</v>
      </c>
      <c r="J57" s="200">
        <v>6</v>
      </c>
      <c r="K57" s="200">
        <v>0</v>
      </c>
      <c r="P57" s="200">
        <v>38</v>
      </c>
      <c r="Q57" s="200">
        <v>6074</v>
      </c>
      <c r="R57" s="200">
        <v>1</v>
      </c>
      <c r="S57" s="200">
        <v>0</v>
      </c>
      <c r="T57" s="200">
        <v>25</v>
      </c>
      <c r="U57" s="200">
        <v>12</v>
      </c>
      <c r="V57" s="200">
        <v>24</v>
      </c>
      <c r="W57" s="200">
        <v>32</v>
      </c>
      <c r="X57" s="200">
        <v>6</v>
      </c>
      <c r="Y57" s="200">
        <v>0</v>
      </c>
      <c r="AD57" s="200">
        <v>38</v>
      </c>
      <c r="AE57" s="200">
        <v>10453</v>
      </c>
      <c r="AF57" s="200">
        <v>1</v>
      </c>
      <c r="AG57" s="200">
        <v>0</v>
      </c>
      <c r="AH57" s="200">
        <v>27</v>
      </c>
      <c r="AI57" s="200">
        <v>12</v>
      </c>
      <c r="AJ57" s="200">
        <v>22</v>
      </c>
      <c r="AK57" s="200">
        <v>31</v>
      </c>
      <c r="AL57" s="200">
        <v>7</v>
      </c>
      <c r="AM57" s="200">
        <v>0</v>
      </c>
      <c r="AR57" s="200">
        <v>38</v>
      </c>
      <c r="AS57" s="200">
        <v>16500</v>
      </c>
      <c r="AT57" s="200">
        <v>0</v>
      </c>
      <c r="AU57" s="200">
        <v>0</v>
      </c>
      <c r="AV57" s="200">
        <v>2</v>
      </c>
      <c r="AW57" s="200">
        <v>7</v>
      </c>
      <c r="AX57" s="200">
        <v>22</v>
      </c>
      <c r="AY57" s="200">
        <v>48</v>
      </c>
      <c r="AZ57" s="200">
        <v>20</v>
      </c>
      <c r="BA57" s="200">
        <v>1</v>
      </c>
      <c r="BB57" s="200">
        <v>0</v>
      </c>
      <c r="BH57" s="200">
        <v>21</v>
      </c>
      <c r="BI57" s="200">
        <v>6067</v>
      </c>
      <c r="BJ57" s="200">
        <v>0</v>
      </c>
      <c r="BK57" s="200">
        <v>0</v>
      </c>
      <c r="BL57" s="200">
        <v>2</v>
      </c>
      <c r="BM57" s="200">
        <v>6</v>
      </c>
      <c r="BN57" s="200">
        <v>21</v>
      </c>
      <c r="BO57" s="200">
        <v>48</v>
      </c>
      <c r="BP57" s="200">
        <v>22</v>
      </c>
      <c r="BQ57" s="200">
        <v>1</v>
      </c>
      <c r="BR57" s="200">
        <v>0</v>
      </c>
      <c r="BX57" s="200">
        <v>23</v>
      </c>
      <c r="BY57" s="200">
        <v>10433</v>
      </c>
      <c r="BZ57" s="200">
        <v>0</v>
      </c>
      <c r="CA57" s="200">
        <v>0</v>
      </c>
      <c r="CB57" s="200">
        <v>2</v>
      </c>
      <c r="CC57" s="200">
        <v>7</v>
      </c>
      <c r="CD57" s="200">
        <v>23</v>
      </c>
      <c r="CE57" s="200">
        <v>48</v>
      </c>
      <c r="CF57" s="200">
        <v>19</v>
      </c>
      <c r="CG57" s="200">
        <v>0</v>
      </c>
      <c r="CH57" s="200">
        <v>0</v>
      </c>
      <c r="CN57" s="200">
        <v>19</v>
      </c>
      <c r="CO57" s="200">
        <v>16527</v>
      </c>
      <c r="CP57" s="200">
        <v>1</v>
      </c>
      <c r="CQ57" s="200">
        <v>0</v>
      </c>
      <c r="CR57" s="200">
        <v>23</v>
      </c>
      <c r="CS57" s="200">
        <v>6</v>
      </c>
      <c r="CT57" s="200">
        <v>3</v>
      </c>
      <c r="CU57" s="200">
        <v>33</v>
      </c>
      <c r="CV57" s="200">
        <v>30</v>
      </c>
      <c r="CW57" s="200">
        <v>3</v>
      </c>
      <c r="CX57" s="200" t="s">
        <v>78</v>
      </c>
      <c r="DD57" s="200">
        <v>34</v>
      </c>
      <c r="DE57" s="200">
        <v>6074</v>
      </c>
      <c r="DF57" s="200">
        <v>1</v>
      </c>
      <c r="DG57" s="200">
        <v>0</v>
      </c>
      <c r="DH57" s="200">
        <v>26</v>
      </c>
      <c r="DI57" s="200">
        <v>8</v>
      </c>
      <c r="DJ57" s="200">
        <v>3</v>
      </c>
      <c r="DK57" s="200">
        <v>36</v>
      </c>
      <c r="DL57" s="200">
        <v>24</v>
      </c>
      <c r="DM57" s="200">
        <v>2</v>
      </c>
      <c r="DN57" s="200" t="s">
        <v>78</v>
      </c>
      <c r="DT57" s="200">
        <v>25</v>
      </c>
      <c r="DU57" s="200">
        <v>10453</v>
      </c>
      <c r="DV57" s="200">
        <v>1</v>
      </c>
      <c r="DW57" s="200">
        <v>0</v>
      </c>
      <c r="DX57" s="200">
        <v>22</v>
      </c>
      <c r="DY57" s="200">
        <v>5</v>
      </c>
      <c r="DZ57" s="200">
        <v>2</v>
      </c>
      <c r="EA57" s="200">
        <v>32</v>
      </c>
      <c r="EB57" s="200">
        <v>34</v>
      </c>
      <c r="EC57" s="200">
        <v>4</v>
      </c>
      <c r="ED57" s="200" t="s">
        <v>78</v>
      </c>
      <c r="EJ57" s="200">
        <v>38</v>
      </c>
      <c r="EK57" s="200" t="s">
        <v>119</v>
      </c>
      <c r="EL57" s="200" t="s">
        <v>119</v>
      </c>
      <c r="EM57" s="200" t="s">
        <v>119</v>
      </c>
      <c r="EN57" s="200" t="s">
        <v>119</v>
      </c>
      <c r="EO57" s="200" t="s">
        <v>119</v>
      </c>
      <c r="EP57" s="200" t="s">
        <v>119</v>
      </c>
      <c r="EQ57" s="200" t="s">
        <v>119</v>
      </c>
      <c r="ER57" s="200" t="s">
        <v>119</v>
      </c>
      <c r="ES57" s="200" t="s">
        <v>119</v>
      </c>
      <c r="ET57" s="200" t="s">
        <v>119</v>
      </c>
      <c r="EU57" s="200" t="s">
        <v>119</v>
      </c>
      <c r="EV57" s="200" t="s">
        <v>119</v>
      </c>
      <c r="EW57" s="200" t="s">
        <v>119</v>
      </c>
      <c r="EX57" s="200" t="s">
        <v>119</v>
      </c>
      <c r="EY57" s="200" t="s">
        <v>119</v>
      </c>
      <c r="EZ57" s="200" t="s">
        <v>119</v>
      </c>
      <c r="FA57" s="200" t="s">
        <v>119</v>
      </c>
      <c r="FB57" s="200" t="s">
        <v>119</v>
      </c>
      <c r="FC57" s="200" t="s">
        <v>119</v>
      </c>
      <c r="FD57" s="200" t="s">
        <v>119</v>
      </c>
      <c r="FE57" s="200" t="s">
        <v>119</v>
      </c>
      <c r="FF57" s="200" t="s">
        <v>119</v>
      </c>
      <c r="FG57" s="200" t="s">
        <v>119</v>
      </c>
      <c r="FH57" s="200" t="s">
        <v>119</v>
      </c>
      <c r="FI57" s="200" t="s">
        <v>119</v>
      </c>
      <c r="FJ57" s="200" t="s">
        <v>119</v>
      </c>
      <c r="FK57" s="200" t="s">
        <v>119</v>
      </c>
      <c r="FL57" s="200" t="s">
        <v>119</v>
      </c>
      <c r="FM57" s="200" t="s">
        <v>119</v>
      </c>
      <c r="FN57" s="200" t="s">
        <v>119</v>
      </c>
      <c r="FO57" s="200" t="s">
        <v>119</v>
      </c>
      <c r="FP57" s="200" t="s">
        <v>119</v>
      </c>
      <c r="FQ57" s="200" t="s">
        <v>119</v>
      </c>
      <c r="FR57" s="200" t="s">
        <v>119</v>
      </c>
      <c r="FS57" s="200" t="s">
        <v>119</v>
      </c>
      <c r="FT57" s="200" t="s">
        <v>119</v>
      </c>
      <c r="FU57" s="200" t="s">
        <v>119</v>
      </c>
      <c r="FV57" s="200" t="s">
        <v>119</v>
      </c>
      <c r="FW57" s="200" t="s">
        <v>119</v>
      </c>
      <c r="FX57" s="200" t="s">
        <v>119</v>
      </c>
      <c r="FY57" s="200" t="s">
        <v>119</v>
      </c>
      <c r="FZ57" s="200" t="s">
        <v>119</v>
      </c>
      <c r="GA57" s="200" t="s">
        <v>119</v>
      </c>
      <c r="GB57" s="200" t="s">
        <v>119</v>
      </c>
      <c r="GC57" s="200" t="s">
        <v>119</v>
      </c>
      <c r="GD57" s="200">
        <v>16500</v>
      </c>
      <c r="GF57" s="200">
        <v>13</v>
      </c>
      <c r="GG57" s="200">
        <v>6067</v>
      </c>
      <c r="GI57" s="200">
        <v>13</v>
      </c>
      <c r="GJ57" s="200">
        <v>10433</v>
      </c>
      <c r="GL57" s="200">
        <v>13</v>
      </c>
      <c r="GM57" s="200" t="s">
        <v>119</v>
      </c>
      <c r="GN57" s="200" t="s">
        <v>119</v>
      </c>
      <c r="GO57" s="200" t="s">
        <v>119</v>
      </c>
      <c r="GP57" s="200" t="s">
        <v>119</v>
      </c>
      <c r="GQ57" s="200" t="s">
        <v>119</v>
      </c>
      <c r="GR57" s="200" t="s">
        <v>119</v>
      </c>
      <c r="GS57" s="200" t="s">
        <v>119</v>
      </c>
      <c r="GT57" s="200" t="s">
        <v>119</v>
      </c>
      <c r="GU57" s="200" t="s">
        <v>119</v>
      </c>
      <c r="GV57" s="200" t="s">
        <v>119</v>
      </c>
      <c r="GW57" s="200" t="s">
        <v>119</v>
      </c>
      <c r="GX57" s="200" t="s">
        <v>119</v>
      </c>
      <c r="GY57" s="200" t="s">
        <v>119</v>
      </c>
      <c r="GZ57" s="200" t="s">
        <v>119</v>
      </c>
      <c r="HA57" s="200" t="s">
        <v>119</v>
      </c>
      <c r="HB57" s="200" t="s">
        <v>119</v>
      </c>
      <c r="HC57" s="200" t="s">
        <v>119</v>
      </c>
      <c r="HD57" s="200" t="s">
        <v>119</v>
      </c>
      <c r="HE57" s="200">
        <v>15961</v>
      </c>
      <c r="HG57" s="200">
        <v>62</v>
      </c>
      <c r="HH57" s="200">
        <v>5858</v>
      </c>
      <c r="HJ57" s="200">
        <v>57</v>
      </c>
      <c r="HK57" s="200">
        <v>10103</v>
      </c>
      <c r="HM57" s="200">
        <v>65</v>
      </c>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row>
    <row r="58" spans="1:256" x14ac:dyDescent="0.2">
      <c r="B58" s="200" t="s">
        <v>109</v>
      </c>
      <c r="C58" s="200">
        <v>2193</v>
      </c>
      <c r="D58" s="200">
        <v>0</v>
      </c>
      <c r="E58" s="200">
        <v>0</v>
      </c>
      <c r="F58" s="200">
        <v>87</v>
      </c>
      <c r="G58" s="200">
        <v>4</v>
      </c>
      <c r="H58" s="200">
        <v>3</v>
      </c>
      <c r="I58" s="200">
        <v>5</v>
      </c>
      <c r="J58" s="200">
        <v>1</v>
      </c>
      <c r="K58" s="200">
        <v>0</v>
      </c>
      <c r="P58" s="200">
        <v>6</v>
      </c>
      <c r="Q58" s="200">
        <v>792</v>
      </c>
      <c r="R58" s="200" t="s">
        <v>78</v>
      </c>
      <c r="S58" s="200">
        <v>1</v>
      </c>
      <c r="T58" s="200">
        <v>88</v>
      </c>
      <c r="U58" s="200">
        <v>3</v>
      </c>
      <c r="V58" s="200">
        <v>3</v>
      </c>
      <c r="W58" s="200">
        <v>5</v>
      </c>
      <c r="X58" s="200">
        <v>1</v>
      </c>
      <c r="Y58" s="200">
        <v>0</v>
      </c>
      <c r="AD58" s="200">
        <v>6</v>
      </c>
      <c r="AE58" s="200">
        <v>1401</v>
      </c>
      <c r="AF58" s="200" t="s">
        <v>78</v>
      </c>
      <c r="AG58" s="200">
        <v>0</v>
      </c>
      <c r="AH58" s="200">
        <v>86</v>
      </c>
      <c r="AI58" s="200">
        <v>4</v>
      </c>
      <c r="AJ58" s="200">
        <v>3</v>
      </c>
      <c r="AK58" s="200">
        <v>5</v>
      </c>
      <c r="AL58" s="200">
        <v>1</v>
      </c>
      <c r="AM58" s="200">
        <v>0</v>
      </c>
      <c r="AR58" s="200">
        <v>6</v>
      </c>
      <c r="AS58" s="200">
        <v>2155</v>
      </c>
      <c r="AT58" s="200">
        <v>0</v>
      </c>
      <c r="AU58" s="200">
        <v>0</v>
      </c>
      <c r="AV58" s="200">
        <v>56</v>
      </c>
      <c r="AW58" s="200">
        <v>18</v>
      </c>
      <c r="AX58" s="200">
        <v>14</v>
      </c>
      <c r="AY58" s="200">
        <v>9</v>
      </c>
      <c r="AZ58" s="200">
        <v>2</v>
      </c>
      <c r="BA58" s="200">
        <v>0</v>
      </c>
      <c r="BB58" s="200">
        <v>0</v>
      </c>
      <c r="BH58" s="200">
        <v>3</v>
      </c>
      <c r="BI58" s="200">
        <v>775</v>
      </c>
      <c r="BJ58" s="200" t="s">
        <v>78</v>
      </c>
      <c r="BK58" s="200">
        <v>1</v>
      </c>
      <c r="BL58" s="200">
        <v>57</v>
      </c>
      <c r="BM58" s="200">
        <v>18</v>
      </c>
      <c r="BN58" s="200">
        <v>12</v>
      </c>
      <c r="BO58" s="200">
        <v>10</v>
      </c>
      <c r="BP58" s="200">
        <v>1</v>
      </c>
      <c r="BQ58" s="200">
        <v>0</v>
      </c>
      <c r="BR58" s="200">
        <v>0</v>
      </c>
      <c r="BX58" s="200">
        <v>2</v>
      </c>
      <c r="BY58" s="200">
        <v>1380</v>
      </c>
      <c r="BZ58" s="200" t="s">
        <v>78</v>
      </c>
      <c r="CA58" s="200">
        <v>0</v>
      </c>
      <c r="CB58" s="200">
        <v>56</v>
      </c>
      <c r="CC58" s="200">
        <v>18</v>
      </c>
      <c r="CD58" s="200">
        <v>14</v>
      </c>
      <c r="CE58" s="200">
        <v>9</v>
      </c>
      <c r="CF58" s="200">
        <v>3</v>
      </c>
      <c r="CG58" s="200">
        <v>0</v>
      </c>
      <c r="CH58" s="200">
        <v>0</v>
      </c>
      <c r="CN58" s="200">
        <v>3</v>
      </c>
      <c r="CO58" s="200">
        <v>2193</v>
      </c>
      <c r="CP58" s="200" t="s">
        <v>78</v>
      </c>
      <c r="CQ58" s="200">
        <v>0</v>
      </c>
      <c r="CR58" s="200">
        <v>85</v>
      </c>
      <c r="CS58" s="200">
        <v>3</v>
      </c>
      <c r="CT58" s="200">
        <v>1</v>
      </c>
      <c r="CU58" s="200">
        <v>6</v>
      </c>
      <c r="CV58" s="200">
        <v>4</v>
      </c>
      <c r="CW58" s="200">
        <v>1</v>
      </c>
      <c r="CX58" s="200">
        <v>0</v>
      </c>
      <c r="DD58" s="200">
        <v>5</v>
      </c>
      <c r="DE58" s="200">
        <v>792</v>
      </c>
      <c r="DF58" s="200" t="s">
        <v>78</v>
      </c>
      <c r="DG58" s="200">
        <v>1</v>
      </c>
      <c r="DH58" s="200">
        <v>88</v>
      </c>
      <c r="DI58" s="200">
        <v>3</v>
      </c>
      <c r="DJ58" s="200">
        <v>1</v>
      </c>
      <c r="DK58" s="200">
        <v>5</v>
      </c>
      <c r="DL58" s="200">
        <v>2</v>
      </c>
      <c r="DM58" s="200" t="s">
        <v>78</v>
      </c>
      <c r="DN58" s="200">
        <v>0</v>
      </c>
      <c r="DT58" s="200">
        <v>2</v>
      </c>
      <c r="DU58" s="200">
        <v>1401</v>
      </c>
      <c r="DV58" s="200" t="s">
        <v>78</v>
      </c>
      <c r="DW58" s="200">
        <v>0</v>
      </c>
      <c r="DX58" s="200">
        <v>84</v>
      </c>
      <c r="DY58" s="200">
        <v>3</v>
      </c>
      <c r="DZ58" s="200">
        <v>0</v>
      </c>
      <c r="EA58" s="200">
        <v>6</v>
      </c>
      <c r="EB58" s="200">
        <v>5</v>
      </c>
      <c r="EC58" s="200" t="s">
        <v>78</v>
      </c>
      <c r="ED58" s="200">
        <v>0</v>
      </c>
      <c r="EJ58" s="200">
        <v>6</v>
      </c>
      <c r="EK58" s="200" t="s">
        <v>119</v>
      </c>
      <c r="EL58" s="200" t="s">
        <v>119</v>
      </c>
      <c r="EM58" s="200" t="s">
        <v>119</v>
      </c>
      <c r="EN58" s="200" t="s">
        <v>119</v>
      </c>
      <c r="EO58" s="200" t="s">
        <v>119</v>
      </c>
      <c r="EP58" s="200" t="s">
        <v>119</v>
      </c>
      <c r="EQ58" s="200" t="s">
        <v>119</v>
      </c>
      <c r="ER58" s="200" t="s">
        <v>119</v>
      </c>
      <c r="ES58" s="200" t="s">
        <v>119</v>
      </c>
      <c r="ET58" s="200" t="s">
        <v>119</v>
      </c>
      <c r="EU58" s="200" t="s">
        <v>119</v>
      </c>
      <c r="EV58" s="200" t="s">
        <v>119</v>
      </c>
      <c r="EW58" s="200" t="s">
        <v>119</v>
      </c>
      <c r="EX58" s="200" t="s">
        <v>119</v>
      </c>
      <c r="EY58" s="200" t="s">
        <v>119</v>
      </c>
      <c r="EZ58" s="200" t="s">
        <v>119</v>
      </c>
      <c r="FA58" s="200" t="s">
        <v>119</v>
      </c>
      <c r="FB58" s="200" t="s">
        <v>119</v>
      </c>
      <c r="FC58" s="200" t="s">
        <v>119</v>
      </c>
      <c r="FD58" s="200" t="s">
        <v>119</v>
      </c>
      <c r="FE58" s="200" t="s">
        <v>119</v>
      </c>
      <c r="FF58" s="200" t="s">
        <v>119</v>
      </c>
      <c r="FG58" s="200" t="s">
        <v>119</v>
      </c>
      <c r="FH58" s="200" t="s">
        <v>119</v>
      </c>
      <c r="FI58" s="200" t="s">
        <v>119</v>
      </c>
      <c r="FJ58" s="200" t="s">
        <v>119</v>
      </c>
      <c r="FK58" s="200" t="s">
        <v>119</v>
      </c>
      <c r="FL58" s="200" t="s">
        <v>119</v>
      </c>
      <c r="FM58" s="200" t="s">
        <v>119</v>
      </c>
      <c r="FN58" s="200" t="s">
        <v>119</v>
      </c>
      <c r="FO58" s="200" t="s">
        <v>119</v>
      </c>
      <c r="FP58" s="200" t="s">
        <v>119</v>
      </c>
      <c r="FQ58" s="200" t="s">
        <v>119</v>
      </c>
      <c r="FR58" s="200" t="s">
        <v>119</v>
      </c>
      <c r="FS58" s="200" t="s">
        <v>119</v>
      </c>
      <c r="FT58" s="200" t="s">
        <v>119</v>
      </c>
      <c r="FU58" s="200" t="s">
        <v>119</v>
      </c>
      <c r="FV58" s="200" t="s">
        <v>119</v>
      </c>
      <c r="FW58" s="200" t="s">
        <v>119</v>
      </c>
      <c r="FX58" s="200" t="s">
        <v>119</v>
      </c>
      <c r="FY58" s="200" t="s">
        <v>119</v>
      </c>
      <c r="FZ58" s="200" t="s">
        <v>119</v>
      </c>
      <c r="GA58" s="200" t="s">
        <v>119</v>
      </c>
      <c r="GB58" s="200" t="s">
        <v>119</v>
      </c>
      <c r="GC58" s="200" t="s">
        <v>119</v>
      </c>
      <c r="GD58" s="200">
        <v>2155</v>
      </c>
      <c r="GF58" s="200">
        <v>2</v>
      </c>
      <c r="GG58" s="200">
        <v>775</v>
      </c>
      <c r="GI58" s="200">
        <v>1</v>
      </c>
      <c r="GJ58" s="200">
        <v>1380</v>
      </c>
      <c r="GL58" s="200">
        <v>3</v>
      </c>
      <c r="GM58" s="200" t="s">
        <v>119</v>
      </c>
      <c r="GN58" s="200" t="s">
        <v>119</v>
      </c>
      <c r="GO58" s="200" t="s">
        <v>119</v>
      </c>
      <c r="GP58" s="200" t="s">
        <v>119</v>
      </c>
      <c r="GQ58" s="200" t="s">
        <v>119</v>
      </c>
      <c r="GR58" s="200" t="s">
        <v>119</v>
      </c>
      <c r="GS58" s="200" t="s">
        <v>119</v>
      </c>
      <c r="GT58" s="200" t="s">
        <v>119</v>
      </c>
      <c r="GU58" s="200" t="s">
        <v>119</v>
      </c>
      <c r="GV58" s="200" t="s">
        <v>119</v>
      </c>
      <c r="GW58" s="200" t="s">
        <v>119</v>
      </c>
      <c r="GX58" s="200" t="s">
        <v>119</v>
      </c>
      <c r="GY58" s="200" t="s">
        <v>119</v>
      </c>
      <c r="GZ58" s="200" t="s">
        <v>119</v>
      </c>
      <c r="HA58" s="200" t="s">
        <v>119</v>
      </c>
      <c r="HB58" s="200" t="s">
        <v>119</v>
      </c>
      <c r="HC58" s="200" t="s">
        <v>119</v>
      </c>
      <c r="HD58" s="200" t="s">
        <v>119</v>
      </c>
      <c r="HE58" s="200">
        <v>2159</v>
      </c>
      <c r="HG58" s="200">
        <v>18</v>
      </c>
      <c r="HH58" s="200">
        <v>782</v>
      </c>
      <c r="HJ58" s="200">
        <v>15</v>
      </c>
      <c r="HK58" s="200">
        <v>1377</v>
      </c>
      <c r="HM58" s="200">
        <v>20</v>
      </c>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row>
    <row r="59" spans="1:256" x14ac:dyDescent="0.2">
      <c r="B59" s="200" t="s">
        <v>110</v>
      </c>
      <c r="C59" s="200">
        <v>662</v>
      </c>
      <c r="D59" s="200">
        <v>0</v>
      </c>
      <c r="E59" s="200">
        <v>0</v>
      </c>
      <c r="F59" s="200">
        <v>93</v>
      </c>
      <c r="G59" s="200">
        <v>2</v>
      </c>
      <c r="H59" s="200">
        <v>2</v>
      </c>
      <c r="I59" s="200">
        <v>2</v>
      </c>
      <c r="J59" s="200">
        <v>1</v>
      </c>
      <c r="K59" s="200">
        <v>0</v>
      </c>
      <c r="P59" s="200">
        <v>3</v>
      </c>
      <c r="Q59" s="200">
        <v>281</v>
      </c>
      <c r="R59" s="200">
        <v>0</v>
      </c>
      <c r="S59" s="200">
        <v>0</v>
      </c>
      <c r="T59" s="200">
        <v>95</v>
      </c>
      <c r="U59" s="200">
        <v>1</v>
      </c>
      <c r="V59" s="200" t="s">
        <v>78</v>
      </c>
      <c r="W59" s="200">
        <v>1</v>
      </c>
      <c r="X59" s="200" t="s">
        <v>78</v>
      </c>
      <c r="Y59" s="200">
        <v>0</v>
      </c>
      <c r="AD59" s="200">
        <v>2</v>
      </c>
      <c r="AE59" s="200">
        <v>381</v>
      </c>
      <c r="AF59" s="200">
        <v>0</v>
      </c>
      <c r="AG59" s="200">
        <v>0</v>
      </c>
      <c r="AH59" s="200">
        <v>92</v>
      </c>
      <c r="AI59" s="200">
        <v>2</v>
      </c>
      <c r="AJ59" s="200" t="s">
        <v>78</v>
      </c>
      <c r="AK59" s="200">
        <v>3</v>
      </c>
      <c r="AL59" s="200" t="s">
        <v>78</v>
      </c>
      <c r="AM59" s="200">
        <v>0</v>
      </c>
      <c r="AR59" s="200">
        <v>4</v>
      </c>
      <c r="AS59" s="200">
        <v>630</v>
      </c>
      <c r="AT59" s="200" t="s">
        <v>78</v>
      </c>
      <c r="AU59" s="200">
        <v>1</v>
      </c>
      <c r="AV59" s="200">
        <v>81</v>
      </c>
      <c r="AW59" s="200">
        <v>6</v>
      </c>
      <c r="AX59" s="200">
        <v>5</v>
      </c>
      <c r="AY59" s="200">
        <v>5</v>
      </c>
      <c r="AZ59" s="200">
        <v>1</v>
      </c>
      <c r="BA59" s="200">
        <v>0</v>
      </c>
      <c r="BB59" s="200">
        <v>0</v>
      </c>
      <c r="BH59" s="200">
        <v>1</v>
      </c>
      <c r="BI59" s="200">
        <v>266</v>
      </c>
      <c r="BJ59" s="200">
        <v>0</v>
      </c>
      <c r="BK59" s="200" t="s">
        <v>78</v>
      </c>
      <c r="BL59" s="200">
        <v>83</v>
      </c>
      <c r="BM59" s="200">
        <v>6</v>
      </c>
      <c r="BN59" s="200" t="s">
        <v>78</v>
      </c>
      <c r="BO59" s="200">
        <v>4</v>
      </c>
      <c r="BP59" s="200" t="s">
        <v>78</v>
      </c>
      <c r="BQ59" s="200">
        <v>0</v>
      </c>
      <c r="BR59" s="200">
        <v>0</v>
      </c>
      <c r="BX59" s="200" t="s">
        <v>78</v>
      </c>
      <c r="BY59" s="200">
        <v>364</v>
      </c>
      <c r="BZ59" s="200" t="s">
        <v>78</v>
      </c>
      <c r="CA59" s="200" t="s">
        <v>78</v>
      </c>
      <c r="CB59" s="200">
        <v>79</v>
      </c>
      <c r="CC59" s="200">
        <v>7</v>
      </c>
      <c r="CD59" s="200" t="s">
        <v>78</v>
      </c>
      <c r="CE59" s="200">
        <v>6</v>
      </c>
      <c r="CF59" s="200" t="s">
        <v>78</v>
      </c>
      <c r="CG59" s="200">
        <v>0</v>
      </c>
      <c r="CH59" s="200">
        <v>0</v>
      </c>
      <c r="CN59" s="200" t="s">
        <v>78</v>
      </c>
      <c r="CO59" s="200">
        <v>662</v>
      </c>
      <c r="CP59" s="200">
        <v>0</v>
      </c>
      <c r="CQ59" s="200">
        <v>0</v>
      </c>
      <c r="CR59" s="200">
        <v>93</v>
      </c>
      <c r="CS59" s="200" t="s">
        <v>78</v>
      </c>
      <c r="CT59" s="200" t="s">
        <v>78</v>
      </c>
      <c r="CU59" s="200">
        <v>3</v>
      </c>
      <c r="CV59" s="200">
        <v>2</v>
      </c>
      <c r="CW59" s="200">
        <v>0</v>
      </c>
      <c r="CX59" s="200">
        <v>0</v>
      </c>
      <c r="DD59" s="200">
        <v>2</v>
      </c>
      <c r="DE59" s="200">
        <v>281</v>
      </c>
      <c r="DF59" s="200">
        <v>0</v>
      </c>
      <c r="DG59" s="200">
        <v>0</v>
      </c>
      <c r="DH59" s="200">
        <v>95</v>
      </c>
      <c r="DI59" s="200" t="s">
        <v>78</v>
      </c>
      <c r="DJ59" s="200" t="s">
        <v>78</v>
      </c>
      <c r="DK59" s="200">
        <v>2</v>
      </c>
      <c r="DL59" s="200" t="s">
        <v>78</v>
      </c>
      <c r="DM59" s="200" t="s">
        <v>78</v>
      </c>
      <c r="DN59" s="200">
        <v>0</v>
      </c>
      <c r="DT59" s="200" t="s">
        <v>78</v>
      </c>
      <c r="DU59" s="200">
        <v>381</v>
      </c>
      <c r="DV59" s="200">
        <v>0</v>
      </c>
      <c r="DW59" s="200">
        <v>0</v>
      </c>
      <c r="DX59" s="200">
        <v>92</v>
      </c>
      <c r="DY59" s="200">
        <v>2</v>
      </c>
      <c r="DZ59" s="200" t="s">
        <v>78</v>
      </c>
      <c r="EA59" s="200">
        <v>3</v>
      </c>
      <c r="EB59" s="200" t="s">
        <v>78</v>
      </c>
      <c r="EC59" s="200" t="s">
        <v>78</v>
      </c>
      <c r="ED59" s="200">
        <v>0</v>
      </c>
      <c r="EJ59" s="200" t="s">
        <v>78</v>
      </c>
      <c r="EK59" s="200" t="s">
        <v>119</v>
      </c>
      <c r="EL59" s="200" t="s">
        <v>119</v>
      </c>
      <c r="EM59" s="200" t="s">
        <v>119</v>
      </c>
      <c r="EN59" s="200" t="s">
        <v>119</v>
      </c>
      <c r="EO59" s="200" t="s">
        <v>119</v>
      </c>
      <c r="EP59" s="200" t="s">
        <v>119</v>
      </c>
      <c r="EQ59" s="200" t="s">
        <v>119</v>
      </c>
      <c r="ER59" s="200" t="s">
        <v>119</v>
      </c>
      <c r="ES59" s="200" t="s">
        <v>119</v>
      </c>
      <c r="ET59" s="200" t="s">
        <v>119</v>
      </c>
      <c r="EU59" s="200" t="s">
        <v>119</v>
      </c>
      <c r="EV59" s="200" t="s">
        <v>119</v>
      </c>
      <c r="EW59" s="200" t="s">
        <v>119</v>
      </c>
      <c r="EX59" s="200" t="s">
        <v>119</v>
      </c>
      <c r="EY59" s="200" t="s">
        <v>119</v>
      </c>
      <c r="EZ59" s="200" t="s">
        <v>119</v>
      </c>
      <c r="FA59" s="200" t="s">
        <v>119</v>
      </c>
      <c r="FB59" s="200" t="s">
        <v>119</v>
      </c>
      <c r="FC59" s="200" t="s">
        <v>119</v>
      </c>
      <c r="FD59" s="200" t="s">
        <v>119</v>
      </c>
      <c r="FE59" s="200" t="s">
        <v>119</v>
      </c>
      <c r="FF59" s="200" t="s">
        <v>119</v>
      </c>
      <c r="FG59" s="200" t="s">
        <v>119</v>
      </c>
      <c r="FH59" s="200" t="s">
        <v>119</v>
      </c>
      <c r="FI59" s="200" t="s">
        <v>119</v>
      </c>
      <c r="FJ59" s="200" t="s">
        <v>119</v>
      </c>
      <c r="FK59" s="200" t="s">
        <v>119</v>
      </c>
      <c r="FL59" s="200" t="s">
        <v>119</v>
      </c>
      <c r="FM59" s="200" t="s">
        <v>119</v>
      </c>
      <c r="FN59" s="200" t="s">
        <v>119</v>
      </c>
      <c r="FO59" s="200" t="s">
        <v>119</v>
      </c>
      <c r="FP59" s="200" t="s">
        <v>119</v>
      </c>
      <c r="FQ59" s="200" t="s">
        <v>119</v>
      </c>
      <c r="FR59" s="200" t="s">
        <v>119</v>
      </c>
      <c r="FS59" s="200" t="s">
        <v>119</v>
      </c>
      <c r="FT59" s="200" t="s">
        <v>119</v>
      </c>
      <c r="FU59" s="200" t="s">
        <v>119</v>
      </c>
      <c r="FV59" s="200" t="s">
        <v>119</v>
      </c>
      <c r="FW59" s="200" t="s">
        <v>119</v>
      </c>
      <c r="FX59" s="200" t="s">
        <v>119</v>
      </c>
      <c r="FY59" s="200" t="s">
        <v>119</v>
      </c>
      <c r="FZ59" s="200" t="s">
        <v>119</v>
      </c>
      <c r="GA59" s="200" t="s">
        <v>119</v>
      </c>
      <c r="GB59" s="200" t="s">
        <v>119</v>
      </c>
      <c r="GC59" s="200" t="s">
        <v>119</v>
      </c>
      <c r="GD59" s="200">
        <v>630</v>
      </c>
      <c r="GF59" s="200">
        <v>1</v>
      </c>
      <c r="GG59" s="200">
        <v>266</v>
      </c>
      <c r="GI59" s="200" t="s">
        <v>78</v>
      </c>
      <c r="GJ59" s="200">
        <v>364</v>
      </c>
      <c r="GL59" s="200" t="s">
        <v>78</v>
      </c>
      <c r="GM59" s="200" t="s">
        <v>119</v>
      </c>
      <c r="GN59" s="200" t="s">
        <v>119</v>
      </c>
      <c r="GO59" s="200" t="s">
        <v>119</v>
      </c>
      <c r="GP59" s="200" t="s">
        <v>119</v>
      </c>
      <c r="GQ59" s="200" t="s">
        <v>119</v>
      </c>
      <c r="GR59" s="200" t="s">
        <v>119</v>
      </c>
      <c r="GS59" s="200" t="s">
        <v>119</v>
      </c>
      <c r="GT59" s="200" t="s">
        <v>119</v>
      </c>
      <c r="GU59" s="200" t="s">
        <v>119</v>
      </c>
      <c r="GV59" s="200" t="s">
        <v>119</v>
      </c>
      <c r="GW59" s="200" t="s">
        <v>119</v>
      </c>
      <c r="GX59" s="200" t="s">
        <v>119</v>
      </c>
      <c r="GY59" s="200" t="s">
        <v>119</v>
      </c>
      <c r="GZ59" s="200" t="s">
        <v>119</v>
      </c>
      <c r="HA59" s="200" t="s">
        <v>119</v>
      </c>
      <c r="HB59" s="200" t="s">
        <v>119</v>
      </c>
      <c r="HC59" s="200" t="s">
        <v>119</v>
      </c>
      <c r="HD59" s="200" t="s">
        <v>119</v>
      </c>
      <c r="HE59" s="200">
        <v>657</v>
      </c>
      <c r="HG59" s="200">
        <v>7</v>
      </c>
      <c r="HH59" s="200">
        <v>279</v>
      </c>
      <c r="HJ59" s="200">
        <v>6</v>
      </c>
      <c r="HK59" s="200">
        <v>378</v>
      </c>
      <c r="HM59" s="200">
        <v>8</v>
      </c>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row>
    <row r="60" spans="1:256" x14ac:dyDescent="0.2">
      <c r="B60" s="200" t="s">
        <v>111</v>
      </c>
      <c r="C60" s="200">
        <v>12002</v>
      </c>
      <c r="D60" s="200">
        <v>1</v>
      </c>
      <c r="E60" s="200">
        <v>0</v>
      </c>
      <c r="F60" s="200">
        <v>12</v>
      </c>
      <c r="G60" s="200">
        <v>6</v>
      </c>
      <c r="H60" s="200">
        <v>15</v>
      </c>
      <c r="I60" s="200">
        <v>42</v>
      </c>
      <c r="J60" s="200">
        <v>23</v>
      </c>
      <c r="K60" s="200">
        <v>0</v>
      </c>
      <c r="P60" s="200">
        <v>65</v>
      </c>
      <c r="Q60" s="200">
        <v>2206</v>
      </c>
      <c r="R60" s="200">
        <v>1</v>
      </c>
      <c r="S60" s="200" t="s">
        <v>78</v>
      </c>
      <c r="T60" s="200">
        <v>11</v>
      </c>
      <c r="U60" s="200">
        <v>5</v>
      </c>
      <c r="V60" s="200">
        <v>15</v>
      </c>
      <c r="W60" s="200">
        <v>42</v>
      </c>
      <c r="X60" s="200">
        <v>26</v>
      </c>
      <c r="Y60" s="200" t="s">
        <v>78</v>
      </c>
      <c r="AD60" s="200">
        <v>67</v>
      </c>
      <c r="AE60" s="200">
        <v>9796</v>
      </c>
      <c r="AF60" s="200">
        <v>1</v>
      </c>
      <c r="AG60" s="200" t="s">
        <v>78</v>
      </c>
      <c r="AH60" s="200">
        <v>13</v>
      </c>
      <c r="AI60" s="200">
        <v>6</v>
      </c>
      <c r="AJ60" s="200">
        <v>15</v>
      </c>
      <c r="AK60" s="200">
        <v>42</v>
      </c>
      <c r="AL60" s="200">
        <v>23</v>
      </c>
      <c r="AM60" s="200" t="s">
        <v>78</v>
      </c>
      <c r="AR60" s="200">
        <v>65</v>
      </c>
      <c r="AS60" s="200">
        <v>11987</v>
      </c>
      <c r="AT60" s="200">
        <v>0</v>
      </c>
      <c r="AU60" s="200">
        <v>0</v>
      </c>
      <c r="AV60" s="200">
        <v>1</v>
      </c>
      <c r="AW60" s="200">
        <v>3</v>
      </c>
      <c r="AX60" s="200">
        <v>12</v>
      </c>
      <c r="AY60" s="200">
        <v>37</v>
      </c>
      <c r="AZ60" s="200">
        <v>41</v>
      </c>
      <c r="BA60" s="200">
        <v>6</v>
      </c>
      <c r="BB60" s="200">
        <v>0</v>
      </c>
      <c r="BH60" s="200">
        <v>47</v>
      </c>
      <c r="BI60" s="200">
        <v>2204</v>
      </c>
      <c r="BJ60" s="200">
        <v>0</v>
      </c>
      <c r="BK60" s="200">
        <v>0</v>
      </c>
      <c r="BL60" s="200">
        <v>0</v>
      </c>
      <c r="BM60" s="200">
        <v>2</v>
      </c>
      <c r="BN60" s="200">
        <v>11</v>
      </c>
      <c r="BO60" s="200">
        <v>34</v>
      </c>
      <c r="BP60" s="200">
        <v>44</v>
      </c>
      <c r="BQ60" s="200">
        <v>9</v>
      </c>
      <c r="BR60" s="200">
        <v>0</v>
      </c>
      <c r="BX60" s="200">
        <v>53</v>
      </c>
      <c r="BY60" s="200">
        <v>9783</v>
      </c>
      <c r="BZ60" s="200">
        <v>0</v>
      </c>
      <c r="CA60" s="200">
        <v>0</v>
      </c>
      <c r="CB60" s="200">
        <v>1</v>
      </c>
      <c r="CC60" s="200">
        <v>4</v>
      </c>
      <c r="CD60" s="200">
        <v>12</v>
      </c>
      <c r="CE60" s="200">
        <v>37</v>
      </c>
      <c r="CF60" s="200">
        <v>40</v>
      </c>
      <c r="CG60" s="200">
        <v>5</v>
      </c>
      <c r="CH60" s="200">
        <v>0</v>
      </c>
      <c r="CN60" s="200">
        <v>46</v>
      </c>
      <c r="CO60" s="200">
        <v>12001</v>
      </c>
      <c r="CP60" s="200">
        <v>1</v>
      </c>
      <c r="CQ60" s="200">
        <v>0</v>
      </c>
      <c r="CR60" s="200">
        <v>10</v>
      </c>
      <c r="CS60" s="200">
        <v>3</v>
      </c>
      <c r="CT60" s="200">
        <v>1</v>
      </c>
      <c r="CU60" s="200">
        <v>24</v>
      </c>
      <c r="CV60" s="200">
        <v>45</v>
      </c>
      <c r="CW60" s="200">
        <v>15</v>
      </c>
      <c r="CX60" s="200">
        <v>1</v>
      </c>
      <c r="DD60" s="200">
        <v>61</v>
      </c>
      <c r="DE60" s="200">
        <v>2206</v>
      </c>
      <c r="DF60" s="200">
        <v>1</v>
      </c>
      <c r="DG60" s="200">
        <v>0</v>
      </c>
      <c r="DH60" s="200">
        <v>13</v>
      </c>
      <c r="DI60" s="200">
        <v>4</v>
      </c>
      <c r="DJ60" s="200">
        <v>2</v>
      </c>
      <c r="DK60" s="200">
        <v>28</v>
      </c>
      <c r="DL60" s="200">
        <v>42</v>
      </c>
      <c r="DM60" s="200">
        <v>11</v>
      </c>
      <c r="DN60" s="200">
        <v>0</v>
      </c>
      <c r="DT60" s="200">
        <v>53</v>
      </c>
      <c r="DU60" s="200">
        <v>9795</v>
      </c>
      <c r="DV60" s="200">
        <v>1</v>
      </c>
      <c r="DW60" s="200">
        <v>0</v>
      </c>
      <c r="DX60" s="200">
        <v>9</v>
      </c>
      <c r="DY60" s="200">
        <v>3</v>
      </c>
      <c r="DZ60" s="200">
        <v>1</v>
      </c>
      <c r="EA60" s="200">
        <v>23</v>
      </c>
      <c r="EB60" s="200">
        <v>46</v>
      </c>
      <c r="EC60" s="200">
        <v>16</v>
      </c>
      <c r="ED60" s="200">
        <v>1</v>
      </c>
      <c r="EJ60" s="200">
        <v>62</v>
      </c>
      <c r="EK60" s="200" t="s">
        <v>119</v>
      </c>
      <c r="EL60" s="200" t="s">
        <v>119</v>
      </c>
      <c r="EM60" s="200" t="s">
        <v>119</v>
      </c>
      <c r="EN60" s="200" t="s">
        <v>119</v>
      </c>
      <c r="EO60" s="200" t="s">
        <v>119</v>
      </c>
      <c r="EP60" s="200" t="s">
        <v>119</v>
      </c>
      <c r="EQ60" s="200" t="s">
        <v>119</v>
      </c>
      <c r="ER60" s="200" t="s">
        <v>119</v>
      </c>
      <c r="ES60" s="200" t="s">
        <v>119</v>
      </c>
      <c r="ET60" s="200" t="s">
        <v>119</v>
      </c>
      <c r="EU60" s="200" t="s">
        <v>119</v>
      </c>
      <c r="EV60" s="200" t="s">
        <v>119</v>
      </c>
      <c r="EW60" s="200" t="s">
        <v>119</v>
      </c>
      <c r="EX60" s="200" t="s">
        <v>119</v>
      </c>
      <c r="EY60" s="200" t="s">
        <v>119</v>
      </c>
      <c r="EZ60" s="200" t="s">
        <v>119</v>
      </c>
      <c r="FA60" s="200" t="s">
        <v>119</v>
      </c>
      <c r="FB60" s="200" t="s">
        <v>119</v>
      </c>
      <c r="FC60" s="200" t="s">
        <v>119</v>
      </c>
      <c r="FD60" s="200" t="s">
        <v>119</v>
      </c>
      <c r="FE60" s="200" t="s">
        <v>119</v>
      </c>
      <c r="FF60" s="200" t="s">
        <v>119</v>
      </c>
      <c r="FG60" s="200" t="s">
        <v>119</v>
      </c>
      <c r="FH60" s="200" t="s">
        <v>119</v>
      </c>
      <c r="FI60" s="200" t="s">
        <v>119</v>
      </c>
      <c r="FJ60" s="200" t="s">
        <v>119</v>
      </c>
      <c r="FK60" s="200" t="s">
        <v>119</v>
      </c>
      <c r="FL60" s="200" t="s">
        <v>119</v>
      </c>
      <c r="FM60" s="200" t="s">
        <v>119</v>
      </c>
      <c r="FN60" s="200" t="s">
        <v>119</v>
      </c>
      <c r="FO60" s="200" t="s">
        <v>119</v>
      </c>
      <c r="FP60" s="200" t="s">
        <v>119</v>
      </c>
      <c r="FQ60" s="200" t="s">
        <v>119</v>
      </c>
      <c r="FR60" s="200" t="s">
        <v>119</v>
      </c>
      <c r="FS60" s="200" t="s">
        <v>119</v>
      </c>
      <c r="FT60" s="200" t="s">
        <v>119</v>
      </c>
      <c r="FU60" s="200" t="s">
        <v>119</v>
      </c>
      <c r="FV60" s="200" t="s">
        <v>119</v>
      </c>
      <c r="FW60" s="200" t="s">
        <v>119</v>
      </c>
      <c r="FX60" s="200" t="s">
        <v>119</v>
      </c>
      <c r="FY60" s="200" t="s">
        <v>119</v>
      </c>
      <c r="FZ60" s="200" t="s">
        <v>119</v>
      </c>
      <c r="GA60" s="200" t="s">
        <v>119</v>
      </c>
      <c r="GB60" s="200" t="s">
        <v>119</v>
      </c>
      <c r="GC60" s="200" t="s">
        <v>119</v>
      </c>
      <c r="GD60" s="200">
        <v>11983</v>
      </c>
      <c r="GF60" s="200">
        <v>40</v>
      </c>
      <c r="GG60" s="200">
        <v>2203</v>
      </c>
      <c r="GI60" s="200">
        <v>42</v>
      </c>
      <c r="GJ60" s="200">
        <v>9780</v>
      </c>
      <c r="GL60" s="200">
        <v>39</v>
      </c>
      <c r="GM60" s="200" t="s">
        <v>119</v>
      </c>
      <c r="GN60" s="200" t="s">
        <v>119</v>
      </c>
      <c r="GO60" s="200" t="s">
        <v>119</v>
      </c>
      <c r="GP60" s="200" t="s">
        <v>119</v>
      </c>
      <c r="GQ60" s="200" t="s">
        <v>119</v>
      </c>
      <c r="GR60" s="200" t="s">
        <v>119</v>
      </c>
      <c r="GS60" s="200" t="s">
        <v>119</v>
      </c>
      <c r="GT60" s="200" t="s">
        <v>119</v>
      </c>
      <c r="GU60" s="200" t="s">
        <v>119</v>
      </c>
      <c r="GV60" s="200" t="s">
        <v>119</v>
      </c>
      <c r="GW60" s="200" t="s">
        <v>119</v>
      </c>
      <c r="GX60" s="200" t="s">
        <v>119</v>
      </c>
      <c r="GY60" s="200" t="s">
        <v>119</v>
      </c>
      <c r="GZ60" s="200" t="s">
        <v>119</v>
      </c>
      <c r="HA60" s="200" t="s">
        <v>119</v>
      </c>
      <c r="HB60" s="200" t="s">
        <v>119</v>
      </c>
      <c r="HC60" s="200" t="s">
        <v>119</v>
      </c>
      <c r="HD60" s="200" t="s">
        <v>119</v>
      </c>
      <c r="HE60" s="200">
        <v>11616</v>
      </c>
      <c r="HG60" s="200">
        <v>72</v>
      </c>
      <c r="HH60" s="200">
        <v>2134</v>
      </c>
      <c r="HJ60" s="200">
        <v>68</v>
      </c>
      <c r="HK60" s="200">
        <v>9482</v>
      </c>
      <c r="HM60" s="200">
        <v>73</v>
      </c>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row>
    <row r="61" spans="1:256" x14ac:dyDescent="0.2">
      <c r="B61" s="200" t="s">
        <v>112</v>
      </c>
      <c r="C61" s="200">
        <v>8682</v>
      </c>
      <c r="D61" s="200">
        <v>1</v>
      </c>
      <c r="E61" s="200">
        <v>0</v>
      </c>
      <c r="F61" s="200">
        <v>27</v>
      </c>
      <c r="G61" s="200">
        <v>10</v>
      </c>
      <c r="H61" s="200">
        <v>21</v>
      </c>
      <c r="I61" s="200">
        <v>32</v>
      </c>
      <c r="J61" s="200">
        <v>10</v>
      </c>
      <c r="K61" s="200" t="s">
        <v>78</v>
      </c>
      <c r="P61" s="200">
        <v>42</v>
      </c>
      <c r="Q61" s="200">
        <v>2550</v>
      </c>
      <c r="R61" s="200">
        <v>0</v>
      </c>
      <c r="S61" s="200" t="s">
        <v>78</v>
      </c>
      <c r="T61" s="200">
        <v>27</v>
      </c>
      <c r="U61" s="200">
        <v>10</v>
      </c>
      <c r="V61" s="200">
        <v>21</v>
      </c>
      <c r="W61" s="200">
        <v>32</v>
      </c>
      <c r="X61" s="200">
        <v>9</v>
      </c>
      <c r="Y61" s="200" t="s">
        <v>78</v>
      </c>
      <c r="AD61" s="200">
        <v>41</v>
      </c>
      <c r="AE61" s="200">
        <v>6132</v>
      </c>
      <c r="AF61" s="200">
        <v>1</v>
      </c>
      <c r="AG61" s="200" t="s">
        <v>78</v>
      </c>
      <c r="AH61" s="200">
        <v>26</v>
      </c>
      <c r="AI61" s="200">
        <v>10</v>
      </c>
      <c r="AJ61" s="200">
        <v>21</v>
      </c>
      <c r="AK61" s="200">
        <v>32</v>
      </c>
      <c r="AL61" s="200">
        <v>10</v>
      </c>
      <c r="AM61" s="200">
        <v>0</v>
      </c>
      <c r="AR61" s="200">
        <v>42</v>
      </c>
      <c r="AS61" s="200">
        <v>8666</v>
      </c>
      <c r="AT61" s="200">
        <v>0</v>
      </c>
      <c r="AU61" s="200">
        <v>0</v>
      </c>
      <c r="AV61" s="200">
        <v>2</v>
      </c>
      <c r="AW61" s="200">
        <v>7</v>
      </c>
      <c r="AX61" s="200">
        <v>22</v>
      </c>
      <c r="AY61" s="200">
        <v>42</v>
      </c>
      <c r="AZ61" s="200">
        <v>25</v>
      </c>
      <c r="BA61" s="200">
        <v>2</v>
      </c>
      <c r="BB61" s="200">
        <v>0</v>
      </c>
      <c r="BH61" s="200">
        <v>27</v>
      </c>
      <c r="BI61" s="200">
        <v>2545</v>
      </c>
      <c r="BJ61" s="200">
        <v>0</v>
      </c>
      <c r="BK61" s="200">
        <v>0</v>
      </c>
      <c r="BL61" s="200">
        <v>2</v>
      </c>
      <c r="BM61" s="200">
        <v>6</v>
      </c>
      <c r="BN61" s="200">
        <v>21</v>
      </c>
      <c r="BO61" s="200">
        <v>42</v>
      </c>
      <c r="BP61" s="200">
        <v>26</v>
      </c>
      <c r="BQ61" s="200">
        <v>2</v>
      </c>
      <c r="BR61" s="200" t="s">
        <v>78</v>
      </c>
      <c r="BX61" s="200">
        <v>28</v>
      </c>
      <c r="BY61" s="200">
        <v>6121</v>
      </c>
      <c r="BZ61" s="200">
        <v>0</v>
      </c>
      <c r="CA61" s="200">
        <v>0</v>
      </c>
      <c r="CB61" s="200">
        <v>2</v>
      </c>
      <c r="CC61" s="200">
        <v>7</v>
      </c>
      <c r="CD61" s="200">
        <v>22</v>
      </c>
      <c r="CE61" s="200">
        <v>42</v>
      </c>
      <c r="CF61" s="200">
        <v>25</v>
      </c>
      <c r="CG61" s="200">
        <v>2</v>
      </c>
      <c r="CH61" s="200" t="s">
        <v>78</v>
      </c>
      <c r="CN61" s="200">
        <v>27</v>
      </c>
      <c r="CO61" s="200">
        <v>8682</v>
      </c>
      <c r="CP61" s="200">
        <v>0</v>
      </c>
      <c r="CQ61" s="200">
        <v>0</v>
      </c>
      <c r="CR61" s="200">
        <v>23</v>
      </c>
      <c r="CS61" s="200">
        <v>5</v>
      </c>
      <c r="CT61" s="200">
        <v>2</v>
      </c>
      <c r="CU61" s="200">
        <v>28</v>
      </c>
      <c r="CV61" s="200">
        <v>33</v>
      </c>
      <c r="CW61" s="200">
        <v>8</v>
      </c>
      <c r="CX61" s="200">
        <v>0</v>
      </c>
      <c r="DD61" s="200">
        <v>41</v>
      </c>
      <c r="DE61" s="200">
        <v>2550</v>
      </c>
      <c r="DF61" s="200">
        <v>0</v>
      </c>
      <c r="DG61" s="200">
        <v>0</v>
      </c>
      <c r="DH61" s="200">
        <v>27</v>
      </c>
      <c r="DI61" s="200">
        <v>7</v>
      </c>
      <c r="DJ61" s="200">
        <v>2</v>
      </c>
      <c r="DK61" s="200">
        <v>31</v>
      </c>
      <c r="DL61" s="200">
        <v>27</v>
      </c>
      <c r="DM61" s="200">
        <v>4</v>
      </c>
      <c r="DN61" s="200">
        <v>0</v>
      </c>
      <c r="DT61" s="200">
        <v>31</v>
      </c>
      <c r="DU61" s="200">
        <v>6132</v>
      </c>
      <c r="DV61" s="200">
        <v>0</v>
      </c>
      <c r="DW61" s="200">
        <v>0</v>
      </c>
      <c r="DX61" s="200">
        <v>21</v>
      </c>
      <c r="DY61" s="200">
        <v>4</v>
      </c>
      <c r="DZ61" s="200">
        <v>2</v>
      </c>
      <c r="EA61" s="200">
        <v>27</v>
      </c>
      <c r="EB61" s="200">
        <v>36</v>
      </c>
      <c r="EC61" s="200">
        <v>9</v>
      </c>
      <c r="ED61" s="200">
        <v>0</v>
      </c>
      <c r="EJ61" s="200">
        <v>45</v>
      </c>
      <c r="EK61" s="200" t="s">
        <v>119</v>
      </c>
      <c r="EL61" s="200" t="s">
        <v>119</v>
      </c>
      <c r="EM61" s="200" t="s">
        <v>119</v>
      </c>
      <c r="EN61" s="200" t="s">
        <v>119</v>
      </c>
      <c r="EO61" s="200" t="s">
        <v>119</v>
      </c>
      <c r="EP61" s="200" t="s">
        <v>119</v>
      </c>
      <c r="EQ61" s="200" t="s">
        <v>119</v>
      </c>
      <c r="ER61" s="200" t="s">
        <v>119</v>
      </c>
      <c r="ES61" s="200" t="s">
        <v>119</v>
      </c>
      <c r="ET61" s="200" t="s">
        <v>119</v>
      </c>
      <c r="EU61" s="200" t="s">
        <v>119</v>
      </c>
      <c r="EV61" s="200" t="s">
        <v>119</v>
      </c>
      <c r="EW61" s="200" t="s">
        <v>119</v>
      </c>
      <c r="EX61" s="200" t="s">
        <v>119</v>
      </c>
      <c r="EY61" s="200" t="s">
        <v>119</v>
      </c>
      <c r="EZ61" s="200" t="s">
        <v>119</v>
      </c>
      <c r="FA61" s="200" t="s">
        <v>119</v>
      </c>
      <c r="FB61" s="200" t="s">
        <v>119</v>
      </c>
      <c r="FC61" s="200" t="s">
        <v>119</v>
      </c>
      <c r="FD61" s="200" t="s">
        <v>119</v>
      </c>
      <c r="FE61" s="200" t="s">
        <v>119</v>
      </c>
      <c r="FF61" s="200" t="s">
        <v>119</v>
      </c>
      <c r="FG61" s="200" t="s">
        <v>119</v>
      </c>
      <c r="FH61" s="200" t="s">
        <v>119</v>
      </c>
      <c r="FI61" s="200" t="s">
        <v>119</v>
      </c>
      <c r="FJ61" s="200" t="s">
        <v>119</v>
      </c>
      <c r="FK61" s="200" t="s">
        <v>119</v>
      </c>
      <c r="FL61" s="200" t="s">
        <v>119</v>
      </c>
      <c r="FM61" s="200" t="s">
        <v>119</v>
      </c>
      <c r="FN61" s="200" t="s">
        <v>119</v>
      </c>
      <c r="FO61" s="200" t="s">
        <v>119</v>
      </c>
      <c r="FP61" s="200" t="s">
        <v>119</v>
      </c>
      <c r="FQ61" s="200" t="s">
        <v>119</v>
      </c>
      <c r="FR61" s="200" t="s">
        <v>119</v>
      </c>
      <c r="FS61" s="200" t="s">
        <v>119</v>
      </c>
      <c r="FT61" s="200" t="s">
        <v>119</v>
      </c>
      <c r="FU61" s="200" t="s">
        <v>119</v>
      </c>
      <c r="FV61" s="200" t="s">
        <v>119</v>
      </c>
      <c r="FW61" s="200" t="s">
        <v>119</v>
      </c>
      <c r="FX61" s="200" t="s">
        <v>119</v>
      </c>
      <c r="FY61" s="200" t="s">
        <v>119</v>
      </c>
      <c r="FZ61" s="200" t="s">
        <v>119</v>
      </c>
      <c r="GA61" s="200" t="s">
        <v>119</v>
      </c>
      <c r="GB61" s="200" t="s">
        <v>119</v>
      </c>
      <c r="GC61" s="200" t="s">
        <v>119</v>
      </c>
      <c r="GD61" s="200">
        <v>8666</v>
      </c>
      <c r="GF61" s="200">
        <v>20</v>
      </c>
      <c r="GG61" s="200">
        <v>2545</v>
      </c>
      <c r="GI61" s="200">
        <v>19</v>
      </c>
      <c r="GJ61" s="200">
        <v>6121</v>
      </c>
      <c r="GL61" s="200">
        <v>21</v>
      </c>
      <c r="GM61" s="200" t="s">
        <v>119</v>
      </c>
      <c r="GN61" s="200" t="s">
        <v>119</v>
      </c>
      <c r="GO61" s="200" t="s">
        <v>119</v>
      </c>
      <c r="GP61" s="200" t="s">
        <v>119</v>
      </c>
      <c r="GQ61" s="200" t="s">
        <v>119</v>
      </c>
      <c r="GR61" s="200" t="s">
        <v>119</v>
      </c>
      <c r="GS61" s="200" t="s">
        <v>119</v>
      </c>
      <c r="GT61" s="200" t="s">
        <v>119</v>
      </c>
      <c r="GU61" s="200" t="s">
        <v>119</v>
      </c>
      <c r="GV61" s="200" t="s">
        <v>119</v>
      </c>
      <c r="GW61" s="200" t="s">
        <v>119</v>
      </c>
      <c r="GX61" s="200" t="s">
        <v>119</v>
      </c>
      <c r="GY61" s="200" t="s">
        <v>119</v>
      </c>
      <c r="GZ61" s="200" t="s">
        <v>119</v>
      </c>
      <c r="HA61" s="200" t="s">
        <v>119</v>
      </c>
      <c r="HB61" s="200" t="s">
        <v>119</v>
      </c>
      <c r="HC61" s="200" t="s">
        <v>119</v>
      </c>
      <c r="HD61" s="200" t="s">
        <v>119</v>
      </c>
      <c r="HE61" s="200">
        <v>8376</v>
      </c>
      <c r="HG61" s="200">
        <v>67</v>
      </c>
      <c r="HH61" s="200">
        <v>2445</v>
      </c>
      <c r="HJ61" s="200">
        <v>60</v>
      </c>
      <c r="HK61" s="200">
        <v>5931</v>
      </c>
      <c r="HM61" s="200">
        <v>69</v>
      </c>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row>
    <row r="62" spans="1:256" x14ac:dyDescent="0.2">
      <c r="B62" s="200" t="s">
        <v>113</v>
      </c>
      <c r="C62" s="200">
        <v>1194</v>
      </c>
      <c r="D62" s="200" t="s">
        <v>78</v>
      </c>
      <c r="E62" s="200" t="s">
        <v>78</v>
      </c>
      <c r="F62" s="200">
        <v>20</v>
      </c>
      <c r="G62" s="200">
        <v>5</v>
      </c>
      <c r="H62" s="200">
        <v>13</v>
      </c>
      <c r="I62" s="200">
        <v>36</v>
      </c>
      <c r="J62" s="200">
        <v>26</v>
      </c>
      <c r="K62" s="200">
        <v>0</v>
      </c>
      <c r="P62" s="200">
        <v>62</v>
      </c>
      <c r="Q62" s="200">
        <v>600</v>
      </c>
      <c r="R62" s="200" t="s">
        <v>78</v>
      </c>
      <c r="S62" s="200">
        <v>0</v>
      </c>
      <c r="T62" s="200">
        <v>18</v>
      </c>
      <c r="U62" s="200">
        <v>4</v>
      </c>
      <c r="V62" s="200">
        <v>14</v>
      </c>
      <c r="W62" s="200">
        <v>34</v>
      </c>
      <c r="X62" s="200">
        <v>29</v>
      </c>
      <c r="Y62" s="200">
        <v>0</v>
      </c>
      <c r="AD62" s="200">
        <v>63</v>
      </c>
      <c r="AE62" s="200">
        <v>594</v>
      </c>
      <c r="AF62" s="200">
        <v>0</v>
      </c>
      <c r="AG62" s="200" t="s">
        <v>78</v>
      </c>
      <c r="AH62" s="200">
        <v>21</v>
      </c>
      <c r="AI62" s="200">
        <v>5</v>
      </c>
      <c r="AJ62" s="200">
        <v>13</v>
      </c>
      <c r="AK62" s="200">
        <v>38</v>
      </c>
      <c r="AL62" s="200">
        <v>23</v>
      </c>
      <c r="AM62" s="200">
        <v>0</v>
      </c>
      <c r="AR62" s="200">
        <v>61</v>
      </c>
      <c r="AS62" s="200">
        <v>1194</v>
      </c>
      <c r="AT62" s="200">
        <v>0</v>
      </c>
      <c r="AU62" s="200" t="s">
        <v>78</v>
      </c>
      <c r="AV62" s="200">
        <v>2</v>
      </c>
      <c r="AW62" s="200">
        <v>7</v>
      </c>
      <c r="AX62" s="200">
        <v>13</v>
      </c>
      <c r="AY62" s="200">
        <v>27</v>
      </c>
      <c r="AZ62" s="200">
        <v>39</v>
      </c>
      <c r="BA62" s="200">
        <v>12</v>
      </c>
      <c r="BB62" s="200" t="s">
        <v>78</v>
      </c>
      <c r="BH62" s="200">
        <v>52</v>
      </c>
      <c r="BI62" s="200">
        <v>599</v>
      </c>
      <c r="BJ62" s="200">
        <v>0</v>
      </c>
      <c r="BK62" s="200" t="s">
        <v>78</v>
      </c>
      <c r="BL62" s="200">
        <v>2</v>
      </c>
      <c r="BM62" s="200">
        <v>6</v>
      </c>
      <c r="BN62" s="200">
        <v>12</v>
      </c>
      <c r="BO62" s="200">
        <v>25</v>
      </c>
      <c r="BP62" s="200">
        <v>39</v>
      </c>
      <c r="BQ62" s="200">
        <v>16</v>
      </c>
      <c r="BR62" s="200" t="s">
        <v>78</v>
      </c>
      <c r="BX62" s="200">
        <v>54</v>
      </c>
      <c r="BY62" s="200">
        <v>595</v>
      </c>
      <c r="BZ62" s="200">
        <v>0</v>
      </c>
      <c r="CA62" s="200">
        <v>0</v>
      </c>
      <c r="CB62" s="200">
        <v>2</v>
      </c>
      <c r="CC62" s="200">
        <v>7</v>
      </c>
      <c r="CD62" s="200">
        <v>15</v>
      </c>
      <c r="CE62" s="200">
        <v>28</v>
      </c>
      <c r="CF62" s="200">
        <v>40</v>
      </c>
      <c r="CG62" s="200">
        <v>9</v>
      </c>
      <c r="CH62" s="200" t="s">
        <v>78</v>
      </c>
      <c r="CN62" s="200">
        <v>49</v>
      </c>
      <c r="CO62" s="200">
        <v>1195</v>
      </c>
      <c r="CP62" s="200">
        <v>1</v>
      </c>
      <c r="CQ62" s="200" t="s">
        <v>78</v>
      </c>
      <c r="CR62" s="200">
        <v>14</v>
      </c>
      <c r="CS62" s="200">
        <v>3</v>
      </c>
      <c r="CT62" s="200">
        <v>2</v>
      </c>
      <c r="CU62" s="200">
        <v>23</v>
      </c>
      <c r="CV62" s="200">
        <v>37</v>
      </c>
      <c r="CW62" s="200">
        <v>19</v>
      </c>
      <c r="CX62" s="200" t="s">
        <v>78</v>
      </c>
      <c r="DD62" s="200">
        <v>57</v>
      </c>
      <c r="DE62" s="200">
        <v>600</v>
      </c>
      <c r="DF62" s="200" t="s">
        <v>78</v>
      </c>
      <c r="DG62" s="200">
        <v>0</v>
      </c>
      <c r="DH62" s="200">
        <v>15</v>
      </c>
      <c r="DI62" s="200">
        <v>3</v>
      </c>
      <c r="DJ62" s="200">
        <v>2</v>
      </c>
      <c r="DK62" s="200">
        <v>25</v>
      </c>
      <c r="DL62" s="200">
        <v>36</v>
      </c>
      <c r="DM62" s="200">
        <v>18</v>
      </c>
      <c r="DN62" s="200" t="s">
        <v>78</v>
      </c>
      <c r="DT62" s="200">
        <v>54</v>
      </c>
      <c r="DU62" s="200">
        <v>595</v>
      </c>
      <c r="DV62" s="200" t="s">
        <v>78</v>
      </c>
      <c r="DW62" s="200" t="s">
        <v>78</v>
      </c>
      <c r="DX62" s="200">
        <v>14</v>
      </c>
      <c r="DY62" s="200">
        <v>2</v>
      </c>
      <c r="DZ62" s="200">
        <v>2</v>
      </c>
      <c r="EA62" s="200">
        <v>21</v>
      </c>
      <c r="EB62" s="200">
        <v>38</v>
      </c>
      <c r="EC62" s="200">
        <v>20</v>
      </c>
      <c r="ED62" s="200">
        <v>1</v>
      </c>
      <c r="EJ62" s="200">
        <v>60</v>
      </c>
      <c r="EK62" s="200" t="s">
        <v>119</v>
      </c>
      <c r="EL62" s="200" t="s">
        <v>119</v>
      </c>
      <c r="EM62" s="200" t="s">
        <v>119</v>
      </c>
      <c r="EN62" s="200" t="s">
        <v>119</v>
      </c>
      <c r="EO62" s="200" t="s">
        <v>119</v>
      </c>
      <c r="EP62" s="200" t="s">
        <v>119</v>
      </c>
      <c r="EQ62" s="200" t="s">
        <v>119</v>
      </c>
      <c r="ER62" s="200" t="s">
        <v>119</v>
      </c>
      <c r="ES62" s="200" t="s">
        <v>119</v>
      </c>
      <c r="ET62" s="200" t="s">
        <v>119</v>
      </c>
      <c r="EU62" s="200" t="s">
        <v>119</v>
      </c>
      <c r="EV62" s="200" t="s">
        <v>119</v>
      </c>
      <c r="EW62" s="200" t="s">
        <v>119</v>
      </c>
      <c r="EX62" s="200" t="s">
        <v>119</v>
      </c>
      <c r="EY62" s="200" t="s">
        <v>119</v>
      </c>
      <c r="EZ62" s="200" t="s">
        <v>119</v>
      </c>
      <c r="FA62" s="200" t="s">
        <v>119</v>
      </c>
      <c r="FB62" s="200" t="s">
        <v>119</v>
      </c>
      <c r="FC62" s="200" t="s">
        <v>119</v>
      </c>
      <c r="FD62" s="200" t="s">
        <v>119</v>
      </c>
      <c r="FE62" s="200" t="s">
        <v>119</v>
      </c>
      <c r="FF62" s="200" t="s">
        <v>119</v>
      </c>
      <c r="FG62" s="200" t="s">
        <v>119</v>
      </c>
      <c r="FH62" s="200" t="s">
        <v>119</v>
      </c>
      <c r="FI62" s="200" t="s">
        <v>119</v>
      </c>
      <c r="FJ62" s="200" t="s">
        <v>119</v>
      </c>
      <c r="FK62" s="200" t="s">
        <v>119</v>
      </c>
      <c r="FL62" s="200" t="s">
        <v>119</v>
      </c>
      <c r="FM62" s="200" t="s">
        <v>119</v>
      </c>
      <c r="FN62" s="200" t="s">
        <v>119</v>
      </c>
      <c r="FO62" s="200" t="s">
        <v>119</v>
      </c>
      <c r="FP62" s="200" t="s">
        <v>119</v>
      </c>
      <c r="FQ62" s="200" t="s">
        <v>119</v>
      </c>
      <c r="FR62" s="200" t="s">
        <v>119</v>
      </c>
      <c r="FS62" s="200" t="s">
        <v>119</v>
      </c>
      <c r="FT62" s="200" t="s">
        <v>119</v>
      </c>
      <c r="FU62" s="200" t="s">
        <v>119</v>
      </c>
      <c r="FV62" s="200" t="s">
        <v>119</v>
      </c>
      <c r="FW62" s="200" t="s">
        <v>119</v>
      </c>
      <c r="FX62" s="200" t="s">
        <v>119</v>
      </c>
      <c r="FY62" s="200" t="s">
        <v>119</v>
      </c>
      <c r="FZ62" s="200" t="s">
        <v>119</v>
      </c>
      <c r="GA62" s="200" t="s">
        <v>119</v>
      </c>
      <c r="GB62" s="200" t="s">
        <v>119</v>
      </c>
      <c r="GC62" s="200" t="s">
        <v>119</v>
      </c>
      <c r="GD62" s="200">
        <v>1193</v>
      </c>
      <c r="GF62" s="200">
        <v>44</v>
      </c>
      <c r="GG62" s="200">
        <v>599</v>
      </c>
      <c r="GI62" s="200">
        <v>45</v>
      </c>
      <c r="GJ62" s="200">
        <v>594</v>
      </c>
      <c r="GL62" s="200">
        <v>43</v>
      </c>
      <c r="GM62" s="200" t="s">
        <v>119</v>
      </c>
      <c r="GN62" s="200" t="s">
        <v>119</v>
      </c>
      <c r="GO62" s="200" t="s">
        <v>119</v>
      </c>
      <c r="GP62" s="200" t="s">
        <v>119</v>
      </c>
      <c r="GQ62" s="200" t="s">
        <v>119</v>
      </c>
      <c r="GR62" s="200" t="s">
        <v>119</v>
      </c>
      <c r="GS62" s="200" t="s">
        <v>119</v>
      </c>
      <c r="GT62" s="200" t="s">
        <v>119</v>
      </c>
      <c r="GU62" s="200" t="s">
        <v>119</v>
      </c>
      <c r="GV62" s="200" t="s">
        <v>119</v>
      </c>
      <c r="GW62" s="200" t="s">
        <v>119</v>
      </c>
      <c r="GX62" s="200" t="s">
        <v>119</v>
      </c>
      <c r="GY62" s="200" t="s">
        <v>119</v>
      </c>
      <c r="GZ62" s="200" t="s">
        <v>119</v>
      </c>
      <c r="HA62" s="200" t="s">
        <v>119</v>
      </c>
      <c r="HB62" s="200" t="s">
        <v>119</v>
      </c>
      <c r="HC62" s="200" t="s">
        <v>119</v>
      </c>
      <c r="HD62" s="200" t="s">
        <v>119</v>
      </c>
      <c r="HE62" s="200">
        <v>1151</v>
      </c>
      <c r="HG62" s="200">
        <v>74</v>
      </c>
      <c r="HH62" s="200">
        <v>571</v>
      </c>
      <c r="HJ62" s="200">
        <v>72</v>
      </c>
      <c r="HK62" s="200">
        <v>580</v>
      </c>
      <c r="HM62" s="200">
        <v>76</v>
      </c>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row>
    <row r="63" spans="1:256" x14ac:dyDescent="0.2">
      <c r="B63" s="200" t="s">
        <v>114</v>
      </c>
      <c r="C63" s="200">
        <v>664</v>
      </c>
      <c r="D63" s="200">
        <v>1</v>
      </c>
      <c r="E63" s="200">
        <v>1</v>
      </c>
      <c r="F63" s="200">
        <v>17</v>
      </c>
      <c r="G63" s="200">
        <v>4</v>
      </c>
      <c r="H63" s="200">
        <v>10</v>
      </c>
      <c r="I63" s="200">
        <v>38</v>
      </c>
      <c r="J63" s="200">
        <v>29</v>
      </c>
      <c r="K63" s="200" t="s">
        <v>78</v>
      </c>
      <c r="P63" s="200">
        <v>68</v>
      </c>
      <c r="Q63" s="200">
        <v>289</v>
      </c>
      <c r="R63" s="200">
        <v>1</v>
      </c>
      <c r="S63" s="200" t="s">
        <v>78</v>
      </c>
      <c r="T63" s="200">
        <v>17</v>
      </c>
      <c r="U63" s="200">
        <v>3</v>
      </c>
      <c r="V63" s="200">
        <v>11</v>
      </c>
      <c r="W63" s="200">
        <v>33</v>
      </c>
      <c r="X63" s="200">
        <v>34</v>
      </c>
      <c r="Y63" s="200" t="s">
        <v>78</v>
      </c>
      <c r="AD63" s="200">
        <v>67</v>
      </c>
      <c r="AE63" s="200">
        <v>375</v>
      </c>
      <c r="AF63" s="200">
        <v>1</v>
      </c>
      <c r="AG63" s="200" t="s">
        <v>78</v>
      </c>
      <c r="AH63" s="200">
        <v>17</v>
      </c>
      <c r="AI63" s="200">
        <v>5</v>
      </c>
      <c r="AJ63" s="200">
        <v>9</v>
      </c>
      <c r="AK63" s="200">
        <v>43</v>
      </c>
      <c r="AL63" s="200">
        <v>26</v>
      </c>
      <c r="AM63" s="200">
        <v>0</v>
      </c>
      <c r="AR63" s="200">
        <v>68</v>
      </c>
      <c r="AS63" s="200">
        <v>664</v>
      </c>
      <c r="AT63" s="200">
        <v>0</v>
      </c>
      <c r="AU63" s="200" t="s">
        <v>78</v>
      </c>
      <c r="AV63" s="200">
        <v>2</v>
      </c>
      <c r="AW63" s="200">
        <v>4</v>
      </c>
      <c r="AX63" s="200">
        <v>10</v>
      </c>
      <c r="AY63" s="200">
        <v>25</v>
      </c>
      <c r="AZ63" s="200">
        <v>45</v>
      </c>
      <c r="BA63" s="200">
        <v>12</v>
      </c>
      <c r="BB63" s="200">
        <v>1</v>
      </c>
      <c r="BH63" s="200">
        <v>59</v>
      </c>
      <c r="BI63" s="200">
        <v>289</v>
      </c>
      <c r="BJ63" s="200">
        <v>0</v>
      </c>
      <c r="BK63" s="200">
        <v>0</v>
      </c>
      <c r="BL63" s="200">
        <v>3</v>
      </c>
      <c r="BM63" s="200">
        <v>5</v>
      </c>
      <c r="BN63" s="200">
        <v>9</v>
      </c>
      <c r="BO63" s="200">
        <v>21</v>
      </c>
      <c r="BP63" s="200">
        <v>46</v>
      </c>
      <c r="BQ63" s="200">
        <v>15</v>
      </c>
      <c r="BR63" s="200" t="s">
        <v>78</v>
      </c>
      <c r="BX63" s="200">
        <v>62</v>
      </c>
      <c r="BY63" s="200">
        <v>375</v>
      </c>
      <c r="BZ63" s="200">
        <v>0</v>
      </c>
      <c r="CA63" s="200" t="s">
        <v>78</v>
      </c>
      <c r="CB63" s="200">
        <v>2</v>
      </c>
      <c r="CC63" s="200">
        <v>3</v>
      </c>
      <c r="CD63" s="200">
        <v>11</v>
      </c>
      <c r="CE63" s="200">
        <v>27</v>
      </c>
      <c r="CF63" s="200">
        <v>45</v>
      </c>
      <c r="CG63" s="200">
        <v>10</v>
      </c>
      <c r="CH63" s="200" t="s">
        <v>78</v>
      </c>
      <c r="CN63" s="200">
        <v>56</v>
      </c>
      <c r="CO63" s="200">
        <v>665</v>
      </c>
      <c r="CP63" s="200">
        <v>1</v>
      </c>
      <c r="CQ63" s="200" t="s">
        <v>78</v>
      </c>
      <c r="CR63" s="200">
        <v>15</v>
      </c>
      <c r="CS63" s="200">
        <v>2</v>
      </c>
      <c r="CT63" s="200">
        <v>0</v>
      </c>
      <c r="CU63" s="200">
        <v>17</v>
      </c>
      <c r="CV63" s="200">
        <v>41</v>
      </c>
      <c r="CW63" s="200">
        <v>21</v>
      </c>
      <c r="CX63" s="200">
        <v>2</v>
      </c>
      <c r="DD63" s="200">
        <v>64</v>
      </c>
      <c r="DE63" s="200">
        <v>289</v>
      </c>
      <c r="DF63" s="200">
        <v>0</v>
      </c>
      <c r="DG63" s="200" t="s">
        <v>78</v>
      </c>
      <c r="DH63" s="200">
        <v>16</v>
      </c>
      <c r="DI63" s="200" t="s">
        <v>78</v>
      </c>
      <c r="DJ63" s="200" t="s">
        <v>78</v>
      </c>
      <c r="DK63" s="200">
        <v>16</v>
      </c>
      <c r="DL63" s="200">
        <v>43</v>
      </c>
      <c r="DM63" s="200">
        <v>20</v>
      </c>
      <c r="DN63" s="200" t="s">
        <v>78</v>
      </c>
      <c r="DT63" s="200">
        <v>64</v>
      </c>
      <c r="DU63" s="200">
        <v>376</v>
      </c>
      <c r="DV63" s="200">
        <v>2</v>
      </c>
      <c r="DW63" s="200" t="s">
        <v>78</v>
      </c>
      <c r="DX63" s="200">
        <v>14</v>
      </c>
      <c r="DY63" s="200" t="s">
        <v>78</v>
      </c>
      <c r="DZ63" s="200" t="s">
        <v>78</v>
      </c>
      <c r="EA63" s="200">
        <v>19</v>
      </c>
      <c r="EB63" s="200">
        <v>39</v>
      </c>
      <c r="EC63" s="200">
        <v>22</v>
      </c>
      <c r="ED63" s="200" t="s">
        <v>78</v>
      </c>
      <c r="EJ63" s="200">
        <v>64</v>
      </c>
      <c r="EK63" s="200" t="s">
        <v>119</v>
      </c>
      <c r="EL63" s="200" t="s">
        <v>119</v>
      </c>
      <c r="EM63" s="200" t="s">
        <v>119</v>
      </c>
      <c r="EN63" s="200" t="s">
        <v>119</v>
      </c>
      <c r="EO63" s="200" t="s">
        <v>119</v>
      </c>
      <c r="EP63" s="200" t="s">
        <v>119</v>
      </c>
      <c r="EQ63" s="200" t="s">
        <v>119</v>
      </c>
      <c r="ER63" s="200" t="s">
        <v>119</v>
      </c>
      <c r="ES63" s="200" t="s">
        <v>119</v>
      </c>
      <c r="ET63" s="200" t="s">
        <v>119</v>
      </c>
      <c r="EU63" s="200" t="s">
        <v>119</v>
      </c>
      <c r="EV63" s="200" t="s">
        <v>119</v>
      </c>
      <c r="EW63" s="200" t="s">
        <v>119</v>
      </c>
      <c r="EX63" s="200" t="s">
        <v>119</v>
      </c>
      <c r="EY63" s="200" t="s">
        <v>119</v>
      </c>
      <c r="EZ63" s="200" t="s">
        <v>119</v>
      </c>
      <c r="FA63" s="200" t="s">
        <v>119</v>
      </c>
      <c r="FB63" s="200" t="s">
        <v>119</v>
      </c>
      <c r="FC63" s="200" t="s">
        <v>119</v>
      </c>
      <c r="FD63" s="200" t="s">
        <v>119</v>
      </c>
      <c r="FE63" s="200" t="s">
        <v>119</v>
      </c>
      <c r="FF63" s="200" t="s">
        <v>119</v>
      </c>
      <c r="FG63" s="200" t="s">
        <v>119</v>
      </c>
      <c r="FH63" s="200" t="s">
        <v>119</v>
      </c>
      <c r="FI63" s="200" t="s">
        <v>119</v>
      </c>
      <c r="FJ63" s="200" t="s">
        <v>119</v>
      </c>
      <c r="FK63" s="200" t="s">
        <v>119</v>
      </c>
      <c r="FL63" s="200" t="s">
        <v>119</v>
      </c>
      <c r="FM63" s="200" t="s">
        <v>119</v>
      </c>
      <c r="FN63" s="200" t="s">
        <v>119</v>
      </c>
      <c r="FO63" s="200" t="s">
        <v>119</v>
      </c>
      <c r="FP63" s="200" t="s">
        <v>119</v>
      </c>
      <c r="FQ63" s="200" t="s">
        <v>119</v>
      </c>
      <c r="FR63" s="200" t="s">
        <v>119</v>
      </c>
      <c r="FS63" s="200" t="s">
        <v>119</v>
      </c>
      <c r="FT63" s="200" t="s">
        <v>119</v>
      </c>
      <c r="FU63" s="200" t="s">
        <v>119</v>
      </c>
      <c r="FV63" s="200" t="s">
        <v>119</v>
      </c>
      <c r="FW63" s="200" t="s">
        <v>119</v>
      </c>
      <c r="FX63" s="200" t="s">
        <v>119</v>
      </c>
      <c r="FY63" s="200" t="s">
        <v>119</v>
      </c>
      <c r="FZ63" s="200" t="s">
        <v>119</v>
      </c>
      <c r="GA63" s="200" t="s">
        <v>119</v>
      </c>
      <c r="GB63" s="200" t="s">
        <v>119</v>
      </c>
      <c r="GC63" s="200" t="s">
        <v>119</v>
      </c>
      <c r="GD63" s="200">
        <v>663</v>
      </c>
      <c r="GF63" s="200">
        <v>51</v>
      </c>
      <c r="GG63" s="200">
        <v>289</v>
      </c>
      <c r="GI63" s="200">
        <v>54</v>
      </c>
      <c r="GJ63" s="200">
        <v>374</v>
      </c>
      <c r="GL63" s="200">
        <v>48</v>
      </c>
      <c r="GM63" s="200" t="s">
        <v>119</v>
      </c>
      <c r="GN63" s="200" t="s">
        <v>119</v>
      </c>
      <c r="GO63" s="200" t="s">
        <v>119</v>
      </c>
      <c r="GP63" s="200" t="s">
        <v>119</v>
      </c>
      <c r="GQ63" s="200" t="s">
        <v>119</v>
      </c>
      <c r="GR63" s="200" t="s">
        <v>119</v>
      </c>
      <c r="GS63" s="200" t="s">
        <v>119</v>
      </c>
      <c r="GT63" s="200" t="s">
        <v>119</v>
      </c>
      <c r="GU63" s="200" t="s">
        <v>119</v>
      </c>
      <c r="GV63" s="200" t="s">
        <v>119</v>
      </c>
      <c r="GW63" s="200" t="s">
        <v>119</v>
      </c>
      <c r="GX63" s="200" t="s">
        <v>119</v>
      </c>
      <c r="GY63" s="200" t="s">
        <v>119</v>
      </c>
      <c r="GZ63" s="200" t="s">
        <v>119</v>
      </c>
      <c r="HA63" s="200" t="s">
        <v>119</v>
      </c>
      <c r="HB63" s="200" t="s">
        <v>119</v>
      </c>
      <c r="HC63" s="200" t="s">
        <v>119</v>
      </c>
      <c r="HD63" s="200" t="s">
        <v>119</v>
      </c>
      <c r="HE63" s="200">
        <v>646</v>
      </c>
      <c r="HG63" s="200">
        <v>76</v>
      </c>
      <c r="HH63" s="200">
        <v>279</v>
      </c>
      <c r="HJ63" s="200">
        <v>74</v>
      </c>
      <c r="HK63" s="200">
        <v>367</v>
      </c>
      <c r="HM63" s="200">
        <v>77</v>
      </c>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row>
    <row r="64" spans="1:256" x14ac:dyDescent="0.2">
      <c r="B64" s="200" t="s">
        <v>115</v>
      </c>
      <c r="C64" s="200">
        <v>84</v>
      </c>
      <c r="D64" s="200" t="s">
        <v>78</v>
      </c>
      <c r="E64" s="200">
        <v>0</v>
      </c>
      <c r="F64" s="200">
        <v>33</v>
      </c>
      <c r="G64" s="200">
        <v>7</v>
      </c>
      <c r="H64" s="200">
        <v>8</v>
      </c>
      <c r="I64" s="200">
        <v>30</v>
      </c>
      <c r="J64" s="200">
        <v>20</v>
      </c>
      <c r="K64" s="200">
        <v>0</v>
      </c>
      <c r="P64" s="200">
        <v>50</v>
      </c>
      <c r="Q64" s="200">
        <v>28</v>
      </c>
      <c r="R64" s="200">
        <v>0</v>
      </c>
      <c r="S64" s="200">
        <v>0</v>
      </c>
      <c r="T64" s="200">
        <v>29</v>
      </c>
      <c r="U64" s="200">
        <v>11</v>
      </c>
      <c r="V64" s="200" t="s">
        <v>78</v>
      </c>
      <c r="W64" s="200">
        <v>43</v>
      </c>
      <c r="X64" s="200" t="s">
        <v>78</v>
      </c>
      <c r="Y64" s="200">
        <v>0</v>
      </c>
      <c r="AD64" s="200">
        <v>54</v>
      </c>
      <c r="AE64" s="200">
        <v>56</v>
      </c>
      <c r="AF64" s="200" t="s">
        <v>78</v>
      </c>
      <c r="AG64" s="200">
        <v>0</v>
      </c>
      <c r="AH64" s="200">
        <v>36</v>
      </c>
      <c r="AI64" s="200">
        <v>5</v>
      </c>
      <c r="AJ64" s="200" t="s">
        <v>78</v>
      </c>
      <c r="AK64" s="200">
        <v>23</v>
      </c>
      <c r="AL64" s="200" t="s">
        <v>78</v>
      </c>
      <c r="AM64" s="200">
        <v>0</v>
      </c>
      <c r="AR64" s="200">
        <v>48</v>
      </c>
      <c r="AS64" s="200">
        <v>84</v>
      </c>
      <c r="AT64" s="200">
        <v>0</v>
      </c>
      <c r="AU64" s="200">
        <v>0</v>
      </c>
      <c r="AV64" s="200">
        <v>18</v>
      </c>
      <c r="AW64" s="200">
        <v>7</v>
      </c>
      <c r="AX64" s="200">
        <v>7</v>
      </c>
      <c r="AY64" s="200">
        <v>30</v>
      </c>
      <c r="AZ64" s="200">
        <v>35</v>
      </c>
      <c r="BA64" s="200">
        <v>4</v>
      </c>
      <c r="BB64" s="200">
        <v>0</v>
      </c>
      <c r="BH64" s="200">
        <v>38</v>
      </c>
      <c r="BI64" s="200">
        <v>28</v>
      </c>
      <c r="BJ64" s="200">
        <v>0</v>
      </c>
      <c r="BK64" s="200">
        <v>0</v>
      </c>
      <c r="BL64" s="200">
        <v>18</v>
      </c>
      <c r="BM64" s="200">
        <v>11</v>
      </c>
      <c r="BN64" s="200" t="s">
        <v>78</v>
      </c>
      <c r="BO64" s="200">
        <v>25</v>
      </c>
      <c r="BP64" s="200" t="s">
        <v>78</v>
      </c>
      <c r="BQ64" s="200">
        <v>0</v>
      </c>
      <c r="BR64" s="200">
        <v>0</v>
      </c>
      <c r="BX64" s="200" t="s">
        <v>78</v>
      </c>
      <c r="BY64" s="200">
        <v>56</v>
      </c>
      <c r="BZ64" s="200">
        <v>0</v>
      </c>
      <c r="CA64" s="200">
        <v>0</v>
      </c>
      <c r="CB64" s="200">
        <v>18</v>
      </c>
      <c r="CC64" s="200">
        <v>5</v>
      </c>
      <c r="CD64" s="200" t="s">
        <v>78</v>
      </c>
      <c r="CE64" s="200">
        <v>32</v>
      </c>
      <c r="CF64" s="200" t="s">
        <v>78</v>
      </c>
      <c r="CG64" s="200">
        <v>5</v>
      </c>
      <c r="CH64" s="200">
        <v>0</v>
      </c>
      <c r="CN64" s="200" t="s">
        <v>78</v>
      </c>
      <c r="CO64" s="200">
        <v>84</v>
      </c>
      <c r="CP64" s="200" t="s">
        <v>78</v>
      </c>
      <c r="CQ64" s="200">
        <v>0</v>
      </c>
      <c r="CR64" s="200">
        <v>37</v>
      </c>
      <c r="CS64" s="200" t="s">
        <v>78</v>
      </c>
      <c r="CT64" s="200" t="s">
        <v>78</v>
      </c>
      <c r="CU64" s="200">
        <v>11</v>
      </c>
      <c r="CV64" s="200">
        <v>38</v>
      </c>
      <c r="CW64" s="200">
        <v>10</v>
      </c>
      <c r="CX64" s="200">
        <v>0</v>
      </c>
      <c r="DD64" s="200">
        <v>48</v>
      </c>
      <c r="DE64" s="200">
        <v>28</v>
      </c>
      <c r="DF64" s="200">
        <v>0</v>
      </c>
      <c r="DG64" s="200">
        <v>0</v>
      </c>
      <c r="DH64" s="200">
        <v>36</v>
      </c>
      <c r="DI64" s="200" t="s">
        <v>78</v>
      </c>
      <c r="DJ64" s="200" t="s">
        <v>78</v>
      </c>
      <c r="DK64" s="200">
        <v>18</v>
      </c>
      <c r="DL64" s="200" t="s">
        <v>78</v>
      </c>
      <c r="DM64" s="200" t="s">
        <v>78</v>
      </c>
      <c r="DN64" s="200">
        <v>0</v>
      </c>
      <c r="DT64" s="200" t="s">
        <v>78</v>
      </c>
      <c r="DU64" s="200">
        <v>56</v>
      </c>
      <c r="DV64" s="200" t="s">
        <v>78</v>
      </c>
      <c r="DW64" s="200">
        <v>0</v>
      </c>
      <c r="DX64" s="200">
        <v>38</v>
      </c>
      <c r="DY64" s="200" t="s">
        <v>78</v>
      </c>
      <c r="DZ64" s="200">
        <v>0</v>
      </c>
      <c r="EA64" s="200">
        <v>7</v>
      </c>
      <c r="EB64" s="200" t="s">
        <v>78</v>
      </c>
      <c r="EC64" s="200" t="s">
        <v>78</v>
      </c>
      <c r="ED64" s="200">
        <v>0</v>
      </c>
      <c r="EJ64" s="200" t="s">
        <v>78</v>
      </c>
      <c r="EK64" s="200" t="s">
        <v>119</v>
      </c>
      <c r="EL64" s="200" t="s">
        <v>119</v>
      </c>
      <c r="EM64" s="200" t="s">
        <v>119</v>
      </c>
      <c r="EN64" s="200" t="s">
        <v>119</v>
      </c>
      <c r="EO64" s="200" t="s">
        <v>119</v>
      </c>
      <c r="EP64" s="200" t="s">
        <v>119</v>
      </c>
      <c r="EQ64" s="200" t="s">
        <v>119</v>
      </c>
      <c r="ER64" s="200" t="s">
        <v>119</v>
      </c>
      <c r="ES64" s="200" t="s">
        <v>119</v>
      </c>
      <c r="ET64" s="200" t="s">
        <v>119</v>
      </c>
      <c r="EU64" s="200" t="s">
        <v>119</v>
      </c>
      <c r="EV64" s="200" t="s">
        <v>119</v>
      </c>
      <c r="EW64" s="200" t="s">
        <v>119</v>
      </c>
      <c r="EX64" s="200" t="s">
        <v>119</v>
      </c>
      <c r="EY64" s="200" t="s">
        <v>119</v>
      </c>
      <c r="EZ64" s="200" t="s">
        <v>119</v>
      </c>
      <c r="FA64" s="200" t="s">
        <v>119</v>
      </c>
      <c r="FB64" s="200" t="s">
        <v>119</v>
      </c>
      <c r="FC64" s="200" t="s">
        <v>119</v>
      </c>
      <c r="FD64" s="200" t="s">
        <v>119</v>
      </c>
      <c r="FE64" s="200" t="s">
        <v>119</v>
      </c>
      <c r="FF64" s="200" t="s">
        <v>119</v>
      </c>
      <c r="FG64" s="200" t="s">
        <v>119</v>
      </c>
      <c r="FH64" s="200" t="s">
        <v>119</v>
      </c>
      <c r="FI64" s="200" t="s">
        <v>119</v>
      </c>
      <c r="FJ64" s="200" t="s">
        <v>119</v>
      </c>
      <c r="FK64" s="200" t="s">
        <v>119</v>
      </c>
      <c r="FL64" s="200" t="s">
        <v>119</v>
      </c>
      <c r="FM64" s="200" t="s">
        <v>119</v>
      </c>
      <c r="FN64" s="200" t="s">
        <v>119</v>
      </c>
      <c r="FO64" s="200" t="s">
        <v>119</v>
      </c>
      <c r="FP64" s="200" t="s">
        <v>119</v>
      </c>
      <c r="FQ64" s="200" t="s">
        <v>119</v>
      </c>
      <c r="FR64" s="200" t="s">
        <v>119</v>
      </c>
      <c r="FS64" s="200" t="s">
        <v>119</v>
      </c>
      <c r="FT64" s="200" t="s">
        <v>119</v>
      </c>
      <c r="FU64" s="200" t="s">
        <v>119</v>
      </c>
      <c r="FV64" s="200" t="s">
        <v>119</v>
      </c>
      <c r="FW64" s="200" t="s">
        <v>119</v>
      </c>
      <c r="FX64" s="200" t="s">
        <v>119</v>
      </c>
      <c r="FY64" s="200" t="s">
        <v>119</v>
      </c>
      <c r="FZ64" s="200" t="s">
        <v>119</v>
      </c>
      <c r="GA64" s="200" t="s">
        <v>119</v>
      </c>
      <c r="GB64" s="200" t="s">
        <v>119</v>
      </c>
      <c r="GC64" s="200" t="s">
        <v>119</v>
      </c>
      <c r="GD64" s="200">
        <v>84</v>
      </c>
      <c r="GF64" s="200">
        <v>27</v>
      </c>
      <c r="GG64" s="200">
        <v>28</v>
      </c>
      <c r="GI64" s="200" t="s">
        <v>78</v>
      </c>
      <c r="GJ64" s="200">
        <v>56</v>
      </c>
      <c r="GL64" s="200" t="s">
        <v>78</v>
      </c>
      <c r="GM64" s="200" t="s">
        <v>119</v>
      </c>
      <c r="GN64" s="200" t="s">
        <v>119</v>
      </c>
      <c r="GO64" s="200" t="s">
        <v>119</v>
      </c>
      <c r="GP64" s="200" t="s">
        <v>119</v>
      </c>
      <c r="GQ64" s="200" t="s">
        <v>119</v>
      </c>
      <c r="GR64" s="200" t="s">
        <v>119</v>
      </c>
      <c r="GS64" s="200" t="s">
        <v>119</v>
      </c>
      <c r="GT64" s="200" t="s">
        <v>119</v>
      </c>
      <c r="GU64" s="200" t="s">
        <v>119</v>
      </c>
      <c r="GV64" s="200" t="s">
        <v>119</v>
      </c>
      <c r="GW64" s="200" t="s">
        <v>119</v>
      </c>
      <c r="GX64" s="200" t="s">
        <v>119</v>
      </c>
      <c r="GY64" s="200" t="s">
        <v>119</v>
      </c>
      <c r="GZ64" s="200" t="s">
        <v>119</v>
      </c>
      <c r="HA64" s="200" t="s">
        <v>119</v>
      </c>
      <c r="HB64" s="200" t="s">
        <v>119</v>
      </c>
      <c r="HC64" s="200" t="s">
        <v>119</v>
      </c>
      <c r="HD64" s="200" t="s">
        <v>119</v>
      </c>
      <c r="HE64" s="200">
        <v>82</v>
      </c>
      <c r="HG64" s="200">
        <v>57</v>
      </c>
      <c r="HH64" s="200">
        <v>28</v>
      </c>
      <c r="HJ64" s="200">
        <v>46</v>
      </c>
      <c r="HK64" s="200">
        <v>54</v>
      </c>
      <c r="HM64" s="200">
        <v>63</v>
      </c>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row>
    <row r="65" spans="1:256" x14ac:dyDescent="0.2">
      <c r="B65" s="200" t="s">
        <v>116</v>
      </c>
      <c r="C65" s="200">
        <v>1892</v>
      </c>
      <c r="D65" s="200">
        <v>1</v>
      </c>
      <c r="E65" s="200">
        <v>0</v>
      </c>
      <c r="F65" s="200">
        <v>27</v>
      </c>
      <c r="G65" s="200">
        <v>5</v>
      </c>
      <c r="H65" s="200">
        <v>10</v>
      </c>
      <c r="I65" s="200">
        <v>29</v>
      </c>
      <c r="J65" s="200">
        <v>28</v>
      </c>
      <c r="K65" s="200" t="s">
        <v>78</v>
      </c>
      <c r="P65" s="200">
        <v>57</v>
      </c>
      <c r="Q65" s="200">
        <v>794</v>
      </c>
      <c r="R65" s="200">
        <v>2</v>
      </c>
      <c r="S65" s="200">
        <v>1</v>
      </c>
      <c r="T65" s="200">
        <v>26</v>
      </c>
      <c r="U65" s="200">
        <v>6</v>
      </c>
      <c r="V65" s="200">
        <v>9</v>
      </c>
      <c r="W65" s="200">
        <v>26</v>
      </c>
      <c r="X65" s="200">
        <v>31</v>
      </c>
      <c r="Y65" s="200" t="s">
        <v>78</v>
      </c>
      <c r="AD65" s="200">
        <v>57</v>
      </c>
      <c r="AE65" s="200">
        <v>1098</v>
      </c>
      <c r="AF65" s="200">
        <v>1</v>
      </c>
      <c r="AG65" s="200">
        <v>0</v>
      </c>
      <c r="AH65" s="200">
        <v>27</v>
      </c>
      <c r="AI65" s="200">
        <v>4</v>
      </c>
      <c r="AJ65" s="200">
        <v>11</v>
      </c>
      <c r="AK65" s="200">
        <v>31</v>
      </c>
      <c r="AL65" s="200">
        <v>26</v>
      </c>
      <c r="AM65" s="200">
        <v>0</v>
      </c>
      <c r="AR65" s="200">
        <v>56</v>
      </c>
      <c r="AS65" s="200">
        <v>1888</v>
      </c>
      <c r="AT65" s="200" t="s">
        <v>78</v>
      </c>
      <c r="AU65" s="200">
        <v>0</v>
      </c>
      <c r="AV65" s="200">
        <v>8</v>
      </c>
      <c r="AW65" s="200">
        <v>7</v>
      </c>
      <c r="AX65" s="200">
        <v>14</v>
      </c>
      <c r="AY65" s="200">
        <v>24</v>
      </c>
      <c r="AZ65" s="200">
        <v>36</v>
      </c>
      <c r="BA65" s="200">
        <v>11</v>
      </c>
      <c r="BB65" s="200">
        <v>0</v>
      </c>
      <c r="BH65" s="200">
        <v>47</v>
      </c>
      <c r="BI65" s="200">
        <v>795</v>
      </c>
      <c r="BJ65" s="200" t="s">
        <v>78</v>
      </c>
      <c r="BK65" s="200" t="s">
        <v>78</v>
      </c>
      <c r="BL65" s="200">
        <v>8</v>
      </c>
      <c r="BM65" s="200">
        <v>6</v>
      </c>
      <c r="BN65" s="200">
        <v>14</v>
      </c>
      <c r="BO65" s="200">
        <v>24</v>
      </c>
      <c r="BP65" s="200">
        <v>33</v>
      </c>
      <c r="BQ65" s="200">
        <v>15</v>
      </c>
      <c r="BR65" s="200" t="s">
        <v>78</v>
      </c>
      <c r="BX65" s="200">
        <v>48</v>
      </c>
      <c r="BY65" s="200">
        <v>1093</v>
      </c>
      <c r="BZ65" s="200">
        <v>0</v>
      </c>
      <c r="CA65" s="200" t="s">
        <v>78</v>
      </c>
      <c r="CB65" s="200">
        <v>8</v>
      </c>
      <c r="CC65" s="200">
        <v>7</v>
      </c>
      <c r="CD65" s="200">
        <v>14</v>
      </c>
      <c r="CE65" s="200">
        <v>25</v>
      </c>
      <c r="CF65" s="200">
        <v>38</v>
      </c>
      <c r="CG65" s="200">
        <v>8</v>
      </c>
      <c r="CH65" s="200" t="s">
        <v>78</v>
      </c>
      <c r="CN65" s="200">
        <v>46</v>
      </c>
      <c r="CO65" s="200">
        <v>1892</v>
      </c>
      <c r="CP65" s="200">
        <v>1</v>
      </c>
      <c r="CQ65" s="200">
        <v>0</v>
      </c>
      <c r="CR65" s="200">
        <v>28</v>
      </c>
      <c r="CS65" s="200">
        <v>3</v>
      </c>
      <c r="CT65" s="200">
        <v>1</v>
      </c>
      <c r="CU65" s="200">
        <v>19</v>
      </c>
      <c r="CV65" s="200">
        <v>33</v>
      </c>
      <c r="CW65" s="200">
        <v>13</v>
      </c>
      <c r="CX65" s="200">
        <v>1</v>
      </c>
      <c r="DD65" s="200">
        <v>48</v>
      </c>
      <c r="DE65" s="200">
        <v>794</v>
      </c>
      <c r="DF65" s="200">
        <v>1</v>
      </c>
      <c r="DG65" s="200">
        <v>1</v>
      </c>
      <c r="DH65" s="200">
        <v>29</v>
      </c>
      <c r="DI65" s="200">
        <v>4</v>
      </c>
      <c r="DJ65" s="200">
        <v>2</v>
      </c>
      <c r="DK65" s="200">
        <v>20</v>
      </c>
      <c r="DL65" s="200">
        <v>32</v>
      </c>
      <c r="DM65" s="200">
        <v>11</v>
      </c>
      <c r="DN65" s="200">
        <v>1</v>
      </c>
      <c r="DT65" s="200">
        <v>44</v>
      </c>
      <c r="DU65" s="200">
        <v>1098</v>
      </c>
      <c r="DV65" s="200">
        <v>1</v>
      </c>
      <c r="DW65" s="200">
        <v>0</v>
      </c>
      <c r="DX65" s="200">
        <v>27</v>
      </c>
      <c r="DY65" s="200">
        <v>2</v>
      </c>
      <c r="DZ65" s="200">
        <v>1</v>
      </c>
      <c r="EA65" s="200">
        <v>18</v>
      </c>
      <c r="EB65" s="200">
        <v>34</v>
      </c>
      <c r="EC65" s="200">
        <v>15</v>
      </c>
      <c r="ED65" s="200">
        <v>2</v>
      </c>
      <c r="EJ65" s="200">
        <v>51</v>
      </c>
      <c r="EK65" s="200" t="s">
        <v>119</v>
      </c>
      <c r="EL65" s="200" t="s">
        <v>119</v>
      </c>
      <c r="EM65" s="200" t="s">
        <v>119</v>
      </c>
      <c r="EN65" s="200" t="s">
        <v>119</v>
      </c>
      <c r="EO65" s="200" t="s">
        <v>119</v>
      </c>
      <c r="EP65" s="200" t="s">
        <v>119</v>
      </c>
      <c r="EQ65" s="200" t="s">
        <v>119</v>
      </c>
      <c r="ER65" s="200" t="s">
        <v>119</v>
      </c>
      <c r="ES65" s="200" t="s">
        <v>119</v>
      </c>
      <c r="ET65" s="200" t="s">
        <v>119</v>
      </c>
      <c r="EU65" s="200" t="s">
        <v>119</v>
      </c>
      <c r="EV65" s="200" t="s">
        <v>119</v>
      </c>
      <c r="EW65" s="200" t="s">
        <v>119</v>
      </c>
      <c r="EX65" s="200" t="s">
        <v>119</v>
      </c>
      <c r="EY65" s="200" t="s">
        <v>119</v>
      </c>
      <c r="EZ65" s="200" t="s">
        <v>119</v>
      </c>
      <c r="FA65" s="200" t="s">
        <v>119</v>
      </c>
      <c r="FB65" s="200" t="s">
        <v>119</v>
      </c>
      <c r="FC65" s="200" t="s">
        <v>119</v>
      </c>
      <c r="FD65" s="200" t="s">
        <v>119</v>
      </c>
      <c r="FE65" s="200" t="s">
        <v>119</v>
      </c>
      <c r="FF65" s="200" t="s">
        <v>119</v>
      </c>
      <c r="FG65" s="200" t="s">
        <v>119</v>
      </c>
      <c r="FH65" s="200" t="s">
        <v>119</v>
      </c>
      <c r="FI65" s="200" t="s">
        <v>119</v>
      </c>
      <c r="FJ65" s="200" t="s">
        <v>119</v>
      </c>
      <c r="FK65" s="200" t="s">
        <v>119</v>
      </c>
      <c r="FL65" s="200" t="s">
        <v>119</v>
      </c>
      <c r="FM65" s="200" t="s">
        <v>119</v>
      </c>
      <c r="FN65" s="200" t="s">
        <v>119</v>
      </c>
      <c r="FO65" s="200" t="s">
        <v>119</v>
      </c>
      <c r="FP65" s="200" t="s">
        <v>119</v>
      </c>
      <c r="FQ65" s="200" t="s">
        <v>119</v>
      </c>
      <c r="FR65" s="200" t="s">
        <v>119</v>
      </c>
      <c r="FS65" s="200" t="s">
        <v>119</v>
      </c>
      <c r="FT65" s="200" t="s">
        <v>119</v>
      </c>
      <c r="FU65" s="200" t="s">
        <v>119</v>
      </c>
      <c r="FV65" s="200" t="s">
        <v>119</v>
      </c>
      <c r="FW65" s="200" t="s">
        <v>119</v>
      </c>
      <c r="FX65" s="200" t="s">
        <v>119</v>
      </c>
      <c r="FY65" s="200" t="s">
        <v>119</v>
      </c>
      <c r="FZ65" s="200" t="s">
        <v>119</v>
      </c>
      <c r="GA65" s="200" t="s">
        <v>119</v>
      </c>
      <c r="GB65" s="200" t="s">
        <v>119</v>
      </c>
      <c r="GC65" s="200" t="s">
        <v>119</v>
      </c>
      <c r="GD65" s="200">
        <v>1887</v>
      </c>
      <c r="GF65" s="200">
        <v>38</v>
      </c>
      <c r="GG65" s="200">
        <v>794</v>
      </c>
      <c r="GI65" s="200">
        <v>38</v>
      </c>
      <c r="GJ65" s="200">
        <v>1093</v>
      </c>
      <c r="GL65" s="200">
        <v>37</v>
      </c>
      <c r="GM65" s="200" t="s">
        <v>119</v>
      </c>
      <c r="GN65" s="200" t="s">
        <v>119</v>
      </c>
      <c r="GO65" s="200" t="s">
        <v>119</v>
      </c>
      <c r="GP65" s="200" t="s">
        <v>119</v>
      </c>
      <c r="GQ65" s="200" t="s">
        <v>119</v>
      </c>
      <c r="GR65" s="200" t="s">
        <v>119</v>
      </c>
      <c r="GS65" s="200" t="s">
        <v>119</v>
      </c>
      <c r="GT65" s="200" t="s">
        <v>119</v>
      </c>
      <c r="GU65" s="200" t="s">
        <v>119</v>
      </c>
      <c r="GV65" s="200" t="s">
        <v>119</v>
      </c>
      <c r="GW65" s="200" t="s">
        <v>119</v>
      </c>
      <c r="GX65" s="200" t="s">
        <v>119</v>
      </c>
      <c r="GY65" s="200" t="s">
        <v>119</v>
      </c>
      <c r="GZ65" s="200" t="s">
        <v>119</v>
      </c>
      <c r="HA65" s="200" t="s">
        <v>119</v>
      </c>
      <c r="HB65" s="200" t="s">
        <v>119</v>
      </c>
      <c r="HC65" s="200" t="s">
        <v>119</v>
      </c>
      <c r="HD65" s="200" t="s">
        <v>119</v>
      </c>
      <c r="HE65" s="200">
        <v>1850</v>
      </c>
      <c r="HG65" s="200">
        <v>61</v>
      </c>
      <c r="HH65" s="200">
        <v>776</v>
      </c>
      <c r="HJ65" s="200">
        <v>57</v>
      </c>
      <c r="HK65" s="200">
        <v>1074</v>
      </c>
      <c r="HM65" s="200">
        <v>64</v>
      </c>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row>
    <row r="66" spans="1:256" x14ac:dyDescent="0.2">
      <c r="B66" s="200" t="s">
        <v>117</v>
      </c>
      <c r="C66" s="200">
        <v>5116</v>
      </c>
      <c r="D66" s="200">
        <v>1</v>
      </c>
      <c r="E66" s="200">
        <v>1</v>
      </c>
      <c r="F66" s="200">
        <v>37</v>
      </c>
      <c r="G66" s="200">
        <v>4</v>
      </c>
      <c r="H66" s="200">
        <v>10</v>
      </c>
      <c r="I66" s="200">
        <v>27</v>
      </c>
      <c r="J66" s="200">
        <v>21</v>
      </c>
      <c r="K66" s="200">
        <v>0</v>
      </c>
      <c r="P66" s="200">
        <v>48</v>
      </c>
      <c r="Q66" s="200">
        <v>719</v>
      </c>
      <c r="R66" s="200">
        <v>2</v>
      </c>
      <c r="S66" s="200">
        <v>1</v>
      </c>
      <c r="T66" s="200">
        <v>39</v>
      </c>
      <c r="U66" s="200">
        <v>4</v>
      </c>
      <c r="V66" s="200">
        <v>9</v>
      </c>
      <c r="W66" s="200">
        <v>25</v>
      </c>
      <c r="X66" s="200">
        <v>20</v>
      </c>
      <c r="Y66" s="200">
        <v>0</v>
      </c>
      <c r="AD66" s="200">
        <v>45</v>
      </c>
      <c r="AE66" s="200">
        <v>4397</v>
      </c>
      <c r="AF66" s="200">
        <v>1</v>
      </c>
      <c r="AG66" s="200">
        <v>1</v>
      </c>
      <c r="AH66" s="200">
        <v>36</v>
      </c>
      <c r="AI66" s="200">
        <v>4</v>
      </c>
      <c r="AJ66" s="200">
        <v>10</v>
      </c>
      <c r="AK66" s="200">
        <v>28</v>
      </c>
      <c r="AL66" s="200">
        <v>21</v>
      </c>
      <c r="AM66" s="200">
        <v>0</v>
      </c>
      <c r="AR66" s="200">
        <v>49</v>
      </c>
      <c r="AS66" s="200">
        <v>5082</v>
      </c>
      <c r="AT66" s="200">
        <v>0</v>
      </c>
      <c r="AU66" s="200">
        <v>0</v>
      </c>
      <c r="AV66" s="200">
        <v>14</v>
      </c>
      <c r="AW66" s="200">
        <v>9</v>
      </c>
      <c r="AX66" s="200">
        <v>15</v>
      </c>
      <c r="AY66" s="200">
        <v>24</v>
      </c>
      <c r="AZ66" s="200">
        <v>29</v>
      </c>
      <c r="BA66" s="200">
        <v>8</v>
      </c>
      <c r="BB66" s="200">
        <v>0</v>
      </c>
      <c r="BH66" s="200">
        <v>38</v>
      </c>
      <c r="BI66" s="200">
        <v>710</v>
      </c>
      <c r="BJ66" s="200">
        <v>1</v>
      </c>
      <c r="BK66" s="200">
        <v>0</v>
      </c>
      <c r="BL66" s="200">
        <v>18</v>
      </c>
      <c r="BM66" s="200">
        <v>9</v>
      </c>
      <c r="BN66" s="200">
        <v>12</v>
      </c>
      <c r="BO66" s="200">
        <v>22</v>
      </c>
      <c r="BP66" s="200">
        <v>28</v>
      </c>
      <c r="BQ66" s="200">
        <v>9</v>
      </c>
      <c r="BR66" s="200" t="s">
        <v>78</v>
      </c>
      <c r="BX66" s="200">
        <v>37</v>
      </c>
      <c r="BY66" s="200">
        <v>4372</v>
      </c>
      <c r="BZ66" s="200">
        <v>0</v>
      </c>
      <c r="CA66" s="200">
        <v>0</v>
      </c>
      <c r="CB66" s="200">
        <v>13</v>
      </c>
      <c r="CC66" s="200">
        <v>9</v>
      </c>
      <c r="CD66" s="200">
        <v>15</v>
      </c>
      <c r="CE66" s="200">
        <v>24</v>
      </c>
      <c r="CF66" s="200">
        <v>30</v>
      </c>
      <c r="CG66" s="200">
        <v>8</v>
      </c>
      <c r="CH66" s="200" t="s">
        <v>78</v>
      </c>
      <c r="CN66" s="200">
        <v>38</v>
      </c>
      <c r="CO66" s="200">
        <v>5114</v>
      </c>
      <c r="CP66" s="200">
        <v>1</v>
      </c>
      <c r="CQ66" s="200">
        <v>1</v>
      </c>
      <c r="CR66" s="200">
        <v>36</v>
      </c>
      <c r="CS66" s="200">
        <v>2</v>
      </c>
      <c r="CT66" s="200">
        <v>1</v>
      </c>
      <c r="CU66" s="200">
        <v>15</v>
      </c>
      <c r="CV66" s="200">
        <v>28</v>
      </c>
      <c r="CW66" s="200">
        <v>15</v>
      </c>
      <c r="CX66" s="200">
        <v>2</v>
      </c>
      <c r="DD66" s="200">
        <v>44</v>
      </c>
      <c r="DE66" s="200">
        <v>719</v>
      </c>
      <c r="DF66" s="200">
        <v>1</v>
      </c>
      <c r="DG66" s="200">
        <v>1</v>
      </c>
      <c r="DH66" s="200">
        <v>42</v>
      </c>
      <c r="DI66" s="200">
        <v>3</v>
      </c>
      <c r="DJ66" s="200">
        <v>1</v>
      </c>
      <c r="DK66" s="200">
        <v>17</v>
      </c>
      <c r="DL66" s="200">
        <v>24</v>
      </c>
      <c r="DM66" s="200">
        <v>10</v>
      </c>
      <c r="DN66" s="200">
        <v>0</v>
      </c>
      <c r="DT66" s="200">
        <v>34</v>
      </c>
      <c r="DU66" s="200">
        <v>4395</v>
      </c>
      <c r="DV66" s="200">
        <v>1</v>
      </c>
      <c r="DW66" s="200">
        <v>1</v>
      </c>
      <c r="DX66" s="200">
        <v>34</v>
      </c>
      <c r="DY66" s="200">
        <v>2</v>
      </c>
      <c r="DZ66" s="200">
        <v>1</v>
      </c>
      <c r="EA66" s="200">
        <v>15</v>
      </c>
      <c r="EB66" s="200">
        <v>29</v>
      </c>
      <c r="EC66" s="200">
        <v>15</v>
      </c>
      <c r="ED66" s="200">
        <v>2</v>
      </c>
      <c r="EJ66" s="200">
        <v>46</v>
      </c>
      <c r="EK66" s="200" t="s">
        <v>119</v>
      </c>
      <c r="EL66" s="200" t="s">
        <v>119</v>
      </c>
      <c r="EM66" s="200" t="s">
        <v>119</v>
      </c>
      <c r="EN66" s="200" t="s">
        <v>119</v>
      </c>
      <c r="EO66" s="200" t="s">
        <v>119</v>
      </c>
      <c r="EP66" s="200" t="s">
        <v>119</v>
      </c>
      <c r="EQ66" s="200" t="s">
        <v>119</v>
      </c>
      <c r="ER66" s="200" t="s">
        <v>119</v>
      </c>
      <c r="ES66" s="200" t="s">
        <v>119</v>
      </c>
      <c r="ET66" s="200" t="s">
        <v>119</v>
      </c>
      <c r="EU66" s="200" t="s">
        <v>119</v>
      </c>
      <c r="EV66" s="200" t="s">
        <v>119</v>
      </c>
      <c r="EW66" s="200" t="s">
        <v>119</v>
      </c>
      <c r="EX66" s="200" t="s">
        <v>119</v>
      </c>
      <c r="EY66" s="200" t="s">
        <v>119</v>
      </c>
      <c r="EZ66" s="200" t="s">
        <v>119</v>
      </c>
      <c r="FA66" s="200" t="s">
        <v>119</v>
      </c>
      <c r="FB66" s="200" t="s">
        <v>119</v>
      </c>
      <c r="FC66" s="200" t="s">
        <v>119</v>
      </c>
      <c r="FD66" s="200" t="s">
        <v>119</v>
      </c>
      <c r="FE66" s="200" t="s">
        <v>119</v>
      </c>
      <c r="FF66" s="200" t="s">
        <v>119</v>
      </c>
      <c r="FG66" s="200" t="s">
        <v>119</v>
      </c>
      <c r="FH66" s="200" t="s">
        <v>119</v>
      </c>
      <c r="FI66" s="200" t="s">
        <v>119</v>
      </c>
      <c r="FJ66" s="200" t="s">
        <v>119</v>
      </c>
      <c r="FK66" s="200" t="s">
        <v>119</v>
      </c>
      <c r="FL66" s="200" t="s">
        <v>119</v>
      </c>
      <c r="FM66" s="200" t="s">
        <v>119</v>
      </c>
      <c r="FN66" s="200" t="s">
        <v>119</v>
      </c>
      <c r="FO66" s="200" t="s">
        <v>119</v>
      </c>
      <c r="FP66" s="200" t="s">
        <v>119</v>
      </c>
      <c r="FQ66" s="200" t="s">
        <v>119</v>
      </c>
      <c r="FR66" s="200" t="s">
        <v>119</v>
      </c>
      <c r="FS66" s="200" t="s">
        <v>119</v>
      </c>
      <c r="FT66" s="200" t="s">
        <v>119</v>
      </c>
      <c r="FU66" s="200" t="s">
        <v>119</v>
      </c>
      <c r="FV66" s="200" t="s">
        <v>119</v>
      </c>
      <c r="FW66" s="200" t="s">
        <v>119</v>
      </c>
      <c r="FX66" s="200" t="s">
        <v>119</v>
      </c>
      <c r="FY66" s="200" t="s">
        <v>119</v>
      </c>
      <c r="FZ66" s="200" t="s">
        <v>119</v>
      </c>
      <c r="GA66" s="200" t="s">
        <v>119</v>
      </c>
      <c r="GB66" s="200" t="s">
        <v>119</v>
      </c>
      <c r="GC66" s="200" t="s">
        <v>119</v>
      </c>
      <c r="GD66" s="200">
        <v>5080</v>
      </c>
      <c r="GF66" s="200">
        <v>31</v>
      </c>
      <c r="GG66" s="200">
        <v>710</v>
      </c>
      <c r="GI66" s="200">
        <v>27</v>
      </c>
      <c r="GJ66" s="200">
        <v>4370</v>
      </c>
      <c r="GL66" s="200">
        <v>32</v>
      </c>
      <c r="GM66" s="200" t="s">
        <v>119</v>
      </c>
      <c r="GN66" s="200" t="s">
        <v>119</v>
      </c>
      <c r="GO66" s="200" t="s">
        <v>119</v>
      </c>
      <c r="GP66" s="200" t="s">
        <v>119</v>
      </c>
      <c r="GQ66" s="200" t="s">
        <v>119</v>
      </c>
      <c r="GR66" s="200" t="s">
        <v>119</v>
      </c>
      <c r="GS66" s="200" t="s">
        <v>119</v>
      </c>
      <c r="GT66" s="200" t="s">
        <v>119</v>
      </c>
      <c r="GU66" s="200" t="s">
        <v>119</v>
      </c>
      <c r="GV66" s="200" t="s">
        <v>119</v>
      </c>
      <c r="GW66" s="200" t="s">
        <v>119</v>
      </c>
      <c r="GX66" s="200" t="s">
        <v>119</v>
      </c>
      <c r="GY66" s="200" t="s">
        <v>119</v>
      </c>
      <c r="GZ66" s="200" t="s">
        <v>119</v>
      </c>
      <c r="HA66" s="200" t="s">
        <v>119</v>
      </c>
      <c r="HB66" s="200" t="s">
        <v>119</v>
      </c>
      <c r="HC66" s="200" t="s">
        <v>119</v>
      </c>
      <c r="HD66" s="200" t="s">
        <v>119</v>
      </c>
      <c r="HE66" s="200">
        <v>4970</v>
      </c>
      <c r="HG66" s="200">
        <v>57</v>
      </c>
      <c r="HH66" s="200">
        <v>703</v>
      </c>
      <c r="HJ66" s="200">
        <v>50</v>
      </c>
      <c r="HK66" s="200">
        <v>4267</v>
      </c>
      <c r="HM66" s="200">
        <v>58</v>
      </c>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row>
    <row r="67" spans="1:256" x14ac:dyDescent="0.2">
      <c r="B67" s="200" t="s">
        <v>118</v>
      </c>
      <c r="C67" s="200">
        <v>2083</v>
      </c>
      <c r="D67" s="200">
        <v>1</v>
      </c>
      <c r="E67" s="200" t="s">
        <v>78</v>
      </c>
      <c r="F67" s="200">
        <v>17</v>
      </c>
      <c r="G67" s="200">
        <v>6</v>
      </c>
      <c r="H67" s="200">
        <v>18</v>
      </c>
      <c r="I67" s="200">
        <v>38</v>
      </c>
      <c r="J67" s="200">
        <v>20</v>
      </c>
      <c r="K67" s="200" t="s">
        <v>78</v>
      </c>
      <c r="P67" s="200">
        <v>58</v>
      </c>
      <c r="Q67" s="200">
        <v>818</v>
      </c>
      <c r="R67" s="200">
        <v>1</v>
      </c>
      <c r="S67" s="200" t="s">
        <v>78</v>
      </c>
      <c r="T67" s="200">
        <v>16</v>
      </c>
      <c r="U67" s="200">
        <v>6</v>
      </c>
      <c r="V67" s="200">
        <v>19</v>
      </c>
      <c r="W67" s="200">
        <v>38</v>
      </c>
      <c r="X67" s="200">
        <v>20</v>
      </c>
      <c r="Y67" s="200" t="s">
        <v>78</v>
      </c>
      <c r="AD67" s="200">
        <v>58</v>
      </c>
      <c r="AE67" s="200">
        <v>1265</v>
      </c>
      <c r="AF67" s="200">
        <v>1</v>
      </c>
      <c r="AG67" s="200" t="s">
        <v>78</v>
      </c>
      <c r="AH67" s="200">
        <v>18</v>
      </c>
      <c r="AI67" s="200">
        <v>6</v>
      </c>
      <c r="AJ67" s="200">
        <v>17</v>
      </c>
      <c r="AK67" s="200">
        <v>38</v>
      </c>
      <c r="AL67" s="200">
        <v>20</v>
      </c>
      <c r="AM67" s="200" t="s">
        <v>78</v>
      </c>
      <c r="AR67" s="200">
        <v>59</v>
      </c>
      <c r="AS67" s="200">
        <v>2081</v>
      </c>
      <c r="AT67" s="200">
        <v>0</v>
      </c>
      <c r="AU67" s="200">
        <v>0</v>
      </c>
      <c r="AV67" s="200">
        <v>2</v>
      </c>
      <c r="AW67" s="200">
        <v>3</v>
      </c>
      <c r="AX67" s="200">
        <v>13</v>
      </c>
      <c r="AY67" s="200">
        <v>39</v>
      </c>
      <c r="AZ67" s="200">
        <v>35</v>
      </c>
      <c r="BA67" s="200">
        <v>7</v>
      </c>
      <c r="BB67" s="200" t="s">
        <v>78</v>
      </c>
      <c r="BH67" s="200">
        <v>43</v>
      </c>
      <c r="BI67" s="200">
        <v>816</v>
      </c>
      <c r="BJ67" s="200" t="s">
        <v>78</v>
      </c>
      <c r="BK67" s="200">
        <v>0</v>
      </c>
      <c r="BL67" s="200">
        <v>2</v>
      </c>
      <c r="BM67" s="200">
        <v>3</v>
      </c>
      <c r="BN67" s="200">
        <v>12</v>
      </c>
      <c r="BO67" s="200">
        <v>35</v>
      </c>
      <c r="BP67" s="200">
        <v>38</v>
      </c>
      <c r="BQ67" s="200">
        <v>9</v>
      </c>
      <c r="BR67" s="200" t="s">
        <v>78</v>
      </c>
      <c r="BX67" s="200">
        <v>48</v>
      </c>
      <c r="BY67" s="200">
        <v>1265</v>
      </c>
      <c r="BZ67" s="200" t="s">
        <v>78</v>
      </c>
      <c r="CA67" s="200">
        <v>0</v>
      </c>
      <c r="CB67" s="200">
        <v>2</v>
      </c>
      <c r="CC67" s="200">
        <v>3</v>
      </c>
      <c r="CD67" s="200">
        <v>14</v>
      </c>
      <c r="CE67" s="200">
        <v>41</v>
      </c>
      <c r="CF67" s="200">
        <v>33</v>
      </c>
      <c r="CG67" s="200">
        <v>6</v>
      </c>
      <c r="CH67" s="200" t="s">
        <v>78</v>
      </c>
      <c r="CN67" s="200">
        <v>40</v>
      </c>
      <c r="CO67" s="200">
        <v>2083</v>
      </c>
      <c r="CP67" s="200">
        <v>1</v>
      </c>
      <c r="CQ67" s="200">
        <v>0</v>
      </c>
      <c r="CR67" s="200">
        <v>17</v>
      </c>
      <c r="CS67" s="200">
        <v>4</v>
      </c>
      <c r="CT67" s="200">
        <v>2</v>
      </c>
      <c r="CU67" s="200">
        <v>24</v>
      </c>
      <c r="CV67" s="200">
        <v>39</v>
      </c>
      <c r="CW67" s="200">
        <v>12</v>
      </c>
      <c r="CX67" s="200">
        <v>1</v>
      </c>
      <c r="DD67" s="200">
        <v>52</v>
      </c>
      <c r="DE67" s="200">
        <v>818</v>
      </c>
      <c r="DF67" s="200">
        <v>1</v>
      </c>
      <c r="DG67" s="200">
        <v>0</v>
      </c>
      <c r="DH67" s="200">
        <v>19</v>
      </c>
      <c r="DI67" s="200">
        <v>5</v>
      </c>
      <c r="DJ67" s="200">
        <v>3</v>
      </c>
      <c r="DK67" s="200">
        <v>27</v>
      </c>
      <c r="DL67" s="200">
        <v>37</v>
      </c>
      <c r="DM67" s="200">
        <v>8</v>
      </c>
      <c r="DN67" s="200">
        <v>0</v>
      </c>
      <c r="DT67" s="200">
        <v>46</v>
      </c>
      <c r="DU67" s="200">
        <v>1265</v>
      </c>
      <c r="DV67" s="200">
        <v>1</v>
      </c>
      <c r="DW67" s="200">
        <v>0</v>
      </c>
      <c r="DX67" s="200">
        <v>15</v>
      </c>
      <c r="DY67" s="200">
        <v>4</v>
      </c>
      <c r="DZ67" s="200">
        <v>1</v>
      </c>
      <c r="EA67" s="200">
        <v>23</v>
      </c>
      <c r="EB67" s="200">
        <v>41</v>
      </c>
      <c r="EC67" s="200">
        <v>14</v>
      </c>
      <c r="ED67" s="200">
        <v>1</v>
      </c>
      <c r="EJ67" s="200">
        <v>56</v>
      </c>
      <c r="EK67" s="200" t="s">
        <v>119</v>
      </c>
      <c r="EL67" s="200" t="s">
        <v>119</v>
      </c>
      <c r="EM67" s="200" t="s">
        <v>119</v>
      </c>
      <c r="EN67" s="200" t="s">
        <v>119</v>
      </c>
      <c r="EO67" s="200" t="s">
        <v>119</v>
      </c>
      <c r="EP67" s="200" t="s">
        <v>119</v>
      </c>
      <c r="EQ67" s="200" t="s">
        <v>119</v>
      </c>
      <c r="ER67" s="200" t="s">
        <v>119</v>
      </c>
      <c r="ES67" s="200" t="s">
        <v>119</v>
      </c>
      <c r="ET67" s="200" t="s">
        <v>119</v>
      </c>
      <c r="EU67" s="200" t="s">
        <v>119</v>
      </c>
      <c r="EV67" s="200" t="s">
        <v>119</v>
      </c>
      <c r="EW67" s="200" t="s">
        <v>119</v>
      </c>
      <c r="EX67" s="200" t="s">
        <v>119</v>
      </c>
      <c r="EY67" s="200" t="s">
        <v>119</v>
      </c>
      <c r="EZ67" s="200" t="s">
        <v>119</v>
      </c>
      <c r="FA67" s="200" t="s">
        <v>119</v>
      </c>
      <c r="FB67" s="200" t="s">
        <v>119</v>
      </c>
      <c r="FC67" s="200" t="s">
        <v>119</v>
      </c>
      <c r="FD67" s="200" t="s">
        <v>119</v>
      </c>
      <c r="FE67" s="200" t="s">
        <v>119</v>
      </c>
      <c r="FF67" s="200" t="s">
        <v>119</v>
      </c>
      <c r="FG67" s="200" t="s">
        <v>119</v>
      </c>
      <c r="FH67" s="200" t="s">
        <v>119</v>
      </c>
      <c r="FI67" s="200" t="s">
        <v>119</v>
      </c>
      <c r="FJ67" s="200" t="s">
        <v>119</v>
      </c>
      <c r="FK67" s="200" t="s">
        <v>119</v>
      </c>
      <c r="FL67" s="200" t="s">
        <v>119</v>
      </c>
      <c r="FM67" s="200" t="s">
        <v>119</v>
      </c>
      <c r="FN67" s="200" t="s">
        <v>119</v>
      </c>
      <c r="FO67" s="200" t="s">
        <v>119</v>
      </c>
      <c r="FP67" s="200" t="s">
        <v>119</v>
      </c>
      <c r="FQ67" s="200" t="s">
        <v>119</v>
      </c>
      <c r="FR67" s="200" t="s">
        <v>119</v>
      </c>
      <c r="FS67" s="200" t="s">
        <v>119</v>
      </c>
      <c r="FT67" s="200" t="s">
        <v>119</v>
      </c>
      <c r="FU67" s="200" t="s">
        <v>119</v>
      </c>
      <c r="FV67" s="200" t="s">
        <v>119</v>
      </c>
      <c r="FW67" s="200" t="s">
        <v>119</v>
      </c>
      <c r="FX67" s="200" t="s">
        <v>119</v>
      </c>
      <c r="FY67" s="200" t="s">
        <v>119</v>
      </c>
      <c r="FZ67" s="200" t="s">
        <v>119</v>
      </c>
      <c r="GA67" s="200" t="s">
        <v>119</v>
      </c>
      <c r="GB67" s="200" t="s">
        <v>119</v>
      </c>
      <c r="GC67" s="200" t="s">
        <v>119</v>
      </c>
      <c r="GD67" s="200">
        <v>2080</v>
      </c>
      <c r="GF67" s="200">
        <v>34</v>
      </c>
      <c r="GG67" s="200">
        <v>816</v>
      </c>
      <c r="GI67" s="200">
        <v>35</v>
      </c>
      <c r="GJ67" s="200">
        <v>1264</v>
      </c>
      <c r="GL67" s="200">
        <v>33</v>
      </c>
      <c r="GM67" s="200" t="s">
        <v>119</v>
      </c>
      <c r="GN67" s="200" t="s">
        <v>119</v>
      </c>
      <c r="GO67" s="200" t="s">
        <v>119</v>
      </c>
      <c r="GP67" s="200" t="s">
        <v>119</v>
      </c>
      <c r="GQ67" s="200" t="s">
        <v>119</v>
      </c>
      <c r="GR67" s="200" t="s">
        <v>119</v>
      </c>
      <c r="GS67" s="200" t="s">
        <v>119</v>
      </c>
      <c r="GT67" s="200" t="s">
        <v>119</v>
      </c>
      <c r="GU67" s="200" t="s">
        <v>119</v>
      </c>
      <c r="GV67" s="200" t="s">
        <v>119</v>
      </c>
      <c r="GW67" s="200" t="s">
        <v>119</v>
      </c>
      <c r="GX67" s="200" t="s">
        <v>119</v>
      </c>
      <c r="GY67" s="200" t="s">
        <v>119</v>
      </c>
      <c r="GZ67" s="200" t="s">
        <v>119</v>
      </c>
      <c r="HA67" s="200" t="s">
        <v>119</v>
      </c>
      <c r="HB67" s="200" t="s">
        <v>119</v>
      </c>
      <c r="HC67" s="200" t="s">
        <v>119</v>
      </c>
      <c r="HD67" s="200" t="s">
        <v>119</v>
      </c>
      <c r="HE67" s="200">
        <v>2002</v>
      </c>
      <c r="HG67" s="200">
        <v>68</v>
      </c>
      <c r="HH67" s="200">
        <v>793</v>
      </c>
      <c r="HJ67" s="200">
        <v>62</v>
      </c>
      <c r="HK67" s="200">
        <v>1209</v>
      </c>
      <c r="HM67" s="200">
        <v>72</v>
      </c>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row>
    <row r="68" spans="1:256" x14ac:dyDescent="0.2">
      <c r="B68" s="200" t="s">
        <v>247</v>
      </c>
      <c r="C68" s="200">
        <v>0</v>
      </c>
      <c r="D68" s="200" t="s">
        <v>119</v>
      </c>
      <c r="E68" s="200" t="s">
        <v>119</v>
      </c>
      <c r="F68" s="200" t="s">
        <v>119</v>
      </c>
      <c r="G68" s="200" t="s">
        <v>119</v>
      </c>
      <c r="H68" s="200" t="s">
        <v>119</v>
      </c>
      <c r="I68" s="200" t="s">
        <v>119</v>
      </c>
      <c r="J68" s="200" t="s">
        <v>119</v>
      </c>
      <c r="K68" s="200" t="s">
        <v>119</v>
      </c>
      <c r="P68" s="200" t="s">
        <v>119</v>
      </c>
      <c r="Q68" s="200">
        <v>0</v>
      </c>
      <c r="R68" s="200" t="s">
        <v>119</v>
      </c>
      <c r="S68" s="200" t="s">
        <v>119</v>
      </c>
      <c r="T68" s="200" t="s">
        <v>119</v>
      </c>
      <c r="U68" s="200" t="s">
        <v>119</v>
      </c>
      <c r="V68" s="200" t="s">
        <v>119</v>
      </c>
      <c r="W68" s="200" t="s">
        <v>119</v>
      </c>
      <c r="X68" s="200" t="s">
        <v>119</v>
      </c>
      <c r="Y68" s="200" t="s">
        <v>119</v>
      </c>
      <c r="AD68" s="200" t="s">
        <v>119</v>
      </c>
      <c r="AE68" s="200">
        <v>0</v>
      </c>
      <c r="AF68" s="200" t="s">
        <v>119</v>
      </c>
      <c r="AG68" s="200" t="s">
        <v>119</v>
      </c>
      <c r="AH68" s="200" t="s">
        <v>119</v>
      </c>
      <c r="AI68" s="200" t="s">
        <v>119</v>
      </c>
      <c r="AJ68" s="200" t="s">
        <v>119</v>
      </c>
      <c r="AK68" s="200" t="s">
        <v>119</v>
      </c>
      <c r="AL68" s="200" t="s">
        <v>119</v>
      </c>
      <c r="AM68" s="200" t="s">
        <v>119</v>
      </c>
      <c r="AR68" s="200" t="s">
        <v>119</v>
      </c>
      <c r="AS68" s="200">
        <v>0</v>
      </c>
      <c r="AT68" s="200" t="s">
        <v>119</v>
      </c>
      <c r="AU68" s="200" t="s">
        <v>119</v>
      </c>
      <c r="AV68" s="200" t="s">
        <v>119</v>
      </c>
      <c r="AW68" s="200" t="s">
        <v>119</v>
      </c>
      <c r="AX68" s="200" t="s">
        <v>119</v>
      </c>
      <c r="AY68" s="200" t="s">
        <v>119</v>
      </c>
      <c r="AZ68" s="200" t="s">
        <v>119</v>
      </c>
      <c r="BA68" s="200" t="s">
        <v>119</v>
      </c>
      <c r="BB68" s="200" t="s">
        <v>119</v>
      </c>
      <c r="BH68" s="200" t="s">
        <v>119</v>
      </c>
      <c r="BI68" s="200">
        <v>0</v>
      </c>
      <c r="BJ68" s="200" t="s">
        <v>119</v>
      </c>
      <c r="BK68" s="200" t="s">
        <v>119</v>
      </c>
      <c r="BL68" s="200" t="s">
        <v>119</v>
      </c>
      <c r="BM68" s="200" t="s">
        <v>119</v>
      </c>
      <c r="BN68" s="200" t="s">
        <v>119</v>
      </c>
      <c r="BO68" s="200" t="s">
        <v>119</v>
      </c>
      <c r="BP68" s="200" t="s">
        <v>119</v>
      </c>
      <c r="BQ68" s="200" t="s">
        <v>119</v>
      </c>
      <c r="BR68" s="200" t="s">
        <v>119</v>
      </c>
      <c r="BX68" s="200" t="s">
        <v>119</v>
      </c>
      <c r="BY68" s="200">
        <v>0</v>
      </c>
      <c r="BZ68" s="200" t="s">
        <v>119</v>
      </c>
      <c r="CA68" s="200" t="s">
        <v>119</v>
      </c>
      <c r="CB68" s="200" t="s">
        <v>119</v>
      </c>
      <c r="CC68" s="200" t="s">
        <v>119</v>
      </c>
      <c r="CD68" s="200" t="s">
        <v>119</v>
      </c>
      <c r="CE68" s="200" t="s">
        <v>119</v>
      </c>
      <c r="CF68" s="200" t="s">
        <v>119</v>
      </c>
      <c r="CG68" s="200" t="s">
        <v>119</v>
      </c>
      <c r="CH68" s="200" t="s">
        <v>119</v>
      </c>
      <c r="CN68" s="200" t="s">
        <v>119</v>
      </c>
      <c r="CO68" s="200">
        <v>0</v>
      </c>
      <c r="CP68" s="200" t="s">
        <v>119</v>
      </c>
      <c r="CQ68" s="200" t="s">
        <v>119</v>
      </c>
      <c r="CR68" s="200" t="s">
        <v>119</v>
      </c>
      <c r="CS68" s="200" t="s">
        <v>119</v>
      </c>
      <c r="CT68" s="200" t="s">
        <v>119</v>
      </c>
      <c r="CU68" s="200" t="s">
        <v>119</v>
      </c>
      <c r="CV68" s="200" t="s">
        <v>119</v>
      </c>
      <c r="CW68" s="200" t="s">
        <v>119</v>
      </c>
      <c r="CX68" s="200" t="s">
        <v>119</v>
      </c>
      <c r="DD68" s="200" t="s">
        <v>119</v>
      </c>
      <c r="DE68" s="200">
        <v>0</v>
      </c>
      <c r="DF68" s="200" t="s">
        <v>119</v>
      </c>
      <c r="DG68" s="200" t="s">
        <v>119</v>
      </c>
      <c r="DH68" s="200" t="s">
        <v>119</v>
      </c>
      <c r="DI68" s="200" t="s">
        <v>119</v>
      </c>
      <c r="DJ68" s="200" t="s">
        <v>119</v>
      </c>
      <c r="DK68" s="200" t="s">
        <v>119</v>
      </c>
      <c r="DL68" s="200" t="s">
        <v>119</v>
      </c>
      <c r="DM68" s="200" t="s">
        <v>119</v>
      </c>
      <c r="DN68" s="200" t="s">
        <v>119</v>
      </c>
      <c r="DT68" s="200" t="s">
        <v>119</v>
      </c>
      <c r="DU68" s="200">
        <v>0</v>
      </c>
      <c r="DV68" s="200" t="s">
        <v>119</v>
      </c>
      <c r="DW68" s="200" t="s">
        <v>119</v>
      </c>
      <c r="DX68" s="200" t="s">
        <v>119</v>
      </c>
      <c r="DY68" s="200" t="s">
        <v>119</v>
      </c>
      <c r="DZ68" s="200" t="s">
        <v>119</v>
      </c>
      <c r="EA68" s="200" t="s">
        <v>119</v>
      </c>
      <c r="EB68" s="200" t="s">
        <v>119</v>
      </c>
      <c r="EC68" s="200" t="s">
        <v>119</v>
      </c>
      <c r="ED68" s="200" t="s">
        <v>119</v>
      </c>
      <c r="EJ68" s="200" t="s">
        <v>119</v>
      </c>
      <c r="EK68" s="200" t="s">
        <v>119</v>
      </c>
      <c r="EL68" s="200" t="s">
        <v>119</v>
      </c>
      <c r="EM68" s="200" t="s">
        <v>119</v>
      </c>
      <c r="EN68" s="200" t="s">
        <v>119</v>
      </c>
      <c r="EO68" s="200" t="s">
        <v>119</v>
      </c>
      <c r="EP68" s="200" t="s">
        <v>119</v>
      </c>
      <c r="EQ68" s="200" t="s">
        <v>119</v>
      </c>
      <c r="ER68" s="200" t="s">
        <v>119</v>
      </c>
      <c r="ES68" s="200" t="s">
        <v>119</v>
      </c>
      <c r="ET68" s="200" t="s">
        <v>119</v>
      </c>
      <c r="EU68" s="200" t="s">
        <v>119</v>
      </c>
      <c r="EV68" s="200" t="s">
        <v>119</v>
      </c>
      <c r="EW68" s="200" t="s">
        <v>119</v>
      </c>
      <c r="EX68" s="200" t="s">
        <v>119</v>
      </c>
      <c r="EY68" s="200" t="s">
        <v>119</v>
      </c>
      <c r="EZ68" s="200" t="s">
        <v>119</v>
      </c>
      <c r="FA68" s="200" t="s">
        <v>119</v>
      </c>
      <c r="FB68" s="200" t="s">
        <v>119</v>
      </c>
      <c r="FC68" s="200" t="s">
        <v>119</v>
      </c>
      <c r="FD68" s="200" t="s">
        <v>119</v>
      </c>
      <c r="FE68" s="200" t="s">
        <v>119</v>
      </c>
      <c r="FF68" s="200" t="s">
        <v>119</v>
      </c>
      <c r="FG68" s="200" t="s">
        <v>119</v>
      </c>
      <c r="FH68" s="200" t="s">
        <v>119</v>
      </c>
      <c r="FI68" s="200" t="s">
        <v>119</v>
      </c>
      <c r="FJ68" s="200" t="s">
        <v>119</v>
      </c>
      <c r="FK68" s="200" t="s">
        <v>119</v>
      </c>
      <c r="FL68" s="200" t="s">
        <v>119</v>
      </c>
      <c r="FM68" s="200" t="s">
        <v>119</v>
      </c>
      <c r="FN68" s="200" t="s">
        <v>119</v>
      </c>
      <c r="FO68" s="200" t="s">
        <v>119</v>
      </c>
      <c r="FP68" s="200" t="s">
        <v>119</v>
      </c>
      <c r="FQ68" s="200" t="s">
        <v>119</v>
      </c>
      <c r="FR68" s="200" t="s">
        <v>119</v>
      </c>
      <c r="FS68" s="200" t="s">
        <v>119</v>
      </c>
      <c r="FT68" s="200" t="s">
        <v>119</v>
      </c>
      <c r="FU68" s="200" t="s">
        <v>119</v>
      </c>
      <c r="FV68" s="200" t="s">
        <v>119</v>
      </c>
      <c r="FW68" s="200" t="s">
        <v>119</v>
      </c>
      <c r="FX68" s="200" t="s">
        <v>119</v>
      </c>
      <c r="FY68" s="200" t="s">
        <v>119</v>
      </c>
      <c r="FZ68" s="200" t="s">
        <v>119</v>
      </c>
      <c r="GA68" s="200" t="s">
        <v>119</v>
      </c>
      <c r="GB68" s="200" t="s">
        <v>119</v>
      </c>
      <c r="GC68" s="200" t="s">
        <v>119</v>
      </c>
      <c r="GD68" s="200">
        <v>0</v>
      </c>
      <c r="GF68" s="200" t="s">
        <v>119</v>
      </c>
      <c r="GG68" s="200">
        <v>0</v>
      </c>
      <c r="GI68" s="200" t="s">
        <v>119</v>
      </c>
      <c r="GJ68" s="200">
        <v>0</v>
      </c>
      <c r="GL68" s="200" t="s">
        <v>119</v>
      </c>
      <c r="GM68" s="200" t="s">
        <v>119</v>
      </c>
      <c r="GN68" s="200" t="s">
        <v>119</v>
      </c>
      <c r="GO68" s="200" t="s">
        <v>119</v>
      </c>
      <c r="GP68" s="200" t="s">
        <v>119</v>
      </c>
      <c r="GQ68" s="200" t="s">
        <v>119</v>
      </c>
      <c r="GR68" s="200" t="s">
        <v>119</v>
      </c>
      <c r="GS68" s="200" t="s">
        <v>119</v>
      </c>
      <c r="GT68" s="200" t="s">
        <v>119</v>
      </c>
      <c r="GU68" s="200" t="s">
        <v>119</v>
      </c>
      <c r="GV68" s="200" t="s">
        <v>119</v>
      </c>
      <c r="GW68" s="200" t="s">
        <v>119</v>
      </c>
      <c r="GX68" s="200" t="s">
        <v>119</v>
      </c>
      <c r="GY68" s="200" t="s">
        <v>119</v>
      </c>
      <c r="GZ68" s="200" t="s">
        <v>119</v>
      </c>
      <c r="HA68" s="200" t="s">
        <v>119</v>
      </c>
      <c r="HB68" s="200" t="s">
        <v>119</v>
      </c>
      <c r="HC68" s="200" t="s">
        <v>119</v>
      </c>
      <c r="HD68" s="200" t="s">
        <v>119</v>
      </c>
      <c r="HE68" s="200">
        <v>0</v>
      </c>
      <c r="HG68" s="200" t="s">
        <v>119</v>
      </c>
      <c r="HH68" s="200">
        <v>0</v>
      </c>
      <c r="HJ68" s="200" t="s">
        <v>119</v>
      </c>
      <c r="HK68" s="200">
        <v>0</v>
      </c>
      <c r="HM68" s="200" t="s">
        <v>119</v>
      </c>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row>
    <row r="69" spans="1:256" ht="15" x14ac:dyDescent="0.25">
      <c r="A69" s="203"/>
      <c r="B69" s="189" t="s">
        <v>490</v>
      </c>
      <c r="C69" s="200">
        <v>59656</v>
      </c>
      <c r="D69" s="200">
        <v>1</v>
      </c>
      <c r="E69" s="200">
        <v>0</v>
      </c>
      <c r="F69" s="200">
        <v>25</v>
      </c>
      <c r="G69" s="200">
        <v>9</v>
      </c>
      <c r="H69" s="200">
        <v>18</v>
      </c>
      <c r="I69" s="200">
        <v>34</v>
      </c>
      <c r="J69" s="200">
        <v>14</v>
      </c>
      <c r="K69" s="200">
        <v>0</v>
      </c>
      <c r="P69" s="200">
        <v>48</v>
      </c>
      <c r="Q69" s="200">
        <v>18124</v>
      </c>
      <c r="R69" s="200">
        <v>1</v>
      </c>
      <c r="S69" s="200">
        <v>0</v>
      </c>
      <c r="T69" s="200">
        <v>25</v>
      </c>
      <c r="U69" s="200">
        <v>9</v>
      </c>
      <c r="V69" s="200">
        <v>19</v>
      </c>
      <c r="W69" s="200">
        <v>33</v>
      </c>
      <c r="X69" s="200">
        <v>13</v>
      </c>
      <c r="Y69" s="200">
        <v>0</v>
      </c>
      <c r="AD69" s="200">
        <v>46</v>
      </c>
      <c r="AE69" s="200">
        <v>41532</v>
      </c>
      <c r="AF69" s="200">
        <v>1</v>
      </c>
      <c r="AG69" s="200">
        <v>0</v>
      </c>
      <c r="AH69" s="200">
        <v>25</v>
      </c>
      <c r="AI69" s="200">
        <v>9</v>
      </c>
      <c r="AJ69" s="200">
        <v>17</v>
      </c>
      <c r="AK69" s="200">
        <v>34</v>
      </c>
      <c r="AL69" s="200">
        <v>14</v>
      </c>
      <c r="AM69" s="200">
        <v>0</v>
      </c>
      <c r="AR69" s="200">
        <v>48</v>
      </c>
      <c r="AS69" s="200">
        <v>59485</v>
      </c>
      <c r="AT69" s="200">
        <v>0</v>
      </c>
      <c r="AU69" s="200">
        <v>0</v>
      </c>
      <c r="AV69" s="200">
        <v>6</v>
      </c>
      <c r="AW69" s="200">
        <v>6</v>
      </c>
      <c r="AX69" s="200">
        <v>17</v>
      </c>
      <c r="AY69" s="200">
        <v>39</v>
      </c>
      <c r="AZ69" s="200">
        <v>28</v>
      </c>
      <c r="BA69" s="200">
        <v>4</v>
      </c>
      <c r="BB69" s="200">
        <v>0</v>
      </c>
      <c r="BH69" s="200">
        <v>32</v>
      </c>
      <c r="BI69" s="200">
        <v>18064</v>
      </c>
      <c r="BJ69" s="200">
        <v>0</v>
      </c>
      <c r="BK69" s="200">
        <v>0</v>
      </c>
      <c r="BL69" s="200">
        <v>6</v>
      </c>
      <c r="BM69" s="200">
        <v>5</v>
      </c>
      <c r="BN69" s="200">
        <v>16</v>
      </c>
      <c r="BO69" s="200">
        <v>39</v>
      </c>
      <c r="BP69" s="200">
        <v>29</v>
      </c>
      <c r="BQ69" s="200">
        <v>4</v>
      </c>
      <c r="BR69" s="200">
        <v>0</v>
      </c>
      <c r="BX69" s="200">
        <v>33</v>
      </c>
      <c r="BY69" s="200">
        <v>41421</v>
      </c>
      <c r="BZ69" s="200">
        <v>0</v>
      </c>
      <c r="CA69" s="200">
        <v>0</v>
      </c>
      <c r="CB69" s="200">
        <v>5</v>
      </c>
      <c r="CC69" s="200">
        <v>6</v>
      </c>
      <c r="CD69" s="200">
        <v>17</v>
      </c>
      <c r="CE69" s="200">
        <v>39</v>
      </c>
      <c r="CF69" s="200">
        <v>28</v>
      </c>
      <c r="CG69" s="200">
        <v>3</v>
      </c>
      <c r="CH69" s="200">
        <v>0</v>
      </c>
      <c r="CN69" s="200">
        <v>31</v>
      </c>
      <c r="CO69" s="200">
        <v>59655</v>
      </c>
      <c r="CP69" s="200">
        <v>1</v>
      </c>
      <c r="CQ69" s="200">
        <v>0</v>
      </c>
      <c r="CR69" s="200">
        <v>22</v>
      </c>
      <c r="CS69" s="200">
        <v>4</v>
      </c>
      <c r="CT69" s="200">
        <v>2</v>
      </c>
      <c r="CU69" s="200">
        <v>27</v>
      </c>
      <c r="CV69" s="200">
        <v>34</v>
      </c>
      <c r="CW69" s="200">
        <v>9</v>
      </c>
      <c r="CX69" s="200">
        <v>0</v>
      </c>
      <c r="DD69" s="200">
        <v>44</v>
      </c>
      <c r="DE69" s="200">
        <v>18124</v>
      </c>
      <c r="DF69" s="200">
        <v>1</v>
      </c>
      <c r="DG69" s="200">
        <v>0</v>
      </c>
      <c r="DH69" s="200">
        <v>26</v>
      </c>
      <c r="DI69" s="200">
        <v>6</v>
      </c>
      <c r="DJ69" s="200">
        <v>2</v>
      </c>
      <c r="DK69" s="200">
        <v>30</v>
      </c>
      <c r="DL69" s="200">
        <v>29</v>
      </c>
      <c r="DM69" s="200">
        <v>5</v>
      </c>
      <c r="DN69" s="200">
        <v>0</v>
      </c>
      <c r="DT69" s="200">
        <v>34</v>
      </c>
      <c r="DU69" s="200">
        <v>41531</v>
      </c>
      <c r="DV69" s="200">
        <v>1</v>
      </c>
      <c r="DW69" s="200">
        <v>0</v>
      </c>
      <c r="DX69" s="200">
        <v>21</v>
      </c>
      <c r="DY69" s="200">
        <v>3</v>
      </c>
      <c r="DZ69" s="200">
        <v>2</v>
      </c>
      <c r="EA69" s="200">
        <v>25</v>
      </c>
      <c r="EB69" s="200">
        <v>37</v>
      </c>
      <c r="EC69" s="200">
        <v>11</v>
      </c>
      <c r="ED69" s="200">
        <v>1</v>
      </c>
      <c r="EJ69" s="200">
        <v>48</v>
      </c>
      <c r="EK69" s="200" t="s">
        <v>119</v>
      </c>
      <c r="EL69" s="200" t="s">
        <v>119</v>
      </c>
      <c r="EM69" s="200" t="s">
        <v>119</v>
      </c>
      <c r="EN69" s="200" t="s">
        <v>119</v>
      </c>
      <c r="EO69" s="200" t="s">
        <v>119</v>
      </c>
      <c r="EP69" s="200" t="s">
        <v>119</v>
      </c>
      <c r="EQ69" s="200" t="s">
        <v>119</v>
      </c>
      <c r="ER69" s="200" t="s">
        <v>119</v>
      </c>
      <c r="ES69" s="200" t="s">
        <v>119</v>
      </c>
      <c r="ET69" s="200" t="s">
        <v>119</v>
      </c>
      <c r="EU69" s="200" t="s">
        <v>119</v>
      </c>
      <c r="EV69" s="200" t="s">
        <v>119</v>
      </c>
      <c r="EW69" s="200" t="s">
        <v>119</v>
      </c>
      <c r="EX69" s="200" t="s">
        <v>119</v>
      </c>
      <c r="EY69" s="200" t="s">
        <v>119</v>
      </c>
      <c r="EZ69" s="200" t="s">
        <v>119</v>
      </c>
      <c r="FA69" s="200" t="s">
        <v>119</v>
      </c>
      <c r="FB69" s="200" t="s">
        <v>119</v>
      </c>
      <c r="FC69" s="200" t="s">
        <v>119</v>
      </c>
      <c r="FD69" s="200" t="s">
        <v>119</v>
      </c>
      <c r="FE69" s="200" t="s">
        <v>119</v>
      </c>
      <c r="FF69" s="200" t="s">
        <v>119</v>
      </c>
      <c r="FG69" s="200" t="s">
        <v>119</v>
      </c>
      <c r="FH69" s="200" t="s">
        <v>119</v>
      </c>
      <c r="FI69" s="200" t="s">
        <v>119</v>
      </c>
      <c r="FJ69" s="200" t="s">
        <v>119</v>
      </c>
      <c r="FK69" s="200" t="s">
        <v>119</v>
      </c>
      <c r="FL69" s="200" t="s">
        <v>119</v>
      </c>
      <c r="FM69" s="200" t="s">
        <v>119</v>
      </c>
      <c r="FN69" s="200" t="s">
        <v>119</v>
      </c>
      <c r="FO69" s="200" t="s">
        <v>119</v>
      </c>
      <c r="FP69" s="200" t="s">
        <v>119</v>
      </c>
      <c r="FQ69" s="200" t="s">
        <v>119</v>
      </c>
      <c r="FR69" s="200" t="s">
        <v>119</v>
      </c>
      <c r="FS69" s="200" t="s">
        <v>119</v>
      </c>
      <c r="FT69" s="200" t="s">
        <v>119</v>
      </c>
      <c r="FU69" s="200" t="s">
        <v>119</v>
      </c>
      <c r="FV69" s="200" t="s">
        <v>119</v>
      </c>
      <c r="FW69" s="200" t="s">
        <v>119</v>
      </c>
      <c r="FX69" s="200" t="s">
        <v>119</v>
      </c>
      <c r="FY69" s="200" t="s">
        <v>119</v>
      </c>
      <c r="FZ69" s="200" t="s">
        <v>119</v>
      </c>
      <c r="GA69" s="200" t="s">
        <v>119</v>
      </c>
      <c r="GB69" s="200" t="s">
        <v>119</v>
      </c>
      <c r="GC69" s="200" t="s">
        <v>119</v>
      </c>
      <c r="GD69" s="200">
        <v>59475</v>
      </c>
      <c r="GF69" s="200">
        <v>24</v>
      </c>
      <c r="GG69" s="200">
        <v>18062</v>
      </c>
      <c r="GI69" s="200">
        <v>23</v>
      </c>
      <c r="GJ69" s="200">
        <v>41413</v>
      </c>
      <c r="GL69" s="200">
        <v>25</v>
      </c>
      <c r="GM69" s="200" t="s">
        <v>119</v>
      </c>
      <c r="GN69" s="200" t="s">
        <v>119</v>
      </c>
      <c r="GO69" s="200" t="s">
        <v>119</v>
      </c>
      <c r="GP69" s="200" t="s">
        <v>119</v>
      </c>
      <c r="GQ69" s="200" t="s">
        <v>119</v>
      </c>
      <c r="GR69" s="200" t="s">
        <v>119</v>
      </c>
      <c r="GS69" s="200" t="s">
        <v>119</v>
      </c>
      <c r="GT69" s="200" t="s">
        <v>119</v>
      </c>
      <c r="GU69" s="200" t="s">
        <v>119</v>
      </c>
      <c r="GV69" s="200" t="s">
        <v>119</v>
      </c>
      <c r="GW69" s="200" t="s">
        <v>119</v>
      </c>
      <c r="GX69" s="200" t="s">
        <v>119</v>
      </c>
      <c r="GY69" s="200" t="s">
        <v>119</v>
      </c>
      <c r="GZ69" s="200" t="s">
        <v>119</v>
      </c>
      <c r="HA69" s="200" t="s">
        <v>119</v>
      </c>
      <c r="HB69" s="200" t="s">
        <v>119</v>
      </c>
      <c r="HC69" s="200" t="s">
        <v>119</v>
      </c>
      <c r="HD69" s="200" t="s">
        <v>119</v>
      </c>
      <c r="HE69" s="200">
        <v>57751</v>
      </c>
      <c r="HG69" s="200">
        <v>64</v>
      </c>
      <c r="HH69" s="200">
        <v>17516</v>
      </c>
      <c r="HJ69" s="200">
        <v>58</v>
      </c>
      <c r="HK69" s="200">
        <v>40235</v>
      </c>
      <c r="HM69" s="200">
        <v>66</v>
      </c>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row>
    <row r="70" spans="1:256" x14ac:dyDescent="0.2">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row>
    <row r="71" spans="1:256" x14ac:dyDescent="0.2">
      <c r="A71" s="200" t="s">
        <v>248</v>
      </c>
      <c r="B71" s="200" t="s">
        <v>121</v>
      </c>
      <c r="C71" s="200">
        <v>380182</v>
      </c>
      <c r="D71" s="200">
        <v>0</v>
      </c>
      <c r="E71" s="200">
        <v>0</v>
      </c>
      <c r="F71" s="200">
        <v>3</v>
      </c>
      <c r="G71" s="200">
        <v>1</v>
      </c>
      <c r="H71" s="200">
        <v>6</v>
      </c>
      <c r="I71" s="200">
        <v>36</v>
      </c>
      <c r="J71" s="200">
        <v>54</v>
      </c>
      <c r="K71" s="200">
        <v>0</v>
      </c>
      <c r="P71" s="200">
        <v>90</v>
      </c>
      <c r="Q71" s="200">
        <v>185426</v>
      </c>
      <c r="R71" s="200">
        <v>0</v>
      </c>
      <c r="S71" s="200">
        <v>0</v>
      </c>
      <c r="T71" s="200">
        <v>2</v>
      </c>
      <c r="U71" s="200">
        <v>1</v>
      </c>
      <c r="V71" s="200">
        <v>5</v>
      </c>
      <c r="W71" s="200">
        <v>33</v>
      </c>
      <c r="X71" s="200">
        <v>59</v>
      </c>
      <c r="Y71" s="200">
        <v>0</v>
      </c>
      <c r="AD71" s="200">
        <v>92</v>
      </c>
      <c r="AE71" s="200">
        <v>194756</v>
      </c>
      <c r="AF71" s="200">
        <v>0</v>
      </c>
      <c r="AG71" s="200">
        <v>0</v>
      </c>
      <c r="AH71" s="200">
        <v>3</v>
      </c>
      <c r="AI71" s="200">
        <v>2</v>
      </c>
      <c r="AJ71" s="200">
        <v>7</v>
      </c>
      <c r="AK71" s="200">
        <v>38</v>
      </c>
      <c r="AL71" s="200">
        <v>49</v>
      </c>
      <c r="AM71" s="200">
        <v>0</v>
      </c>
      <c r="AR71" s="200">
        <v>87</v>
      </c>
      <c r="AS71" s="200">
        <v>380055</v>
      </c>
      <c r="AT71" s="200">
        <v>0</v>
      </c>
      <c r="AU71" s="200">
        <v>0</v>
      </c>
      <c r="AV71" s="200">
        <v>1</v>
      </c>
      <c r="AW71" s="200">
        <v>1</v>
      </c>
      <c r="AX71" s="200">
        <v>2</v>
      </c>
      <c r="AY71" s="200">
        <v>11</v>
      </c>
      <c r="AZ71" s="200">
        <v>52</v>
      </c>
      <c r="BA71" s="200">
        <v>32</v>
      </c>
      <c r="BB71" s="200">
        <v>1</v>
      </c>
      <c r="BH71" s="200">
        <v>86</v>
      </c>
      <c r="BI71" s="200">
        <v>185376</v>
      </c>
      <c r="BJ71" s="200">
        <v>0</v>
      </c>
      <c r="BK71" s="200">
        <v>0</v>
      </c>
      <c r="BL71" s="200">
        <v>0</v>
      </c>
      <c r="BM71" s="200">
        <v>0</v>
      </c>
      <c r="BN71" s="200">
        <v>1</v>
      </c>
      <c r="BO71" s="200">
        <v>8</v>
      </c>
      <c r="BP71" s="200">
        <v>49</v>
      </c>
      <c r="BQ71" s="200">
        <v>40</v>
      </c>
      <c r="BR71" s="200">
        <v>2</v>
      </c>
      <c r="BX71" s="200">
        <v>90</v>
      </c>
      <c r="BY71" s="200">
        <v>194679</v>
      </c>
      <c r="BZ71" s="200">
        <v>0</v>
      </c>
      <c r="CA71" s="200">
        <v>0</v>
      </c>
      <c r="CB71" s="200">
        <v>1</v>
      </c>
      <c r="CC71" s="200">
        <v>1</v>
      </c>
      <c r="CD71" s="200">
        <v>3</v>
      </c>
      <c r="CE71" s="200">
        <v>15</v>
      </c>
      <c r="CF71" s="200">
        <v>55</v>
      </c>
      <c r="CG71" s="200">
        <v>25</v>
      </c>
      <c r="CH71" s="200">
        <v>1</v>
      </c>
      <c r="CN71" s="200">
        <v>81</v>
      </c>
      <c r="CO71" s="200">
        <v>380174</v>
      </c>
      <c r="CP71" s="200">
        <v>0</v>
      </c>
      <c r="CQ71" s="200">
        <v>0</v>
      </c>
      <c r="CR71" s="200">
        <v>2</v>
      </c>
      <c r="CS71" s="200">
        <v>1</v>
      </c>
      <c r="CT71" s="200">
        <v>0</v>
      </c>
      <c r="CU71" s="200">
        <v>9</v>
      </c>
      <c r="CV71" s="200">
        <v>43</v>
      </c>
      <c r="CW71" s="200">
        <v>41</v>
      </c>
      <c r="CX71" s="200">
        <v>4</v>
      </c>
      <c r="DD71" s="200">
        <v>88</v>
      </c>
      <c r="DE71" s="200">
        <v>185424</v>
      </c>
      <c r="DF71" s="200">
        <v>0</v>
      </c>
      <c r="DG71" s="200">
        <v>0</v>
      </c>
      <c r="DH71" s="200">
        <v>2</v>
      </c>
      <c r="DI71" s="200">
        <v>1</v>
      </c>
      <c r="DJ71" s="200">
        <v>0</v>
      </c>
      <c r="DK71" s="200">
        <v>9</v>
      </c>
      <c r="DL71" s="200">
        <v>46</v>
      </c>
      <c r="DM71" s="200">
        <v>39</v>
      </c>
      <c r="DN71" s="200">
        <v>3</v>
      </c>
      <c r="DT71" s="200">
        <v>88</v>
      </c>
      <c r="DU71" s="200">
        <v>194750</v>
      </c>
      <c r="DV71" s="200">
        <v>0</v>
      </c>
      <c r="DW71" s="200">
        <v>0</v>
      </c>
      <c r="DX71" s="200">
        <v>3</v>
      </c>
      <c r="DY71" s="200">
        <v>1</v>
      </c>
      <c r="DZ71" s="200">
        <v>0</v>
      </c>
      <c r="EA71" s="200">
        <v>8</v>
      </c>
      <c r="EB71" s="200">
        <v>40</v>
      </c>
      <c r="EC71" s="200">
        <v>43</v>
      </c>
      <c r="ED71" s="200">
        <v>6</v>
      </c>
      <c r="EJ71" s="200">
        <v>88</v>
      </c>
      <c r="EK71" s="200" t="s">
        <v>119</v>
      </c>
      <c r="EL71" s="200" t="s">
        <v>119</v>
      </c>
      <c r="EM71" s="200" t="s">
        <v>119</v>
      </c>
      <c r="EN71" s="200" t="s">
        <v>119</v>
      </c>
      <c r="EO71" s="200" t="s">
        <v>119</v>
      </c>
      <c r="EP71" s="200" t="s">
        <v>119</v>
      </c>
      <c r="EQ71" s="200" t="s">
        <v>119</v>
      </c>
      <c r="ER71" s="200" t="s">
        <v>119</v>
      </c>
      <c r="ES71" s="200" t="s">
        <v>119</v>
      </c>
      <c r="ET71" s="200" t="s">
        <v>119</v>
      </c>
      <c r="EU71" s="200" t="s">
        <v>119</v>
      </c>
      <c r="EV71" s="200" t="s">
        <v>119</v>
      </c>
      <c r="EW71" s="200" t="s">
        <v>119</v>
      </c>
      <c r="EX71" s="200" t="s">
        <v>119</v>
      </c>
      <c r="EY71" s="200" t="s">
        <v>119</v>
      </c>
      <c r="EZ71" s="200" t="s">
        <v>119</v>
      </c>
      <c r="FA71" s="200" t="s">
        <v>119</v>
      </c>
      <c r="FB71" s="200" t="s">
        <v>119</v>
      </c>
      <c r="FC71" s="200" t="s">
        <v>119</v>
      </c>
      <c r="FD71" s="200" t="s">
        <v>119</v>
      </c>
      <c r="FE71" s="200" t="s">
        <v>119</v>
      </c>
      <c r="FF71" s="200" t="s">
        <v>119</v>
      </c>
      <c r="FG71" s="200" t="s">
        <v>119</v>
      </c>
      <c r="FH71" s="200" t="s">
        <v>119</v>
      </c>
      <c r="FI71" s="200" t="s">
        <v>119</v>
      </c>
      <c r="FJ71" s="200" t="s">
        <v>119</v>
      </c>
      <c r="FK71" s="200" t="s">
        <v>119</v>
      </c>
      <c r="FL71" s="200" t="s">
        <v>119</v>
      </c>
      <c r="FM71" s="200" t="s">
        <v>119</v>
      </c>
      <c r="FN71" s="200" t="s">
        <v>119</v>
      </c>
      <c r="FO71" s="200" t="s">
        <v>119</v>
      </c>
      <c r="FP71" s="200" t="s">
        <v>119</v>
      </c>
      <c r="FQ71" s="200" t="s">
        <v>119</v>
      </c>
      <c r="FR71" s="200" t="s">
        <v>119</v>
      </c>
      <c r="FS71" s="200" t="s">
        <v>119</v>
      </c>
      <c r="FT71" s="200" t="s">
        <v>119</v>
      </c>
      <c r="FU71" s="200" t="s">
        <v>119</v>
      </c>
      <c r="FV71" s="200" t="s">
        <v>119</v>
      </c>
      <c r="FW71" s="200" t="s">
        <v>119</v>
      </c>
      <c r="FX71" s="200" t="s">
        <v>119</v>
      </c>
      <c r="FY71" s="200" t="s">
        <v>119</v>
      </c>
      <c r="FZ71" s="200" t="s">
        <v>119</v>
      </c>
      <c r="GA71" s="200" t="s">
        <v>119</v>
      </c>
      <c r="GB71" s="200" t="s">
        <v>119</v>
      </c>
      <c r="GC71" s="200" t="s">
        <v>119</v>
      </c>
      <c r="GD71" s="200">
        <v>379984</v>
      </c>
      <c r="GF71" s="200">
        <v>80</v>
      </c>
      <c r="GG71" s="200">
        <v>185343</v>
      </c>
      <c r="GI71" s="200">
        <v>83</v>
      </c>
      <c r="GJ71" s="200">
        <v>194641</v>
      </c>
      <c r="GL71" s="200">
        <v>76</v>
      </c>
      <c r="GM71" s="200" t="s">
        <v>119</v>
      </c>
      <c r="GN71" s="200" t="s">
        <v>119</v>
      </c>
      <c r="GO71" s="200" t="s">
        <v>119</v>
      </c>
      <c r="GP71" s="200" t="s">
        <v>119</v>
      </c>
      <c r="GQ71" s="200" t="s">
        <v>119</v>
      </c>
      <c r="GR71" s="200" t="s">
        <v>119</v>
      </c>
      <c r="GS71" s="200" t="s">
        <v>119</v>
      </c>
      <c r="GT71" s="200" t="s">
        <v>119</v>
      </c>
      <c r="GU71" s="200" t="s">
        <v>119</v>
      </c>
      <c r="GV71" s="200" t="s">
        <v>119</v>
      </c>
      <c r="GW71" s="200" t="s">
        <v>119</v>
      </c>
      <c r="GX71" s="200" t="s">
        <v>119</v>
      </c>
      <c r="GY71" s="200" t="s">
        <v>119</v>
      </c>
      <c r="GZ71" s="200" t="s">
        <v>119</v>
      </c>
      <c r="HA71" s="200" t="s">
        <v>119</v>
      </c>
      <c r="HB71" s="200" t="s">
        <v>119</v>
      </c>
      <c r="HC71" s="200" t="s">
        <v>119</v>
      </c>
      <c r="HD71" s="200" t="s">
        <v>119</v>
      </c>
      <c r="HE71" s="200">
        <v>363326</v>
      </c>
      <c r="HG71" s="200">
        <v>89</v>
      </c>
      <c r="HH71" s="200">
        <v>177257</v>
      </c>
      <c r="HJ71" s="200">
        <v>88</v>
      </c>
      <c r="HK71" s="200">
        <v>186069</v>
      </c>
      <c r="HM71" s="200">
        <v>90</v>
      </c>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row>
    <row r="72" spans="1:256" x14ac:dyDescent="0.2">
      <c r="B72" s="200" t="s">
        <v>120</v>
      </c>
      <c r="C72" s="200">
        <v>157451</v>
      </c>
      <c r="D72" s="200">
        <v>0</v>
      </c>
      <c r="E72" s="200">
        <v>0</v>
      </c>
      <c r="F72" s="200">
        <v>6</v>
      </c>
      <c r="G72" s="200">
        <v>3</v>
      </c>
      <c r="H72" s="200">
        <v>11</v>
      </c>
      <c r="I72" s="200">
        <v>46</v>
      </c>
      <c r="J72" s="200">
        <v>33</v>
      </c>
      <c r="K72" s="200">
        <v>0</v>
      </c>
      <c r="P72" s="200">
        <v>79</v>
      </c>
      <c r="Q72" s="200">
        <v>77598</v>
      </c>
      <c r="R72" s="200">
        <v>0</v>
      </c>
      <c r="S72" s="200">
        <v>0</v>
      </c>
      <c r="T72" s="200">
        <v>4</v>
      </c>
      <c r="U72" s="200">
        <v>3</v>
      </c>
      <c r="V72" s="200">
        <v>10</v>
      </c>
      <c r="W72" s="200">
        <v>45</v>
      </c>
      <c r="X72" s="200">
        <v>38</v>
      </c>
      <c r="Y72" s="200">
        <v>0</v>
      </c>
      <c r="AD72" s="200">
        <v>83</v>
      </c>
      <c r="AE72" s="200">
        <v>79853</v>
      </c>
      <c r="AF72" s="200">
        <v>0</v>
      </c>
      <c r="AG72" s="200">
        <v>0</v>
      </c>
      <c r="AH72" s="200">
        <v>8</v>
      </c>
      <c r="AI72" s="200">
        <v>4</v>
      </c>
      <c r="AJ72" s="200">
        <v>13</v>
      </c>
      <c r="AK72" s="200">
        <v>46</v>
      </c>
      <c r="AL72" s="200">
        <v>29</v>
      </c>
      <c r="AM72" s="200">
        <v>0</v>
      </c>
      <c r="AR72" s="200">
        <v>75</v>
      </c>
      <c r="AS72" s="200">
        <v>157362</v>
      </c>
      <c r="AT72" s="200">
        <v>0</v>
      </c>
      <c r="AU72" s="200">
        <v>0</v>
      </c>
      <c r="AV72" s="200">
        <v>1</v>
      </c>
      <c r="AW72" s="200">
        <v>1</v>
      </c>
      <c r="AX72" s="200">
        <v>5</v>
      </c>
      <c r="AY72" s="200">
        <v>22</v>
      </c>
      <c r="AZ72" s="200">
        <v>55</v>
      </c>
      <c r="BA72" s="200">
        <v>15</v>
      </c>
      <c r="BB72" s="200">
        <v>0</v>
      </c>
      <c r="BH72" s="200">
        <v>70</v>
      </c>
      <c r="BI72" s="200">
        <v>77563</v>
      </c>
      <c r="BJ72" s="200">
        <v>0</v>
      </c>
      <c r="BK72" s="200">
        <v>0</v>
      </c>
      <c r="BL72" s="200">
        <v>1</v>
      </c>
      <c r="BM72" s="200">
        <v>1</v>
      </c>
      <c r="BN72" s="200">
        <v>3</v>
      </c>
      <c r="BO72" s="200">
        <v>18</v>
      </c>
      <c r="BP72" s="200">
        <v>57</v>
      </c>
      <c r="BQ72" s="200">
        <v>20</v>
      </c>
      <c r="BR72" s="200">
        <v>0</v>
      </c>
      <c r="BX72" s="200">
        <v>77</v>
      </c>
      <c r="BY72" s="200">
        <v>79799</v>
      </c>
      <c r="BZ72" s="200">
        <v>0</v>
      </c>
      <c r="CA72" s="200">
        <v>0</v>
      </c>
      <c r="CB72" s="200">
        <v>1</v>
      </c>
      <c r="CC72" s="200">
        <v>2</v>
      </c>
      <c r="CD72" s="200">
        <v>7</v>
      </c>
      <c r="CE72" s="200">
        <v>27</v>
      </c>
      <c r="CF72" s="200">
        <v>52</v>
      </c>
      <c r="CG72" s="200">
        <v>11</v>
      </c>
      <c r="CH72" s="200">
        <v>0</v>
      </c>
      <c r="CN72" s="200">
        <v>63</v>
      </c>
      <c r="CO72" s="200">
        <v>157444</v>
      </c>
      <c r="CP72" s="200">
        <v>0</v>
      </c>
      <c r="CQ72" s="200">
        <v>0</v>
      </c>
      <c r="CR72" s="200">
        <v>5</v>
      </c>
      <c r="CS72" s="200">
        <v>2</v>
      </c>
      <c r="CT72" s="200">
        <v>1</v>
      </c>
      <c r="CU72" s="200">
        <v>17</v>
      </c>
      <c r="CV72" s="200">
        <v>50</v>
      </c>
      <c r="CW72" s="200">
        <v>23</v>
      </c>
      <c r="CX72" s="200">
        <v>1</v>
      </c>
      <c r="DD72" s="200">
        <v>75</v>
      </c>
      <c r="DE72" s="200">
        <v>77594</v>
      </c>
      <c r="DF72" s="200">
        <v>0</v>
      </c>
      <c r="DG72" s="200">
        <v>0</v>
      </c>
      <c r="DH72" s="200">
        <v>4</v>
      </c>
      <c r="DI72" s="200">
        <v>2</v>
      </c>
      <c r="DJ72" s="200">
        <v>1</v>
      </c>
      <c r="DK72" s="200">
        <v>18</v>
      </c>
      <c r="DL72" s="200">
        <v>53</v>
      </c>
      <c r="DM72" s="200">
        <v>21</v>
      </c>
      <c r="DN72" s="200">
        <v>1</v>
      </c>
      <c r="DT72" s="200">
        <v>75</v>
      </c>
      <c r="DU72" s="200">
        <v>79850</v>
      </c>
      <c r="DV72" s="200">
        <v>1</v>
      </c>
      <c r="DW72" s="200">
        <v>0</v>
      </c>
      <c r="DX72" s="200">
        <v>6</v>
      </c>
      <c r="DY72" s="200">
        <v>1</v>
      </c>
      <c r="DZ72" s="200">
        <v>1</v>
      </c>
      <c r="EA72" s="200">
        <v>16</v>
      </c>
      <c r="EB72" s="200">
        <v>48</v>
      </c>
      <c r="EC72" s="200">
        <v>26</v>
      </c>
      <c r="ED72" s="200">
        <v>1</v>
      </c>
      <c r="EJ72" s="200">
        <v>75</v>
      </c>
      <c r="EK72" s="200" t="s">
        <v>119</v>
      </c>
      <c r="EL72" s="200" t="s">
        <v>119</v>
      </c>
      <c r="EM72" s="200" t="s">
        <v>119</v>
      </c>
      <c r="EN72" s="200" t="s">
        <v>119</v>
      </c>
      <c r="EO72" s="200" t="s">
        <v>119</v>
      </c>
      <c r="EP72" s="200" t="s">
        <v>119</v>
      </c>
      <c r="EQ72" s="200" t="s">
        <v>119</v>
      </c>
      <c r="ER72" s="200" t="s">
        <v>119</v>
      </c>
      <c r="ES72" s="200" t="s">
        <v>119</v>
      </c>
      <c r="ET72" s="200" t="s">
        <v>119</v>
      </c>
      <c r="EU72" s="200" t="s">
        <v>119</v>
      </c>
      <c r="EV72" s="200" t="s">
        <v>119</v>
      </c>
      <c r="EW72" s="200" t="s">
        <v>119</v>
      </c>
      <c r="EX72" s="200" t="s">
        <v>119</v>
      </c>
      <c r="EY72" s="200" t="s">
        <v>119</v>
      </c>
      <c r="EZ72" s="200" t="s">
        <v>119</v>
      </c>
      <c r="FA72" s="200" t="s">
        <v>119</v>
      </c>
      <c r="FB72" s="200" t="s">
        <v>119</v>
      </c>
      <c r="FC72" s="200" t="s">
        <v>119</v>
      </c>
      <c r="FD72" s="200" t="s">
        <v>119</v>
      </c>
      <c r="FE72" s="200" t="s">
        <v>119</v>
      </c>
      <c r="FF72" s="200" t="s">
        <v>119</v>
      </c>
      <c r="FG72" s="200" t="s">
        <v>119</v>
      </c>
      <c r="FH72" s="200" t="s">
        <v>119</v>
      </c>
      <c r="FI72" s="200" t="s">
        <v>119</v>
      </c>
      <c r="FJ72" s="200" t="s">
        <v>119</v>
      </c>
      <c r="FK72" s="200" t="s">
        <v>119</v>
      </c>
      <c r="FL72" s="200" t="s">
        <v>119</v>
      </c>
      <c r="FM72" s="200" t="s">
        <v>119</v>
      </c>
      <c r="FN72" s="200" t="s">
        <v>119</v>
      </c>
      <c r="FO72" s="200" t="s">
        <v>119</v>
      </c>
      <c r="FP72" s="200" t="s">
        <v>119</v>
      </c>
      <c r="FQ72" s="200" t="s">
        <v>119</v>
      </c>
      <c r="FR72" s="200" t="s">
        <v>119</v>
      </c>
      <c r="FS72" s="200" t="s">
        <v>119</v>
      </c>
      <c r="FT72" s="200" t="s">
        <v>119</v>
      </c>
      <c r="FU72" s="200" t="s">
        <v>119</v>
      </c>
      <c r="FV72" s="200" t="s">
        <v>119</v>
      </c>
      <c r="FW72" s="200" t="s">
        <v>119</v>
      </c>
      <c r="FX72" s="200" t="s">
        <v>119</v>
      </c>
      <c r="FY72" s="200" t="s">
        <v>119</v>
      </c>
      <c r="FZ72" s="200" t="s">
        <v>119</v>
      </c>
      <c r="GA72" s="200" t="s">
        <v>119</v>
      </c>
      <c r="GB72" s="200" t="s">
        <v>119</v>
      </c>
      <c r="GC72" s="200" t="s">
        <v>119</v>
      </c>
      <c r="GD72" s="200">
        <v>157278</v>
      </c>
      <c r="GF72" s="200">
        <v>61</v>
      </c>
      <c r="GG72" s="200">
        <v>77528</v>
      </c>
      <c r="GI72" s="200">
        <v>66</v>
      </c>
      <c r="GJ72" s="200">
        <v>79750</v>
      </c>
      <c r="GL72" s="200">
        <v>57</v>
      </c>
      <c r="GM72" s="200" t="s">
        <v>119</v>
      </c>
      <c r="GN72" s="200" t="s">
        <v>119</v>
      </c>
      <c r="GO72" s="200" t="s">
        <v>119</v>
      </c>
      <c r="GP72" s="200" t="s">
        <v>119</v>
      </c>
      <c r="GQ72" s="200" t="s">
        <v>119</v>
      </c>
      <c r="GR72" s="200" t="s">
        <v>119</v>
      </c>
      <c r="GS72" s="200" t="s">
        <v>119</v>
      </c>
      <c r="GT72" s="200" t="s">
        <v>119</v>
      </c>
      <c r="GU72" s="200" t="s">
        <v>119</v>
      </c>
      <c r="GV72" s="200" t="s">
        <v>119</v>
      </c>
      <c r="GW72" s="200" t="s">
        <v>119</v>
      </c>
      <c r="GX72" s="200" t="s">
        <v>119</v>
      </c>
      <c r="GY72" s="200" t="s">
        <v>119</v>
      </c>
      <c r="GZ72" s="200" t="s">
        <v>119</v>
      </c>
      <c r="HA72" s="200" t="s">
        <v>119</v>
      </c>
      <c r="HB72" s="200" t="s">
        <v>119</v>
      </c>
      <c r="HC72" s="200" t="s">
        <v>119</v>
      </c>
      <c r="HD72" s="200" t="s">
        <v>119</v>
      </c>
      <c r="HE72" s="200">
        <v>151619</v>
      </c>
      <c r="HG72" s="200">
        <v>82</v>
      </c>
      <c r="HH72" s="200">
        <v>74761</v>
      </c>
      <c r="HJ72" s="200">
        <v>81</v>
      </c>
      <c r="HK72" s="200">
        <v>76858</v>
      </c>
      <c r="HM72" s="200">
        <v>83</v>
      </c>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row>
    <row r="73" spans="1:256" ht="15" x14ac:dyDescent="0.25">
      <c r="A73" s="203"/>
      <c r="B73" s="203" t="s">
        <v>22</v>
      </c>
      <c r="C73" s="200">
        <v>537633</v>
      </c>
      <c r="D73" s="200">
        <v>0</v>
      </c>
      <c r="E73" s="200">
        <v>0</v>
      </c>
      <c r="F73" s="200">
        <v>4</v>
      </c>
      <c r="G73" s="200">
        <v>2</v>
      </c>
      <c r="H73" s="200">
        <v>7</v>
      </c>
      <c r="I73" s="200">
        <v>39</v>
      </c>
      <c r="J73" s="200">
        <v>48</v>
      </c>
      <c r="K73" s="200">
        <v>0</v>
      </c>
      <c r="P73" s="200">
        <v>87</v>
      </c>
      <c r="Q73" s="200">
        <v>263024</v>
      </c>
      <c r="R73" s="200">
        <v>0</v>
      </c>
      <c r="S73" s="200">
        <v>0</v>
      </c>
      <c r="T73" s="200">
        <v>2</v>
      </c>
      <c r="U73" s="200">
        <v>1</v>
      </c>
      <c r="V73" s="200">
        <v>6</v>
      </c>
      <c r="W73" s="200">
        <v>36</v>
      </c>
      <c r="X73" s="200">
        <v>53</v>
      </c>
      <c r="Y73" s="200">
        <v>0</v>
      </c>
      <c r="AD73" s="200">
        <v>90</v>
      </c>
      <c r="AE73" s="200">
        <v>274609</v>
      </c>
      <c r="AF73" s="200">
        <v>0</v>
      </c>
      <c r="AG73" s="200">
        <v>0</v>
      </c>
      <c r="AH73" s="200">
        <v>5</v>
      </c>
      <c r="AI73" s="200">
        <v>3</v>
      </c>
      <c r="AJ73" s="200">
        <v>9</v>
      </c>
      <c r="AK73" s="200">
        <v>41</v>
      </c>
      <c r="AL73" s="200">
        <v>43</v>
      </c>
      <c r="AM73" s="200">
        <v>0</v>
      </c>
      <c r="AR73" s="200">
        <v>84</v>
      </c>
      <c r="AS73" s="200">
        <v>537417</v>
      </c>
      <c r="AT73" s="200">
        <v>0</v>
      </c>
      <c r="AU73" s="200">
        <v>0</v>
      </c>
      <c r="AV73" s="200">
        <v>1</v>
      </c>
      <c r="AW73" s="200">
        <v>1</v>
      </c>
      <c r="AX73" s="200">
        <v>3</v>
      </c>
      <c r="AY73" s="200">
        <v>14</v>
      </c>
      <c r="AZ73" s="200">
        <v>53</v>
      </c>
      <c r="BA73" s="200">
        <v>27</v>
      </c>
      <c r="BB73" s="200">
        <v>1</v>
      </c>
      <c r="BH73" s="200">
        <v>81</v>
      </c>
      <c r="BI73" s="200">
        <v>262939</v>
      </c>
      <c r="BJ73" s="200">
        <v>0</v>
      </c>
      <c r="BK73" s="200">
        <v>0</v>
      </c>
      <c r="BL73" s="200">
        <v>0</v>
      </c>
      <c r="BM73" s="200">
        <v>1</v>
      </c>
      <c r="BN73" s="200">
        <v>2</v>
      </c>
      <c r="BO73" s="200">
        <v>11</v>
      </c>
      <c r="BP73" s="200">
        <v>51</v>
      </c>
      <c r="BQ73" s="200">
        <v>34</v>
      </c>
      <c r="BR73" s="200">
        <v>1</v>
      </c>
      <c r="BX73" s="200">
        <v>87</v>
      </c>
      <c r="BY73" s="200">
        <v>274478</v>
      </c>
      <c r="BZ73" s="200">
        <v>0</v>
      </c>
      <c r="CA73" s="200">
        <v>0</v>
      </c>
      <c r="CB73" s="200">
        <v>1</v>
      </c>
      <c r="CC73" s="200">
        <v>1</v>
      </c>
      <c r="CD73" s="200">
        <v>4</v>
      </c>
      <c r="CE73" s="200">
        <v>18</v>
      </c>
      <c r="CF73" s="200">
        <v>54</v>
      </c>
      <c r="CG73" s="200">
        <v>21</v>
      </c>
      <c r="CH73" s="200">
        <v>1</v>
      </c>
      <c r="CN73" s="200">
        <v>76</v>
      </c>
      <c r="CO73" s="200">
        <v>537618</v>
      </c>
      <c r="CP73" s="200">
        <v>0</v>
      </c>
      <c r="CQ73" s="200">
        <v>0</v>
      </c>
      <c r="CR73" s="200">
        <v>3</v>
      </c>
      <c r="CS73" s="200">
        <v>1</v>
      </c>
      <c r="CT73" s="200">
        <v>0</v>
      </c>
      <c r="CU73" s="200">
        <v>11</v>
      </c>
      <c r="CV73" s="200">
        <v>45</v>
      </c>
      <c r="CW73" s="200">
        <v>36</v>
      </c>
      <c r="CX73" s="200">
        <v>3</v>
      </c>
      <c r="DD73" s="200">
        <v>84</v>
      </c>
      <c r="DE73" s="200">
        <v>263018</v>
      </c>
      <c r="DF73" s="200">
        <v>0</v>
      </c>
      <c r="DG73" s="200">
        <v>0</v>
      </c>
      <c r="DH73" s="200">
        <v>3</v>
      </c>
      <c r="DI73" s="200">
        <v>1</v>
      </c>
      <c r="DJ73" s="200">
        <v>0</v>
      </c>
      <c r="DK73" s="200">
        <v>12</v>
      </c>
      <c r="DL73" s="200">
        <v>48</v>
      </c>
      <c r="DM73" s="200">
        <v>34</v>
      </c>
      <c r="DN73" s="200">
        <v>2</v>
      </c>
      <c r="DT73" s="200">
        <v>84</v>
      </c>
      <c r="DU73" s="200">
        <v>274600</v>
      </c>
      <c r="DV73" s="200">
        <v>0</v>
      </c>
      <c r="DW73" s="200">
        <v>0</v>
      </c>
      <c r="DX73" s="200">
        <v>4</v>
      </c>
      <c r="DY73" s="200">
        <v>1</v>
      </c>
      <c r="DZ73" s="200">
        <v>0</v>
      </c>
      <c r="EA73" s="200">
        <v>10</v>
      </c>
      <c r="EB73" s="200">
        <v>42</v>
      </c>
      <c r="EC73" s="200">
        <v>38</v>
      </c>
      <c r="ED73" s="200">
        <v>4</v>
      </c>
      <c r="EJ73" s="200">
        <v>84</v>
      </c>
      <c r="EK73" s="200" t="s">
        <v>119</v>
      </c>
      <c r="EL73" s="200" t="s">
        <v>119</v>
      </c>
      <c r="EM73" s="200" t="s">
        <v>119</v>
      </c>
      <c r="EN73" s="200" t="s">
        <v>119</v>
      </c>
      <c r="EO73" s="200" t="s">
        <v>119</v>
      </c>
      <c r="EP73" s="200" t="s">
        <v>119</v>
      </c>
      <c r="EQ73" s="200" t="s">
        <v>119</v>
      </c>
      <c r="ER73" s="200" t="s">
        <v>119</v>
      </c>
      <c r="ES73" s="200" t="s">
        <v>119</v>
      </c>
      <c r="ET73" s="200" t="s">
        <v>119</v>
      </c>
      <c r="EU73" s="200" t="s">
        <v>119</v>
      </c>
      <c r="EV73" s="200" t="s">
        <v>119</v>
      </c>
      <c r="EW73" s="200" t="s">
        <v>119</v>
      </c>
      <c r="EX73" s="200" t="s">
        <v>119</v>
      </c>
      <c r="EY73" s="200" t="s">
        <v>119</v>
      </c>
      <c r="EZ73" s="200" t="s">
        <v>119</v>
      </c>
      <c r="FA73" s="200" t="s">
        <v>119</v>
      </c>
      <c r="FB73" s="200" t="s">
        <v>119</v>
      </c>
      <c r="FC73" s="200" t="s">
        <v>119</v>
      </c>
      <c r="FD73" s="200" t="s">
        <v>119</v>
      </c>
      <c r="FE73" s="200" t="s">
        <v>119</v>
      </c>
      <c r="FF73" s="200" t="s">
        <v>119</v>
      </c>
      <c r="FG73" s="200" t="s">
        <v>119</v>
      </c>
      <c r="FH73" s="200" t="s">
        <v>119</v>
      </c>
      <c r="FI73" s="200" t="s">
        <v>119</v>
      </c>
      <c r="FJ73" s="200" t="s">
        <v>119</v>
      </c>
      <c r="FK73" s="200" t="s">
        <v>119</v>
      </c>
      <c r="FL73" s="200" t="s">
        <v>119</v>
      </c>
      <c r="FM73" s="200" t="s">
        <v>119</v>
      </c>
      <c r="FN73" s="200" t="s">
        <v>119</v>
      </c>
      <c r="FO73" s="200" t="s">
        <v>119</v>
      </c>
      <c r="FP73" s="200" t="s">
        <v>119</v>
      </c>
      <c r="FQ73" s="200" t="s">
        <v>119</v>
      </c>
      <c r="FR73" s="200" t="s">
        <v>119</v>
      </c>
      <c r="FS73" s="200" t="s">
        <v>119</v>
      </c>
      <c r="FT73" s="200" t="s">
        <v>119</v>
      </c>
      <c r="FU73" s="200" t="s">
        <v>119</v>
      </c>
      <c r="FV73" s="200" t="s">
        <v>119</v>
      </c>
      <c r="FW73" s="200" t="s">
        <v>119</v>
      </c>
      <c r="FX73" s="200" t="s">
        <v>119</v>
      </c>
      <c r="FY73" s="200" t="s">
        <v>119</v>
      </c>
      <c r="FZ73" s="200" t="s">
        <v>119</v>
      </c>
      <c r="GA73" s="200" t="s">
        <v>119</v>
      </c>
      <c r="GB73" s="200" t="s">
        <v>119</v>
      </c>
      <c r="GC73" s="200" t="s">
        <v>119</v>
      </c>
      <c r="GD73" s="200">
        <v>537262</v>
      </c>
      <c r="GF73" s="200">
        <v>74</v>
      </c>
      <c r="GG73" s="200">
        <v>262871</v>
      </c>
      <c r="GI73" s="200">
        <v>78</v>
      </c>
      <c r="GJ73" s="200">
        <v>274391</v>
      </c>
      <c r="GL73" s="200">
        <v>71</v>
      </c>
      <c r="GM73" s="200" t="s">
        <v>119</v>
      </c>
      <c r="GN73" s="200" t="s">
        <v>119</v>
      </c>
      <c r="GO73" s="200" t="s">
        <v>119</v>
      </c>
      <c r="GP73" s="200" t="s">
        <v>119</v>
      </c>
      <c r="GQ73" s="200" t="s">
        <v>119</v>
      </c>
      <c r="GR73" s="200" t="s">
        <v>119</v>
      </c>
      <c r="GS73" s="200" t="s">
        <v>119</v>
      </c>
      <c r="GT73" s="200" t="s">
        <v>119</v>
      </c>
      <c r="GU73" s="200" t="s">
        <v>119</v>
      </c>
      <c r="GV73" s="200" t="s">
        <v>119</v>
      </c>
      <c r="GW73" s="200" t="s">
        <v>119</v>
      </c>
      <c r="GX73" s="200" t="s">
        <v>119</v>
      </c>
      <c r="GY73" s="200" t="s">
        <v>119</v>
      </c>
      <c r="GZ73" s="200" t="s">
        <v>119</v>
      </c>
      <c r="HA73" s="200" t="s">
        <v>119</v>
      </c>
      <c r="HB73" s="200" t="s">
        <v>119</v>
      </c>
      <c r="HC73" s="200" t="s">
        <v>119</v>
      </c>
      <c r="HD73" s="200" t="s">
        <v>119</v>
      </c>
      <c r="HE73" s="200">
        <v>514945</v>
      </c>
      <c r="HG73" s="200">
        <v>87</v>
      </c>
      <c r="HH73" s="200">
        <v>252018</v>
      </c>
      <c r="HJ73" s="200">
        <v>86</v>
      </c>
      <c r="HK73" s="200">
        <v>262927</v>
      </c>
      <c r="HM73" s="200">
        <v>88</v>
      </c>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row>
    <row r="75" spans="1:256" x14ac:dyDescent="0.2">
      <c r="B75" s="39"/>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row>
    <row r="76" spans="1:256" x14ac:dyDescent="0.2">
      <c r="B76" s="39"/>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row>
  </sheetData>
  <mergeCells count="1">
    <mergeCell ref="A1:T1"/>
  </mergeCells>
  <conditionalFormatting sqref="A4:A8">
    <cfRule type="cellIs" dxfId="3" priority="1" stopIfTrue="1" operator="equal">
      <formula>TRUE</formula>
    </cfRule>
    <cfRule type="cellIs" dxfId="2" priority="2" stopIfTrue="1" operator="equal">
      <formula>FALSE</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V76"/>
  <sheetViews>
    <sheetView topLeftCell="B1" zoomScale="85" zoomScaleNormal="85" workbookViewId="0">
      <pane xSplit="1" ySplit="9" topLeftCell="C28" activePane="bottomRight" state="frozen"/>
      <selection sqref="A1:T1"/>
      <selection pane="topRight" sqref="A1:T1"/>
      <selection pane="bottomLeft" sqref="A1:T1"/>
      <selection pane="bottomRight" sqref="A1:T1"/>
    </sheetView>
  </sheetViews>
  <sheetFormatPr defaultRowHeight="12.75" x14ac:dyDescent="0.2"/>
  <cols>
    <col min="1" max="1" width="9.140625" style="200"/>
    <col min="2" max="2" width="31" style="200" customWidth="1"/>
    <col min="3" max="4" width="9.140625" style="200"/>
    <col min="5" max="5" width="9.140625" style="200" customWidth="1"/>
    <col min="6" max="222" width="9.140625" style="200"/>
    <col min="223" max="257" width="9.140625" style="201"/>
    <col min="258" max="258" width="31" style="201" customWidth="1"/>
    <col min="259" max="260" width="9.140625" style="201"/>
    <col min="261" max="261" width="9.140625" style="201" customWidth="1"/>
    <col min="262" max="513" width="9.140625" style="201"/>
    <col min="514" max="514" width="31" style="201" customWidth="1"/>
    <col min="515" max="516" width="9.140625" style="201"/>
    <col min="517" max="517" width="9.140625" style="201" customWidth="1"/>
    <col min="518" max="769" width="9.140625" style="201"/>
    <col min="770" max="770" width="31" style="201" customWidth="1"/>
    <col min="771" max="772" width="9.140625" style="201"/>
    <col min="773" max="773" width="9.140625" style="201" customWidth="1"/>
    <col min="774" max="1025" width="9.140625" style="201"/>
    <col min="1026" max="1026" width="31" style="201" customWidth="1"/>
    <col min="1027" max="1028" width="9.140625" style="201"/>
    <col min="1029" max="1029" width="9.140625" style="201" customWidth="1"/>
    <col min="1030" max="1281" width="9.140625" style="201"/>
    <col min="1282" max="1282" width="31" style="201" customWidth="1"/>
    <col min="1283" max="1284" width="9.140625" style="201"/>
    <col min="1285" max="1285" width="9.140625" style="201" customWidth="1"/>
    <col min="1286" max="1537" width="9.140625" style="201"/>
    <col min="1538" max="1538" width="31" style="201" customWidth="1"/>
    <col min="1539" max="1540" width="9.140625" style="201"/>
    <col min="1541" max="1541" width="9.140625" style="201" customWidth="1"/>
    <col min="1542" max="1793" width="9.140625" style="201"/>
    <col min="1794" max="1794" width="31" style="201" customWidth="1"/>
    <col min="1795" max="1796" width="9.140625" style="201"/>
    <col min="1797" max="1797" width="9.140625" style="201" customWidth="1"/>
    <col min="1798" max="2049" width="9.140625" style="201"/>
    <col min="2050" max="2050" width="31" style="201" customWidth="1"/>
    <col min="2051" max="2052" width="9.140625" style="201"/>
    <col min="2053" max="2053" width="9.140625" style="201" customWidth="1"/>
    <col min="2054" max="2305" width="9.140625" style="201"/>
    <col min="2306" max="2306" width="31" style="201" customWidth="1"/>
    <col min="2307" max="2308" width="9.140625" style="201"/>
    <col min="2309" max="2309" width="9.140625" style="201" customWidth="1"/>
    <col min="2310" max="2561" width="9.140625" style="201"/>
    <col min="2562" max="2562" width="31" style="201" customWidth="1"/>
    <col min="2563" max="2564" width="9.140625" style="201"/>
    <col min="2565" max="2565" width="9.140625" style="201" customWidth="1"/>
    <col min="2566" max="2817" width="9.140625" style="201"/>
    <col min="2818" max="2818" width="31" style="201" customWidth="1"/>
    <col min="2819" max="2820" width="9.140625" style="201"/>
    <col min="2821" max="2821" width="9.140625" style="201" customWidth="1"/>
    <col min="2822" max="3073" width="9.140625" style="201"/>
    <col min="3074" max="3074" width="31" style="201" customWidth="1"/>
    <col min="3075" max="3076" width="9.140625" style="201"/>
    <col min="3077" max="3077" width="9.140625" style="201" customWidth="1"/>
    <col min="3078" max="3329" width="9.140625" style="201"/>
    <col min="3330" max="3330" width="31" style="201" customWidth="1"/>
    <col min="3331" max="3332" width="9.140625" style="201"/>
    <col min="3333" max="3333" width="9.140625" style="201" customWidth="1"/>
    <col min="3334" max="3585" width="9.140625" style="201"/>
    <col min="3586" max="3586" width="31" style="201" customWidth="1"/>
    <col min="3587" max="3588" width="9.140625" style="201"/>
    <col min="3589" max="3589" width="9.140625" style="201" customWidth="1"/>
    <col min="3590" max="3841" width="9.140625" style="201"/>
    <col min="3842" max="3842" width="31" style="201" customWidth="1"/>
    <col min="3843" max="3844" width="9.140625" style="201"/>
    <col min="3845" max="3845" width="9.140625" style="201" customWidth="1"/>
    <col min="3846" max="4097" width="9.140625" style="201"/>
    <col min="4098" max="4098" width="31" style="201" customWidth="1"/>
    <col min="4099" max="4100" width="9.140625" style="201"/>
    <col min="4101" max="4101" width="9.140625" style="201" customWidth="1"/>
    <col min="4102" max="4353" width="9.140625" style="201"/>
    <col min="4354" max="4354" width="31" style="201" customWidth="1"/>
    <col min="4355" max="4356" width="9.140625" style="201"/>
    <col min="4357" max="4357" width="9.140625" style="201" customWidth="1"/>
    <col min="4358" max="4609" width="9.140625" style="201"/>
    <col min="4610" max="4610" width="31" style="201" customWidth="1"/>
    <col min="4611" max="4612" width="9.140625" style="201"/>
    <col min="4613" max="4613" width="9.140625" style="201" customWidth="1"/>
    <col min="4614" max="4865" width="9.140625" style="201"/>
    <col min="4866" max="4866" width="31" style="201" customWidth="1"/>
    <col min="4867" max="4868" width="9.140625" style="201"/>
    <col min="4869" max="4869" width="9.140625" style="201" customWidth="1"/>
    <col min="4870" max="5121" width="9.140625" style="201"/>
    <col min="5122" max="5122" width="31" style="201" customWidth="1"/>
    <col min="5123" max="5124" width="9.140625" style="201"/>
    <col min="5125" max="5125" width="9.140625" style="201" customWidth="1"/>
    <col min="5126" max="5377" width="9.140625" style="201"/>
    <col min="5378" max="5378" width="31" style="201" customWidth="1"/>
    <col min="5379" max="5380" width="9.140625" style="201"/>
    <col min="5381" max="5381" width="9.140625" style="201" customWidth="1"/>
    <col min="5382" max="5633" width="9.140625" style="201"/>
    <col min="5634" max="5634" width="31" style="201" customWidth="1"/>
    <col min="5635" max="5636" width="9.140625" style="201"/>
    <col min="5637" max="5637" width="9.140625" style="201" customWidth="1"/>
    <col min="5638" max="5889" width="9.140625" style="201"/>
    <col min="5890" max="5890" width="31" style="201" customWidth="1"/>
    <col min="5891" max="5892" width="9.140625" style="201"/>
    <col min="5893" max="5893" width="9.140625" style="201" customWidth="1"/>
    <col min="5894" max="6145" width="9.140625" style="201"/>
    <col min="6146" max="6146" width="31" style="201" customWidth="1"/>
    <col min="6147" max="6148" width="9.140625" style="201"/>
    <col min="6149" max="6149" width="9.140625" style="201" customWidth="1"/>
    <col min="6150" max="6401" width="9.140625" style="201"/>
    <col min="6402" max="6402" width="31" style="201" customWidth="1"/>
    <col min="6403" max="6404" width="9.140625" style="201"/>
    <col min="6405" max="6405" width="9.140625" style="201" customWidth="1"/>
    <col min="6406" max="6657" width="9.140625" style="201"/>
    <col min="6658" max="6658" width="31" style="201" customWidth="1"/>
    <col min="6659" max="6660" width="9.140625" style="201"/>
    <col min="6661" max="6661" width="9.140625" style="201" customWidth="1"/>
    <col min="6662" max="6913" width="9.140625" style="201"/>
    <col min="6914" max="6914" width="31" style="201" customWidth="1"/>
    <col min="6915" max="6916" width="9.140625" style="201"/>
    <col min="6917" max="6917" width="9.140625" style="201" customWidth="1"/>
    <col min="6918" max="7169" width="9.140625" style="201"/>
    <col min="7170" max="7170" width="31" style="201" customWidth="1"/>
    <col min="7171" max="7172" width="9.140625" style="201"/>
    <col min="7173" max="7173" width="9.140625" style="201" customWidth="1"/>
    <col min="7174" max="7425" width="9.140625" style="201"/>
    <col min="7426" max="7426" width="31" style="201" customWidth="1"/>
    <col min="7427" max="7428" width="9.140625" style="201"/>
    <col min="7429" max="7429" width="9.140625" style="201" customWidth="1"/>
    <col min="7430" max="7681" width="9.140625" style="201"/>
    <col min="7682" max="7682" width="31" style="201" customWidth="1"/>
    <col min="7683" max="7684" width="9.140625" style="201"/>
    <col min="7685" max="7685" width="9.140625" style="201" customWidth="1"/>
    <col min="7686" max="7937" width="9.140625" style="201"/>
    <col min="7938" max="7938" width="31" style="201" customWidth="1"/>
    <col min="7939" max="7940" width="9.140625" style="201"/>
    <col min="7941" max="7941" width="9.140625" style="201" customWidth="1"/>
    <col min="7942" max="8193" width="9.140625" style="201"/>
    <col min="8194" max="8194" width="31" style="201" customWidth="1"/>
    <col min="8195" max="8196" width="9.140625" style="201"/>
    <col min="8197" max="8197" width="9.140625" style="201" customWidth="1"/>
    <col min="8198" max="8449" width="9.140625" style="201"/>
    <col min="8450" max="8450" width="31" style="201" customWidth="1"/>
    <col min="8451" max="8452" width="9.140625" style="201"/>
    <col min="8453" max="8453" width="9.140625" style="201" customWidth="1"/>
    <col min="8454" max="8705" width="9.140625" style="201"/>
    <col min="8706" max="8706" width="31" style="201" customWidth="1"/>
    <col min="8707" max="8708" width="9.140625" style="201"/>
    <col min="8709" max="8709" width="9.140625" style="201" customWidth="1"/>
    <col min="8710" max="8961" width="9.140625" style="201"/>
    <col min="8962" max="8962" width="31" style="201" customWidth="1"/>
    <col min="8963" max="8964" width="9.140625" style="201"/>
    <col min="8965" max="8965" width="9.140625" style="201" customWidth="1"/>
    <col min="8966" max="9217" width="9.140625" style="201"/>
    <col min="9218" max="9218" width="31" style="201" customWidth="1"/>
    <col min="9219" max="9220" width="9.140625" style="201"/>
    <col min="9221" max="9221" width="9.140625" style="201" customWidth="1"/>
    <col min="9222" max="9473" width="9.140625" style="201"/>
    <col min="9474" max="9474" width="31" style="201" customWidth="1"/>
    <col min="9475" max="9476" width="9.140625" style="201"/>
    <col min="9477" max="9477" width="9.140625" style="201" customWidth="1"/>
    <col min="9478" max="9729" width="9.140625" style="201"/>
    <col min="9730" max="9730" width="31" style="201" customWidth="1"/>
    <col min="9731" max="9732" width="9.140625" style="201"/>
    <col min="9733" max="9733" width="9.140625" style="201" customWidth="1"/>
    <col min="9734" max="9985" width="9.140625" style="201"/>
    <col min="9986" max="9986" width="31" style="201" customWidth="1"/>
    <col min="9987" max="9988" width="9.140625" style="201"/>
    <col min="9989" max="9989" width="9.140625" style="201" customWidth="1"/>
    <col min="9990" max="10241" width="9.140625" style="201"/>
    <col min="10242" max="10242" width="31" style="201" customWidth="1"/>
    <col min="10243" max="10244" width="9.140625" style="201"/>
    <col min="10245" max="10245" width="9.140625" style="201" customWidth="1"/>
    <col min="10246" max="10497" width="9.140625" style="201"/>
    <col min="10498" max="10498" width="31" style="201" customWidth="1"/>
    <col min="10499" max="10500" width="9.140625" style="201"/>
    <col min="10501" max="10501" width="9.140625" style="201" customWidth="1"/>
    <col min="10502" max="10753" width="9.140625" style="201"/>
    <col min="10754" max="10754" width="31" style="201" customWidth="1"/>
    <col min="10755" max="10756" width="9.140625" style="201"/>
    <col min="10757" max="10757" width="9.140625" style="201" customWidth="1"/>
    <col min="10758" max="11009" width="9.140625" style="201"/>
    <col min="11010" max="11010" width="31" style="201" customWidth="1"/>
    <col min="11011" max="11012" width="9.140625" style="201"/>
    <col min="11013" max="11013" width="9.140625" style="201" customWidth="1"/>
    <col min="11014" max="11265" width="9.140625" style="201"/>
    <col min="11266" max="11266" width="31" style="201" customWidth="1"/>
    <col min="11267" max="11268" width="9.140625" style="201"/>
    <col min="11269" max="11269" width="9.140625" style="201" customWidth="1"/>
    <col min="11270" max="11521" width="9.140625" style="201"/>
    <col min="11522" max="11522" width="31" style="201" customWidth="1"/>
    <col min="11523" max="11524" width="9.140625" style="201"/>
    <col min="11525" max="11525" width="9.140625" style="201" customWidth="1"/>
    <col min="11526" max="11777" width="9.140625" style="201"/>
    <col min="11778" max="11778" width="31" style="201" customWidth="1"/>
    <col min="11779" max="11780" width="9.140625" style="201"/>
    <col min="11781" max="11781" width="9.140625" style="201" customWidth="1"/>
    <col min="11782" max="12033" width="9.140625" style="201"/>
    <col min="12034" max="12034" width="31" style="201" customWidth="1"/>
    <col min="12035" max="12036" width="9.140625" style="201"/>
    <col min="12037" max="12037" width="9.140625" style="201" customWidth="1"/>
    <col min="12038" max="12289" width="9.140625" style="201"/>
    <col min="12290" max="12290" width="31" style="201" customWidth="1"/>
    <col min="12291" max="12292" width="9.140625" style="201"/>
    <col min="12293" max="12293" width="9.140625" style="201" customWidth="1"/>
    <col min="12294" max="12545" width="9.140625" style="201"/>
    <col min="12546" max="12546" width="31" style="201" customWidth="1"/>
    <col min="12547" max="12548" width="9.140625" style="201"/>
    <col min="12549" max="12549" width="9.140625" style="201" customWidth="1"/>
    <col min="12550" max="12801" width="9.140625" style="201"/>
    <col min="12802" max="12802" width="31" style="201" customWidth="1"/>
    <col min="12803" max="12804" width="9.140625" style="201"/>
    <col min="12805" max="12805" width="9.140625" style="201" customWidth="1"/>
    <col min="12806" max="13057" width="9.140625" style="201"/>
    <col min="13058" max="13058" width="31" style="201" customWidth="1"/>
    <col min="13059" max="13060" width="9.140625" style="201"/>
    <col min="13061" max="13061" width="9.140625" style="201" customWidth="1"/>
    <col min="13062" max="13313" width="9.140625" style="201"/>
    <col min="13314" max="13314" width="31" style="201" customWidth="1"/>
    <col min="13315" max="13316" width="9.140625" style="201"/>
    <col min="13317" max="13317" width="9.140625" style="201" customWidth="1"/>
    <col min="13318" max="13569" width="9.140625" style="201"/>
    <col min="13570" max="13570" width="31" style="201" customWidth="1"/>
    <col min="13571" max="13572" width="9.140625" style="201"/>
    <col min="13573" max="13573" width="9.140625" style="201" customWidth="1"/>
    <col min="13574" max="13825" width="9.140625" style="201"/>
    <col min="13826" max="13826" width="31" style="201" customWidth="1"/>
    <col min="13827" max="13828" width="9.140625" style="201"/>
    <col min="13829" max="13829" width="9.140625" style="201" customWidth="1"/>
    <col min="13830" max="14081" width="9.140625" style="201"/>
    <col min="14082" max="14082" width="31" style="201" customWidth="1"/>
    <col min="14083" max="14084" width="9.140625" style="201"/>
    <col min="14085" max="14085" width="9.140625" style="201" customWidth="1"/>
    <col min="14086" max="14337" width="9.140625" style="201"/>
    <col min="14338" max="14338" width="31" style="201" customWidth="1"/>
    <col min="14339" max="14340" width="9.140625" style="201"/>
    <col min="14341" max="14341" width="9.140625" style="201" customWidth="1"/>
    <col min="14342" max="14593" width="9.140625" style="201"/>
    <col min="14594" max="14594" width="31" style="201" customWidth="1"/>
    <col min="14595" max="14596" width="9.140625" style="201"/>
    <col min="14597" max="14597" width="9.140625" style="201" customWidth="1"/>
    <col min="14598" max="14849" width="9.140625" style="201"/>
    <col min="14850" max="14850" width="31" style="201" customWidth="1"/>
    <col min="14851" max="14852" width="9.140625" style="201"/>
    <col min="14853" max="14853" width="9.140625" style="201" customWidth="1"/>
    <col min="14854" max="15105" width="9.140625" style="201"/>
    <col min="15106" max="15106" width="31" style="201" customWidth="1"/>
    <col min="15107" max="15108" width="9.140625" style="201"/>
    <col min="15109" max="15109" width="9.140625" style="201" customWidth="1"/>
    <col min="15110" max="15361" width="9.140625" style="201"/>
    <col min="15362" max="15362" width="31" style="201" customWidth="1"/>
    <col min="15363" max="15364" width="9.140625" style="201"/>
    <col min="15365" max="15365" width="9.140625" style="201" customWidth="1"/>
    <col min="15366" max="15617" width="9.140625" style="201"/>
    <col min="15618" max="15618" width="31" style="201" customWidth="1"/>
    <col min="15619" max="15620" width="9.140625" style="201"/>
    <col min="15621" max="15621" width="9.140625" style="201" customWidth="1"/>
    <col min="15622" max="15873" width="9.140625" style="201"/>
    <col min="15874" max="15874" width="31" style="201" customWidth="1"/>
    <col min="15875" max="15876" width="9.140625" style="201"/>
    <col min="15877" max="15877" width="9.140625" style="201" customWidth="1"/>
    <col min="15878" max="16129" width="9.140625" style="201"/>
    <col min="16130" max="16130" width="31" style="201" customWidth="1"/>
    <col min="16131" max="16132" width="9.140625" style="201"/>
    <col min="16133" max="16133" width="9.140625" style="201" customWidth="1"/>
    <col min="16134" max="16384" width="9.140625" style="201"/>
  </cols>
  <sheetData>
    <row r="1" spans="1:256" ht="15" x14ac:dyDescent="0.25">
      <c r="A1" s="767" t="s">
        <v>210</v>
      </c>
      <c r="B1" s="767"/>
      <c r="C1" s="767"/>
      <c r="D1" s="767"/>
      <c r="E1" s="767"/>
      <c r="F1" s="767"/>
      <c r="G1" s="767"/>
      <c r="H1" s="767"/>
      <c r="I1" s="767"/>
      <c r="J1" s="767"/>
      <c r="K1" s="767"/>
      <c r="L1" s="767"/>
      <c r="M1" s="767"/>
      <c r="N1" s="767"/>
      <c r="O1" s="767"/>
      <c r="P1" s="767"/>
      <c r="Q1" s="767"/>
      <c r="R1" s="767"/>
      <c r="S1" s="767"/>
      <c r="T1" s="767"/>
    </row>
    <row r="2" spans="1:256" s="203" customFormat="1" ht="15" x14ac:dyDescent="0.25">
      <c r="A2" s="202"/>
      <c r="B2" s="203">
        <v>1</v>
      </c>
      <c r="C2" s="203">
        <v>2</v>
      </c>
      <c r="D2" s="203">
        <v>3</v>
      </c>
      <c r="E2" s="203">
        <v>4</v>
      </c>
      <c r="F2" s="203">
        <v>5</v>
      </c>
      <c r="G2" s="203">
        <v>6</v>
      </c>
      <c r="H2" s="203">
        <v>7</v>
      </c>
      <c r="I2" s="203">
        <v>8</v>
      </c>
      <c r="J2" s="203">
        <v>9</v>
      </c>
      <c r="K2" s="203">
        <v>10</v>
      </c>
      <c r="L2" s="203">
        <v>11</v>
      </c>
      <c r="M2" s="203">
        <v>12</v>
      </c>
      <c r="N2" s="203">
        <v>13</v>
      </c>
      <c r="O2" s="203">
        <v>14</v>
      </c>
      <c r="P2" s="203">
        <v>15</v>
      </c>
      <c r="Q2" s="203">
        <v>16</v>
      </c>
      <c r="R2" s="203">
        <v>17</v>
      </c>
      <c r="S2" s="203">
        <v>18</v>
      </c>
      <c r="T2" s="203">
        <v>19</v>
      </c>
      <c r="U2" s="203">
        <v>20</v>
      </c>
      <c r="V2" s="203">
        <v>21</v>
      </c>
      <c r="W2" s="203">
        <v>22</v>
      </c>
      <c r="X2" s="203">
        <v>23</v>
      </c>
      <c r="Y2" s="203">
        <v>24</v>
      </c>
      <c r="Z2" s="203">
        <v>25</v>
      </c>
      <c r="AA2" s="203">
        <v>26</v>
      </c>
      <c r="AB2" s="203">
        <v>27</v>
      </c>
      <c r="AC2" s="203">
        <v>28</v>
      </c>
      <c r="AD2" s="203">
        <v>29</v>
      </c>
      <c r="AE2" s="203">
        <v>30</v>
      </c>
      <c r="AF2" s="203">
        <v>31</v>
      </c>
      <c r="AG2" s="203">
        <v>32</v>
      </c>
      <c r="AH2" s="203">
        <v>33</v>
      </c>
      <c r="AI2" s="203">
        <v>34</v>
      </c>
      <c r="AJ2" s="203">
        <v>35</v>
      </c>
      <c r="AK2" s="203">
        <v>36</v>
      </c>
      <c r="AL2" s="203">
        <v>37</v>
      </c>
      <c r="AM2" s="203">
        <v>38</v>
      </c>
      <c r="AN2" s="203">
        <v>39</v>
      </c>
      <c r="AO2" s="203">
        <v>40</v>
      </c>
      <c r="AP2" s="203">
        <v>41</v>
      </c>
      <c r="AQ2" s="203">
        <v>42</v>
      </c>
      <c r="AR2" s="203">
        <v>43</v>
      </c>
      <c r="AS2" s="203">
        <v>44</v>
      </c>
      <c r="AT2" s="203">
        <v>45</v>
      </c>
      <c r="AU2" s="203">
        <v>46</v>
      </c>
      <c r="AV2" s="203">
        <v>47</v>
      </c>
      <c r="AW2" s="203">
        <v>48</v>
      </c>
      <c r="AX2" s="203">
        <v>49</v>
      </c>
      <c r="AY2" s="203">
        <v>50</v>
      </c>
      <c r="AZ2" s="203">
        <v>51</v>
      </c>
      <c r="BA2" s="203">
        <v>52</v>
      </c>
      <c r="BB2" s="203">
        <v>53</v>
      </c>
      <c r="BC2" s="203">
        <v>54</v>
      </c>
      <c r="BD2" s="203">
        <v>55</v>
      </c>
      <c r="BE2" s="203">
        <v>56</v>
      </c>
      <c r="BF2" s="203">
        <v>57</v>
      </c>
      <c r="BG2" s="203">
        <v>58</v>
      </c>
      <c r="BH2" s="203">
        <v>59</v>
      </c>
      <c r="BI2" s="203">
        <v>60</v>
      </c>
      <c r="BJ2" s="203">
        <v>61</v>
      </c>
      <c r="BK2" s="203">
        <v>62</v>
      </c>
      <c r="BL2" s="203">
        <v>63</v>
      </c>
      <c r="BM2" s="203">
        <v>64</v>
      </c>
      <c r="BN2" s="203">
        <v>65</v>
      </c>
      <c r="BO2" s="203">
        <v>66</v>
      </c>
      <c r="BP2" s="203">
        <v>67</v>
      </c>
      <c r="BQ2" s="203">
        <v>68</v>
      </c>
      <c r="BR2" s="203">
        <v>69</v>
      </c>
      <c r="BS2" s="203">
        <v>70</v>
      </c>
      <c r="BT2" s="203">
        <v>71</v>
      </c>
      <c r="BU2" s="203">
        <v>72</v>
      </c>
      <c r="BV2" s="203">
        <v>73</v>
      </c>
      <c r="BW2" s="203">
        <v>74</v>
      </c>
      <c r="BX2" s="203">
        <v>75</v>
      </c>
      <c r="BY2" s="203">
        <v>76</v>
      </c>
      <c r="BZ2" s="203">
        <v>77</v>
      </c>
      <c r="CA2" s="203">
        <v>78</v>
      </c>
      <c r="CB2" s="203">
        <v>79</v>
      </c>
      <c r="CC2" s="203">
        <v>80</v>
      </c>
      <c r="CD2" s="203">
        <v>81</v>
      </c>
      <c r="CE2" s="203">
        <v>82</v>
      </c>
      <c r="CF2" s="203">
        <v>83</v>
      </c>
      <c r="CG2" s="203">
        <v>84</v>
      </c>
      <c r="CH2" s="203">
        <v>85</v>
      </c>
      <c r="CI2" s="203">
        <v>86</v>
      </c>
      <c r="CJ2" s="203">
        <v>87</v>
      </c>
      <c r="CK2" s="203">
        <v>88</v>
      </c>
      <c r="CL2" s="203">
        <v>89</v>
      </c>
      <c r="CM2" s="203">
        <v>90</v>
      </c>
      <c r="CN2" s="203">
        <v>91</v>
      </c>
      <c r="CO2" s="203">
        <v>92</v>
      </c>
      <c r="CP2" s="203">
        <v>93</v>
      </c>
      <c r="CQ2" s="203">
        <v>94</v>
      </c>
      <c r="CR2" s="203">
        <v>95</v>
      </c>
      <c r="CS2" s="203">
        <v>96</v>
      </c>
      <c r="CT2" s="203">
        <v>97</v>
      </c>
      <c r="CU2" s="203">
        <v>98</v>
      </c>
      <c r="CV2" s="203">
        <v>99</v>
      </c>
      <c r="CW2" s="203">
        <v>100</v>
      </c>
      <c r="CX2" s="203">
        <v>101</v>
      </c>
      <c r="CY2" s="203">
        <v>102</v>
      </c>
      <c r="CZ2" s="203">
        <v>103</v>
      </c>
      <c r="DA2" s="203">
        <v>104</v>
      </c>
      <c r="DB2" s="203">
        <v>105</v>
      </c>
      <c r="DC2" s="203">
        <v>106</v>
      </c>
      <c r="DD2" s="203">
        <v>107</v>
      </c>
      <c r="DE2" s="203">
        <v>108</v>
      </c>
      <c r="DF2" s="203">
        <v>109</v>
      </c>
      <c r="DG2" s="203">
        <v>110</v>
      </c>
      <c r="DH2" s="203">
        <v>111</v>
      </c>
      <c r="DI2" s="203">
        <v>112</v>
      </c>
      <c r="DJ2" s="203">
        <v>113</v>
      </c>
      <c r="DK2" s="203">
        <v>114</v>
      </c>
      <c r="DL2" s="203">
        <v>115</v>
      </c>
      <c r="DM2" s="203">
        <v>116</v>
      </c>
      <c r="DN2" s="203">
        <v>117</v>
      </c>
      <c r="DO2" s="203">
        <v>118</v>
      </c>
      <c r="DP2" s="203">
        <v>119</v>
      </c>
      <c r="DQ2" s="203">
        <v>120</v>
      </c>
      <c r="DR2" s="203">
        <v>121</v>
      </c>
      <c r="DS2" s="203">
        <v>122</v>
      </c>
      <c r="DT2" s="203">
        <v>123</v>
      </c>
      <c r="DU2" s="203">
        <v>124</v>
      </c>
      <c r="DV2" s="203">
        <v>125</v>
      </c>
      <c r="DW2" s="203">
        <v>126</v>
      </c>
      <c r="DX2" s="203">
        <v>127</v>
      </c>
      <c r="DY2" s="203">
        <v>128</v>
      </c>
      <c r="DZ2" s="203">
        <v>129</v>
      </c>
      <c r="EA2" s="203">
        <v>130</v>
      </c>
      <c r="EB2" s="203">
        <v>131</v>
      </c>
      <c r="EC2" s="203">
        <v>132</v>
      </c>
      <c r="ED2" s="203">
        <v>133</v>
      </c>
      <c r="EE2" s="203">
        <v>134</v>
      </c>
      <c r="EF2" s="203">
        <v>135</v>
      </c>
      <c r="EG2" s="203">
        <v>136</v>
      </c>
      <c r="EH2" s="203">
        <v>137</v>
      </c>
      <c r="EI2" s="203">
        <v>138</v>
      </c>
      <c r="EJ2" s="203">
        <v>139</v>
      </c>
      <c r="EK2" s="203">
        <v>140</v>
      </c>
      <c r="EL2" s="203">
        <v>141</v>
      </c>
      <c r="EM2" s="203">
        <v>142</v>
      </c>
      <c r="EN2" s="203">
        <v>143</v>
      </c>
      <c r="EO2" s="203">
        <v>144</v>
      </c>
      <c r="EP2" s="203">
        <v>145</v>
      </c>
      <c r="EQ2" s="203">
        <v>146</v>
      </c>
      <c r="ER2" s="203">
        <v>147</v>
      </c>
      <c r="ES2" s="203">
        <v>148</v>
      </c>
      <c r="ET2" s="203">
        <v>149</v>
      </c>
      <c r="EU2" s="203">
        <v>150</v>
      </c>
      <c r="EV2" s="203">
        <v>151</v>
      </c>
      <c r="EW2" s="203">
        <v>152</v>
      </c>
      <c r="EX2" s="203">
        <v>153</v>
      </c>
      <c r="EY2" s="203">
        <v>154</v>
      </c>
      <c r="EZ2" s="203">
        <v>155</v>
      </c>
      <c r="FA2" s="203">
        <v>156</v>
      </c>
      <c r="FB2" s="203">
        <v>157</v>
      </c>
      <c r="FC2" s="203">
        <v>158</v>
      </c>
      <c r="FD2" s="203">
        <v>159</v>
      </c>
      <c r="FE2" s="203">
        <v>160</v>
      </c>
      <c r="FF2" s="203">
        <v>161</v>
      </c>
      <c r="FG2" s="203">
        <v>162</v>
      </c>
      <c r="FH2" s="203">
        <v>163</v>
      </c>
      <c r="FI2" s="203">
        <v>164</v>
      </c>
      <c r="FJ2" s="203">
        <v>165</v>
      </c>
      <c r="FK2" s="203">
        <v>166</v>
      </c>
      <c r="FL2" s="203">
        <v>167</v>
      </c>
      <c r="FM2" s="203">
        <v>168</v>
      </c>
      <c r="FN2" s="203">
        <v>169</v>
      </c>
      <c r="FO2" s="203">
        <v>170</v>
      </c>
      <c r="FP2" s="203">
        <v>171</v>
      </c>
      <c r="FQ2" s="203">
        <v>172</v>
      </c>
      <c r="FR2" s="203">
        <v>173</v>
      </c>
      <c r="FS2" s="203">
        <v>174</v>
      </c>
      <c r="FT2" s="203">
        <v>175</v>
      </c>
      <c r="FU2" s="203">
        <v>176</v>
      </c>
      <c r="FV2" s="203">
        <v>177</v>
      </c>
      <c r="FW2" s="203">
        <v>178</v>
      </c>
      <c r="FX2" s="203">
        <v>179</v>
      </c>
      <c r="FY2" s="203">
        <v>180</v>
      </c>
      <c r="FZ2" s="203">
        <v>181</v>
      </c>
      <c r="GA2" s="203">
        <v>182</v>
      </c>
      <c r="GB2" s="203">
        <v>183</v>
      </c>
      <c r="GC2" s="203">
        <v>184</v>
      </c>
      <c r="GD2" s="203">
        <v>185</v>
      </c>
      <c r="GE2" s="203">
        <v>186</v>
      </c>
      <c r="GF2" s="203">
        <v>187</v>
      </c>
      <c r="GG2" s="203">
        <v>188</v>
      </c>
      <c r="GH2" s="203">
        <v>189</v>
      </c>
      <c r="GI2" s="203">
        <v>190</v>
      </c>
      <c r="GJ2" s="203">
        <v>191</v>
      </c>
      <c r="GK2" s="203">
        <v>192</v>
      </c>
      <c r="GL2" s="203">
        <v>193</v>
      </c>
      <c r="GM2" s="203">
        <v>194</v>
      </c>
      <c r="GN2" s="203">
        <v>195</v>
      </c>
      <c r="GO2" s="203">
        <v>196</v>
      </c>
      <c r="GP2" s="203">
        <v>197</v>
      </c>
      <c r="GQ2" s="203">
        <v>198</v>
      </c>
      <c r="GR2" s="203">
        <v>199</v>
      </c>
      <c r="GS2" s="203">
        <v>200</v>
      </c>
      <c r="GT2" s="203">
        <v>201</v>
      </c>
      <c r="GU2" s="203">
        <v>202</v>
      </c>
      <c r="GV2" s="203">
        <v>203</v>
      </c>
      <c r="GW2" s="203">
        <v>204</v>
      </c>
      <c r="GX2" s="203">
        <v>205</v>
      </c>
      <c r="GY2" s="203">
        <v>206</v>
      </c>
      <c r="GZ2" s="203">
        <v>207</v>
      </c>
      <c r="HA2" s="203">
        <v>208</v>
      </c>
      <c r="HB2" s="203">
        <v>209</v>
      </c>
      <c r="HC2" s="203">
        <v>210</v>
      </c>
      <c r="HD2" s="203">
        <v>211</v>
      </c>
      <c r="HE2" s="203">
        <v>212</v>
      </c>
      <c r="HF2" s="203">
        <v>213</v>
      </c>
      <c r="HG2" s="203">
        <v>214</v>
      </c>
      <c r="HH2" s="203">
        <v>215</v>
      </c>
      <c r="HI2" s="203">
        <v>216</v>
      </c>
      <c r="HJ2" s="203">
        <v>217</v>
      </c>
      <c r="HK2" s="203">
        <v>218</v>
      </c>
      <c r="HL2" s="203">
        <v>219</v>
      </c>
      <c r="HM2" s="203">
        <v>220</v>
      </c>
      <c r="HO2" s="204"/>
      <c r="HP2" s="204"/>
      <c r="HQ2" s="204"/>
      <c r="HR2" s="204"/>
      <c r="HS2" s="204"/>
      <c r="HT2" s="204"/>
      <c r="HU2" s="204"/>
      <c r="HV2" s="204"/>
      <c r="HW2" s="204"/>
      <c r="HX2" s="204"/>
      <c r="HY2" s="204"/>
      <c r="HZ2" s="204"/>
      <c r="IA2" s="204"/>
      <c r="IB2" s="204"/>
      <c r="IC2" s="204"/>
      <c r="ID2" s="204"/>
      <c r="IE2" s="204"/>
      <c r="IF2" s="204"/>
      <c r="IG2" s="204"/>
      <c r="IH2" s="204"/>
      <c r="II2" s="204"/>
      <c r="IJ2" s="204"/>
      <c r="IK2" s="204"/>
      <c r="IL2" s="204"/>
      <c r="IM2" s="204"/>
      <c r="IN2" s="204"/>
      <c r="IO2" s="204"/>
      <c r="IP2" s="204"/>
      <c r="IQ2" s="204"/>
      <c r="IR2" s="204"/>
      <c r="IS2" s="204"/>
      <c r="IT2" s="204"/>
      <c r="IU2" s="204"/>
      <c r="IV2" s="204"/>
    </row>
    <row r="3" spans="1:256" ht="15" x14ac:dyDescent="0.25">
      <c r="A3" s="202"/>
      <c r="C3" s="205" t="s">
        <v>211</v>
      </c>
      <c r="AS3" s="205" t="s">
        <v>212</v>
      </c>
      <c r="CO3" s="205" t="s">
        <v>213</v>
      </c>
      <c r="EK3" s="205" t="s">
        <v>214</v>
      </c>
      <c r="GD3" s="205" t="s">
        <v>215</v>
      </c>
      <c r="GM3" s="205" t="s">
        <v>216</v>
      </c>
      <c r="GV3" s="200" t="s">
        <v>216</v>
      </c>
      <c r="HE3" s="200" t="s">
        <v>216</v>
      </c>
    </row>
    <row r="4" spans="1:256" ht="15" x14ac:dyDescent="0.25">
      <c r="A4" s="202"/>
      <c r="C4" s="205">
        <v>1</v>
      </c>
      <c r="AS4" s="205">
        <v>1</v>
      </c>
      <c r="CO4" s="205">
        <v>1</v>
      </c>
      <c r="EK4" s="205">
        <v>1</v>
      </c>
      <c r="GD4" s="205">
        <v>1</v>
      </c>
      <c r="GM4" s="205">
        <v>1</v>
      </c>
      <c r="GV4" s="200">
        <v>1</v>
      </c>
      <c r="HE4" s="200">
        <v>1</v>
      </c>
    </row>
    <row r="5" spans="1:256" ht="15" x14ac:dyDescent="0.25">
      <c r="A5" s="202"/>
      <c r="C5" s="205" t="s">
        <v>217</v>
      </c>
      <c r="AS5" s="205" t="s">
        <v>217</v>
      </c>
      <c r="CO5" s="205" t="s">
        <v>217</v>
      </c>
      <c r="EK5" s="205" t="s">
        <v>217</v>
      </c>
      <c r="GD5" s="205" t="s">
        <v>217</v>
      </c>
      <c r="GM5" s="205" t="s">
        <v>217</v>
      </c>
      <c r="GV5" s="200" t="s">
        <v>217</v>
      </c>
      <c r="HE5" s="200" t="s">
        <v>217</v>
      </c>
    </row>
    <row r="6" spans="1:256" ht="15" x14ac:dyDescent="0.25">
      <c r="A6" s="202"/>
      <c r="C6" s="205" t="s">
        <v>55</v>
      </c>
      <c r="Q6" s="200" t="s">
        <v>53</v>
      </c>
      <c r="AE6" s="200" t="s">
        <v>54</v>
      </c>
      <c r="AS6" s="205" t="s">
        <v>55</v>
      </c>
      <c r="BI6" s="200" t="s">
        <v>53</v>
      </c>
      <c r="BY6" s="200" t="s">
        <v>54</v>
      </c>
      <c r="CO6" s="205" t="s">
        <v>55</v>
      </c>
      <c r="DE6" s="200" t="s">
        <v>53</v>
      </c>
      <c r="DU6" s="200" t="s">
        <v>54</v>
      </c>
      <c r="EK6" s="205" t="s">
        <v>55</v>
      </c>
      <c r="EZ6" s="200" t="s">
        <v>53</v>
      </c>
      <c r="FO6" s="200" t="s">
        <v>54</v>
      </c>
      <c r="GD6" s="205" t="s">
        <v>55</v>
      </c>
      <c r="GG6" s="200" t="s">
        <v>53</v>
      </c>
      <c r="GJ6" s="200" t="s">
        <v>54</v>
      </c>
      <c r="GM6" s="205" t="s">
        <v>55</v>
      </c>
      <c r="GP6" s="200" t="s">
        <v>53</v>
      </c>
      <c r="GS6" s="200" t="s">
        <v>54</v>
      </c>
      <c r="GV6" s="200" t="s">
        <v>55</v>
      </c>
      <c r="GY6" s="200" t="s">
        <v>53</v>
      </c>
      <c r="HB6" s="200" t="s">
        <v>54</v>
      </c>
      <c r="HE6" s="200" t="s">
        <v>55</v>
      </c>
      <c r="HH6" s="200" t="s">
        <v>53</v>
      </c>
      <c r="HK6" s="200" t="s">
        <v>54</v>
      </c>
      <c r="HO6" s="204"/>
    </row>
    <row r="7" spans="1:256" ht="15" x14ac:dyDescent="0.25">
      <c r="A7" s="202"/>
      <c r="C7" s="205" t="s">
        <v>218</v>
      </c>
      <c r="O7" s="200" t="s">
        <v>219</v>
      </c>
      <c r="Q7" s="200" t="s">
        <v>218</v>
      </c>
      <c r="AC7" s="200" t="s">
        <v>219</v>
      </c>
      <c r="AE7" s="200" t="s">
        <v>218</v>
      </c>
      <c r="AQ7" s="200" t="s">
        <v>219</v>
      </c>
      <c r="AS7" s="205" t="s">
        <v>220</v>
      </c>
      <c r="BG7" s="200" t="s">
        <v>221</v>
      </c>
      <c r="BI7" s="200" t="s">
        <v>220</v>
      </c>
      <c r="BW7" s="200" t="s">
        <v>221</v>
      </c>
      <c r="BY7" s="200" t="s">
        <v>220</v>
      </c>
      <c r="CM7" s="200" t="s">
        <v>221</v>
      </c>
      <c r="CO7" s="205" t="s">
        <v>222</v>
      </c>
      <c r="DC7" s="200" t="s">
        <v>223</v>
      </c>
      <c r="DE7" s="200" t="s">
        <v>222</v>
      </c>
      <c r="DS7" s="200" t="s">
        <v>223</v>
      </c>
      <c r="DU7" s="200" t="s">
        <v>222</v>
      </c>
      <c r="EI7" s="200" t="s">
        <v>223</v>
      </c>
      <c r="EK7" s="205" t="s">
        <v>224</v>
      </c>
      <c r="EX7" s="200" t="s">
        <v>225</v>
      </c>
      <c r="EZ7" s="200" t="s">
        <v>224</v>
      </c>
      <c r="FM7" s="200" t="s">
        <v>225</v>
      </c>
      <c r="FO7" s="200" t="s">
        <v>224</v>
      </c>
      <c r="GB7" s="200" t="s">
        <v>225</v>
      </c>
      <c r="GD7" s="205" t="s">
        <v>226</v>
      </c>
      <c r="GG7" s="200" t="s">
        <v>226</v>
      </c>
      <c r="GJ7" s="200" t="s">
        <v>226</v>
      </c>
      <c r="GM7" s="205" t="s">
        <v>227</v>
      </c>
      <c r="GP7" s="200" t="s">
        <v>227</v>
      </c>
      <c r="GS7" s="200" t="s">
        <v>227</v>
      </c>
      <c r="GV7" s="200" t="s">
        <v>228</v>
      </c>
      <c r="GY7" s="200" t="s">
        <v>228</v>
      </c>
      <c r="HB7" s="200" t="s">
        <v>228</v>
      </c>
      <c r="HE7" s="200" t="s">
        <v>229</v>
      </c>
      <c r="HH7" s="200" t="s">
        <v>229</v>
      </c>
      <c r="HK7" s="200" t="s">
        <v>229</v>
      </c>
    </row>
    <row r="8" spans="1:256" s="206" customFormat="1" ht="15" x14ac:dyDescent="0.25">
      <c r="A8" s="202"/>
      <c r="C8" s="207" t="s">
        <v>55</v>
      </c>
      <c r="D8" s="206" t="s">
        <v>70</v>
      </c>
      <c r="E8" s="206" t="s">
        <v>230</v>
      </c>
      <c r="F8" s="206" t="s">
        <v>231</v>
      </c>
      <c r="G8" s="206" t="s">
        <v>232</v>
      </c>
      <c r="H8" s="206">
        <v>3</v>
      </c>
      <c r="I8" s="206">
        <v>4</v>
      </c>
      <c r="J8" s="206">
        <v>5</v>
      </c>
      <c r="K8" s="206">
        <v>6</v>
      </c>
      <c r="L8" s="206" t="s">
        <v>233</v>
      </c>
      <c r="M8" s="206" t="s">
        <v>234</v>
      </c>
      <c r="N8" s="206" t="s">
        <v>235</v>
      </c>
      <c r="O8" s="206">
        <v>0</v>
      </c>
      <c r="P8" s="206">
        <v>1</v>
      </c>
      <c r="Q8" s="206" t="s">
        <v>55</v>
      </c>
      <c r="R8" s="206" t="s">
        <v>70</v>
      </c>
      <c r="S8" s="206" t="s">
        <v>230</v>
      </c>
      <c r="T8" s="206" t="s">
        <v>231</v>
      </c>
      <c r="U8" s="206" t="s">
        <v>232</v>
      </c>
      <c r="V8" s="206">
        <v>3</v>
      </c>
      <c r="W8" s="206">
        <v>4</v>
      </c>
      <c r="X8" s="206">
        <v>5</v>
      </c>
      <c r="Y8" s="206">
        <v>6</v>
      </c>
      <c r="Z8" s="206" t="s">
        <v>233</v>
      </c>
      <c r="AA8" s="206" t="s">
        <v>234</v>
      </c>
      <c r="AB8" s="206" t="s">
        <v>235</v>
      </c>
      <c r="AC8" s="206">
        <v>0</v>
      </c>
      <c r="AD8" s="206">
        <v>1</v>
      </c>
      <c r="AE8" s="206" t="s">
        <v>55</v>
      </c>
      <c r="AF8" s="206" t="s">
        <v>70</v>
      </c>
      <c r="AG8" s="206" t="s">
        <v>230</v>
      </c>
      <c r="AH8" s="206" t="s">
        <v>231</v>
      </c>
      <c r="AI8" s="206" t="s">
        <v>232</v>
      </c>
      <c r="AJ8" s="206">
        <v>3</v>
      </c>
      <c r="AK8" s="206">
        <v>4</v>
      </c>
      <c r="AL8" s="206">
        <v>5</v>
      </c>
      <c r="AM8" s="206">
        <v>6</v>
      </c>
      <c r="AN8" s="206" t="s">
        <v>233</v>
      </c>
      <c r="AO8" s="206" t="s">
        <v>234</v>
      </c>
      <c r="AP8" s="206" t="s">
        <v>235</v>
      </c>
      <c r="AQ8" s="206">
        <v>0</v>
      </c>
      <c r="AR8" s="206">
        <v>1</v>
      </c>
      <c r="AS8" s="207" t="s">
        <v>55</v>
      </c>
      <c r="AT8" s="206" t="s">
        <v>70</v>
      </c>
      <c r="AU8" s="206" t="s">
        <v>71</v>
      </c>
      <c r="AV8" s="206" t="s">
        <v>72</v>
      </c>
      <c r="AW8" s="206">
        <v>1</v>
      </c>
      <c r="AX8" s="206">
        <v>2</v>
      </c>
      <c r="AY8" s="206">
        <v>3</v>
      </c>
      <c r="AZ8" s="206">
        <v>4</v>
      </c>
      <c r="BA8" s="206">
        <v>5</v>
      </c>
      <c r="BB8" s="206">
        <v>6</v>
      </c>
      <c r="BC8" s="206" t="s">
        <v>53</v>
      </c>
      <c r="BD8" s="206" t="s">
        <v>236</v>
      </c>
      <c r="BE8" s="206" t="s">
        <v>54</v>
      </c>
      <c r="BF8" s="206" t="s">
        <v>237</v>
      </c>
      <c r="BG8" s="206">
        <v>0</v>
      </c>
      <c r="BH8" s="206">
        <v>1</v>
      </c>
      <c r="BI8" s="206" t="s">
        <v>55</v>
      </c>
      <c r="BJ8" s="206" t="s">
        <v>70</v>
      </c>
      <c r="BK8" s="206" t="s">
        <v>71</v>
      </c>
      <c r="BL8" s="206" t="s">
        <v>72</v>
      </c>
      <c r="BM8" s="206">
        <v>1</v>
      </c>
      <c r="BN8" s="206">
        <v>2</v>
      </c>
      <c r="BO8" s="206">
        <v>3</v>
      </c>
      <c r="BP8" s="206">
        <v>4</v>
      </c>
      <c r="BQ8" s="206">
        <v>5</v>
      </c>
      <c r="BR8" s="206">
        <v>6</v>
      </c>
      <c r="BS8" s="206" t="s">
        <v>53</v>
      </c>
      <c r="BT8" s="206" t="s">
        <v>236</v>
      </c>
      <c r="BU8" s="206" t="s">
        <v>54</v>
      </c>
      <c r="BV8" s="206" t="s">
        <v>237</v>
      </c>
      <c r="BW8" s="206">
        <v>0</v>
      </c>
      <c r="BX8" s="206">
        <v>1</v>
      </c>
      <c r="BY8" s="206" t="s">
        <v>55</v>
      </c>
      <c r="BZ8" s="206" t="s">
        <v>70</v>
      </c>
      <c r="CA8" s="206" t="s">
        <v>71</v>
      </c>
      <c r="CB8" s="206" t="s">
        <v>72</v>
      </c>
      <c r="CC8" s="206">
        <v>1</v>
      </c>
      <c r="CD8" s="206">
        <v>2</v>
      </c>
      <c r="CE8" s="206">
        <v>3</v>
      </c>
      <c r="CF8" s="206">
        <v>4</v>
      </c>
      <c r="CG8" s="206">
        <v>5</v>
      </c>
      <c r="CH8" s="206">
        <v>6</v>
      </c>
      <c r="CI8" s="206" t="s">
        <v>53</v>
      </c>
      <c r="CJ8" s="206" t="s">
        <v>236</v>
      </c>
      <c r="CK8" s="206" t="s">
        <v>54</v>
      </c>
      <c r="CL8" s="206" t="s">
        <v>237</v>
      </c>
      <c r="CM8" s="206">
        <v>0</v>
      </c>
      <c r="CN8" s="206">
        <v>1</v>
      </c>
      <c r="CO8" s="207" t="s">
        <v>55</v>
      </c>
      <c r="CP8" s="206" t="s">
        <v>70</v>
      </c>
      <c r="CQ8" s="206" t="s">
        <v>230</v>
      </c>
      <c r="CR8" s="206" t="s">
        <v>231</v>
      </c>
      <c r="CS8" s="206" t="s">
        <v>232</v>
      </c>
      <c r="CT8" s="206">
        <v>2</v>
      </c>
      <c r="CU8" s="206">
        <v>3</v>
      </c>
      <c r="CV8" s="206">
        <v>4</v>
      </c>
      <c r="CW8" s="206">
        <v>5</v>
      </c>
      <c r="CX8" s="206">
        <v>6</v>
      </c>
      <c r="CY8" s="206" t="s">
        <v>235</v>
      </c>
      <c r="CZ8" s="206" t="s">
        <v>236</v>
      </c>
      <c r="DA8" s="206" t="s">
        <v>233</v>
      </c>
      <c r="DB8" s="206" t="s">
        <v>234</v>
      </c>
      <c r="DC8" s="206">
        <v>0</v>
      </c>
      <c r="DD8" s="206">
        <v>1</v>
      </c>
      <c r="DE8" s="206" t="s">
        <v>55</v>
      </c>
      <c r="DF8" s="206" t="s">
        <v>70</v>
      </c>
      <c r="DG8" s="206" t="s">
        <v>230</v>
      </c>
      <c r="DH8" s="206" t="s">
        <v>231</v>
      </c>
      <c r="DI8" s="206" t="s">
        <v>232</v>
      </c>
      <c r="DJ8" s="206">
        <v>2</v>
      </c>
      <c r="DK8" s="206">
        <v>3</v>
      </c>
      <c r="DL8" s="206">
        <v>4</v>
      </c>
      <c r="DM8" s="206">
        <v>5</v>
      </c>
      <c r="DN8" s="206">
        <v>6</v>
      </c>
      <c r="DO8" s="206" t="s">
        <v>235</v>
      </c>
      <c r="DP8" s="206" t="s">
        <v>236</v>
      </c>
      <c r="DQ8" s="206" t="s">
        <v>233</v>
      </c>
      <c r="DR8" s="206" t="s">
        <v>234</v>
      </c>
      <c r="DS8" s="206">
        <v>0</v>
      </c>
      <c r="DT8" s="206">
        <v>1</v>
      </c>
      <c r="DU8" s="206" t="s">
        <v>55</v>
      </c>
      <c r="DV8" s="206" t="s">
        <v>70</v>
      </c>
      <c r="DW8" s="206" t="s">
        <v>230</v>
      </c>
      <c r="DX8" s="206" t="s">
        <v>231</v>
      </c>
      <c r="DY8" s="206" t="s">
        <v>232</v>
      </c>
      <c r="DZ8" s="206">
        <v>2</v>
      </c>
      <c r="EA8" s="206">
        <v>3</v>
      </c>
      <c r="EB8" s="206">
        <v>4</v>
      </c>
      <c r="EC8" s="206">
        <v>5</v>
      </c>
      <c r="ED8" s="206">
        <v>6</v>
      </c>
      <c r="EE8" s="206" t="s">
        <v>235</v>
      </c>
      <c r="EF8" s="206" t="s">
        <v>236</v>
      </c>
      <c r="EG8" s="206" t="s">
        <v>233</v>
      </c>
      <c r="EH8" s="206" t="s">
        <v>234</v>
      </c>
      <c r="EI8" s="206">
        <v>0</v>
      </c>
      <c r="EJ8" s="206">
        <v>1</v>
      </c>
      <c r="EK8" s="207" t="s">
        <v>55</v>
      </c>
      <c r="EL8" s="206" t="s">
        <v>70</v>
      </c>
      <c r="EM8" s="206" t="s">
        <v>230</v>
      </c>
      <c r="EN8" s="206" t="s">
        <v>231</v>
      </c>
      <c r="EO8" s="206" t="s">
        <v>232</v>
      </c>
      <c r="EP8" s="206">
        <v>3</v>
      </c>
      <c r="EQ8" s="206">
        <v>4</v>
      </c>
      <c r="ER8" s="206">
        <v>5</v>
      </c>
      <c r="ES8" s="206">
        <v>6</v>
      </c>
      <c r="ET8" s="206" t="s">
        <v>235</v>
      </c>
      <c r="EU8" s="206" t="s">
        <v>236</v>
      </c>
      <c r="EV8" s="208" t="s">
        <v>233</v>
      </c>
      <c r="EW8" s="206" t="s">
        <v>234</v>
      </c>
      <c r="EX8" s="206">
        <v>0</v>
      </c>
      <c r="EY8" s="206">
        <v>1</v>
      </c>
      <c r="EZ8" s="206" t="s">
        <v>55</v>
      </c>
      <c r="FA8" s="206" t="s">
        <v>70</v>
      </c>
      <c r="FB8" s="206" t="s">
        <v>230</v>
      </c>
      <c r="FC8" s="206" t="s">
        <v>231</v>
      </c>
      <c r="FD8" s="206" t="s">
        <v>232</v>
      </c>
      <c r="FE8" s="206">
        <v>3</v>
      </c>
      <c r="FF8" s="206">
        <v>4</v>
      </c>
      <c r="FG8" s="206">
        <v>5</v>
      </c>
      <c r="FH8" s="206">
        <v>6</v>
      </c>
      <c r="FI8" s="206" t="s">
        <v>235</v>
      </c>
      <c r="FJ8" s="206" t="s">
        <v>236</v>
      </c>
      <c r="FK8" s="208" t="s">
        <v>233</v>
      </c>
      <c r="FL8" s="206" t="s">
        <v>234</v>
      </c>
      <c r="FM8" s="206">
        <v>0</v>
      </c>
      <c r="FN8" s="206">
        <v>1</v>
      </c>
      <c r="FO8" s="206" t="s">
        <v>55</v>
      </c>
      <c r="FP8" s="206" t="s">
        <v>70</v>
      </c>
      <c r="FQ8" s="206" t="s">
        <v>230</v>
      </c>
      <c r="FR8" s="206" t="s">
        <v>231</v>
      </c>
      <c r="FS8" s="206" t="s">
        <v>232</v>
      </c>
      <c r="FT8" s="206">
        <v>3</v>
      </c>
      <c r="FU8" s="206">
        <v>4</v>
      </c>
      <c r="FV8" s="206">
        <v>5</v>
      </c>
      <c r="FW8" s="206">
        <v>6</v>
      </c>
      <c r="FX8" s="206" t="s">
        <v>235</v>
      </c>
      <c r="FY8" s="206" t="s">
        <v>236</v>
      </c>
      <c r="FZ8" s="208" t="s">
        <v>233</v>
      </c>
      <c r="GA8" s="206" t="s">
        <v>234</v>
      </c>
      <c r="GB8" s="206">
        <v>0</v>
      </c>
      <c r="GC8" s="206">
        <v>1</v>
      </c>
      <c r="GD8" s="207" t="s">
        <v>55</v>
      </c>
      <c r="GE8" s="206">
        <v>0</v>
      </c>
      <c r="GF8" s="206">
        <v>1</v>
      </c>
      <c r="GG8" s="206" t="s">
        <v>55</v>
      </c>
      <c r="GH8" s="206">
        <v>0</v>
      </c>
      <c r="GI8" s="206">
        <v>1</v>
      </c>
      <c r="GJ8" s="206" t="s">
        <v>55</v>
      </c>
      <c r="GK8" s="206">
        <v>0</v>
      </c>
      <c r="GL8" s="206">
        <v>1</v>
      </c>
      <c r="GM8" s="205" t="s">
        <v>55</v>
      </c>
      <c r="GN8" s="200">
        <v>1</v>
      </c>
      <c r="GO8" s="200">
        <v>2</v>
      </c>
      <c r="GP8" s="200" t="s">
        <v>55</v>
      </c>
      <c r="GQ8" s="200">
        <v>1</v>
      </c>
      <c r="GR8" s="200">
        <v>2</v>
      </c>
      <c r="GS8" s="200" t="s">
        <v>55</v>
      </c>
      <c r="GT8" s="200">
        <v>1</v>
      </c>
      <c r="GU8" s="200">
        <v>2</v>
      </c>
      <c r="GV8" s="200" t="s">
        <v>55</v>
      </c>
      <c r="GW8" s="200">
        <v>1</v>
      </c>
      <c r="GX8" s="200">
        <v>2</v>
      </c>
      <c r="GY8" s="200" t="s">
        <v>55</v>
      </c>
      <c r="GZ8" s="200">
        <v>1</v>
      </c>
      <c r="HA8" s="200">
        <v>2</v>
      </c>
      <c r="HB8" s="200" t="s">
        <v>55</v>
      </c>
      <c r="HC8" s="200">
        <v>1</v>
      </c>
      <c r="HD8" s="200">
        <v>2</v>
      </c>
      <c r="HE8" s="200" t="s">
        <v>55</v>
      </c>
      <c r="HF8" s="200">
        <v>0</v>
      </c>
      <c r="HG8" s="200">
        <v>1</v>
      </c>
      <c r="HH8" s="200" t="s">
        <v>55</v>
      </c>
      <c r="HI8" s="200">
        <v>0</v>
      </c>
      <c r="HJ8" s="200">
        <v>1</v>
      </c>
      <c r="HK8" s="200" t="s">
        <v>55</v>
      </c>
      <c r="HL8" s="200">
        <v>0</v>
      </c>
      <c r="HM8" s="200">
        <v>1</v>
      </c>
      <c r="HN8" s="200"/>
      <c r="HO8" s="201"/>
      <c r="HP8" s="201"/>
      <c r="HQ8" s="201"/>
      <c r="HR8" s="201"/>
      <c r="HS8" s="201"/>
      <c r="HT8" s="201"/>
      <c r="HU8" s="201"/>
      <c r="HV8" s="201"/>
      <c r="HW8" s="201"/>
      <c r="HX8" s="201"/>
      <c r="HY8" s="201"/>
      <c r="HZ8" s="201"/>
      <c r="IA8" s="201"/>
      <c r="IB8" s="201"/>
      <c r="IC8" s="201"/>
      <c r="ID8" s="201"/>
      <c r="IE8" s="201"/>
      <c r="IF8" s="201"/>
      <c r="IG8" s="201"/>
      <c r="IH8" s="201"/>
      <c r="II8" s="201"/>
      <c r="IJ8" s="201"/>
      <c r="IK8" s="201"/>
      <c r="IL8" s="201"/>
      <c r="IM8" s="201"/>
      <c r="IN8" s="201"/>
      <c r="IO8" s="201"/>
      <c r="IP8" s="201"/>
      <c r="IQ8" s="201"/>
      <c r="IR8" s="201"/>
      <c r="IS8" s="201"/>
      <c r="IT8" s="201"/>
      <c r="IU8" s="201"/>
      <c r="IV8" s="201"/>
    </row>
    <row r="9" spans="1:256" x14ac:dyDescent="0.2">
      <c r="A9" s="209"/>
      <c r="C9" s="205" t="s">
        <v>76</v>
      </c>
      <c r="D9" s="200" t="s">
        <v>76</v>
      </c>
      <c r="E9" s="200" t="s">
        <v>76</v>
      </c>
      <c r="F9" s="200" t="s">
        <v>76</v>
      </c>
      <c r="G9" s="200" t="s">
        <v>76</v>
      </c>
      <c r="H9" s="200" t="s">
        <v>76</v>
      </c>
      <c r="I9" s="200" t="s">
        <v>76</v>
      </c>
      <c r="J9" s="200" t="s">
        <v>76</v>
      </c>
      <c r="K9" s="200" t="s">
        <v>76</v>
      </c>
      <c r="L9" s="200" t="s">
        <v>76</v>
      </c>
      <c r="M9" s="200" t="s">
        <v>76</v>
      </c>
      <c r="N9" s="200" t="s">
        <v>76</v>
      </c>
      <c r="O9" s="200" t="s">
        <v>76</v>
      </c>
      <c r="P9" s="200" t="s">
        <v>76</v>
      </c>
      <c r="Q9" s="200" t="s">
        <v>76</v>
      </c>
      <c r="R9" s="200" t="s">
        <v>76</v>
      </c>
      <c r="S9" s="200" t="s">
        <v>76</v>
      </c>
      <c r="T9" s="200" t="s">
        <v>76</v>
      </c>
      <c r="U9" s="200" t="s">
        <v>76</v>
      </c>
      <c r="V9" s="200" t="s">
        <v>76</v>
      </c>
      <c r="W9" s="200" t="s">
        <v>76</v>
      </c>
      <c r="X9" s="200" t="s">
        <v>76</v>
      </c>
      <c r="Y9" s="200" t="s">
        <v>76</v>
      </c>
      <c r="Z9" s="200" t="s">
        <v>76</v>
      </c>
      <c r="AA9" s="200" t="s">
        <v>76</v>
      </c>
      <c r="AB9" s="200" t="s">
        <v>76</v>
      </c>
      <c r="AC9" s="200" t="s">
        <v>76</v>
      </c>
      <c r="AD9" s="200" t="s">
        <v>76</v>
      </c>
      <c r="AE9" s="200" t="s">
        <v>76</v>
      </c>
      <c r="AF9" s="200" t="s">
        <v>76</v>
      </c>
      <c r="AG9" s="200" t="s">
        <v>76</v>
      </c>
      <c r="AH9" s="200" t="s">
        <v>76</v>
      </c>
      <c r="AI9" s="200" t="s">
        <v>76</v>
      </c>
      <c r="AJ9" s="200" t="s">
        <v>76</v>
      </c>
      <c r="AK9" s="200" t="s">
        <v>76</v>
      </c>
      <c r="AL9" s="200" t="s">
        <v>76</v>
      </c>
      <c r="AM9" s="200" t="s">
        <v>76</v>
      </c>
      <c r="AN9" s="200" t="s">
        <v>76</v>
      </c>
      <c r="AO9" s="200" t="s">
        <v>76</v>
      </c>
      <c r="AP9" s="200" t="s">
        <v>76</v>
      </c>
      <c r="AQ9" s="200" t="s">
        <v>76</v>
      </c>
      <c r="AR9" s="200" t="s">
        <v>76</v>
      </c>
      <c r="AS9" s="205" t="s">
        <v>76</v>
      </c>
      <c r="AT9" s="200" t="s">
        <v>76</v>
      </c>
      <c r="AU9" s="200" t="s">
        <v>76</v>
      </c>
      <c r="AV9" s="200" t="s">
        <v>76</v>
      </c>
      <c r="AW9" s="200" t="s">
        <v>76</v>
      </c>
      <c r="AX9" s="200" t="s">
        <v>76</v>
      </c>
      <c r="AY9" s="200" t="s">
        <v>76</v>
      </c>
      <c r="AZ9" s="200" t="s">
        <v>76</v>
      </c>
      <c r="BA9" s="200" t="s">
        <v>76</v>
      </c>
      <c r="BB9" s="200" t="s">
        <v>76</v>
      </c>
      <c r="BC9" s="200" t="s">
        <v>76</v>
      </c>
      <c r="BD9" s="200" t="s">
        <v>76</v>
      </c>
      <c r="BE9" s="200" t="s">
        <v>76</v>
      </c>
      <c r="BF9" s="200" t="s">
        <v>76</v>
      </c>
      <c r="BG9" s="200" t="s">
        <v>76</v>
      </c>
      <c r="BH9" s="200" t="s">
        <v>76</v>
      </c>
      <c r="BI9" s="200" t="s">
        <v>76</v>
      </c>
      <c r="BJ9" s="200" t="s">
        <v>76</v>
      </c>
      <c r="BK9" s="200" t="s">
        <v>76</v>
      </c>
      <c r="BL9" s="200" t="s">
        <v>76</v>
      </c>
      <c r="BM9" s="200" t="s">
        <v>76</v>
      </c>
      <c r="BN9" s="200" t="s">
        <v>76</v>
      </c>
      <c r="BO9" s="200" t="s">
        <v>76</v>
      </c>
      <c r="BP9" s="200" t="s">
        <v>76</v>
      </c>
      <c r="BQ9" s="200" t="s">
        <v>76</v>
      </c>
      <c r="BR9" s="200" t="s">
        <v>76</v>
      </c>
      <c r="BS9" s="200" t="s">
        <v>76</v>
      </c>
      <c r="BT9" s="200" t="s">
        <v>76</v>
      </c>
      <c r="BU9" s="200" t="s">
        <v>76</v>
      </c>
      <c r="BV9" s="200" t="s">
        <v>76</v>
      </c>
      <c r="BW9" s="200" t="s">
        <v>76</v>
      </c>
      <c r="BX9" s="200" t="s">
        <v>76</v>
      </c>
      <c r="BY9" s="200" t="s">
        <v>76</v>
      </c>
      <c r="BZ9" s="200" t="s">
        <v>76</v>
      </c>
      <c r="CA9" s="200" t="s">
        <v>76</v>
      </c>
      <c r="CB9" s="200" t="s">
        <v>76</v>
      </c>
      <c r="CC9" s="200" t="s">
        <v>76</v>
      </c>
      <c r="CD9" s="200" t="s">
        <v>76</v>
      </c>
      <c r="CE9" s="200" t="s">
        <v>76</v>
      </c>
      <c r="CF9" s="200" t="s">
        <v>76</v>
      </c>
      <c r="CG9" s="200" t="s">
        <v>76</v>
      </c>
      <c r="CH9" s="200" t="s">
        <v>76</v>
      </c>
      <c r="CI9" s="200" t="s">
        <v>76</v>
      </c>
      <c r="CJ9" s="200" t="s">
        <v>76</v>
      </c>
      <c r="CK9" s="200" t="s">
        <v>76</v>
      </c>
      <c r="CL9" s="200" t="s">
        <v>76</v>
      </c>
      <c r="CM9" s="200" t="s">
        <v>76</v>
      </c>
      <c r="CN9" s="200" t="s">
        <v>76</v>
      </c>
      <c r="CO9" s="205" t="s">
        <v>76</v>
      </c>
      <c r="CP9" s="200" t="s">
        <v>76</v>
      </c>
      <c r="CQ9" s="200" t="s">
        <v>76</v>
      </c>
      <c r="CR9" s="200" t="s">
        <v>76</v>
      </c>
      <c r="CS9" s="200" t="s">
        <v>76</v>
      </c>
      <c r="CT9" s="200" t="s">
        <v>76</v>
      </c>
      <c r="CU9" s="200" t="s">
        <v>76</v>
      </c>
      <c r="CV9" s="200" t="s">
        <v>76</v>
      </c>
      <c r="CW9" s="200" t="s">
        <v>76</v>
      </c>
      <c r="CX9" s="200" t="s">
        <v>76</v>
      </c>
      <c r="CY9" s="200" t="s">
        <v>76</v>
      </c>
      <c r="CZ9" s="200" t="s">
        <v>76</v>
      </c>
      <c r="DA9" s="200" t="s">
        <v>76</v>
      </c>
      <c r="DB9" s="200" t="s">
        <v>76</v>
      </c>
      <c r="DC9" s="200" t="s">
        <v>76</v>
      </c>
      <c r="DD9" s="200" t="s">
        <v>76</v>
      </c>
      <c r="DE9" s="200" t="s">
        <v>76</v>
      </c>
      <c r="DF9" s="200" t="s">
        <v>76</v>
      </c>
      <c r="DG9" s="200" t="s">
        <v>76</v>
      </c>
      <c r="DH9" s="200" t="s">
        <v>76</v>
      </c>
      <c r="DI9" s="200" t="s">
        <v>76</v>
      </c>
      <c r="DJ9" s="200" t="s">
        <v>76</v>
      </c>
      <c r="DK9" s="200" t="s">
        <v>76</v>
      </c>
      <c r="DL9" s="200" t="s">
        <v>76</v>
      </c>
      <c r="DM9" s="200" t="s">
        <v>76</v>
      </c>
      <c r="DN9" s="200" t="s">
        <v>76</v>
      </c>
      <c r="DO9" s="200" t="s">
        <v>76</v>
      </c>
      <c r="DP9" s="200" t="s">
        <v>76</v>
      </c>
      <c r="DQ9" s="200" t="s">
        <v>76</v>
      </c>
      <c r="DR9" s="200" t="s">
        <v>76</v>
      </c>
      <c r="DS9" s="200" t="s">
        <v>76</v>
      </c>
      <c r="DT9" s="200" t="s">
        <v>76</v>
      </c>
      <c r="DU9" s="200" t="s">
        <v>76</v>
      </c>
      <c r="DV9" s="200" t="s">
        <v>76</v>
      </c>
      <c r="DW9" s="200" t="s">
        <v>76</v>
      </c>
      <c r="DX9" s="200" t="s">
        <v>76</v>
      </c>
      <c r="DY9" s="200" t="s">
        <v>76</v>
      </c>
      <c r="DZ9" s="200" t="s">
        <v>76</v>
      </c>
      <c r="EA9" s="200" t="s">
        <v>76</v>
      </c>
      <c r="EB9" s="200" t="s">
        <v>76</v>
      </c>
      <c r="EC9" s="200" t="s">
        <v>76</v>
      </c>
      <c r="ED9" s="200" t="s">
        <v>76</v>
      </c>
      <c r="EE9" s="200" t="s">
        <v>76</v>
      </c>
      <c r="EF9" s="200" t="s">
        <v>76</v>
      </c>
      <c r="EG9" s="200" t="s">
        <v>76</v>
      </c>
      <c r="EH9" s="200" t="s">
        <v>76</v>
      </c>
      <c r="EI9" s="200" t="s">
        <v>76</v>
      </c>
      <c r="EJ9" s="200" t="s">
        <v>76</v>
      </c>
      <c r="EK9" s="205" t="s">
        <v>76</v>
      </c>
      <c r="EL9" s="200" t="s">
        <v>76</v>
      </c>
      <c r="EM9" s="200" t="s">
        <v>76</v>
      </c>
      <c r="EN9" s="200" t="s">
        <v>76</v>
      </c>
      <c r="EO9" s="200" t="s">
        <v>76</v>
      </c>
      <c r="EP9" s="200" t="s">
        <v>76</v>
      </c>
      <c r="EQ9" s="200" t="s">
        <v>76</v>
      </c>
      <c r="ER9" s="200" t="s">
        <v>76</v>
      </c>
      <c r="ES9" s="200" t="s">
        <v>76</v>
      </c>
      <c r="ET9" s="200" t="s">
        <v>76</v>
      </c>
      <c r="EU9" s="200" t="s">
        <v>76</v>
      </c>
      <c r="EV9" s="200" t="s">
        <v>76</v>
      </c>
      <c r="EW9" s="200" t="s">
        <v>76</v>
      </c>
      <c r="EX9" s="200" t="s">
        <v>76</v>
      </c>
      <c r="EY9" s="200" t="s">
        <v>76</v>
      </c>
      <c r="EZ9" s="200" t="s">
        <v>76</v>
      </c>
      <c r="FA9" s="200" t="s">
        <v>76</v>
      </c>
      <c r="FB9" s="200" t="s">
        <v>76</v>
      </c>
      <c r="FC9" s="200" t="s">
        <v>76</v>
      </c>
      <c r="FD9" s="200" t="s">
        <v>76</v>
      </c>
      <c r="FE9" s="200" t="s">
        <v>76</v>
      </c>
      <c r="FF9" s="200" t="s">
        <v>76</v>
      </c>
      <c r="FG9" s="200" t="s">
        <v>76</v>
      </c>
      <c r="FH9" s="200" t="s">
        <v>76</v>
      </c>
      <c r="FI9" s="200" t="s">
        <v>76</v>
      </c>
      <c r="FJ9" s="200" t="s">
        <v>76</v>
      </c>
      <c r="FK9" s="200" t="s">
        <v>76</v>
      </c>
      <c r="FL9" s="200" t="s">
        <v>76</v>
      </c>
      <c r="FM9" s="200" t="s">
        <v>76</v>
      </c>
      <c r="FN9" s="200" t="s">
        <v>76</v>
      </c>
      <c r="FO9" s="200" t="s">
        <v>76</v>
      </c>
      <c r="FP9" s="200" t="s">
        <v>76</v>
      </c>
      <c r="FQ9" s="200" t="s">
        <v>76</v>
      </c>
      <c r="FR9" s="200" t="s">
        <v>76</v>
      </c>
      <c r="FS9" s="200" t="s">
        <v>76</v>
      </c>
      <c r="FT9" s="200" t="s">
        <v>76</v>
      </c>
      <c r="FU9" s="200" t="s">
        <v>76</v>
      </c>
      <c r="FV9" s="200" t="s">
        <v>76</v>
      </c>
      <c r="FW9" s="200" t="s">
        <v>76</v>
      </c>
      <c r="FX9" s="200" t="s">
        <v>76</v>
      </c>
      <c r="FY9" s="200" t="s">
        <v>76</v>
      </c>
      <c r="FZ9" s="200" t="s">
        <v>76</v>
      </c>
      <c r="GA9" s="200" t="s">
        <v>76</v>
      </c>
      <c r="GB9" s="200" t="s">
        <v>76</v>
      </c>
      <c r="GC9" s="200" t="s">
        <v>76</v>
      </c>
      <c r="GD9" s="205" t="s">
        <v>76</v>
      </c>
      <c r="GE9" s="200" t="s">
        <v>76</v>
      </c>
      <c r="GF9" s="200" t="s">
        <v>76</v>
      </c>
      <c r="GG9" s="200" t="s">
        <v>76</v>
      </c>
      <c r="GH9" s="200" t="s">
        <v>76</v>
      </c>
      <c r="GI9" s="200" t="s">
        <v>76</v>
      </c>
      <c r="GJ9" s="200" t="s">
        <v>76</v>
      </c>
      <c r="GK9" s="200" t="s">
        <v>76</v>
      </c>
      <c r="GL9" s="200" t="s">
        <v>76</v>
      </c>
      <c r="GM9" s="205" t="s">
        <v>76</v>
      </c>
      <c r="GN9" s="200" t="s">
        <v>76</v>
      </c>
      <c r="GO9" s="200" t="s">
        <v>76</v>
      </c>
      <c r="GP9" s="200" t="s">
        <v>76</v>
      </c>
      <c r="GQ9" s="200" t="s">
        <v>76</v>
      </c>
      <c r="GR9" s="200" t="s">
        <v>76</v>
      </c>
      <c r="GS9" s="200" t="s">
        <v>76</v>
      </c>
      <c r="GT9" s="200" t="s">
        <v>76</v>
      </c>
      <c r="GU9" s="200" t="s">
        <v>76</v>
      </c>
      <c r="GV9" s="200" t="s">
        <v>76</v>
      </c>
      <c r="GW9" s="200" t="s">
        <v>76</v>
      </c>
      <c r="GX9" s="200" t="s">
        <v>76</v>
      </c>
      <c r="GY9" s="200" t="s">
        <v>76</v>
      </c>
      <c r="GZ9" s="200" t="s">
        <v>76</v>
      </c>
      <c r="HA9" s="200" t="s">
        <v>76</v>
      </c>
      <c r="HB9" s="200" t="s">
        <v>76</v>
      </c>
      <c r="HC9" s="200" t="s">
        <v>76</v>
      </c>
      <c r="HD9" s="200" t="s">
        <v>76</v>
      </c>
      <c r="HE9" s="200" t="s">
        <v>76</v>
      </c>
      <c r="HF9" s="200" t="s">
        <v>76</v>
      </c>
      <c r="HG9" s="200" t="s">
        <v>76</v>
      </c>
      <c r="HH9" s="200" t="s">
        <v>76</v>
      </c>
      <c r="HI9" s="200" t="s">
        <v>76</v>
      </c>
      <c r="HJ9" s="200" t="s">
        <v>76</v>
      </c>
      <c r="HK9" s="200" t="s">
        <v>76</v>
      </c>
      <c r="HL9" s="200" t="s">
        <v>76</v>
      </c>
      <c r="HM9" s="200" t="s">
        <v>76</v>
      </c>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row>
    <row r="10" spans="1:256" x14ac:dyDescent="0.2">
      <c r="A10" s="200" t="s">
        <v>16</v>
      </c>
      <c r="B10" s="200" t="s">
        <v>22</v>
      </c>
      <c r="C10" s="200">
        <v>533288</v>
      </c>
      <c r="D10" s="200">
        <v>0</v>
      </c>
      <c r="E10" s="200">
        <v>0</v>
      </c>
      <c r="F10" s="200">
        <v>3</v>
      </c>
      <c r="G10" s="200">
        <v>2</v>
      </c>
      <c r="H10" s="200">
        <v>8</v>
      </c>
      <c r="I10" s="200">
        <v>41</v>
      </c>
      <c r="J10" s="200">
        <v>44</v>
      </c>
      <c r="K10" s="200">
        <v>0</v>
      </c>
      <c r="P10" s="200">
        <v>86</v>
      </c>
      <c r="Q10" s="200">
        <v>260359</v>
      </c>
      <c r="R10" s="200">
        <v>0</v>
      </c>
      <c r="S10" s="200">
        <v>0</v>
      </c>
      <c r="T10" s="200">
        <v>2</v>
      </c>
      <c r="U10" s="200">
        <v>2</v>
      </c>
      <c r="V10" s="200">
        <v>7</v>
      </c>
      <c r="W10" s="200">
        <v>40</v>
      </c>
      <c r="X10" s="200">
        <v>47</v>
      </c>
      <c r="Y10" s="200">
        <v>1</v>
      </c>
      <c r="AD10" s="200">
        <v>88</v>
      </c>
      <c r="AE10" s="200">
        <v>272929</v>
      </c>
      <c r="AF10" s="200">
        <v>0</v>
      </c>
      <c r="AG10" s="200">
        <v>0</v>
      </c>
      <c r="AH10" s="200">
        <v>4</v>
      </c>
      <c r="AI10" s="200">
        <v>3</v>
      </c>
      <c r="AJ10" s="200">
        <v>9</v>
      </c>
      <c r="AK10" s="200">
        <v>42</v>
      </c>
      <c r="AL10" s="200">
        <v>41</v>
      </c>
      <c r="AM10" s="200">
        <v>0</v>
      </c>
      <c r="AR10" s="200">
        <v>83</v>
      </c>
      <c r="AS10" s="200">
        <v>533845</v>
      </c>
      <c r="AT10" s="200">
        <v>0</v>
      </c>
      <c r="AU10" s="200">
        <v>0</v>
      </c>
      <c r="AV10" s="200">
        <v>1</v>
      </c>
      <c r="AW10" s="200">
        <v>1</v>
      </c>
      <c r="AX10" s="200">
        <v>3</v>
      </c>
      <c r="AY10" s="200">
        <v>12</v>
      </c>
      <c r="AZ10" s="200">
        <v>53</v>
      </c>
      <c r="BA10" s="200">
        <v>29</v>
      </c>
      <c r="BB10" s="200">
        <v>2</v>
      </c>
      <c r="BH10" s="200">
        <v>83</v>
      </c>
      <c r="BI10" s="200">
        <v>260660</v>
      </c>
      <c r="BJ10" s="200">
        <v>0</v>
      </c>
      <c r="BK10" s="200">
        <v>0</v>
      </c>
      <c r="BL10" s="200">
        <v>0</v>
      </c>
      <c r="BM10" s="200">
        <v>0</v>
      </c>
      <c r="BN10" s="200">
        <v>2</v>
      </c>
      <c r="BO10" s="200">
        <v>9</v>
      </c>
      <c r="BP10" s="200">
        <v>51</v>
      </c>
      <c r="BQ10" s="200">
        <v>36</v>
      </c>
      <c r="BR10" s="200">
        <v>2</v>
      </c>
      <c r="BX10" s="200">
        <v>88</v>
      </c>
      <c r="BY10" s="200">
        <v>273185</v>
      </c>
      <c r="BZ10" s="200">
        <v>0</v>
      </c>
      <c r="CA10" s="200">
        <v>0</v>
      </c>
      <c r="CB10" s="200">
        <v>1</v>
      </c>
      <c r="CC10" s="200">
        <v>1</v>
      </c>
      <c r="CD10" s="200">
        <v>4</v>
      </c>
      <c r="CE10" s="200">
        <v>16</v>
      </c>
      <c r="CF10" s="200">
        <v>55</v>
      </c>
      <c r="CG10" s="200">
        <v>22</v>
      </c>
      <c r="CH10" s="200">
        <v>1</v>
      </c>
      <c r="CN10" s="200">
        <v>78</v>
      </c>
      <c r="CO10" s="200">
        <v>533267</v>
      </c>
      <c r="CP10" s="200">
        <v>0</v>
      </c>
      <c r="CQ10" s="200">
        <v>0</v>
      </c>
      <c r="CR10" s="200">
        <v>3</v>
      </c>
      <c r="CS10" s="200">
        <v>1</v>
      </c>
      <c r="CT10" s="200">
        <v>0</v>
      </c>
      <c r="CU10" s="200">
        <v>11</v>
      </c>
      <c r="CV10" s="200">
        <v>44</v>
      </c>
      <c r="CW10" s="200">
        <v>34</v>
      </c>
      <c r="CX10" s="200">
        <v>6</v>
      </c>
      <c r="DD10" s="200">
        <v>85</v>
      </c>
      <c r="DE10" s="200">
        <v>260351</v>
      </c>
      <c r="DF10" s="200">
        <v>0</v>
      </c>
      <c r="DG10" s="200">
        <v>0</v>
      </c>
      <c r="DH10" s="200">
        <v>2</v>
      </c>
      <c r="DI10" s="200">
        <v>1</v>
      </c>
      <c r="DJ10" s="200">
        <v>0</v>
      </c>
      <c r="DK10" s="200">
        <v>11</v>
      </c>
      <c r="DL10" s="200">
        <v>46</v>
      </c>
      <c r="DM10" s="200">
        <v>34</v>
      </c>
      <c r="DN10" s="200">
        <v>5</v>
      </c>
      <c r="DT10" s="200">
        <v>85</v>
      </c>
      <c r="DU10" s="200">
        <v>272916</v>
      </c>
      <c r="DV10" s="200">
        <v>0</v>
      </c>
      <c r="DW10" s="200">
        <v>0</v>
      </c>
      <c r="DX10" s="200">
        <v>3</v>
      </c>
      <c r="DY10" s="200">
        <v>1</v>
      </c>
      <c r="DZ10" s="200">
        <v>0</v>
      </c>
      <c r="EA10" s="200">
        <v>10</v>
      </c>
      <c r="EB10" s="200">
        <v>42</v>
      </c>
      <c r="EC10" s="200">
        <v>35</v>
      </c>
      <c r="ED10" s="200">
        <v>8</v>
      </c>
      <c r="EJ10" s="200">
        <v>85</v>
      </c>
      <c r="EK10" s="200">
        <v>533251</v>
      </c>
      <c r="EL10" s="200">
        <v>0</v>
      </c>
      <c r="EM10" s="200">
        <v>0</v>
      </c>
      <c r="EN10" s="200">
        <v>3</v>
      </c>
      <c r="EO10" s="200">
        <v>3</v>
      </c>
      <c r="EP10" s="200">
        <v>20</v>
      </c>
      <c r="EQ10" s="200">
        <v>26</v>
      </c>
      <c r="ER10" s="200">
        <v>46</v>
      </c>
      <c r="ES10" s="200">
        <v>2</v>
      </c>
      <c r="EY10" s="200">
        <v>74</v>
      </c>
      <c r="EZ10" s="200">
        <v>260337</v>
      </c>
      <c r="FA10" s="200">
        <v>0</v>
      </c>
      <c r="FB10" s="200">
        <v>0</v>
      </c>
      <c r="FC10" s="200">
        <v>2</v>
      </c>
      <c r="FD10" s="200">
        <v>2</v>
      </c>
      <c r="FE10" s="200">
        <v>17</v>
      </c>
      <c r="FF10" s="200">
        <v>25</v>
      </c>
      <c r="FG10" s="200">
        <v>51</v>
      </c>
      <c r="FH10" s="200">
        <v>2</v>
      </c>
      <c r="FN10" s="200">
        <v>79</v>
      </c>
      <c r="FO10" s="200">
        <v>272914</v>
      </c>
      <c r="FP10" s="200">
        <v>0</v>
      </c>
      <c r="FQ10" s="200">
        <v>0</v>
      </c>
      <c r="FR10" s="200">
        <v>4</v>
      </c>
      <c r="FS10" s="200">
        <v>4</v>
      </c>
      <c r="FT10" s="200">
        <v>23</v>
      </c>
      <c r="FU10" s="200">
        <v>27</v>
      </c>
      <c r="FV10" s="200">
        <v>41</v>
      </c>
      <c r="FW10" s="200">
        <v>1</v>
      </c>
      <c r="GC10" s="200">
        <v>69</v>
      </c>
      <c r="GD10" s="200">
        <v>533115</v>
      </c>
      <c r="GF10" s="200">
        <v>75</v>
      </c>
      <c r="GG10" s="200">
        <v>260292</v>
      </c>
      <c r="GI10" s="200">
        <v>79</v>
      </c>
      <c r="GJ10" s="200">
        <v>272823</v>
      </c>
      <c r="GL10" s="200">
        <v>72</v>
      </c>
      <c r="GM10" s="200">
        <v>511855</v>
      </c>
      <c r="GO10" s="200">
        <v>88</v>
      </c>
      <c r="GP10" s="200">
        <v>249868</v>
      </c>
      <c r="GR10" s="200">
        <v>89</v>
      </c>
      <c r="GS10" s="200">
        <v>261987</v>
      </c>
      <c r="GU10" s="200">
        <v>87</v>
      </c>
      <c r="GV10" s="200">
        <v>512099</v>
      </c>
      <c r="GX10" s="200">
        <v>92</v>
      </c>
      <c r="GY10" s="200">
        <v>249999</v>
      </c>
      <c r="HA10" s="200">
        <v>93</v>
      </c>
      <c r="HB10" s="200">
        <v>262100</v>
      </c>
      <c r="HD10" s="200">
        <v>90</v>
      </c>
      <c r="HE10" s="200">
        <v>512220</v>
      </c>
      <c r="HG10" s="200">
        <v>88</v>
      </c>
      <c r="HH10" s="200">
        <v>249998</v>
      </c>
      <c r="HJ10" s="200">
        <v>88</v>
      </c>
      <c r="HK10" s="200">
        <v>262222</v>
      </c>
      <c r="HM10" s="200">
        <v>88</v>
      </c>
    </row>
    <row r="11" spans="1:256" x14ac:dyDescent="0.2">
      <c r="B11" s="200" t="s">
        <v>17</v>
      </c>
      <c r="C11" s="200">
        <v>412785</v>
      </c>
      <c r="D11" s="200">
        <v>0</v>
      </c>
      <c r="E11" s="200">
        <v>0</v>
      </c>
      <c r="F11" s="200">
        <v>3</v>
      </c>
      <c r="G11" s="200">
        <v>2</v>
      </c>
      <c r="H11" s="200">
        <v>8</v>
      </c>
      <c r="I11" s="200">
        <v>40</v>
      </c>
      <c r="J11" s="200">
        <v>45</v>
      </c>
      <c r="K11" s="200">
        <v>0</v>
      </c>
      <c r="P11" s="200">
        <v>86</v>
      </c>
      <c r="Q11" s="200">
        <v>201050</v>
      </c>
      <c r="R11" s="200">
        <v>0</v>
      </c>
      <c r="S11" s="200">
        <v>0</v>
      </c>
      <c r="T11" s="200">
        <v>2</v>
      </c>
      <c r="U11" s="200">
        <v>2</v>
      </c>
      <c r="V11" s="200">
        <v>7</v>
      </c>
      <c r="W11" s="200">
        <v>39</v>
      </c>
      <c r="X11" s="200">
        <v>49</v>
      </c>
      <c r="Y11" s="200">
        <v>1</v>
      </c>
      <c r="AD11" s="200">
        <v>89</v>
      </c>
      <c r="AE11" s="200">
        <v>211735</v>
      </c>
      <c r="AF11" s="200">
        <v>0</v>
      </c>
      <c r="AG11" s="200">
        <v>0</v>
      </c>
      <c r="AH11" s="200">
        <v>4</v>
      </c>
      <c r="AI11" s="200">
        <v>3</v>
      </c>
      <c r="AJ11" s="200">
        <v>9</v>
      </c>
      <c r="AK11" s="200">
        <v>42</v>
      </c>
      <c r="AL11" s="200">
        <v>42</v>
      </c>
      <c r="AM11" s="200">
        <v>0</v>
      </c>
      <c r="AR11" s="200">
        <v>84</v>
      </c>
      <c r="AS11" s="200">
        <v>413034</v>
      </c>
      <c r="AT11" s="200">
        <v>0</v>
      </c>
      <c r="AU11" s="200">
        <v>0</v>
      </c>
      <c r="AV11" s="200">
        <v>1</v>
      </c>
      <c r="AW11" s="200">
        <v>1</v>
      </c>
      <c r="AX11" s="200">
        <v>3</v>
      </c>
      <c r="AY11" s="200">
        <v>13</v>
      </c>
      <c r="AZ11" s="200">
        <v>53</v>
      </c>
      <c r="BA11" s="200">
        <v>29</v>
      </c>
      <c r="BB11" s="200">
        <v>2</v>
      </c>
      <c r="BH11" s="200">
        <v>83</v>
      </c>
      <c r="BI11" s="200">
        <v>201185</v>
      </c>
      <c r="BJ11" s="200">
        <v>0</v>
      </c>
      <c r="BK11" s="200">
        <v>0</v>
      </c>
      <c r="BL11" s="200">
        <v>0</v>
      </c>
      <c r="BM11" s="200">
        <v>0</v>
      </c>
      <c r="BN11" s="200">
        <v>2</v>
      </c>
      <c r="BO11" s="200">
        <v>9</v>
      </c>
      <c r="BP11" s="200">
        <v>50</v>
      </c>
      <c r="BQ11" s="200">
        <v>36</v>
      </c>
      <c r="BR11" s="200">
        <v>2</v>
      </c>
      <c r="BX11" s="200">
        <v>89</v>
      </c>
      <c r="BY11" s="200">
        <v>211849</v>
      </c>
      <c r="BZ11" s="200">
        <v>0</v>
      </c>
      <c r="CA11" s="200">
        <v>0</v>
      </c>
      <c r="CB11" s="200">
        <v>1</v>
      </c>
      <c r="CC11" s="200">
        <v>1</v>
      </c>
      <c r="CD11" s="200">
        <v>4</v>
      </c>
      <c r="CE11" s="200">
        <v>16</v>
      </c>
      <c r="CF11" s="200">
        <v>55</v>
      </c>
      <c r="CG11" s="200">
        <v>22</v>
      </c>
      <c r="CH11" s="200">
        <v>1</v>
      </c>
      <c r="CN11" s="200">
        <v>78</v>
      </c>
      <c r="CO11" s="200">
        <v>412775</v>
      </c>
      <c r="CP11" s="200">
        <v>0</v>
      </c>
      <c r="CQ11" s="200">
        <v>0</v>
      </c>
      <c r="CR11" s="200">
        <v>3</v>
      </c>
      <c r="CS11" s="200">
        <v>1</v>
      </c>
      <c r="CT11" s="200">
        <v>0</v>
      </c>
      <c r="CU11" s="200">
        <v>11</v>
      </c>
      <c r="CV11" s="200">
        <v>44</v>
      </c>
      <c r="CW11" s="200">
        <v>35</v>
      </c>
      <c r="CX11" s="200">
        <v>6</v>
      </c>
      <c r="DD11" s="200">
        <v>85</v>
      </c>
      <c r="DE11" s="200">
        <v>201045</v>
      </c>
      <c r="DF11" s="200">
        <v>0</v>
      </c>
      <c r="DG11" s="200">
        <v>0</v>
      </c>
      <c r="DH11" s="200">
        <v>2</v>
      </c>
      <c r="DI11" s="200">
        <v>1</v>
      </c>
      <c r="DJ11" s="200">
        <v>0</v>
      </c>
      <c r="DK11" s="200">
        <v>11</v>
      </c>
      <c r="DL11" s="200">
        <v>46</v>
      </c>
      <c r="DM11" s="200">
        <v>34</v>
      </c>
      <c r="DN11" s="200">
        <v>5</v>
      </c>
      <c r="DT11" s="200">
        <v>85</v>
      </c>
      <c r="DU11" s="200">
        <v>211730</v>
      </c>
      <c r="DV11" s="200">
        <v>0</v>
      </c>
      <c r="DW11" s="200">
        <v>0</v>
      </c>
      <c r="DX11" s="200">
        <v>3</v>
      </c>
      <c r="DY11" s="200">
        <v>1</v>
      </c>
      <c r="DZ11" s="200">
        <v>0</v>
      </c>
      <c r="EA11" s="200">
        <v>10</v>
      </c>
      <c r="EB11" s="200">
        <v>42</v>
      </c>
      <c r="EC11" s="200">
        <v>36</v>
      </c>
      <c r="ED11" s="200">
        <v>7</v>
      </c>
      <c r="EJ11" s="200">
        <v>85</v>
      </c>
      <c r="EK11" s="200">
        <v>412755</v>
      </c>
      <c r="EL11" s="200">
        <v>0</v>
      </c>
      <c r="EM11" s="200">
        <v>0</v>
      </c>
      <c r="EN11" s="200">
        <v>3</v>
      </c>
      <c r="EO11" s="200">
        <v>3</v>
      </c>
      <c r="EP11" s="200">
        <v>21</v>
      </c>
      <c r="EQ11" s="200">
        <v>27</v>
      </c>
      <c r="ER11" s="200">
        <v>45</v>
      </c>
      <c r="ES11" s="200">
        <v>1</v>
      </c>
      <c r="EY11" s="200">
        <v>73</v>
      </c>
      <c r="EZ11" s="200">
        <v>201031</v>
      </c>
      <c r="FA11" s="200">
        <v>0</v>
      </c>
      <c r="FB11" s="200">
        <v>0</v>
      </c>
      <c r="FC11" s="200">
        <v>2</v>
      </c>
      <c r="FD11" s="200">
        <v>2</v>
      </c>
      <c r="FE11" s="200">
        <v>18</v>
      </c>
      <c r="FF11" s="200">
        <v>26</v>
      </c>
      <c r="FG11" s="200">
        <v>50</v>
      </c>
      <c r="FH11" s="200">
        <v>2</v>
      </c>
      <c r="FN11" s="200">
        <v>78</v>
      </c>
      <c r="FO11" s="200">
        <v>211724</v>
      </c>
      <c r="FP11" s="200">
        <v>0</v>
      </c>
      <c r="FQ11" s="200">
        <v>0</v>
      </c>
      <c r="FR11" s="200">
        <v>4</v>
      </c>
      <c r="FS11" s="200">
        <v>4</v>
      </c>
      <c r="FT11" s="200">
        <v>24</v>
      </c>
      <c r="FU11" s="200">
        <v>27</v>
      </c>
      <c r="FV11" s="200">
        <v>39</v>
      </c>
      <c r="FW11" s="200">
        <v>1</v>
      </c>
      <c r="GC11" s="200">
        <v>68</v>
      </c>
      <c r="GD11" s="200">
        <v>412670</v>
      </c>
      <c r="GF11" s="200">
        <v>76</v>
      </c>
      <c r="GG11" s="200">
        <v>201005</v>
      </c>
      <c r="GI11" s="200">
        <v>79</v>
      </c>
      <c r="GJ11" s="200">
        <v>211665</v>
      </c>
      <c r="GL11" s="200">
        <v>72</v>
      </c>
      <c r="GM11" s="200">
        <v>401368</v>
      </c>
      <c r="GO11" s="200">
        <v>88</v>
      </c>
      <c r="GP11" s="200">
        <v>195418</v>
      </c>
      <c r="GR11" s="200">
        <v>89</v>
      </c>
      <c r="GS11" s="200">
        <v>205950</v>
      </c>
      <c r="GU11" s="200">
        <v>87</v>
      </c>
      <c r="GV11" s="200">
        <v>401487</v>
      </c>
      <c r="GX11" s="200">
        <v>91</v>
      </c>
      <c r="GY11" s="200">
        <v>195484</v>
      </c>
      <c r="HA11" s="200">
        <v>93</v>
      </c>
      <c r="HB11" s="200">
        <v>206003</v>
      </c>
      <c r="HD11" s="200">
        <v>90</v>
      </c>
      <c r="HE11" s="200">
        <v>401553</v>
      </c>
      <c r="HG11" s="200">
        <v>88</v>
      </c>
      <c r="HH11" s="200">
        <v>195491</v>
      </c>
      <c r="HJ11" s="200">
        <v>87</v>
      </c>
      <c r="HK11" s="200">
        <v>206062</v>
      </c>
      <c r="HM11" s="200">
        <v>88</v>
      </c>
    </row>
    <row r="12" spans="1:256" x14ac:dyDescent="0.2">
      <c r="B12" s="200" t="s">
        <v>79</v>
      </c>
      <c r="C12" s="200">
        <v>386132</v>
      </c>
      <c r="D12" s="200">
        <v>0</v>
      </c>
      <c r="E12" s="200">
        <v>0</v>
      </c>
      <c r="F12" s="200">
        <v>3</v>
      </c>
      <c r="G12" s="200">
        <v>2</v>
      </c>
      <c r="H12" s="200">
        <v>8</v>
      </c>
      <c r="I12" s="200">
        <v>41</v>
      </c>
      <c r="J12" s="200">
        <v>46</v>
      </c>
      <c r="K12" s="200">
        <v>0</v>
      </c>
      <c r="P12" s="200">
        <v>87</v>
      </c>
      <c r="Q12" s="200">
        <v>187976</v>
      </c>
      <c r="R12" s="200">
        <v>0</v>
      </c>
      <c r="S12" s="200">
        <v>0</v>
      </c>
      <c r="T12" s="200">
        <v>2</v>
      </c>
      <c r="U12" s="200">
        <v>2</v>
      </c>
      <c r="V12" s="200">
        <v>7</v>
      </c>
      <c r="W12" s="200">
        <v>39</v>
      </c>
      <c r="X12" s="200">
        <v>49</v>
      </c>
      <c r="Y12" s="200">
        <v>1</v>
      </c>
      <c r="AD12" s="200">
        <v>89</v>
      </c>
      <c r="AE12" s="200">
        <v>198156</v>
      </c>
      <c r="AF12" s="200">
        <v>0</v>
      </c>
      <c r="AG12" s="200">
        <v>0</v>
      </c>
      <c r="AH12" s="200">
        <v>4</v>
      </c>
      <c r="AI12" s="200">
        <v>3</v>
      </c>
      <c r="AJ12" s="200">
        <v>9</v>
      </c>
      <c r="AK12" s="200">
        <v>42</v>
      </c>
      <c r="AL12" s="200">
        <v>42</v>
      </c>
      <c r="AM12" s="200">
        <v>0</v>
      </c>
      <c r="AR12" s="200">
        <v>84</v>
      </c>
      <c r="AS12" s="200">
        <v>386374</v>
      </c>
      <c r="AT12" s="200">
        <v>0</v>
      </c>
      <c r="AU12" s="200">
        <v>0</v>
      </c>
      <c r="AV12" s="200">
        <v>1</v>
      </c>
      <c r="AW12" s="200">
        <v>1</v>
      </c>
      <c r="AX12" s="200">
        <v>3</v>
      </c>
      <c r="AY12" s="200">
        <v>12</v>
      </c>
      <c r="AZ12" s="200">
        <v>53</v>
      </c>
      <c r="BA12" s="200">
        <v>29</v>
      </c>
      <c r="BB12" s="200">
        <v>2</v>
      </c>
      <c r="BH12" s="200">
        <v>84</v>
      </c>
      <c r="BI12" s="200">
        <v>188112</v>
      </c>
      <c r="BJ12" s="200">
        <v>0</v>
      </c>
      <c r="BK12" s="200">
        <v>0</v>
      </c>
      <c r="BL12" s="200">
        <v>0</v>
      </c>
      <c r="BM12" s="200">
        <v>0</v>
      </c>
      <c r="BN12" s="200">
        <v>1</v>
      </c>
      <c r="BO12" s="200">
        <v>9</v>
      </c>
      <c r="BP12" s="200">
        <v>51</v>
      </c>
      <c r="BQ12" s="200">
        <v>37</v>
      </c>
      <c r="BR12" s="200">
        <v>2</v>
      </c>
      <c r="BX12" s="200">
        <v>89</v>
      </c>
      <c r="BY12" s="200">
        <v>198262</v>
      </c>
      <c r="BZ12" s="200">
        <v>0</v>
      </c>
      <c r="CA12" s="200">
        <v>0</v>
      </c>
      <c r="CB12" s="200">
        <v>1</v>
      </c>
      <c r="CC12" s="200">
        <v>1</v>
      </c>
      <c r="CD12" s="200">
        <v>4</v>
      </c>
      <c r="CE12" s="200">
        <v>16</v>
      </c>
      <c r="CF12" s="200">
        <v>55</v>
      </c>
      <c r="CG12" s="200">
        <v>22</v>
      </c>
      <c r="CH12" s="200">
        <v>1</v>
      </c>
      <c r="CN12" s="200">
        <v>79</v>
      </c>
      <c r="CO12" s="200">
        <v>386125</v>
      </c>
      <c r="CP12" s="200">
        <v>0</v>
      </c>
      <c r="CQ12" s="200">
        <v>0</v>
      </c>
      <c r="CR12" s="200">
        <v>2</v>
      </c>
      <c r="CS12" s="200">
        <v>1</v>
      </c>
      <c r="CT12" s="200">
        <v>0</v>
      </c>
      <c r="CU12" s="200">
        <v>11</v>
      </c>
      <c r="CV12" s="200">
        <v>44</v>
      </c>
      <c r="CW12" s="200">
        <v>35</v>
      </c>
      <c r="CX12" s="200">
        <v>6</v>
      </c>
      <c r="DD12" s="200">
        <v>85</v>
      </c>
      <c r="DE12" s="200">
        <v>187974</v>
      </c>
      <c r="DF12" s="200">
        <v>0</v>
      </c>
      <c r="DG12" s="200">
        <v>0</v>
      </c>
      <c r="DH12" s="200">
        <v>2</v>
      </c>
      <c r="DI12" s="200">
        <v>1</v>
      </c>
      <c r="DJ12" s="200">
        <v>0</v>
      </c>
      <c r="DK12" s="200">
        <v>11</v>
      </c>
      <c r="DL12" s="200">
        <v>47</v>
      </c>
      <c r="DM12" s="200">
        <v>34</v>
      </c>
      <c r="DN12" s="200">
        <v>5</v>
      </c>
      <c r="DT12" s="200">
        <v>85</v>
      </c>
      <c r="DU12" s="200">
        <v>198151</v>
      </c>
      <c r="DV12" s="200">
        <v>0</v>
      </c>
      <c r="DW12" s="200">
        <v>0</v>
      </c>
      <c r="DX12" s="200">
        <v>3</v>
      </c>
      <c r="DY12" s="200">
        <v>1</v>
      </c>
      <c r="DZ12" s="200">
        <v>0</v>
      </c>
      <c r="EA12" s="200">
        <v>10</v>
      </c>
      <c r="EB12" s="200">
        <v>42</v>
      </c>
      <c r="EC12" s="200">
        <v>36</v>
      </c>
      <c r="ED12" s="200">
        <v>7</v>
      </c>
      <c r="EJ12" s="200">
        <v>85</v>
      </c>
      <c r="EK12" s="200">
        <v>386104</v>
      </c>
      <c r="EL12" s="200">
        <v>0</v>
      </c>
      <c r="EM12" s="200">
        <v>0</v>
      </c>
      <c r="EN12" s="200">
        <v>3</v>
      </c>
      <c r="EO12" s="200">
        <v>3</v>
      </c>
      <c r="EP12" s="200">
        <v>21</v>
      </c>
      <c r="EQ12" s="200">
        <v>27</v>
      </c>
      <c r="ER12" s="200">
        <v>45</v>
      </c>
      <c r="ES12" s="200">
        <v>1</v>
      </c>
      <c r="EY12" s="200">
        <v>73</v>
      </c>
      <c r="EZ12" s="200">
        <v>187958</v>
      </c>
      <c r="FA12" s="200">
        <v>0</v>
      </c>
      <c r="FB12" s="200">
        <v>0</v>
      </c>
      <c r="FC12" s="200">
        <v>2</v>
      </c>
      <c r="FD12" s="200">
        <v>2</v>
      </c>
      <c r="FE12" s="200">
        <v>17</v>
      </c>
      <c r="FF12" s="200">
        <v>26</v>
      </c>
      <c r="FG12" s="200">
        <v>51</v>
      </c>
      <c r="FH12" s="200">
        <v>2</v>
      </c>
      <c r="FN12" s="200">
        <v>79</v>
      </c>
      <c r="FO12" s="200">
        <v>198146</v>
      </c>
      <c r="FP12" s="200">
        <v>0</v>
      </c>
      <c r="FQ12" s="200">
        <v>0</v>
      </c>
      <c r="FR12" s="200">
        <v>3</v>
      </c>
      <c r="FS12" s="200">
        <v>4</v>
      </c>
      <c r="FT12" s="200">
        <v>24</v>
      </c>
      <c r="FU12" s="200">
        <v>27</v>
      </c>
      <c r="FV12" s="200">
        <v>40</v>
      </c>
      <c r="FW12" s="200">
        <v>1</v>
      </c>
      <c r="GC12" s="200">
        <v>68</v>
      </c>
      <c r="GD12" s="200">
        <v>386039</v>
      </c>
      <c r="GF12" s="200">
        <v>76</v>
      </c>
      <c r="GG12" s="200">
        <v>187946</v>
      </c>
      <c r="GI12" s="200">
        <v>80</v>
      </c>
      <c r="GJ12" s="200">
        <v>198093</v>
      </c>
      <c r="GL12" s="200">
        <v>73</v>
      </c>
      <c r="GM12" s="200">
        <v>380449</v>
      </c>
      <c r="GO12" s="200">
        <v>88</v>
      </c>
      <c r="GP12" s="200">
        <v>185189</v>
      </c>
      <c r="GR12" s="200">
        <v>89</v>
      </c>
      <c r="GS12" s="200">
        <v>195260</v>
      </c>
      <c r="GU12" s="200">
        <v>87</v>
      </c>
      <c r="GV12" s="200">
        <v>380503</v>
      </c>
      <c r="GX12" s="200">
        <v>91</v>
      </c>
      <c r="GY12" s="200">
        <v>185226</v>
      </c>
      <c r="HA12" s="200">
        <v>93</v>
      </c>
      <c r="HB12" s="200">
        <v>195277</v>
      </c>
      <c r="HD12" s="200">
        <v>90</v>
      </c>
      <c r="HE12" s="200">
        <v>380761</v>
      </c>
      <c r="HG12" s="200">
        <v>87</v>
      </c>
      <c r="HH12" s="200">
        <v>185309</v>
      </c>
      <c r="HJ12" s="200">
        <v>87</v>
      </c>
      <c r="HK12" s="200">
        <v>195452</v>
      </c>
      <c r="HM12" s="200">
        <v>88</v>
      </c>
    </row>
    <row r="13" spans="1:256" x14ac:dyDescent="0.2">
      <c r="B13" s="200" t="s">
        <v>80</v>
      </c>
      <c r="C13" s="200">
        <v>1746</v>
      </c>
      <c r="D13" s="200" t="s">
        <v>78</v>
      </c>
      <c r="E13" s="200">
        <v>0</v>
      </c>
      <c r="F13" s="200">
        <v>3</v>
      </c>
      <c r="G13" s="200">
        <v>1</v>
      </c>
      <c r="H13" s="200">
        <v>5</v>
      </c>
      <c r="I13" s="200">
        <v>34</v>
      </c>
      <c r="J13" s="200">
        <v>57</v>
      </c>
      <c r="K13" s="200">
        <v>1</v>
      </c>
      <c r="P13" s="200">
        <v>92</v>
      </c>
      <c r="Q13" s="200">
        <v>877</v>
      </c>
      <c r="R13" s="200">
        <v>0</v>
      </c>
      <c r="S13" s="200">
        <v>0</v>
      </c>
      <c r="T13" s="200">
        <v>1</v>
      </c>
      <c r="U13" s="200">
        <v>1</v>
      </c>
      <c r="V13" s="200">
        <v>4</v>
      </c>
      <c r="W13" s="200">
        <v>33</v>
      </c>
      <c r="X13" s="200">
        <v>60</v>
      </c>
      <c r="Y13" s="200">
        <v>1</v>
      </c>
      <c r="AD13" s="200">
        <v>94</v>
      </c>
      <c r="AE13" s="200">
        <v>869</v>
      </c>
      <c r="AF13" s="200" t="s">
        <v>78</v>
      </c>
      <c r="AG13" s="200">
        <v>0</v>
      </c>
      <c r="AH13" s="200">
        <v>4</v>
      </c>
      <c r="AI13" s="200">
        <v>1</v>
      </c>
      <c r="AJ13" s="200">
        <v>5</v>
      </c>
      <c r="AK13" s="200">
        <v>35</v>
      </c>
      <c r="AL13" s="200">
        <v>54</v>
      </c>
      <c r="AM13" s="200">
        <v>1</v>
      </c>
      <c r="AR13" s="200">
        <v>89</v>
      </c>
      <c r="AS13" s="200">
        <v>1746</v>
      </c>
      <c r="AT13" s="200">
        <v>0</v>
      </c>
      <c r="AU13" s="200" t="s">
        <v>78</v>
      </c>
      <c r="AV13" s="200">
        <v>1</v>
      </c>
      <c r="AW13" s="200">
        <v>1</v>
      </c>
      <c r="AX13" s="200">
        <v>2</v>
      </c>
      <c r="AY13" s="200">
        <v>10</v>
      </c>
      <c r="AZ13" s="200">
        <v>47</v>
      </c>
      <c r="BA13" s="200">
        <v>37</v>
      </c>
      <c r="BB13" s="200">
        <v>3</v>
      </c>
      <c r="BH13" s="200">
        <v>87</v>
      </c>
      <c r="BI13" s="200">
        <v>877</v>
      </c>
      <c r="BJ13" s="200">
        <v>0</v>
      </c>
      <c r="BK13" s="200">
        <v>0</v>
      </c>
      <c r="BL13" s="200" t="s">
        <v>78</v>
      </c>
      <c r="BM13" s="200">
        <v>0</v>
      </c>
      <c r="BN13" s="200">
        <v>1</v>
      </c>
      <c r="BO13" s="200">
        <v>9</v>
      </c>
      <c r="BP13" s="200">
        <v>42</v>
      </c>
      <c r="BQ13" s="200">
        <v>43</v>
      </c>
      <c r="BR13" s="200">
        <v>4</v>
      </c>
      <c r="BX13" s="200">
        <v>89</v>
      </c>
      <c r="BY13" s="200">
        <v>869</v>
      </c>
      <c r="BZ13" s="200">
        <v>0</v>
      </c>
      <c r="CA13" s="200" t="s">
        <v>78</v>
      </c>
      <c r="CB13" s="200" t="s">
        <v>78</v>
      </c>
      <c r="CC13" s="200">
        <v>1</v>
      </c>
      <c r="CD13" s="200">
        <v>3</v>
      </c>
      <c r="CE13" s="200">
        <v>12</v>
      </c>
      <c r="CF13" s="200">
        <v>51</v>
      </c>
      <c r="CG13" s="200">
        <v>30</v>
      </c>
      <c r="CH13" s="200">
        <v>2</v>
      </c>
      <c r="CN13" s="200">
        <v>84</v>
      </c>
      <c r="CO13" s="200">
        <v>1746</v>
      </c>
      <c r="CP13" s="200">
        <v>1</v>
      </c>
      <c r="CQ13" s="200" t="s">
        <v>78</v>
      </c>
      <c r="CR13" s="200">
        <v>2</v>
      </c>
      <c r="CS13" s="200">
        <v>0</v>
      </c>
      <c r="CT13" s="200">
        <v>0</v>
      </c>
      <c r="CU13" s="200">
        <v>8</v>
      </c>
      <c r="CV13" s="200">
        <v>38</v>
      </c>
      <c r="CW13" s="200">
        <v>40</v>
      </c>
      <c r="CX13" s="200">
        <v>10</v>
      </c>
      <c r="DD13" s="200">
        <v>88</v>
      </c>
      <c r="DE13" s="200">
        <v>877</v>
      </c>
      <c r="DF13" s="200">
        <v>0</v>
      </c>
      <c r="DG13" s="200">
        <v>0</v>
      </c>
      <c r="DH13" s="200">
        <v>2</v>
      </c>
      <c r="DI13" s="200">
        <v>0</v>
      </c>
      <c r="DJ13" s="200">
        <v>0</v>
      </c>
      <c r="DK13" s="200">
        <v>8</v>
      </c>
      <c r="DL13" s="200">
        <v>41</v>
      </c>
      <c r="DM13" s="200">
        <v>40</v>
      </c>
      <c r="DN13" s="200">
        <v>7</v>
      </c>
      <c r="DT13" s="200">
        <v>88</v>
      </c>
      <c r="DU13" s="200">
        <v>869</v>
      </c>
      <c r="DV13" s="200">
        <v>1</v>
      </c>
      <c r="DW13" s="200" t="s">
        <v>78</v>
      </c>
      <c r="DX13" s="200">
        <v>3</v>
      </c>
      <c r="DY13" s="200">
        <v>0</v>
      </c>
      <c r="DZ13" s="200">
        <v>0</v>
      </c>
      <c r="EA13" s="200">
        <v>7</v>
      </c>
      <c r="EB13" s="200">
        <v>36</v>
      </c>
      <c r="EC13" s="200">
        <v>41</v>
      </c>
      <c r="ED13" s="200">
        <v>12</v>
      </c>
      <c r="EJ13" s="200">
        <v>88</v>
      </c>
      <c r="EK13" s="200">
        <v>1746</v>
      </c>
      <c r="EL13" s="200">
        <v>0</v>
      </c>
      <c r="EM13" s="200">
        <v>0</v>
      </c>
      <c r="EN13" s="200">
        <v>2</v>
      </c>
      <c r="EO13" s="200">
        <v>2</v>
      </c>
      <c r="EP13" s="200">
        <v>16</v>
      </c>
      <c r="EQ13" s="200">
        <v>25</v>
      </c>
      <c r="ER13" s="200">
        <v>52</v>
      </c>
      <c r="ES13" s="200">
        <v>2</v>
      </c>
      <c r="EY13" s="200">
        <v>80</v>
      </c>
      <c r="EZ13" s="200">
        <v>877</v>
      </c>
      <c r="FA13" s="200" t="s">
        <v>78</v>
      </c>
      <c r="FB13" s="200">
        <v>0</v>
      </c>
      <c r="FC13" s="200">
        <v>1</v>
      </c>
      <c r="FD13" s="200">
        <v>1</v>
      </c>
      <c r="FE13" s="200">
        <v>14</v>
      </c>
      <c r="FF13" s="200">
        <v>24</v>
      </c>
      <c r="FG13" s="200">
        <v>57</v>
      </c>
      <c r="FH13" s="200">
        <v>3</v>
      </c>
      <c r="FN13" s="200">
        <v>84</v>
      </c>
      <c r="FO13" s="200">
        <v>869</v>
      </c>
      <c r="FP13" s="200" t="s">
        <v>78</v>
      </c>
      <c r="FQ13" s="200">
        <v>0</v>
      </c>
      <c r="FR13" s="200">
        <v>3</v>
      </c>
      <c r="FS13" s="200">
        <v>3</v>
      </c>
      <c r="FT13" s="200">
        <v>18</v>
      </c>
      <c r="FU13" s="200">
        <v>26</v>
      </c>
      <c r="FV13" s="200">
        <v>47</v>
      </c>
      <c r="FW13" s="200">
        <v>2</v>
      </c>
      <c r="GC13" s="200">
        <v>75</v>
      </c>
      <c r="GD13" s="200">
        <v>1746</v>
      </c>
      <c r="GF13" s="200">
        <v>82</v>
      </c>
      <c r="GG13" s="200">
        <v>877</v>
      </c>
      <c r="GI13" s="200">
        <v>84</v>
      </c>
      <c r="GJ13" s="200">
        <v>869</v>
      </c>
      <c r="GL13" s="200">
        <v>79</v>
      </c>
      <c r="GM13" s="200">
        <v>1589</v>
      </c>
      <c r="GO13" s="200">
        <v>93</v>
      </c>
      <c r="GP13" s="200">
        <v>796</v>
      </c>
      <c r="GR13" s="200">
        <v>94</v>
      </c>
      <c r="GS13" s="200">
        <v>793</v>
      </c>
      <c r="GU13" s="200">
        <v>92</v>
      </c>
      <c r="GV13" s="200">
        <v>1587</v>
      </c>
      <c r="GX13" s="200">
        <v>93</v>
      </c>
      <c r="GY13" s="200">
        <v>795</v>
      </c>
      <c r="HA13" s="200">
        <v>95</v>
      </c>
      <c r="HB13" s="200">
        <v>792</v>
      </c>
      <c r="HD13" s="200">
        <v>91</v>
      </c>
      <c r="HE13" s="200">
        <v>1592</v>
      </c>
      <c r="HG13" s="200">
        <v>91</v>
      </c>
      <c r="HH13" s="200">
        <v>799</v>
      </c>
      <c r="HJ13" s="200">
        <v>90</v>
      </c>
      <c r="HK13" s="200">
        <v>793</v>
      </c>
      <c r="HM13" s="200">
        <v>92</v>
      </c>
    </row>
    <row r="14" spans="1:256" x14ac:dyDescent="0.2">
      <c r="B14" s="200" t="s">
        <v>81</v>
      </c>
      <c r="C14" s="200">
        <v>384</v>
      </c>
      <c r="D14" s="200" t="s">
        <v>78</v>
      </c>
      <c r="E14" s="200">
        <v>0</v>
      </c>
      <c r="F14" s="200">
        <v>16</v>
      </c>
      <c r="G14" s="200">
        <v>8</v>
      </c>
      <c r="H14" s="200">
        <v>18</v>
      </c>
      <c r="I14" s="200">
        <v>41</v>
      </c>
      <c r="J14" s="200">
        <v>12</v>
      </c>
      <c r="K14" s="200">
        <v>0</v>
      </c>
      <c r="P14" s="200">
        <v>52</v>
      </c>
      <c r="Q14" s="200">
        <v>169</v>
      </c>
      <c r="R14" s="200">
        <v>4</v>
      </c>
      <c r="S14" s="200">
        <v>0</v>
      </c>
      <c r="T14" s="200">
        <v>12</v>
      </c>
      <c r="U14" s="200">
        <v>5</v>
      </c>
      <c r="V14" s="200">
        <v>20</v>
      </c>
      <c r="W14" s="200">
        <v>44</v>
      </c>
      <c r="X14" s="200">
        <v>14</v>
      </c>
      <c r="Y14" s="200">
        <v>0</v>
      </c>
      <c r="AD14" s="200">
        <v>59</v>
      </c>
      <c r="AE14" s="200">
        <v>215</v>
      </c>
      <c r="AF14" s="200" t="s">
        <v>78</v>
      </c>
      <c r="AG14" s="200">
        <v>0</v>
      </c>
      <c r="AH14" s="200">
        <v>19</v>
      </c>
      <c r="AI14" s="200">
        <v>10</v>
      </c>
      <c r="AJ14" s="200">
        <v>17</v>
      </c>
      <c r="AK14" s="200">
        <v>38</v>
      </c>
      <c r="AL14" s="200">
        <v>10</v>
      </c>
      <c r="AM14" s="200">
        <v>0</v>
      </c>
      <c r="AR14" s="200">
        <v>47</v>
      </c>
      <c r="AS14" s="200">
        <v>383</v>
      </c>
      <c r="AT14" s="200">
        <v>1</v>
      </c>
      <c r="AU14" s="200">
        <v>0</v>
      </c>
      <c r="AV14" s="200">
        <v>2</v>
      </c>
      <c r="AW14" s="200">
        <v>6</v>
      </c>
      <c r="AX14" s="200">
        <v>14</v>
      </c>
      <c r="AY14" s="200">
        <v>33</v>
      </c>
      <c r="AZ14" s="200">
        <v>40</v>
      </c>
      <c r="BA14" s="200">
        <v>4</v>
      </c>
      <c r="BB14" s="200">
        <v>0</v>
      </c>
      <c r="BH14" s="200">
        <v>44</v>
      </c>
      <c r="BI14" s="200">
        <v>168</v>
      </c>
      <c r="BJ14" s="200">
        <v>2</v>
      </c>
      <c r="BK14" s="200">
        <v>0</v>
      </c>
      <c r="BL14" s="200" t="s">
        <v>78</v>
      </c>
      <c r="BM14" s="200">
        <v>5</v>
      </c>
      <c r="BN14" s="200">
        <v>9</v>
      </c>
      <c r="BO14" s="200">
        <v>29</v>
      </c>
      <c r="BP14" s="200">
        <v>47</v>
      </c>
      <c r="BQ14" s="200">
        <v>8</v>
      </c>
      <c r="BR14" s="200">
        <v>0</v>
      </c>
      <c r="BX14" s="200">
        <v>55</v>
      </c>
      <c r="BY14" s="200">
        <v>215</v>
      </c>
      <c r="BZ14" s="200">
        <v>0</v>
      </c>
      <c r="CA14" s="200">
        <v>0</v>
      </c>
      <c r="CB14" s="200" t="s">
        <v>78</v>
      </c>
      <c r="CC14" s="200">
        <v>7</v>
      </c>
      <c r="CD14" s="200">
        <v>19</v>
      </c>
      <c r="CE14" s="200">
        <v>37</v>
      </c>
      <c r="CF14" s="200">
        <v>34</v>
      </c>
      <c r="CG14" s="200">
        <v>1</v>
      </c>
      <c r="CH14" s="200">
        <v>0</v>
      </c>
      <c r="CN14" s="200">
        <v>35</v>
      </c>
      <c r="CO14" s="200">
        <v>383</v>
      </c>
      <c r="CP14" s="200">
        <v>7</v>
      </c>
      <c r="CQ14" s="200">
        <v>0</v>
      </c>
      <c r="CR14" s="200">
        <v>11</v>
      </c>
      <c r="CS14" s="200">
        <v>4</v>
      </c>
      <c r="CT14" s="200">
        <v>1</v>
      </c>
      <c r="CU14" s="200">
        <v>23</v>
      </c>
      <c r="CV14" s="200">
        <v>45</v>
      </c>
      <c r="CW14" s="200">
        <v>8</v>
      </c>
      <c r="CX14" s="200">
        <v>0</v>
      </c>
      <c r="DD14" s="200">
        <v>54</v>
      </c>
      <c r="DE14" s="200">
        <v>168</v>
      </c>
      <c r="DF14" s="200">
        <v>5</v>
      </c>
      <c r="DG14" s="200">
        <v>0</v>
      </c>
      <c r="DH14" s="200">
        <v>10</v>
      </c>
      <c r="DI14" s="200">
        <v>4</v>
      </c>
      <c r="DJ14" s="200" t="s">
        <v>78</v>
      </c>
      <c r="DK14" s="200">
        <v>24</v>
      </c>
      <c r="DL14" s="200">
        <v>49</v>
      </c>
      <c r="DM14" s="200">
        <v>7</v>
      </c>
      <c r="DN14" s="200">
        <v>0</v>
      </c>
      <c r="DT14" s="200">
        <v>57</v>
      </c>
      <c r="DU14" s="200">
        <v>215</v>
      </c>
      <c r="DV14" s="200">
        <v>8</v>
      </c>
      <c r="DW14" s="200">
        <v>0</v>
      </c>
      <c r="DX14" s="200">
        <v>13</v>
      </c>
      <c r="DY14" s="200">
        <v>3</v>
      </c>
      <c r="DZ14" s="200" t="s">
        <v>78</v>
      </c>
      <c r="EA14" s="200">
        <v>23</v>
      </c>
      <c r="EB14" s="200">
        <v>42</v>
      </c>
      <c r="EC14" s="200">
        <v>9</v>
      </c>
      <c r="ED14" s="200">
        <v>0</v>
      </c>
      <c r="EJ14" s="200">
        <v>51</v>
      </c>
      <c r="EK14" s="200">
        <v>383</v>
      </c>
      <c r="EL14" s="200">
        <v>6</v>
      </c>
      <c r="EM14" s="200">
        <v>0</v>
      </c>
      <c r="EN14" s="200">
        <v>14</v>
      </c>
      <c r="EO14" s="200">
        <v>13</v>
      </c>
      <c r="EP14" s="200">
        <v>36</v>
      </c>
      <c r="EQ14" s="200">
        <v>21</v>
      </c>
      <c r="ER14" s="200">
        <v>11</v>
      </c>
      <c r="ES14" s="200">
        <v>0</v>
      </c>
      <c r="EY14" s="200">
        <v>32</v>
      </c>
      <c r="EZ14" s="200">
        <v>168</v>
      </c>
      <c r="FA14" s="200">
        <v>4</v>
      </c>
      <c r="FB14" s="200">
        <v>0</v>
      </c>
      <c r="FC14" s="200">
        <v>11</v>
      </c>
      <c r="FD14" s="200">
        <v>10</v>
      </c>
      <c r="FE14" s="200">
        <v>36</v>
      </c>
      <c r="FF14" s="200">
        <v>24</v>
      </c>
      <c r="FG14" s="200">
        <v>14</v>
      </c>
      <c r="FH14" s="200">
        <v>0</v>
      </c>
      <c r="FN14" s="200">
        <v>39</v>
      </c>
      <c r="FO14" s="200">
        <v>215</v>
      </c>
      <c r="FP14" s="200">
        <v>7</v>
      </c>
      <c r="FQ14" s="200">
        <v>0</v>
      </c>
      <c r="FR14" s="200">
        <v>17</v>
      </c>
      <c r="FS14" s="200">
        <v>15</v>
      </c>
      <c r="FT14" s="200">
        <v>35</v>
      </c>
      <c r="FU14" s="200">
        <v>18</v>
      </c>
      <c r="FV14" s="200">
        <v>8</v>
      </c>
      <c r="FW14" s="200">
        <v>0</v>
      </c>
      <c r="GC14" s="200">
        <v>26</v>
      </c>
      <c r="GD14" s="200">
        <v>382</v>
      </c>
      <c r="GF14" s="200">
        <v>35</v>
      </c>
      <c r="GG14" s="200">
        <v>167</v>
      </c>
      <c r="GI14" s="200">
        <v>43</v>
      </c>
      <c r="GJ14" s="200">
        <v>215</v>
      </c>
      <c r="GL14" s="200">
        <v>28</v>
      </c>
      <c r="GM14" s="200">
        <v>329</v>
      </c>
      <c r="GO14" s="200">
        <v>77</v>
      </c>
      <c r="GP14" s="200">
        <v>144</v>
      </c>
      <c r="GR14" s="200">
        <v>77</v>
      </c>
      <c r="GS14" s="200">
        <v>185</v>
      </c>
      <c r="GU14" s="200">
        <v>77</v>
      </c>
      <c r="GV14" s="200">
        <v>330</v>
      </c>
      <c r="GX14" s="200">
        <v>81</v>
      </c>
      <c r="GY14" s="200">
        <v>144</v>
      </c>
      <c r="HA14" s="200">
        <v>78</v>
      </c>
      <c r="HB14" s="200">
        <v>186</v>
      </c>
      <c r="HD14" s="200">
        <v>83</v>
      </c>
      <c r="HE14" s="200">
        <v>325</v>
      </c>
      <c r="HG14" s="200">
        <v>79</v>
      </c>
      <c r="HH14" s="200">
        <v>142</v>
      </c>
      <c r="HJ14" s="200">
        <v>77</v>
      </c>
      <c r="HK14" s="200">
        <v>183</v>
      </c>
      <c r="HM14" s="200">
        <v>81</v>
      </c>
    </row>
    <row r="15" spans="1:256" x14ac:dyDescent="0.2">
      <c r="B15" s="211" t="s">
        <v>82</v>
      </c>
      <c r="C15" s="200">
        <v>1524</v>
      </c>
      <c r="D15" s="200">
        <v>2</v>
      </c>
      <c r="E15" s="200">
        <v>0</v>
      </c>
      <c r="F15" s="200">
        <v>31</v>
      </c>
      <c r="G15" s="200">
        <v>11</v>
      </c>
      <c r="H15" s="200">
        <v>17</v>
      </c>
      <c r="I15" s="200">
        <v>30</v>
      </c>
      <c r="J15" s="200">
        <v>9</v>
      </c>
      <c r="K15" s="200">
        <v>0</v>
      </c>
      <c r="P15" s="200">
        <v>38</v>
      </c>
      <c r="Q15" s="200">
        <v>735</v>
      </c>
      <c r="R15" s="200">
        <v>1</v>
      </c>
      <c r="S15" s="200" t="s">
        <v>78</v>
      </c>
      <c r="T15" s="200">
        <v>28</v>
      </c>
      <c r="U15" s="200">
        <v>10</v>
      </c>
      <c r="V15" s="200">
        <v>18</v>
      </c>
      <c r="W15" s="200">
        <v>32</v>
      </c>
      <c r="X15" s="200">
        <v>10</v>
      </c>
      <c r="Y15" s="200">
        <v>0</v>
      </c>
      <c r="AD15" s="200">
        <v>42</v>
      </c>
      <c r="AE15" s="200">
        <v>789</v>
      </c>
      <c r="AF15" s="200">
        <v>2</v>
      </c>
      <c r="AG15" s="200" t="s">
        <v>78</v>
      </c>
      <c r="AH15" s="200">
        <v>33</v>
      </c>
      <c r="AI15" s="200">
        <v>13</v>
      </c>
      <c r="AJ15" s="200">
        <v>17</v>
      </c>
      <c r="AK15" s="200">
        <v>28</v>
      </c>
      <c r="AL15" s="200">
        <v>7</v>
      </c>
      <c r="AM15" s="200">
        <v>0</v>
      </c>
      <c r="AR15" s="200">
        <v>35</v>
      </c>
      <c r="AS15" s="200">
        <v>1523</v>
      </c>
      <c r="AT15" s="200">
        <v>0</v>
      </c>
      <c r="AU15" s="200" t="s">
        <v>78</v>
      </c>
      <c r="AV15" s="200">
        <v>3</v>
      </c>
      <c r="AW15" s="200">
        <v>10</v>
      </c>
      <c r="AX15" s="200">
        <v>24</v>
      </c>
      <c r="AY15" s="200">
        <v>31</v>
      </c>
      <c r="AZ15" s="200">
        <v>29</v>
      </c>
      <c r="BA15" s="200">
        <v>3</v>
      </c>
      <c r="BB15" s="200">
        <v>0</v>
      </c>
      <c r="BH15" s="200">
        <v>32</v>
      </c>
      <c r="BI15" s="200">
        <v>735</v>
      </c>
      <c r="BJ15" s="200" t="s">
        <v>78</v>
      </c>
      <c r="BK15" s="200" t="s">
        <v>78</v>
      </c>
      <c r="BL15" s="200">
        <v>3</v>
      </c>
      <c r="BM15" s="200">
        <v>8</v>
      </c>
      <c r="BN15" s="200">
        <v>21</v>
      </c>
      <c r="BO15" s="200">
        <v>29</v>
      </c>
      <c r="BP15" s="200">
        <v>34</v>
      </c>
      <c r="BQ15" s="200">
        <v>4</v>
      </c>
      <c r="BR15" s="200">
        <v>0</v>
      </c>
      <c r="BX15" s="200">
        <v>39</v>
      </c>
      <c r="BY15" s="200">
        <v>788</v>
      </c>
      <c r="BZ15" s="200" t="s">
        <v>78</v>
      </c>
      <c r="CA15" s="200" t="s">
        <v>78</v>
      </c>
      <c r="CB15" s="200">
        <v>3</v>
      </c>
      <c r="CC15" s="200">
        <v>11</v>
      </c>
      <c r="CD15" s="200">
        <v>27</v>
      </c>
      <c r="CE15" s="200">
        <v>32</v>
      </c>
      <c r="CF15" s="200">
        <v>25</v>
      </c>
      <c r="CG15" s="200">
        <v>1</v>
      </c>
      <c r="CH15" s="200">
        <v>0</v>
      </c>
      <c r="CN15" s="200">
        <v>26</v>
      </c>
      <c r="CO15" s="200">
        <v>1524</v>
      </c>
      <c r="CP15" s="200">
        <v>2</v>
      </c>
      <c r="CQ15" s="200" t="s">
        <v>78</v>
      </c>
      <c r="CR15" s="200">
        <v>23</v>
      </c>
      <c r="CS15" s="200">
        <v>5</v>
      </c>
      <c r="CT15" s="200">
        <v>3</v>
      </c>
      <c r="CU15" s="200">
        <v>27</v>
      </c>
      <c r="CV15" s="200">
        <v>34</v>
      </c>
      <c r="CW15" s="200">
        <v>6</v>
      </c>
      <c r="CX15" s="200" t="s">
        <v>78</v>
      </c>
      <c r="DD15" s="200">
        <v>40</v>
      </c>
      <c r="DE15" s="200">
        <v>735</v>
      </c>
      <c r="DF15" s="200">
        <v>2</v>
      </c>
      <c r="DG15" s="200" t="s">
        <v>78</v>
      </c>
      <c r="DH15" s="200">
        <v>22</v>
      </c>
      <c r="DI15" s="200">
        <v>6</v>
      </c>
      <c r="DJ15" s="200" t="s">
        <v>78</v>
      </c>
      <c r="DK15" s="200">
        <v>29</v>
      </c>
      <c r="DL15" s="200">
        <v>32</v>
      </c>
      <c r="DM15" s="200">
        <v>6</v>
      </c>
      <c r="DN15" s="200">
        <v>0</v>
      </c>
      <c r="DT15" s="200">
        <v>37</v>
      </c>
      <c r="DU15" s="200">
        <v>789</v>
      </c>
      <c r="DV15" s="200">
        <v>2</v>
      </c>
      <c r="DW15" s="200" t="s">
        <v>78</v>
      </c>
      <c r="DX15" s="200">
        <v>24</v>
      </c>
      <c r="DY15" s="200">
        <v>4</v>
      </c>
      <c r="DZ15" s="200" t="s">
        <v>78</v>
      </c>
      <c r="EA15" s="200">
        <v>26</v>
      </c>
      <c r="EB15" s="200">
        <v>36</v>
      </c>
      <c r="EC15" s="200">
        <v>5</v>
      </c>
      <c r="ED15" s="200" t="s">
        <v>78</v>
      </c>
      <c r="EJ15" s="200">
        <v>42</v>
      </c>
      <c r="EK15" s="200">
        <v>1524</v>
      </c>
      <c r="EL15" s="200">
        <v>2</v>
      </c>
      <c r="EM15" s="200">
        <v>0</v>
      </c>
      <c r="EN15" s="200">
        <v>29</v>
      </c>
      <c r="EO15" s="200">
        <v>16</v>
      </c>
      <c r="EP15" s="200">
        <v>32</v>
      </c>
      <c r="EQ15" s="200">
        <v>13</v>
      </c>
      <c r="ER15" s="200">
        <v>8</v>
      </c>
      <c r="ES15" s="200">
        <v>0</v>
      </c>
      <c r="EY15" s="200">
        <v>21</v>
      </c>
      <c r="EZ15" s="200">
        <v>735</v>
      </c>
      <c r="FA15" s="200">
        <v>2</v>
      </c>
      <c r="FB15" s="200">
        <v>0</v>
      </c>
      <c r="FC15" s="200">
        <v>27</v>
      </c>
      <c r="FD15" s="200">
        <v>15</v>
      </c>
      <c r="FE15" s="200">
        <v>31</v>
      </c>
      <c r="FF15" s="200">
        <v>15</v>
      </c>
      <c r="FG15" s="200">
        <v>11</v>
      </c>
      <c r="FH15" s="200">
        <v>0</v>
      </c>
      <c r="FN15" s="200">
        <v>26</v>
      </c>
      <c r="FO15" s="200">
        <v>789</v>
      </c>
      <c r="FP15" s="200">
        <v>2</v>
      </c>
      <c r="FQ15" s="200">
        <v>0</v>
      </c>
      <c r="FR15" s="200">
        <v>31</v>
      </c>
      <c r="FS15" s="200">
        <v>17</v>
      </c>
      <c r="FT15" s="200">
        <v>33</v>
      </c>
      <c r="FU15" s="200">
        <v>11</v>
      </c>
      <c r="FV15" s="200">
        <v>6</v>
      </c>
      <c r="FW15" s="200">
        <v>0</v>
      </c>
      <c r="GC15" s="200">
        <v>16</v>
      </c>
      <c r="GD15" s="200">
        <v>1522</v>
      </c>
      <c r="GF15" s="200">
        <v>23</v>
      </c>
      <c r="GG15" s="200">
        <v>735</v>
      </c>
      <c r="GI15" s="200">
        <v>25</v>
      </c>
      <c r="GJ15" s="200">
        <v>787</v>
      </c>
      <c r="GL15" s="200">
        <v>21</v>
      </c>
      <c r="GM15" s="200">
        <v>1187</v>
      </c>
      <c r="GO15" s="200">
        <v>68</v>
      </c>
      <c r="GP15" s="200">
        <v>567</v>
      </c>
      <c r="GR15" s="200">
        <v>70</v>
      </c>
      <c r="GS15" s="200">
        <v>620</v>
      </c>
      <c r="GU15" s="200">
        <v>67</v>
      </c>
      <c r="GV15" s="200">
        <v>1199</v>
      </c>
      <c r="GX15" s="200">
        <v>73</v>
      </c>
      <c r="GY15" s="200">
        <v>574</v>
      </c>
      <c r="HA15" s="200">
        <v>76</v>
      </c>
      <c r="HB15" s="200">
        <v>625</v>
      </c>
      <c r="HD15" s="200">
        <v>69</v>
      </c>
      <c r="HE15" s="200">
        <v>1143</v>
      </c>
      <c r="HG15" s="200">
        <v>69</v>
      </c>
      <c r="HH15" s="200">
        <v>554</v>
      </c>
      <c r="HJ15" s="200">
        <v>65</v>
      </c>
      <c r="HK15" s="200">
        <v>589</v>
      </c>
      <c r="HM15" s="200">
        <v>72</v>
      </c>
    </row>
    <row r="16" spans="1:256" x14ac:dyDescent="0.2">
      <c r="B16" s="200" t="s">
        <v>83</v>
      </c>
      <c r="C16" s="200">
        <v>22999</v>
      </c>
      <c r="D16" s="200">
        <v>0</v>
      </c>
      <c r="E16" s="200">
        <v>1</v>
      </c>
      <c r="F16" s="200">
        <v>7</v>
      </c>
      <c r="G16" s="200">
        <v>4</v>
      </c>
      <c r="H16" s="200">
        <v>10</v>
      </c>
      <c r="I16" s="200">
        <v>40</v>
      </c>
      <c r="J16" s="200">
        <v>38</v>
      </c>
      <c r="K16" s="200">
        <v>1</v>
      </c>
      <c r="P16" s="200">
        <v>78</v>
      </c>
      <c r="Q16" s="200">
        <v>11293</v>
      </c>
      <c r="R16" s="200">
        <v>0</v>
      </c>
      <c r="S16" s="200" t="s">
        <v>78</v>
      </c>
      <c r="T16" s="200">
        <v>6</v>
      </c>
      <c r="U16" s="200">
        <v>3</v>
      </c>
      <c r="V16" s="200">
        <v>10</v>
      </c>
      <c r="W16" s="200">
        <v>39</v>
      </c>
      <c r="X16" s="200">
        <v>41</v>
      </c>
      <c r="Y16" s="200">
        <v>1</v>
      </c>
      <c r="AD16" s="200">
        <v>81</v>
      </c>
      <c r="AE16" s="200">
        <v>11706</v>
      </c>
      <c r="AF16" s="200">
        <v>0</v>
      </c>
      <c r="AG16" s="200" t="s">
        <v>78</v>
      </c>
      <c r="AH16" s="200">
        <v>8</v>
      </c>
      <c r="AI16" s="200">
        <v>4</v>
      </c>
      <c r="AJ16" s="200">
        <v>11</v>
      </c>
      <c r="AK16" s="200">
        <v>40</v>
      </c>
      <c r="AL16" s="200">
        <v>35</v>
      </c>
      <c r="AM16" s="200">
        <v>0</v>
      </c>
      <c r="AR16" s="200">
        <v>75</v>
      </c>
      <c r="AS16" s="200">
        <v>23008</v>
      </c>
      <c r="AT16" s="200">
        <v>0</v>
      </c>
      <c r="AU16" s="200">
        <v>0</v>
      </c>
      <c r="AV16" s="200">
        <v>1</v>
      </c>
      <c r="AW16" s="200">
        <v>2</v>
      </c>
      <c r="AX16" s="200">
        <v>6</v>
      </c>
      <c r="AY16" s="200">
        <v>16</v>
      </c>
      <c r="AZ16" s="200">
        <v>49</v>
      </c>
      <c r="BA16" s="200">
        <v>25</v>
      </c>
      <c r="BB16" s="200">
        <v>2</v>
      </c>
      <c r="BH16" s="200">
        <v>75</v>
      </c>
      <c r="BI16" s="200">
        <v>11293</v>
      </c>
      <c r="BJ16" s="200" t="s">
        <v>78</v>
      </c>
      <c r="BK16" s="200" t="s">
        <v>78</v>
      </c>
      <c r="BL16" s="200">
        <v>1</v>
      </c>
      <c r="BM16" s="200">
        <v>1</v>
      </c>
      <c r="BN16" s="200">
        <v>5</v>
      </c>
      <c r="BO16" s="200">
        <v>13</v>
      </c>
      <c r="BP16" s="200">
        <v>48</v>
      </c>
      <c r="BQ16" s="200">
        <v>30</v>
      </c>
      <c r="BR16" s="200">
        <v>2</v>
      </c>
      <c r="BX16" s="200">
        <v>80</v>
      </c>
      <c r="BY16" s="200">
        <v>11715</v>
      </c>
      <c r="BZ16" s="200" t="s">
        <v>78</v>
      </c>
      <c r="CA16" s="200" t="s">
        <v>78</v>
      </c>
      <c r="CB16" s="200">
        <v>1</v>
      </c>
      <c r="CC16" s="200">
        <v>2</v>
      </c>
      <c r="CD16" s="200">
        <v>7</v>
      </c>
      <c r="CE16" s="200">
        <v>19</v>
      </c>
      <c r="CF16" s="200">
        <v>50</v>
      </c>
      <c r="CG16" s="200">
        <v>19</v>
      </c>
      <c r="CH16" s="200">
        <v>1</v>
      </c>
      <c r="CN16" s="200">
        <v>70</v>
      </c>
      <c r="CO16" s="200">
        <v>22997</v>
      </c>
      <c r="CP16" s="200">
        <v>0</v>
      </c>
      <c r="CQ16" s="200">
        <v>0</v>
      </c>
      <c r="CR16" s="200">
        <v>5</v>
      </c>
      <c r="CS16" s="200">
        <v>1</v>
      </c>
      <c r="CT16" s="200">
        <v>1</v>
      </c>
      <c r="CU16" s="200">
        <v>11</v>
      </c>
      <c r="CV16" s="200">
        <v>41</v>
      </c>
      <c r="CW16" s="200">
        <v>34</v>
      </c>
      <c r="CX16" s="200" t="s">
        <v>78</v>
      </c>
      <c r="DD16" s="200">
        <v>82</v>
      </c>
      <c r="DE16" s="200">
        <v>11291</v>
      </c>
      <c r="DF16" s="200">
        <v>0</v>
      </c>
      <c r="DG16" s="200" t="s">
        <v>78</v>
      </c>
      <c r="DH16" s="200">
        <v>4</v>
      </c>
      <c r="DI16" s="200">
        <v>1</v>
      </c>
      <c r="DJ16" s="200">
        <v>1</v>
      </c>
      <c r="DK16" s="200">
        <v>12</v>
      </c>
      <c r="DL16" s="200">
        <v>43</v>
      </c>
      <c r="DM16" s="200">
        <v>33</v>
      </c>
      <c r="DN16" s="200">
        <v>6</v>
      </c>
      <c r="DT16" s="200">
        <v>82</v>
      </c>
      <c r="DU16" s="200">
        <v>11706</v>
      </c>
      <c r="DV16" s="200">
        <v>0</v>
      </c>
      <c r="DW16" s="200" t="s">
        <v>78</v>
      </c>
      <c r="DX16" s="200">
        <v>5</v>
      </c>
      <c r="DY16" s="200">
        <v>1</v>
      </c>
      <c r="DZ16" s="200">
        <v>1</v>
      </c>
      <c r="EA16" s="200">
        <v>10</v>
      </c>
      <c r="EB16" s="200">
        <v>39</v>
      </c>
      <c r="EC16" s="200">
        <v>34</v>
      </c>
      <c r="ED16" s="200" t="s">
        <v>78</v>
      </c>
      <c r="EJ16" s="200">
        <v>82</v>
      </c>
      <c r="EK16" s="200">
        <v>22998</v>
      </c>
      <c r="EL16" s="200">
        <v>0</v>
      </c>
      <c r="EM16" s="200">
        <v>0</v>
      </c>
      <c r="EN16" s="200">
        <v>6</v>
      </c>
      <c r="EO16" s="200">
        <v>4</v>
      </c>
      <c r="EP16" s="200">
        <v>21</v>
      </c>
      <c r="EQ16" s="200">
        <v>24</v>
      </c>
      <c r="ER16" s="200">
        <v>42</v>
      </c>
      <c r="ES16" s="200">
        <v>2</v>
      </c>
      <c r="EY16" s="200">
        <v>68</v>
      </c>
      <c r="EZ16" s="200">
        <v>11293</v>
      </c>
      <c r="FA16" s="200" t="s">
        <v>78</v>
      </c>
      <c r="FB16" s="200">
        <v>0</v>
      </c>
      <c r="FC16" s="200">
        <v>6</v>
      </c>
      <c r="FD16" s="200">
        <v>3</v>
      </c>
      <c r="FE16" s="200">
        <v>18</v>
      </c>
      <c r="FF16" s="200">
        <v>23</v>
      </c>
      <c r="FG16" s="200">
        <v>47</v>
      </c>
      <c r="FH16" s="200">
        <v>2</v>
      </c>
      <c r="FN16" s="200">
        <v>72</v>
      </c>
      <c r="FO16" s="200">
        <v>11705</v>
      </c>
      <c r="FP16" s="200" t="s">
        <v>78</v>
      </c>
      <c r="FQ16" s="200">
        <v>1</v>
      </c>
      <c r="FR16" s="200">
        <v>7</v>
      </c>
      <c r="FS16" s="200">
        <v>6</v>
      </c>
      <c r="FT16" s="200">
        <v>23</v>
      </c>
      <c r="FU16" s="200">
        <v>24</v>
      </c>
      <c r="FV16" s="200">
        <v>38</v>
      </c>
      <c r="FW16" s="200">
        <v>1</v>
      </c>
      <c r="GC16" s="200">
        <v>63</v>
      </c>
      <c r="GD16" s="200">
        <v>22981</v>
      </c>
      <c r="GF16" s="200">
        <v>68</v>
      </c>
      <c r="GG16" s="200">
        <v>11280</v>
      </c>
      <c r="GI16" s="200">
        <v>72</v>
      </c>
      <c r="GJ16" s="200">
        <v>11701</v>
      </c>
      <c r="GL16" s="200">
        <v>64</v>
      </c>
      <c r="GM16" s="200">
        <v>17814</v>
      </c>
      <c r="GO16" s="200">
        <v>89</v>
      </c>
      <c r="GP16" s="200">
        <v>8722</v>
      </c>
      <c r="GR16" s="200">
        <v>90</v>
      </c>
      <c r="GS16" s="200">
        <v>9092</v>
      </c>
      <c r="GU16" s="200">
        <v>89</v>
      </c>
      <c r="GV16" s="200">
        <v>17868</v>
      </c>
      <c r="GX16" s="200">
        <v>92</v>
      </c>
      <c r="GY16" s="200">
        <v>8745</v>
      </c>
      <c r="HA16" s="200">
        <v>93</v>
      </c>
      <c r="HB16" s="200">
        <v>9123</v>
      </c>
      <c r="HD16" s="200">
        <v>90</v>
      </c>
      <c r="HE16" s="200">
        <v>17732</v>
      </c>
      <c r="HG16" s="200">
        <v>91</v>
      </c>
      <c r="HH16" s="200">
        <v>8687</v>
      </c>
      <c r="HJ16" s="200">
        <v>90</v>
      </c>
      <c r="HK16" s="200">
        <v>9045</v>
      </c>
      <c r="HM16" s="200">
        <v>91</v>
      </c>
    </row>
    <row r="17" spans="2:256" x14ac:dyDescent="0.2">
      <c r="B17" s="200" t="s">
        <v>18</v>
      </c>
      <c r="C17" s="200">
        <v>23785</v>
      </c>
      <c r="D17" s="200">
        <v>0</v>
      </c>
      <c r="E17" s="200">
        <v>0</v>
      </c>
      <c r="F17" s="200">
        <v>3</v>
      </c>
      <c r="G17" s="200">
        <v>2</v>
      </c>
      <c r="H17" s="200">
        <v>8</v>
      </c>
      <c r="I17" s="200">
        <v>40</v>
      </c>
      <c r="J17" s="200">
        <v>47</v>
      </c>
      <c r="K17" s="200">
        <v>1</v>
      </c>
      <c r="P17" s="200">
        <v>87</v>
      </c>
      <c r="Q17" s="200">
        <v>11693</v>
      </c>
      <c r="R17" s="200">
        <v>0</v>
      </c>
      <c r="S17" s="200" t="s">
        <v>78</v>
      </c>
      <c r="T17" s="200">
        <v>2</v>
      </c>
      <c r="U17" s="200">
        <v>2</v>
      </c>
      <c r="V17" s="200">
        <v>7</v>
      </c>
      <c r="W17" s="200">
        <v>38</v>
      </c>
      <c r="X17" s="200">
        <v>51</v>
      </c>
      <c r="Y17" s="200">
        <v>1</v>
      </c>
      <c r="AD17" s="200">
        <v>89</v>
      </c>
      <c r="AE17" s="200">
        <v>12092</v>
      </c>
      <c r="AF17" s="200">
        <v>0</v>
      </c>
      <c r="AG17" s="200" t="s">
        <v>78</v>
      </c>
      <c r="AH17" s="200">
        <v>4</v>
      </c>
      <c r="AI17" s="200">
        <v>3</v>
      </c>
      <c r="AJ17" s="200">
        <v>8</v>
      </c>
      <c r="AK17" s="200">
        <v>41</v>
      </c>
      <c r="AL17" s="200">
        <v>43</v>
      </c>
      <c r="AM17" s="200">
        <v>0</v>
      </c>
      <c r="AR17" s="200">
        <v>85</v>
      </c>
      <c r="AS17" s="200">
        <v>23816</v>
      </c>
      <c r="AT17" s="200">
        <v>0</v>
      </c>
      <c r="AU17" s="200">
        <v>0</v>
      </c>
      <c r="AV17" s="200">
        <v>1</v>
      </c>
      <c r="AW17" s="200">
        <v>1</v>
      </c>
      <c r="AX17" s="200">
        <v>2</v>
      </c>
      <c r="AY17" s="200">
        <v>12</v>
      </c>
      <c r="AZ17" s="200">
        <v>52</v>
      </c>
      <c r="BA17" s="200">
        <v>31</v>
      </c>
      <c r="BB17" s="200">
        <v>2</v>
      </c>
      <c r="BH17" s="200">
        <v>84</v>
      </c>
      <c r="BI17" s="200">
        <v>11710</v>
      </c>
      <c r="BJ17" s="200" t="s">
        <v>78</v>
      </c>
      <c r="BK17" s="200">
        <v>0</v>
      </c>
      <c r="BL17" s="200">
        <v>0</v>
      </c>
      <c r="BM17" s="200">
        <v>0</v>
      </c>
      <c r="BN17" s="200">
        <v>1</v>
      </c>
      <c r="BO17" s="200">
        <v>8</v>
      </c>
      <c r="BP17" s="200">
        <v>49</v>
      </c>
      <c r="BQ17" s="200">
        <v>38</v>
      </c>
      <c r="BR17" s="200">
        <v>2</v>
      </c>
      <c r="BX17" s="200">
        <v>89</v>
      </c>
      <c r="BY17" s="200">
        <v>12106</v>
      </c>
      <c r="BZ17" s="200" t="s">
        <v>78</v>
      </c>
      <c r="CA17" s="200">
        <v>0</v>
      </c>
      <c r="CB17" s="200">
        <v>1</v>
      </c>
      <c r="CC17" s="200">
        <v>1</v>
      </c>
      <c r="CD17" s="200">
        <v>3</v>
      </c>
      <c r="CE17" s="200">
        <v>15</v>
      </c>
      <c r="CF17" s="200">
        <v>54</v>
      </c>
      <c r="CG17" s="200">
        <v>24</v>
      </c>
      <c r="CH17" s="200">
        <v>1</v>
      </c>
      <c r="CN17" s="200">
        <v>80</v>
      </c>
      <c r="CO17" s="200">
        <v>23784</v>
      </c>
      <c r="CP17" s="200">
        <v>0</v>
      </c>
      <c r="CQ17" s="200">
        <v>0</v>
      </c>
      <c r="CR17" s="200">
        <v>3</v>
      </c>
      <c r="CS17" s="200">
        <v>1</v>
      </c>
      <c r="CT17" s="200">
        <v>1</v>
      </c>
      <c r="CU17" s="200">
        <v>11</v>
      </c>
      <c r="CV17" s="200">
        <v>44</v>
      </c>
      <c r="CW17" s="200">
        <v>34</v>
      </c>
      <c r="CX17" s="200">
        <v>7</v>
      </c>
      <c r="DD17" s="200">
        <v>85</v>
      </c>
      <c r="DE17" s="200">
        <v>11692</v>
      </c>
      <c r="DF17" s="200">
        <v>0</v>
      </c>
      <c r="DG17" s="200" t="s">
        <v>78</v>
      </c>
      <c r="DH17" s="200">
        <v>2</v>
      </c>
      <c r="DI17" s="200">
        <v>1</v>
      </c>
      <c r="DJ17" s="200">
        <v>0</v>
      </c>
      <c r="DK17" s="200">
        <v>12</v>
      </c>
      <c r="DL17" s="200">
        <v>45</v>
      </c>
      <c r="DM17" s="200">
        <v>34</v>
      </c>
      <c r="DN17" s="200">
        <v>6</v>
      </c>
      <c r="DT17" s="200">
        <v>85</v>
      </c>
      <c r="DU17" s="200">
        <v>12092</v>
      </c>
      <c r="DV17" s="200">
        <v>0</v>
      </c>
      <c r="DW17" s="200" t="s">
        <v>78</v>
      </c>
      <c r="DX17" s="200">
        <v>3</v>
      </c>
      <c r="DY17" s="200">
        <v>1</v>
      </c>
      <c r="DZ17" s="200">
        <v>1</v>
      </c>
      <c r="EA17" s="200">
        <v>10</v>
      </c>
      <c r="EB17" s="200">
        <v>42</v>
      </c>
      <c r="EC17" s="200">
        <v>34</v>
      </c>
      <c r="ED17" s="200">
        <v>8</v>
      </c>
      <c r="EJ17" s="200">
        <v>85</v>
      </c>
      <c r="EK17" s="200">
        <v>23784</v>
      </c>
      <c r="EL17" s="200">
        <v>0</v>
      </c>
      <c r="EM17" s="200">
        <v>0</v>
      </c>
      <c r="EN17" s="200">
        <v>3</v>
      </c>
      <c r="EO17" s="200">
        <v>3</v>
      </c>
      <c r="EP17" s="200">
        <v>18</v>
      </c>
      <c r="EQ17" s="200">
        <v>25</v>
      </c>
      <c r="ER17" s="200">
        <v>49</v>
      </c>
      <c r="ES17" s="200">
        <v>2</v>
      </c>
      <c r="EY17" s="200">
        <v>76</v>
      </c>
      <c r="EZ17" s="200">
        <v>11693</v>
      </c>
      <c r="FA17" s="200">
        <v>0</v>
      </c>
      <c r="FB17" s="200">
        <v>0</v>
      </c>
      <c r="FC17" s="200">
        <v>2</v>
      </c>
      <c r="FD17" s="200">
        <v>2</v>
      </c>
      <c r="FE17" s="200">
        <v>16</v>
      </c>
      <c r="FF17" s="200">
        <v>24</v>
      </c>
      <c r="FG17" s="200">
        <v>54</v>
      </c>
      <c r="FH17" s="200">
        <v>3</v>
      </c>
      <c r="FN17" s="200">
        <v>81</v>
      </c>
      <c r="FO17" s="200">
        <v>12091</v>
      </c>
      <c r="FP17" s="200">
        <v>0</v>
      </c>
      <c r="FQ17" s="200">
        <v>0</v>
      </c>
      <c r="FR17" s="200">
        <v>4</v>
      </c>
      <c r="FS17" s="200">
        <v>3</v>
      </c>
      <c r="FT17" s="200">
        <v>21</v>
      </c>
      <c r="FU17" s="200">
        <v>27</v>
      </c>
      <c r="FV17" s="200">
        <v>43</v>
      </c>
      <c r="FW17" s="200">
        <v>2</v>
      </c>
      <c r="GC17" s="200">
        <v>72</v>
      </c>
      <c r="GD17" s="200">
        <v>23781</v>
      </c>
      <c r="GF17" s="200">
        <v>77</v>
      </c>
      <c r="GG17" s="200">
        <v>11692</v>
      </c>
      <c r="GI17" s="200">
        <v>80</v>
      </c>
      <c r="GJ17" s="200">
        <v>12089</v>
      </c>
      <c r="GL17" s="200">
        <v>73</v>
      </c>
      <c r="GM17" s="200">
        <v>22601</v>
      </c>
      <c r="GO17" s="200">
        <v>89</v>
      </c>
      <c r="GP17" s="200">
        <v>11147</v>
      </c>
      <c r="GR17" s="200">
        <v>90</v>
      </c>
      <c r="GS17" s="200">
        <v>11454</v>
      </c>
      <c r="GU17" s="200">
        <v>88</v>
      </c>
      <c r="GV17" s="200">
        <v>22616</v>
      </c>
      <c r="GX17" s="200">
        <v>92</v>
      </c>
      <c r="GY17" s="200">
        <v>11157</v>
      </c>
      <c r="HA17" s="200">
        <v>94</v>
      </c>
      <c r="HB17" s="200">
        <v>11459</v>
      </c>
      <c r="HD17" s="200">
        <v>91</v>
      </c>
      <c r="HE17" s="200">
        <v>22659</v>
      </c>
      <c r="HG17" s="200">
        <v>88</v>
      </c>
      <c r="HH17" s="200">
        <v>11171</v>
      </c>
      <c r="HJ17" s="200">
        <v>88</v>
      </c>
      <c r="HK17" s="200">
        <v>11488</v>
      </c>
      <c r="HM17" s="200">
        <v>88</v>
      </c>
    </row>
    <row r="18" spans="2:256" x14ac:dyDescent="0.2">
      <c r="B18" s="200" t="s">
        <v>84</v>
      </c>
      <c r="C18" s="200">
        <v>7297</v>
      </c>
      <c r="D18" s="200">
        <v>0</v>
      </c>
      <c r="E18" s="200" t="s">
        <v>78</v>
      </c>
      <c r="F18" s="200">
        <v>3</v>
      </c>
      <c r="G18" s="200">
        <v>2</v>
      </c>
      <c r="H18" s="200">
        <v>9</v>
      </c>
      <c r="I18" s="200">
        <v>44</v>
      </c>
      <c r="J18" s="200">
        <v>40</v>
      </c>
      <c r="K18" s="200">
        <v>0</v>
      </c>
      <c r="P18" s="200">
        <v>85</v>
      </c>
      <c r="Q18" s="200">
        <v>3603</v>
      </c>
      <c r="R18" s="200">
        <v>0</v>
      </c>
      <c r="S18" s="200" t="s">
        <v>78</v>
      </c>
      <c r="T18" s="200">
        <v>2</v>
      </c>
      <c r="U18" s="200">
        <v>2</v>
      </c>
      <c r="V18" s="200">
        <v>8</v>
      </c>
      <c r="W18" s="200">
        <v>43</v>
      </c>
      <c r="X18" s="200">
        <v>44</v>
      </c>
      <c r="Y18" s="200">
        <v>0</v>
      </c>
      <c r="AD18" s="200">
        <v>88</v>
      </c>
      <c r="AE18" s="200">
        <v>3694</v>
      </c>
      <c r="AF18" s="200">
        <v>0</v>
      </c>
      <c r="AG18" s="200">
        <v>0</v>
      </c>
      <c r="AH18" s="200">
        <v>4</v>
      </c>
      <c r="AI18" s="200">
        <v>3</v>
      </c>
      <c r="AJ18" s="200">
        <v>10</v>
      </c>
      <c r="AK18" s="200">
        <v>45</v>
      </c>
      <c r="AL18" s="200">
        <v>37</v>
      </c>
      <c r="AM18" s="200">
        <v>0</v>
      </c>
      <c r="AR18" s="200">
        <v>82</v>
      </c>
      <c r="AS18" s="200">
        <v>7307</v>
      </c>
      <c r="AT18" s="200" t="s">
        <v>78</v>
      </c>
      <c r="AU18" s="200">
        <v>0</v>
      </c>
      <c r="AV18" s="200">
        <v>1</v>
      </c>
      <c r="AW18" s="200">
        <v>1</v>
      </c>
      <c r="AX18" s="200">
        <v>3</v>
      </c>
      <c r="AY18" s="200">
        <v>14</v>
      </c>
      <c r="AZ18" s="200">
        <v>56</v>
      </c>
      <c r="BA18" s="200">
        <v>24</v>
      </c>
      <c r="BB18" s="200">
        <v>1</v>
      </c>
      <c r="BH18" s="200">
        <v>81</v>
      </c>
      <c r="BI18" s="200">
        <v>3608</v>
      </c>
      <c r="BJ18" s="200">
        <v>0</v>
      </c>
      <c r="BK18" s="200">
        <v>0</v>
      </c>
      <c r="BL18" s="200">
        <v>0</v>
      </c>
      <c r="BM18" s="200">
        <v>0</v>
      </c>
      <c r="BN18" s="200">
        <v>2</v>
      </c>
      <c r="BO18" s="200">
        <v>10</v>
      </c>
      <c r="BP18" s="200">
        <v>55</v>
      </c>
      <c r="BQ18" s="200">
        <v>31</v>
      </c>
      <c r="BR18" s="200">
        <v>2</v>
      </c>
      <c r="BX18" s="200">
        <v>88</v>
      </c>
      <c r="BY18" s="200">
        <v>3699</v>
      </c>
      <c r="BZ18" s="200" t="s">
        <v>78</v>
      </c>
      <c r="CA18" s="200">
        <v>0</v>
      </c>
      <c r="CB18" s="200">
        <v>1</v>
      </c>
      <c r="CC18" s="200">
        <v>1</v>
      </c>
      <c r="CD18" s="200">
        <v>4</v>
      </c>
      <c r="CE18" s="200">
        <v>19</v>
      </c>
      <c r="CF18" s="200">
        <v>57</v>
      </c>
      <c r="CG18" s="200">
        <v>18</v>
      </c>
      <c r="CH18" s="200">
        <v>1</v>
      </c>
      <c r="CN18" s="200">
        <v>75</v>
      </c>
      <c r="CO18" s="200">
        <v>7297</v>
      </c>
      <c r="CP18" s="200">
        <v>0</v>
      </c>
      <c r="CQ18" s="200" t="s">
        <v>78</v>
      </c>
      <c r="CR18" s="200">
        <v>3</v>
      </c>
      <c r="CS18" s="200">
        <v>1</v>
      </c>
      <c r="CT18" s="200">
        <v>1</v>
      </c>
      <c r="CU18" s="200">
        <v>14</v>
      </c>
      <c r="CV18" s="200">
        <v>49</v>
      </c>
      <c r="CW18" s="200">
        <v>28</v>
      </c>
      <c r="CX18" s="200">
        <v>4</v>
      </c>
      <c r="DD18" s="200">
        <v>81</v>
      </c>
      <c r="DE18" s="200">
        <v>3603</v>
      </c>
      <c r="DF18" s="200">
        <v>0</v>
      </c>
      <c r="DG18" s="200" t="s">
        <v>78</v>
      </c>
      <c r="DH18" s="200">
        <v>2</v>
      </c>
      <c r="DI18" s="200">
        <v>1</v>
      </c>
      <c r="DJ18" s="200">
        <v>1</v>
      </c>
      <c r="DK18" s="200">
        <v>14</v>
      </c>
      <c r="DL18" s="200">
        <v>51</v>
      </c>
      <c r="DM18" s="200">
        <v>28</v>
      </c>
      <c r="DN18" s="200">
        <v>4</v>
      </c>
      <c r="DT18" s="200">
        <v>82</v>
      </c>
      <c r="DU18" s="200">
        <v>3694</v>
      </c>
      <c r="DV18" s="200">
        <v>0</v>
      </c>
      <c r="DW18" s="200" t="s">
        <v>78</v>
      </c>
      <c r="DX18" s="200">
        <v>4</v>
      </c>
      <c r="DY18" s="200">
        <v>1</v>
      </c>
      <c r="DZ18" s="200">
        <v>1</v>
      </c>
      <c r="EA18" s="200">
        <v>13</v>
      </c>
      <c r="EB18" s="200">
        <v>48</v>
      </c>
      <c r="EC18" s="200">
        <v>29</v>
      </c>
      <c r="ED18" s="200">
        <v>4</v>
      </c>
      <c r="EJ18" s="200">
        <v>81</v>
      </c>
      <c r="EK18" s="200">
        <v>7297</v>
      </c>
      <c r="EL18" s="200">
        <v>0</v>
      </c>
      <c r="EM18" s="200" t="s">
        <v>78</v>
      </c>
      <c r="EN18" s="200">
        <v>3</v>
      </c>
      <c r="EO18" s="200">
        <v>3</v>
      </c>
      <c r="EP18" s="200">
        <v>23</v>
      </c>
      <c r="EQ18" s="200">
        <v>28</v>
      </c>
      <c r="ER18" s="200">
        <v>42</v>
      </c>
      <c r="ES18" s="200">
        <v>1</v>
      </c>
      <c r="EY18" s="200">
        <v>71</v>
      </c>
      <c r="EZ18" s="200">
        <v>3603</v>
      </c>
      <c r="FA18" s="200">
        <v>0</v>
      </c>
      <c r="FB18" s="200" t="s">
        <v>78</v>
      </c>
      <c r="FC18" s="200">
        <v>2</v>
      </c>
      <c r="FD18" s="200">
        <v>2</v>
      </c>
      <c r="FE18" s="200">
        <v>20</v>
      </c>
      <c r="FF18" s="200">
        <v>26</v>
      </c>
      <c r="FG18" s="200">
        <v>48</v>
      </c>
      <c r="FH18" s="200">
        <v>1</v>
      </c>
      <c r="FN18" s="200">
        <v>75</v>
      </c>
      <c r="FO18" s="200">
        <v>3694</v>
      </c>
      <c r="FP18" s="200">
        <v>0</v>
      </c>
      <c r="FQ18" s="200">
        <v>0</v>
      </c>
      <c r="FR18" s="200">
        <v>4</v>
      </c>
      <c r="FS18" s="200">
        <v>4</v>
      </c>
      <c r="FT18" s="200">
        <v>25</v>
      </c>
      <c r="FU18" s="200">
        <v>29</v>
      </c>
      <c r="FV18" s="200">
        <v>36</v>
      </c>
      <c r="FW18" s="200">
        <v>1</v>
      </c>
      <c r="GC18" s="200">
        <v>66</v>
      </c>
      <c r="GD18" s="200">
        <v>7297</v>
      </c>
      <c r="GF18" s="200">
        <v>72</v>
      </c>
      <c r="GG18" s="200">
        <v>3603</v>
      </c>
      <c r="GI18" s="200">
        <v>76</v>
      </c>
      <c r="GJ18" s="200">
        <v>3694</v>
      </c>
      <c r="GL18" s="200">
        <v>68</v>
      </c>
      <c r="GM18" s="200">
        <v>7135</v>
      </c>
      <c r="GO18" s="200">
        <v>87</v>
      </c>
      <c r="GP18" s="200">
        <v>3533</v>
      </c>
      <c r="GR18" s="200">
        <v>89</v>
      </c>
      <c r="GS18" s="200">
        <v>3602</v>
      </c>
      <c r="GU18" s="200">
        <v>86</v>
      </c>
      <c r="GV18" s="200">
        <v>7138</v>
      </c>
      <c r="GX18" s="200">
        <v>91</v>
      </c>
      <c r="GY18" s="200">
        <v>3535</v>
      </c>
      <c r="HA18" s="200">
        <v>94</v>
      </c>
      <c r="HB18" s="200">
        <v>3603</v>
      </c>
      <c r="HD18" s="200">
        <v>88</v>
      </c>
      <c r="HE18" s="200">
        <v>7140</v>
      </c>
      <c r="HG18" s="200">
        <v>85</v>
      </c>
      <c r="HH18" s="200">
        <v>3537</v>
      </c>
      <c r="HJ18" s="200">
        <v>85</v>
      </c>
      <c r="HK18" s="200">
        <v>3603</v>
      </c>
      <c r="HM18" s="200">
        <v>85</v>
      </c>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row>
    <row r="19" spans="2:256" x14ac:dyDescent="0.2">
      <c r="B19" s="200" t="s">
        <v>85</v>
      </c>
      <c r="C19" s="200">
        <v>2761</v>
      </c>
      <c r="D19" s="200">
        <v>0</v>
      </c>
      <c r="E19" s="200" t="s">
        <v>78</v>
      </c>
      <c r="F19" s="200">
        <v>3</v>
      </c>
      <c r="G19" s="200">
        <v>2</v>
      </c>
      <c r="H19" s="200">
        <v>8</v>
      </c>
      <c r="I19" s="200">
        <v>40</v>
      </c>
      <c r="J19" s="200">
        <v>45</v>
      </c>
      <c r="K19" s="200">
        <v>0</v>
      </c>
      <c r="P19" s="200">
        <v>86</v>
      </c>
      <c r="Q19" s="200">
        <v>1347</v>
      </c>
      <c r="R19" s="200" t="s">
        <v>78</v>
      </c>
      <c r="S19" s="200" t="s">
        <v>78</v>
      </c>
      <c r="T19" s="200">
        <v>2</v>
      </c>
      <c r="U19" s="200">
        <v>2</v>
      </c>
      <c r="V19" s="200">
        <v>7</v>
      </c>
      <c r="W19" s="200">
        <v>38</v>
      </c>
      <c r="X19" s="200">
        <v>50</v>
      </c>
      <c r="Y19" s="200">
        <v>1</v>
      </c>
      <c r="AD19" s="200">
        <v>89</v>
      </c>
      <c r="AE19" s="200">
        <v>1414</v>
      </c>
      <c r="AF19" s="200" t="s">
        <v>78</v>
      </c>
      <c r="AG19" s="200">
        <v>0</v>
      </c>
      <c r="AH19" s="200">
        <v>5</v>
      </c>
      <c r="AI19" s="200">
        <v>3</v>
      </c>
      <c r="AJ19" s="200">
        <v>9</v>
      </c>
      <c r="AK19" s="200">
        <v>42</v>
      </c>
      <c r="AL19" s="200">
        <v>41</v>
      </c>
      <c r="AM19" s="200">
        <v>0</v>
      </c>
      <c r="AR19" s="200">
        <v>83</v>
      </c>
      <c r="AS19" s="200">
        <v>2762</v>
      </c>
      <c r="AT19" s="200" t="s">
        <v>78</v>
      </c>
      <c r="AU19" s="200" t="s">
        <v>78</v>
      </c>
      <c r="AV19" s="200">
        <v>1</v>
      </c>
      <c r="AW19" s="200">
        <v>1</v>
      </c>
      <c r="AX19" s="200">
        <v>3</v>
      </c>
      <c r="AY19" s="200">
        <v>11</v>
      </c>
      <c r="AZ19" s="200">
        <v>53</v>
      </c>
      <c r="BA19" s="200">
        <v>30</v>
      </c>
      <c r="BB19" s="200">
        <v>2</v>
      </c>
      <c r="BH19" s="200">
        <v>84</v>
      </c>
      <c r="BI19" s="200">
        <v>1349</v>
      </c>
      <c r="BJ19" s="200" t="s">
        <v>78</v>
      </c>
      <c r="BK19" s="200" t="s">
        <v>78</v>
      </c>
      <c r="BL19" s="200">
        <v>0</v>
      </c>
      <c r="BM19" s="200">
        <v>1</v>
      </c>
      <c r="BN19" s="200">
        <v>1</v>
      </c>
      <c r="BO19" s="200">
        <v>7</v>
      </c>
      <c r="BP19" s="200">
        <v>49</v>
      </c>
      <c r="BQ19" s="200">
        <v>38</v>
      </c>
      <c r="BR19" s="200">
        <v>3</v>
      </c>
      <c r="BX19" s="200">
        <v>90</v>
      </c>
      <c r="BY19" s="200">
        <v>1413</v>
      </c>
      <c r="BZ19" s="200" t="s">
        <v>78</v>
      </c>
      <c r="CA19" s="200" t="s">
        <v>78</v>
      </c>
      <c r="CB19" s="200">
        <v>1</v>
      </c>
      <c r="CC19" s="200">
        <v>1</v>
      </c>
      <c r="CD19" s="200">
        <v>4</v>
      </c>
      <c r="CE19" s="200">
        <v>15</v>
      </c>
      <c r="CF19" s="200">
        <v>56</v>
      </c>
      <c r="CG19" s="200">
        <v>23</v>
      </c>
      <c r="CH19" s="200">
        <v>1</v>
      </c>
      <c r="CN19" s="200">
        <v>79</v>
      </c>
      <c r="CO19" s="200">
        <v>2761</v>
      </c>
      <c r="CP19" s="200">
        <v>0</v>
      </c>
      <c r="CQ19" s="200" t="s">
        <v>78</v>
      </c>
      <c r="CR19" s="200">
        <v>3</v>
      </c>
      <c r="CS19" s="200">
        <v>1</v>
      </c>
      <c r="CT19" s="200">
        <v>0</v>
      </c>
      <c r="CU19" s="200">
        <v>11</v>
      </c>
      <c r="CV19" s="200">
        <v>44</v>
      </c>
      <c r="CW19" s="200">
        <v>34</v>
      </c>
      <c r="CX19" s="200">
        <v>6</v>
      </c>
      <c r="DD19" s="200">
        <v>84</v>
      </c>
      <c r="DE19" s="200">
        <v>1347</v>
      </c>
      <c r="DF19" s="200" t="s">
        <v>78</v>
      </c>
      <c r="DG19" s="200" t="s">
        <v>78</v>
      </c>
      <c r="DH19" s="200">
        <v>2</v>
      </c>
      <c r="DI19" s="200">
        <v>1</v>
      </c>
      <c r="DJ19" s="200">
        <v>0</v>
      </c>
      <c r="DK19" s="200">
        <v>11</v>
      </c>
      <c r="DL19" s="200">
        <v>45</v>
      </c>
      <c r="DM19" s="200">
        <v>35</v>
      </c>
      <c r="DN19" s="200">
        <v>5</v>
      </c>
      <c r="DT19" s="200">
        <v>85</v>
      </c>
      <c r="DU19" s="200">
        <v>1414</v>
      </c>
      <c r="DV19" s="200" t="s">
        <v>78</v>
      </c>
      <c r="DW19" s="200">
        <v>0</v>
      </c>
      <c r="DX19" s="200">
        <v>4</v>
      </c>
      <c r="DY19" s="200">
        <v>0</v>
      </c>
      <c r="DZ19" s="200">
        <v>0</v>
      </c>
      <c r="EA19" s="200">
        <v>12</v>
      </c>
      <c r="EB19" s="200">
        <v>43</v>
      </c>
      <c r="EC19" s="200">
        <v>33</v>
      </c>
      <c r="ED19" s="200">
        <v>6</v>
      </c>
      <c r="EJ19" s="200">
        <v>82</v>
      </c>
      <c r="EK19" s="200">
        <v>2760</v>
      </c>
      <c r="EL19" s="200">
        <v>0</v>
      </c>
      <c r="EM19" s="200" t="s">
        <v>78</v>
      </c>
      <c r="EN19" s="200">
        <v>3</v>
      </c>
      <c r="EO19" s="200">
        <v>3</v>
      </c>
      <c r="EP19" s="200">
        <v>18</v>
      </c>
      <c r="EQ19" s="200">
        <v>26</v>
      </c>
      <c r="ER19" s="200">
        <v>49</v>
      </c>
      <c r="ES19" s="200">
        <v>2</v>
      </c>
      <c r="EY19" s="200">
        <v>76</v>
      </c>
      <c r="EZ19" s="200">
        <v>1347</v>
      </c>
      <c r="FA19" s="200" t="s">
        <v>78</v>
      </c>
      <c r="FB19" s="200" t="s">
        <v>78</v>
      </c>
      <c r="FC19" s="200">
        <v>2</v>
      </c>
      <c r="FD19" s="200">
        <v>2</v>
      </c>
      <c r="FE19" s="200">
        <v>14</v>
      </c>
      <c r="FF19" s="200">
        <v>24</v>
      </c>
      <c r="FG19" s="200">
        <v>56</v>
      </c>
      <c r="FH19" s="200">
        <v>3</v>
      </c>
      <c r="FN19" s="200">
        <v>82</v>
      </c>
      <c r="FO19" s="200">
        <v>1413</v>
      </c>
      <c r="FP19" s="200" t="s">
        <v>78</v>
      </c>
      <c r="FQ19" s="200">
        <v>0</v>
      </c>
      <c r="FR19" s="200">
        <v>5</v>
      </c>
      <c r="FS19" s="200">
        <v>3</v>
      </c>
      <c r="FT19" s="200">
        <v>21</v>
      </c>
      <c r="FU19" s="200">
        <v>28</v>
      </c>
      <c r="FV19" s="200">
        <v>42</v>
      </c>
      <c r="FW19" s="200">
        <v>1</v>
      </c>
      <c r="GC19" s="200">
        <v>71</v>
      </c>
      <c r="GD19" s="200">
        <v>2759</v>
      </c>
      <c r="GF19" s="200">
        <v>75</v>
      </c>
      <c r="GG19" s="200">
        <v>1347</v>
      </c>
      <c r="GI19" s="200">
        <v>79</v>
      </c>
      <c r="GJ19" s="200">
        <v>1412</v>
      </c>
      <c r="GL19" s="200">
        <v>71</v>
      </c>
      <c r="GM19" s="200">
        <v>2552</v>
      </c>
      <c r="GO19" s="200">
        <v>89</v>
      </c>
      <c r="GP19" s="200">
        <v>1255</v>
      </c>
      <c r="GR19" s="200">
        <v>90</v>
      </c>
      <c r="GS19" s="200">
        <v>1297</v>
      </c>
      <c r="GU19" s="200">
        <v>87</v>
      </c>
      <c r="GV19" s="200">
        <v>2557</v>
      </c>
      <c r="GX19" s="200">
        <v>93</v>
      </c>
      <c r="GY19" s="200">
        <v>1259</v>
      </c>
      <c r="HA19" s="200">
        <v>95</v>
      </c>
      <c r="HB19" s="200">
        <v>1298</v>
      </c>
      <c r="HD19" s="200">
        <v>91</v>
      </c>
      <c r="HE19" s="200">
        <v>2560</v>
      </c>
      <c r="HG19" s="200">
        <v>88</v>
      </c>
      <c r="HH19" s="200">
        <v>1257</v>
      </c>
      <c r="HJ19" s="200">
        <v>88</v>
      </c>
      <c r="HK19" s="200">
        <v>1303</v>
      </c>
      <c r="HM19" s="200">
        <v>87</v>
      </c>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row>
    <row r="20" spans="2:256" x14ac:dyDescent="0.2">
      <c r="B20" s="200" t="s">
        <v>86</v>
      </c>
      <c r="C20" s="200">
        <v>5158</v>
      </c>
      <c r="D20" s="200">
        <v>0</v>
      </c>
      <c r="E20" s="200">
        <v>0</v>
      </c>
      <c r="F20" s="200">
        <v>2</v>
      </c>
      <c r="G20" s="200">
        <v>2</v>
      </c>
      <c r="H20" s="200">
        <v>7</v>
      </c>
      <c r="I20" s="200">
        <v>36</v>
      </c>
      <c r="J20" s="200">
        <v>53</v>
      </c>
      <c r="K20" s="200">
        <v>1</v>
      </c>
      <c r="P20" s="200">
        <v>89</v>
      </c>
      <c r="Q20" s="200">
        <v>2528</v>
      </c>
      <c r="R20" s="200">
        <v>0</v>
      </c>
      <c r="S20" s="200" t="s">
        <v>78</v>
      </c>
      <c r="T20" s="200">
        <v>1</v>
      </c>
      <c r="U20" s="200">
        <v>1</v>
      </c>
      <c r="V20" s="200">
        <v>6</v>
      </c>
      <c r="W20" s="200">
        <v>34</v>
      </c>
      <c r="X20" s="200">
        <v>56</v>
      </c>
      <c r="Y20" s="200">
        <v>1</v>
      </c>
      <c r="AD20" s="200">
        <v>91</v>
      </c>
      <c r="AE20" s="200">
        <v>2630</v>
      </c>
      <c r="AF20" s="200">
        <v>0</v>
      </c>
      <c r="AG20" s="200" t="s">
        <v>78</v>
      </c>
      <c r="AH20" s="200">
        <v>3</v>
      </c>
      <c r="AI20" s="200">
        <v>2</v>
      </c>
      <c r="AJ20" s="200">
        <v>7</v>
      </c>
      <c r="AK20" s="200">
        <v>37</v>
      </c>
      <c r="AL20" s="200">
        <v>50</v>
      </c>
      <c r="AM20" s="200">
        <v>0</v>
      </c>
      <c r="AR20" s="200">
        <v>88</v>
      </c>
      <c r="AS20" s="200">
        <v>5170</v>
      </c>
      <c r="AT20" s="200" t="s">
        <v>78</v>
      </c>
      <c r="AU20" s="200" t="s">
        <v>78</v>
      </c>
      <c r="AV20" s="200">
        <v>1</v>
      </c>
      <c r="AW20" s="200">
        <v>1</v>
      </c>
      <c r="AX20" s="200">
        <v>2</v>
      </c>
      <c r="AY20" s="200">
        <v>10</v>
      </c>
      <c r="AZ20" s="200">
        <v>47</v>
      </c>
      <c r="BA20" s="200">
        <v>37</v>
      </c>
      <c r="BB20" s="200">
        <v>3</v>
      </c>
      <c r="BH20" s="200">
        <v>87</v>
      </c>
      <c r="BI20" s="200">
        <v>2534</v>
      </c>
      <c r="BJ20" s="200">
        <v>0</v>
      </c>
      <c r="BK20" s="200" t="s">
        <v>78</v>
      </c>
      <c r="BL20" s="200">
        <v>0</v>
      </c>
      <c r="BM20" s="200">
        <v>0</v>
      </c>
      <c r="BN20" s="200">
        <v>1</v>
      </c>
      <c r="BO20" s="200">
        <v>7</v>
      </c>
      <c r="BP20" s="200">
        <v>43</v>
      </c>
      <c r="BQ20" s="200">
        <v>45</v>
      </c>
      <c r="BR20" s="200">
        <v>3</v>
      </c>
      <c r="BX20" s="200">
        <v>91</v>
      </c>
      <c r="BY20" s="200">
        <v>2636</v>
      </c>
      <c r="BZ20" s="200" t="s">
        <v>78</v>
      </c>
      <c r="CA20" s="200" t="s">
        <v>78</v>
      </c>
      <c r="CB20" s="200">
        <v>1</v>
      </c>
      <c r="CC20" s="200">
        <v>1</v>
      </c>
      <c r="CD20" s="200">
        <v>2</v>
      </c>
      <c r="CE20" s="200">
        <v>13</v>
      </c>
      <c r="CF20" s="200">
        <v>50</v>
      </c>
      <c r="CG20" s="200">
        <v>30</v>
      </c>
      <c r="CH20" s="200">
        <v>2</v>
      </c>
      <c r="CN20" s="200">
        <v>83</v>
      </c>
      <c r="CO20" s="200">
        <v>5158</v>
      </c>
      <c r="CP20" s="200">
        <v>0</v>
      </c>
      <c r="CQ20" s="200" t="s">
        <v>78</v>
      </c>
      <c r="CR20" s="200">
        <v>2</v>
      </c>
      <c r="CS20" s="200">
        <v>0</v>
      </c>
      <c r="CT20" s="200">
        <v>0</v>
      </c>
      <c r="CU20" s="200">
        <v>9</v>
      </c>
      <c r="CV20" s="200">
        <v>38</v>
      </c>
      <c r="CW20" s="200">
        <v>39</v>
      </c>
      <c r="CX20" s="200">
        <v>11</v>
      </c>
      <c r="DD20" s="200">
        <v>88</v>
      </c>
      <c r="DE20" s="200">
        <v>2528</v>
      </c>
      <c r="DF20" s="200">
        <v>0</v>
      </c>
      <c r="DG20" s="200" t="s">
        <v>78</v>
      </c>
      <c r="DH20" s="200">
        <v>1</v>
      </c>
      <c r="DI20" s="200">
        <v>1</v>
      </c>
      <c r="DJ20" s="200">
        <v>0</v>
      </c>
      <c r="DK20" s="200">
        <v>9</v>
      </c>
      <c r="DL20" s="200">
        <v>39</v>
      </c>
      <c r="DM20" s="200">
        <v>40</v>
      </c>
      <c r="DN20" s="200">
        <v>9</v>
      </c>
      <c r="DT20" s="200">
        <v>88</v>
      </c>
      <c r="DU20" s="200">
        <v>2630</v>
      </c>
      <c r="DV20" s="200">
        <v>0</v>
      </c>
      <c r="DW20" s="200" t="s">
        <v>78</v>
      </c>
      <c r="DX20" s="200">
        <v>2</v>
      </c>
      <c r="DY20" s="200">
        <v>0</v>
      </c>
      <c r="DZ20" s="200">
        <v>0</v>
      </c>
      <c r="EA20" s="200">
        <v>8</v>
      </c>
      <c r="EB20" s="200">
        <v>36</v>
      </c>
      <c r="EC20" s="200">
        <v>39</v>
      </c>
      <c r="ED20" s="200">
        <v>14</v>
      </c>
      <c r="EJ20" s="200">
        <v>89</v>
      </c>
      <c r="EK20" s="200">
        <v>5158</v>
      </c>
      <c r="EL20" s="200">
        <v>0</v>
      </c>
      <c r="EM20" s="200" t="s">
        <v>78</v>
      </c>
      <c r="EN20" s="200">
        <v>2</v>
      </c>
      <c r="EO20" s="200">
        <v>2</v>
      </c>
      <c r="EP20" s="200">
        <v>15</v>
      </c>
      <c r="EQ20" s="200">
        <v>23</v>
      </c>
      <c r="ER20" s="200">
        <v>54</v>
      </c>
      <c r="ES20" s="200">
        <v>3</v>
      </c>
      <c r="EY20" s="200">
        <v>80</v>
      </c>
      <c r="EZ20" s="200">
        <v>2528</v>
      </c>
      <c r="FA20" s="200">
        <v>0</v>
      </c>
      <c r="FB20" s="200" t="s">
        <v>78</v>
      </c>
      <c r="FC20" s="200">
        <v>1</v>
      </c>
      <c r="FD20" s="200">
        <v>2</v>
      </c>
      <c r="FE20" s="200">
        <v>12</v>
      </c>
      <c r="FF20" s="200">
        <v>21</v>
      </c>
      <c r="FG20" s="200">
        <v>59</v>
      </c>
      <c r="FH20" s="200">
        <v>4</v>
      </c>
      <c r="FN20" s="200">
        <v>84</v>
      </c>
      <c r="FO20" s="200">
        <v>2630</v>
      </c>
      <c r="FP20" s="200">
        <v>0</v>
      </c>
      <c r="FQ20" s="200">
        <v>0</v>
      </c>
      <c r="FR20" s="200">
        <v>3</v>
      </c>
      <c r="FS20" s="200">
        <v>2</v>
      </c>
      <c r="FT20" s="200">
        <v>18</v>
      </c>
      <c r="FU20" s="200">
        <v>25</v>
      </c>
      <c r="FV20" s="200">
        <v>49</v>
      </c>
      <c r="FW20" s="200">
        <v>3</v>
      </c>
      <c r="GC20" s="200">
        <v>76</v>
      </c>
      <c r="GD20" s="200">
        <v>5158</v>
      </c>
      <c r="GF20" s="200">
        <v>81</v>
      </c>
      <c r="GG20" s="200">
        <v>2528</v>
      </c>
      <c r="GI20" s="200">
        <v>83</v>
      </c>
      <c r="GJ20" s="200">
        <v>2630</v>
      </c>
      <c r="GL20" s="200">
        <v>78</v>
      </c>
      <c r="GM20" s="200">
        <v>4903</v>
      </c>
      <c r="GO20" s="200">
        <v>90</v>
      </c>
      <c r="GP20" s="200">
        <v>2409</v>
      </c>
      <c r="GR20" s="200">
        <v>91</v>
      </c>
      <c r="GS20" s="200">
        <v>2494</v>
      </c>
      <c r="GU20" s="200">
        <v>89</v>
      </c>
      <c r="GV20" s="200">
        <v>4907</v>
      </c>
      <c r="GX20" s="200">
        <v>93</v>
      </c>
      <c r="GY20" s="200">
        <v>2408</v>
      </c>
      <c r="HA20" s="200">
        <v>94</v>
      </c>
      <c r="HB20" s="200">
        <v>2499</v>
      </c>
      <c r="HD20" s="200">
        <v>92</v>
      </c>
      <c r="HE20" s="200">
        <v>4922</v>
      </c>
      <c r="HG20" s="200">
        <v>91</v>
      </c>
      <c r="HH20" s="200">
        <v>2417</v>
      </c>
      <c r="HJ20" s="200">
        <v>91</v>
      </c>
      <c r="HK20" s="200">
        <v>2505</v>
      </c>
      <c r="HM20" s="200">
        <v>91</v>
      </c>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row>
    <row r="21" spans="2:256" x14ac:dyDescent="0.2">
      <c r="B21" s="200" t="s">
        <v>87</v>
      </c>
      <c r="C21" s="200">
        <v>8569</v>
      </c>
      <c r="D21" s="200">
        <v>0</v>
      </c>
      <c r="E21" s="200">
        <v>0</v>
      </c>
      <c r="F21" s="200">
        <v>3</v>
      </c>
      <c r="G21" s="200">
        <v>2</v>
      </c>
      <c r="H21" s="200">
        <v>7</v>
      </c>
      <c r="I21" s="200">
        <v>38</v>
      </c>
      <c r="J21" s="200">
        <v>49</v>
      </c>
      <c r="K21" s="200">
        <v>1</v>
      </c>
      <c r="P21" s="200">
        <v>88</v>
      </c>
      <c r="Q21" s="200">
        <v>4215</v>
      </c>
      <c r="R21" s="200" t="s">
        <v>78</v>
      </c>
      <c r="S21" s="200">
        <v>0</v>
      </c>
      <c r="T21" s="200">
        <v>2</v>
      </c>
      <c r="U21" s="200">
        <v>1</v>
      </c>
      <c r="V21" s="200">
        <v>6</v>
      </c>
      <c r="W21" s="200">
        <v>37</v>
      </c>
      <c r="X21" s="200">
        <v>53</v>
      </c>
      <c r="Y21" s="200">
        <v>1</v>
      </c>
      <c r="AD21" s="200">
        <v>90</v>
      </c>
      <c r="AE21" s="200">
        <v>4354</v>
      </c>
      <c r="AF21" s="200" t="s">
        <v>78</v>
      </c>
      <c r="AG21" s="200">
        <v>0</v>
      </c>
      <c r="AH21" s="200">
        <v>4</v>
      </c>
      <c r="AI21" s="200">
        <v>2</v>
      </c>
      <c r="AJ21" s="200">
        <v>7</v>
      </c>
      <c r="AK21" s="200">
        <v>40</v>
      </c>
      <c r="AL21" s="200">
        <v>46</v>
      </c>
      <c r="AM21" s="200">
        <v>0</v>
      </c>
      <c r="AR21" s="200">
        <v>86</v>
      </c>
      <c r="AS21" s="200">
        <v>8577</v>
      </c>
      <c r="AT21" s="200" t="s">
        <v>78</v>
      </c>
      <c r="AU21" s="200">
        <v>0</v>
      </c>
      <c r="AV21" s="200">
        <v>1</v>
      </c>
      <c r="AW21" s="200">
        <v>1</v>
      </c>
      <c r="AX21" s="200">
        <v>2</v>
      </c>
      <c r="AY21" s="200">
        <v>11</v>
      </c>
      <c r="AZ21" s="200">
        <v>51</v>
      </c>
      <c r="BA21" s="200">
        <v>33</v>
      </c>
      <c r="BB21" s="200">
        <v>2</v>
      </c>
      <c r="BH21" s="200">
        <v>86</v>
      </c>
      <c r="BI21" s="200">
        <v>4219</v>
      </c>
      <c r="BJ21" s="200">
        <v>0</v>
      </c>
      <c r="BK21" s="200">
        <v>0</v>
      </c>
      <c r="BL21" s="200">
        <v>1</v>
      </c>
      <c r="BM21" s="200">
        <v>0</v>
      </c>
      <c r="BN21" s="200">
        <v>1</v>
      </c>
      <c r="BO21" s="200">
        <v>8</v>
      </c>
      <c r="BP21" s="200">
        <v>47</v>
      </c>
      <c r="BQ21" s="200">
        <v>40</v>
      </c>
      <c r="BR21" s="200">
        <v>3</v>
      </c>
      <c r="BX21" s="200">
        <v>90</v>
      </c>
      <c r="BY21" s="200">
        <v>4358</v>
      </c>
      <c r="BZ21" s="200" t="s">
        <v>78</v>
      </c>
      <c r="CA21" s="200">
        <v>0</v>
      </c>
      <c r="CB21" s="200">
        <v>1</v>
      </c>
      <c r="CC21" s="200">
        <v>1</v>
      </c>
      <c r="CD21" s="200">
        <v>3</v>
      </c>
      <c r="CE21" s="200">
        <v>13</v>
      </c>
      <c r="CF21" s="200">
        <v>55</v>
      </c>
      <c r="CG21" s="200">
        <v>26</v>
      </c>
      <c r="CH21" s="200">
        <v>1</v>
      </c>
      <c r="CN21" s="200">
        <v>82</v>
      </c>
      <c r="CO21" s="200">
        <v>8568</v>
      </c>
      <c r="CP21" s="200">
        <v>0</v>
      </c>
      <c r="CQ21" s="200">
        <v>0</v>
      </c>
      <c r="CR21" s="200">
        <v>2</v>
      </c>
      <c r="CS21" s="200">
        <v>0</v>
      </c>
      <c r="CT21" s="200">
        <v>0</v>
      </c>
      <c r="CU21" s="200">
        <v>10</v>
      </c>
      <c r="CV21" s="200">
        <v>42</v>
      </c>
      <c r="CW21" s="200">
        <v>36</v>
      </c>
      <c r="CX21" s="200">
        <v>8</v>
      </c>
      <c r="DD21" s="200">
        <v>86</v>
      </c>
      <c r="DE21" s="200">
        <v>4214</v>
      </c>
      <c r="DF21" s="200" t="s">
        <v>78</v>
      </c>
      <c r="DG21" s="200">
        <v>0</v>
      </c>
      <c r="DH21" s="200">
        <v>2</v>
      </c>
      <c r="DI21" s="200">
        <v>0</v>
      </c>
      <c r="DJ21" s="200">
        <v>0</v>
      </c>
      <c r="DK21" s="200">
        <v>11</v>
      </c>
      <c r="DL21" s="200">
        <v>44</v>
      </c>
      <c r="DM21" s="200">
        <v>35</v>
      </c>
      <c r="DN21" s="200">
        <v>7</v>
      </c>
      <c r="DT21" s="200">
        <v>86</v>
      </c>
      <c r="DU21" s="200">
        <v>4354</v>
      </c>
      <c r="DV21" s="200" t="s">
        <v>78</v>
      </c>
      <c r="DW21" s="200">
        <v>0</v>
      </c>
      <c r="DX21" s="200">
        <v>3</v>
      </c>
      <c r="DY21" s="200">
        <v>0</v>
      </c>
      <c r="DZ21" s="200">
        <v>1</v>
      </c>
      <c r="EA21" s="200">
        <v>10</v>
      </c>
      <c r="EB21" s="200">
        <v>41</v>
      </c>
      <c r="EC21" s="200">
        <v>36</v>
      </c>
      <c r="ED21" s="200">
        <v>9</v>
      </c>
      <c r="EJ21" s="200">
        <v>86</v>
      </c>
      <c r="EK21" s="200">
        <v>8569</v>
      </c>
      <c r="EL21" s="200">
        <v>0</v>
      </c>
      <c r="EM21" s="200">
        <v>0</v>
      </c>
      <c r="EN21" s="200">
        <v>3</v>
      </c>
      <c r="EO21" s="200">
        <v>2</v>
      </c>
      <c r="EP21" s="200">
        <v>17</v>
      </c>
      <c r="EQ21" s="200">
        <v>25</v>
      </c>
      <c r="ER21" s="200">
        <v>51</v>
      </c>
      <c r="ES21" s="200">
        <v>2</v>
      </c>
      <c r="EY21" s="200">
        <v>78</v>
      </c>
      <c r="EZ21" s="200">
        <v>4215</v>
      </c>
      <c r="FA21" s="200" t="s">
        <v>78</v>
      </c>
      <c r="FB21" s="200">
        <v>0</v>
      </c>
      <c r="FC21" s="200">
        <v>2</v>
      </c>
      <c r="FD21" s="200">
        <v>2</v>
      </c>
      <c r="FE21" s="200">
        <v>14</v>
      </c>
      <c r="FF21" s="200">
        <v>23</v>
      </c>
      <c r="FG21" s="200">
        <v>57</v>
      </c>
      <c r="FH21" s="200">
        <v>3</v>
      </c>
      <c r="FN21" s="200">
        <v>82</v>
      </c>
      <c r="FO21" s="200">
        <v>4354</v>
      </c>
      <c r="FP21" s="200" t="s">
        <v>78</v>
      </c>
      <c r="FQ21" s="200">
        <v>0</v>
      </c>
      <c r="FR21" s="200">
        <v>4</v>
      </c>
      <c r="FS21" s="200">
        <v>3</v>
      </c>
      <c r="FT21" s="200">
        <v>19</v>
      </c>
      <c r="FU21" s="200">
        <v>27</v>
      </c>
      <c r="FV21" s="200">
        <v>46</v>
      </c>
      <c r="FW21" s="200">
        <v>2</v>
      </c>
      <c r="GC21" s="200">
        <v>74</v>
      </c>
      <c r="GD21" s="200">
        <v>8567</v>
      </c>
      <c r="GF21" s="200">
        <v>79</v>
      </c>
      <c r="GG21" s="200">
        <v>4214</v>
      </c>
      <c r="GI21" s="200">
        <v>81</v>
      </c>
      <c r="GJ21" s="200">
        <v>4353</v>
      </c>
      <c r="GL21" s="200">
        <v>76</v>
      </c>
      <c r="GM21" s="200">
        <v>8011</v>
      </c>
      <c r="GO21" s="200">
        <v>90</v>
      </c>
      <c r="GP21" s="200">
        <v>3950</v>
      </c>
      <c r="GR21" s="200">
        <v>91</v>
      </c>
      <c r="GS21" s="200">
        <v>4061</v>
      </c>
      <c r="GU21" s="200">
        <v>89</v>
      </c>
      <c r="GV21" s="200">
        <v>8014</v>
      </c>
      <c r="GX21" s="200">
        <v>93</v>
      </c>
      <c r="GY21" s="200">
        <v>3955</v>
      </c>
      <c r="HA21" s="200">
        <v>94</v>
      </c>
      <c r="HB21" s="200">
        <v>4059</v>
      </c>
      <c r="HD21" s="200">
        <v>91</v>
      </c>
      <c r="HE21" s="200">
        <v>8037</v>
      </c>
      <c r="HG21" s="200">
        <v>89</v>
      </c>
      <c r="HH21" s="200">
        <v>3960</v>
      </c>
      <c r="HJ21" s="200">
        <v>89</v>
      </c>
      <c r="HK21" s="200">
        <v>4077</v>
      </c>
      <c r="HM21" s="200">
        <v>90</v>
      </c>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row>
    <row r="22" spans="2:256" x14ac:dyDescent="0.2">
      <c r="B22" s="200" t="s">
        <v>19</v>
      </c>
      <c r="C22" s="200">
        <v>54532</v>
      </c>
      <c r="D22" s="200">
        <v>0</v>
      </c>
      <c r="E22" s="200">
        <v>0</v>
      </c>
      <c r="F22" s="200">
        <v>3</v>
      </c>
      <c r="G22" s="200">
        <v>2</v>
      </c>
      <c r="H22" s="200">
        <v>10</v>
      </c>
      <c r="I22" s="200">
        <v>46</v>
      </c>
      <c r="J22" s="200">
        <v>39</v>
      </c>
      <c r="K22" s="200">
        <v>0</v>
      </c>
      <c r="P22" s="200">
        <v>85</v>
      </c>
      <c r="Q22" s="200">
        <v>26690</v>
      </c>
      <c r="R22" s="200">
        <v>0</v>
      </c>
      <c r="S22" s="200">
        <v>0</v>
      </c>
      <c r="T22" s="200">
        <v>3</v>
      </c>
      <c r="U22" s="200">
        <v>2</v>
      </c>
      <c r="V22" s="200">
        <v>9</v>
      </c>
      <c r="W22" s="200">
        <v>46</v>
      </c>
      <c r="X22" s="200">
        <v>41</v>
      </c>
      <c r="Y22" s="200">
        <v>0</v>
      </c>
      <c r="AD22" s="200">
        <v>87</v>
      </c>
      <c r="AE22" s="200">
        <v>27842</v>
      </c>
      <c r="AF22" s="200">
        <v>0</v>
      </c>
      <c r="AG22" s="200">
        <v>0</v>
      </c>
      <c r="AH22" s="200">
        <v>4</v>
      </c>
      <c r="AI22" s="200">
        <v>3</v>
      </c>
      <c r="AJ22" s="200">
        <v>10</v>
      </c>
      <c r="AK22" s="200">
        <v>46</v>
      </c>
      <c r="AL22" s="200">
        <v>36</v>
      </c>
      <c r="AM22" s="200">
        <v>0</v>
      </c>
      <c r="AR22" s="200">
        <v>83</v>
      </c>
      <c r="AS22" s="200">
        <v>54781</v>
      </c>
      <c r="AT22" s="200">
        <v>0</v>
      </c>
      <c r="AU22" s="200">
        <v>0</v>
      </c>
      <c r="AV22" s="200">
        <v>1</v>
      </c>
      <c r="AW22" s="200">
        <v>1</v>
      </c>
      <c r="AX22" s="200">
        <v>3</v>
      </c>
      <c r="AY22" s="200">
        <v>11</v>
      </c>
      <c r="AZ22" s="200">
        <v>55</v>
      </c>
      <c r="BA22" s="200">
        <v>29</v>
      </c>
      <c r="BB22" s="200">
        <v>1</v>
      </c>
      <c r="BH22" s="200">
        <v>84</v>
      </c>
      <c r="BI22" s="200">
        <v>26830</v>
      </c>
      <c r="BJ22" s="200">
        <v>0</v>
      </c>
      <c r="BK22" s="200">
        <v>0</v>
      </c>
      <c r="BL22" s="200">
        <v>1</v>
      </c>
      <c r="BM22" s="200">
        <v>0</v>
      </c>
      <c r="BN22" s="200">
        <v>2</v>
      </c>
      <c r="BO22" s="200">
        <v>9</v>
      </c>
      <c r="BP22" s="200">
        <v>53</v>
      </c>
      <c r="BQ22" s="200">
        <v>34</v>
      </c>
      <c r="BR22" s="200">
        <v>2</v>
      </c>
      <c r="BX22" s="200">
        <v>89</v>
      </c>
      <c r="BY22" s="200">
        <v>27951</v>
      </c>
      <c r="BZ22" s="200">
        <v>0</v>
      </c>
      <c r="CA22" s="200">
        <v>0</v>
      </c>
      <c r="CB22" s="200">
        <v>1</v>
      </c>
      <c r="CC22" s="200">
        <v>1</v>
      </c>
      <c r="CD22" s="200">
        <v>3</v>
      </c>
      <c r="CE22" s="200">
        <v>14</v>
      </c>
      <c r="CF22" s="200">
        <v>57</v>
      </c>
      <c r="CG22" s="200">
        <v>23</v>
      </c>
      <c r="CH22" s="200">
        <v>1</v>
      </c>
      <c r="CN22" s="200">
        <v>81</v>
      </c>
      <c r="CO22" s="200">
        <v>54524</v>
      </c>
      <c r="CP22" s="200">
        <v>0</v>
      </c>
      <c r="CQ22" s="200">
        <v>0</v>
      </c>
      <c r="CR22" s="200">
        <v>3</v>
      </c>
      <c r="CS22" s="200">
        <v>1</v>
      </c>
      <c r="CT22" s="200">
        <v>0</v>
      </c>
      <c r="CU22" s="200">
        <v>10</v>
      </c>
      <c r="CV22" s="200">
        <v>41</v>
      </c>
      <c r="CW22" s="200">
        <v>35</v>
      </c>
      <c r="CX22" s="200">
        <v>9</v>
      </c>
      <c r="DD22" s="200">
        <v>85</v>
      </c>
      <c r="DE22" s="200">
        <v>26688</v>
      </c>
      <c r="DF22" s="200">
        <v>0</v>
      </c>
      <c r="DG22" s="200">
        <v>0</v>
      </c>
      <c r="DH22" s="200">
        <v>2</v>
      </c>
      <c r="DI22" s="200">
        <v>1</v>
      </c>
      <c r="DJ22" s="200">
        <v>0</v>
      </c>
      <c r="DK22" s="200">
        <v>11</v>
      </c>
      <c r="DL22" s="200">
        <v>44</v>
      </c>
      <c r="DM22" s="200">
        <v>34</v>
      </c>
      <c r="DN22" s="200">
        <v>7</v>
      </c>
      <c r="DT22" s="200">
        <v>85</v>
      </c>
      <c r="DU22" s="200">
        <v>27836</v>
      </c>
      <c r="DV22" s="200">
        <v>0</v>
      </c>
      <c r="DW22" s="200">
        <v>0</v>
      </c>
      <c r="DX22" s="200">
        <v>3</v>
      </c>
      <c r="DY22" s="200">
        <v>1</v>
      </c>
      <c r="DZ22" s="200">
        <v>0</v>
      </c>
      <c r="EA22" s="200">
        <v>10</v>
      </c>
      <c r="EB22" s="200">
        <v>39</v>
      </c>
      <c r="EC22" s="200">
        <v>36</v>
      </c>
      <c r="ED22" s="200">
        <v>10</v>
      </c>
      <c r="EJ22" s="200">
        <v>86</v>
      </c>
      <c r="EK22" s="200">
        <v>54529</v>
      </c>
      <c r="EL22" s="200">
        <v>0</v>
      </c>
      <c r="EM22" s="200">
        <v>0</v>
      </c>
      <c r="EN22" s="200">
        <v>3</v>
      </c>
      <c r="EO22" s="200">
        <v>2</v>
      </c>
      <c r="EP22" s="200">
        <v>15</v>
      </c>
      <c r="EQ22" s="200">
        <v>24</v>
      </c>
      <c r="ER22" s="200">
        <v>53</v>
      </c>
      <c r="ES22" s="200">
        <v>2</v>
      </c>
      <c r="EY22" s="200">
        <v>79</v>
      </c>
      <c r="EZ22" s="200">
        <v>26689</v>
      </c>
      <c r="FA22" s="200">
        <v>0</v>
      </c>
      <c r="FB22" s="200">
        <v>0</v>
      </c>
      <c r="FC22" s="200">
        <v>2</v>
      </c>
      <c r="FD22" s="200">
        <v>2</v>
      </c>
      <c r="FE22" s="200">
        <v>13</v>
      </c>
      <c r="FF22" s="200">
        <v>23</v>
      </c>
      <c r="FG22" s="200">
        <v>57</v>
      </c>
      <c r="FH22" s="200">
        <v>3</v>
      </c>
      <c r="FN22" s="200">
        <v>83</v>
      </c>
      <c r="FO22" s="200">
        <v>27840</v>
      </c>
      <c r="FP22" s="200">
        <v>0</v>
      </c>
      <c r="FQ22" s="200">
        <v>0</v>
      </c>
      <c r="FR22" s="200">
        <v>4</v>
      </c>
      <c r="FS22" s="200">
        <v>3</v>
      </c>
      <c r="FT22" s="200">
        <v>18</v>
      </c>
      <c r="FU22" s="200">
        <v>26</v>
      </c>
      <c r="FV22" s="200">
        <v>48</v>
      </c>
      <c r="FW22" s="200">
        <v>2</v>
      </c>
      <c r="GC22" s="200">
        <v>76</v>
      </c>
      <c r="GD22" s="200">
        <v>54508</v>
      </c>
      <c r="GF22" s="200">
        <v>76</v>
      </c>
      <c r="GG22" s="200">
        <v>26681</v>
      </c>
      <c r="GI22" s="200">
        <v>79</v>
      </c>
      <c r="GJ22" s="200">
        <v>27827</v>
      </c>
      <c r="GL22" s="200">
        <v>73</v>
      </c>
      <c r="GM22" s="200">
        <v>50925</v>
      </c>
      <c r="GO22" s="200">
        <v>89</v>
      </c>
      <c r="GP22" s="200">
        <v>24971</v>
      </c>
      <c r="GR22" s="200">
        <v>90</v>
      </c>
      <c r="GS22" s="200">
        <v>25954</v>
      </c>
      <c r="GU22" s="200">
        <v>88</v>
      </c>
      <c r="GV22" s="200">
        <v>50980</v>
      </c>
      <c r="GX22" s="200">
        <v>93</v>
      </c>
      <c r="GY22" s="200">
        <v>24997</v>
      </c>
      <c r="HA22" s="200">
        <v>95</v>
      </c>
      <c r="HB22" s="200">
        <v>25983</v>
      </c>
      <c r="HD22" s="200">
        <v>92</v>
      </c>
      <c r="HE22" s="200">
        <v>51117</v>
      </c>
      <c r="HG22" s="200">
        <v>91</v>
      </c>
      <c r="HH22" s="200">
        <v>25052</v>
      </c>
      <c r="HJ22" s="200">
        <v>90</v>
      </c>
      <c r="HK22" s="200">
        <v>26065</v>
      </c>
      <c r="HM22" s="200">
        <v>91</v>
      </c>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row>
    <row r="23" spans="2:256" x14ac:dyDescent="0.2">
      <c r="B23" s="200" t="s">
        <v>88</v>
      </c>
      <c r="C23" s="200">
        <v>13619</v>
      </c>
      <c r="D23" s="200" t="s">
        <v>78</v>
      </c>
      <c r="E23" s="200">
        <v>0</v>
      </c>
      <c r="F23" s="200">
        <v>2</v>
      </c>
      <c r="G23" s="200">
        <v>1</v>
      </c>
      <c r="H23" s="200">
        <v>7</v>
      </c>
      <c r="I23" s="200">
        <v>42</v>
      </c>
      <c r="J23" s="200">
        <v>47</v>
      </c>
      <c r="K23" s="200">
        <v>0</v>
      </c>
      <c r="P23" s="200">
        <v>89</v>
      </c>
      <c r="Q23" s="200">
        <v>6633</v>
      </c>
      <c r="R23" s="200">
        <v>0</v>
      </c>
      <c r="S23" s="200">
        <v>0</v>
      </c>
      <c r="T23" s="200">
        <v>2</v>
      </c>
      <c r="U23" s="200">
        <v>1</v>
      </c>
      <c r="V23" s="200">
        <v>6</v>
      </c>
      <c r="W23" s="200">
        <v>40</v>
      </c>
      <c r="X23" s="200">
        <v>50</v>
      </c>
      <c r="Y23" s="200">
        <v>1</v>
      </c>
      <c r="AD23" s="200">
        <v>91</v>
      </c>
      <c r="AE23" s="200">
        <v>6986</v>
      </c>
      <c r="AF23" s="200" t="s">
        <v>78</v>
      </c>
      <c r="AG23" s="200">
        <v>0</v>
      </c>
      <c r="AH23" s="200">
        <v>3</v>
      </c>
      <c r="AI23" s="200">
        <v>2</v>
      </c>
      <c r="AJ23" s="200">
        <v>8</v>
      </c>
      <c r="AK23" s="200">
        <v>43</v>
      </c>
      <c r="AL23" s="200">
        <v>44</v>
      </c>
      <c r="AM23" s="200">
        <v>0</v>
      </c>
      <c r="AR23" s="200">
        <v>88</v>
      </c>
      <c r="AS23" s="200">
        <v>13647</v>
      </c>
      <c r="AT23" s="200" t="s">
        <v>78</v>
      </c>
      <c r="AU23" s="200">
        <v>0</v>
      </c>
      <c r="AV23" s="200">
        <v>1</v>
      </c>
      <c r="AW23" s="200">
        <v>1</v>
      </c>
      <c r="AX23" s="200">
        <v>2</v>
      </c>
      <c r="AY23" s="200">
        <v>8</v>
      </c>
      <c r="AZ23" s="200">
        <v>51</v>
      </c>
      <c r="BA23" s="200">
        <v>36</v>
      </c>
      <c r="BB23" s="200">
        <v>2</v>
      </c>
      <c r="BH23" s="200">
        <v>89</v>
      </c>
      <c r="BI23" s="200">
        <v>6646</v>
      </c>
      <c r="BJ23" s="200">
        <v>0</v>
      </c>
      <c r="BK23" s="200" t="s">
        <v>78</v>
      </c>
      <c r="BL23" s="200">
        <v>0</v>
      </c>
      <c r="BM23" s="200">
        <v>0</v>
      </c>
      <c r="BN23" s="200">
        <v>1</v>
      </c>
      <c r="BO23" s="200">
        <v>6</v>
      </c>
      <c r="BP23" s="200">
        <v>47</v>
      </c>
      <c r="BQ23" s="200">
        <v>42</v>
      </c>
      <c r="BR23" s="200">
        <v>3</v>
      </c>
      <c r="BX23" s="200">
        <v>92</v>
      </c>
      <c r="BY23" s="200">
        <v>7001</v>
      </c>
      <c r="BZ23" s="200" t="s">
        <v>78</v>
      </c>
      <c r="CA23" s="200" t="s">
        <v>78</v>
      </c>
      <c r="CB23" s="200">
        <v>1</v>
      </c>
      <c r="CC23" s="200">
        <v>1</v>
      </c>
      <c r="CD23" s="200">
        <v>2</v>
      </c>
      <c r="CE23" s="200">
        <v>10</v>
      </c>
      <c r="CF23" s="200">
        <v>55</v>
      </c>
      <c r="CG23" s="200">
        <v>30</v>
      </c>
      <c r="CH23" s="200">
        <v>1</v>
      </c>
      <c r="CN23" s="200">
        <v>86</v>
      </c>
      <c r="CO23" s="200">
        <v>13619</v>
      </c>
      <c r="CP23" s="200">
        <v>0</v>
      </c>
      <c r="CQ23" s="200">
        <v>0</v>
      </c>
      <c r="CR23" s="200">
        <v>2</v>
      </c>
      <c r="CS23" s="200">
        <v>0</v>
      </c>
      <c r="CT23" s="200">
        <v>0</v>
      </c>
      <c r="CU23" s="200">
        <v>7</v>
      </c>
      <c r="CV23" s="200">
        <v>35</v>
      </c>
      <c r="CW23" s="200">
        <v>41</v>
      </c>
      <c r="CX23" s="200">
        <v>14</v>
      </c>
      <c r="DD23" s="200">
        <v>90</v>
      </c>
      <c r="DE23" s="200">
        <v>6633</v>
      </c>
      <c r="DF23" s="200">
        <v>0</v>
      </c>
      <c r="DG23" s="200">
        <v>0</v>
      </c>
      <c r="DH23" s="200">
        <v>2</v>
      </c>
      <c r="DI23" s="200">
        <v>0</v>
      </c>
      <c r="DJ23" s="200">
        <v>0</v>
      </c>
      <c r="DK23" s="200">
        <v>8</v>
      </c>
      <c r="DL23" s="200">
        <v>37</v>
      </c>
      <c r="DM23" s="200">
        <v>41</v>
      </c>
      <c r="DN23" s="200">
        <v>12</v>
      </c>
      <c r="DT23" s="200">
        <v>90</v>
      </c>
      <c r="DU23" s="200">
        <v>6986</v>
      </c>
      <c r="DV23" s="200">
        <v>0</v>
      </c>
      <c r="DW23" s="200">
        <v>0</v>
      </c>
      <c r="DX23" s="200">
        <v>2</v>
      </c>
      <c r="DY23" s="200">
        <v>0</v>
      </c>
      <c r="DZ23" s="200">
        <v>0</v>
      </c>
      <c r="EA23" s="200">
        <v>6</v>
      </c>
      <c r="EB23" s="200">
        <v>33</v>
      </c>
      <c r="EC23" s="200">
        <v>42</v>
      </c>
      <c r="ED23" s="200">
        <v>16</v>
      </c>
      <c r="EJ23" s="200">
        <v>91</v>
      </c>
      <c r="EK23" s="200">
        <v>13618</v>
      </c>
      <c r="EL23" s="200">
        <v>0</v>
      </c>
      <c r="EM23" s="200">
        <v>0</v>
      </c>
      <c r="EN23" s="200">
        <v>2</v>
      </c>
      <c r="EO23" s="200">
        <v>1</v>
      </c>
      <c r="EP23" s="200">
        <v>12</v>
      </c>
      <c r="EQ23" s="200">
        <v>22</v>
      </c>
      <c r="ER23" s="200">
        <v>59</v>
      </c>
      <c r="ES23" s="200">
        <v>4</v>
      </c>
      <c r="EY23" s="200">
        <v>85</v>
      </c>
      <c r="EZ23" s="200">
        <v>6632</v>
      </c>
      <c r="FA23" s="200" t="s">
        <v>78</v>
      </c>
      <c r="FB23" s="200">
        <v>0</v>
      </c>
      <c r="FC23" s="200">
        <v>2</v>
      </c>
      <c r="FD23" s="200">
        <v>1</v>
      </c>
      <c r="FE23" s="200">
        <v>9</v>
      </c>
      <c r="FF23" s="200">
        <v>20</v>
      </c>
      <c r="FG23" s="200">
        <v>64</v>
      </c>
      <c r="FH23" s="200">
        <v>5</v>
      </c>
      <c r="FN23" s="200">
        <v>88</v>
      </c>
      <c r="FO23" s="200">
        <v>6986</v>
      </c>
      <c r="FP23" s="200" t="s">
        <v>78</v>
      </c>
      <c r="FQ23" s="200">
        <v>0</v>
      </c>
      <c r="FR23" s="200">
        <v>3</v>
      </c>
      <c r="FS23" s="200">
        <v>1</v>
      </c>
      <c r="FT23" s="200">
        <v>14</v>
      </c>
      <c r="FU23" s="200">
        <v>24</v>
      </c>
      <c r="FV23" s="200">
        <v>55</v>
      </c>
      <c r="FW23" s="200">
        <v>3</v>
      </c>
      <c r="GC23" s="200">
        <v>82</v>
      </c>
      <c r="GD23" s="200">
        <v>13617</v>
      </c>
      <c r="GF23" s="200">
        <v>83</v>
      </c>
      <c r="GG23" s="200">
        <v>6633</v>
      </c>
      <c r="GI23" s="200">
        <v>85</v>
      </c>
      <c r="GJ23" s="200">
        <v>6984</v>
      </c>
      <c r="GL23" s="200">
        <v>81</v>
      </c>
      <c r="GM23" s="200">
        <v>12666</v>
      </c>
      <c r="GO23" s="200">
        <v>90</v>
      </c>
      <c r="GP23" s="200">
        <v>6154</v>
      </c>
      <c r="GR23" s="200">
        <v>91</v>
      </c>
      <c r="GS23" s="200">
        <v>6512</v>
      </c>
      <c r="GU23" s="200">
        <v>90</v>
      </c>
      <c r="GV23" s="200">
        <v>12687</v>
      </c>
      <c r="GX23" s="200">
        <v>94</v>
      </c>
      <c r="GY23" s="200">
        <v>6170</v>
      </c>
      <c r="HA23" s="200">
        <v>95</v>
      </c>
      <c r="HB23" s="200">
        <v>6517</v>
      </c>
      <c r="HD23" s="200">
        <v>93</v>
      </c>
      <c r="HE23" s="200">
        <v>12761</v>
      </c>
      <c r="HG23" s="200">
        <v>93</v>
      </c>
      <c r="HH23" s="200">
        <v>6188</v>
      </c>
      <c r="HJ23" s="200">
        <v>92</v>
      </c>
      <c r="HK23" s="200">
        <v>6573</v>
      </c>
      <c r="HM23" s="200">
        <v>94</v>
      </c>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row>
    <row r="24" spans="2:256" x14ac:dyDescent="0.2">
      <c r="B24" s="200" t="s">
        <v>89</v>
      </c>
      <c r="C24" s="200">
        <v>23359</v>
      </c>
      <c r="D24" s="200">
        <v>0</v>
      </c>
      <c r="E24" s="200">
        <v>0</v>
      </c>
      <c r="F24" s="200">
        <v>4</v>
      </c>
      <c r="G24" s="200">
        <v>3</v>
      </c>
      <c r="H24" s="200">
        <v>12</v>
      </c>
      <c r="I24" s="200">
        <v>49</v>
      </c>
      <c r="J24" s="200">
        <v>32</v>
      </c>
      <c r="K24" s="200">
        <v>0</v>
      </c>
      <c r="P24" s="200">
        <v>82</v>
      </c>
      <c r="Q24" s="200">
        <v>11428</v>
      </c>
      <c r="R24" s="200" t="s">
        <v>78</v>
      </c>
      <c r="S24" s="200">
        <v>0</v>
      </c>
      <c r="T24" s="200">
        <v>3</v>
      </c>
      <c r="U24" s="200">
        <v>2</v>
      </c>
      <c r="V24" s="200">
        <v>11</v>
      </c>
      <c r="W24" s="200">
        <v>50</v>
      </c>
      <c r="X24" s="200">
        <v>34</v>
      </c>
      <c r="Y24" s="200">
        <v>0</v>
      </c>
      <c r="AD24" s="200">
        <v>84</v>
      </c>
      <c r="AE24" s="200">
        <v>11931</v>
      </c>
      <c r="AF24" s="200" t="s">
        <v>78</v>
      </c>
      <c r="AG24" s="200">
        <v>0</v>
      </c>
      <c r="AH24" s="200">
        <v>4</v>
      </c>
      <c r="AI24" s="200">
        <v>4</v>
      </c>
      <c r="AJ24" s="200">
        <v>13</v>
      </c>
      <c r="AK24" s="200">
        <v>49</v>
      </c>
      <c r="AL24" s="200">
        <v>31</v>
      </c>
      <c r="AM24" s="200">
        <v>0</v>
      </c>
      <c r="AR24" s="200">
        <v>79</v>
      </c>
      <c r="AS24" s="200">
        <v>23497</v>
      </c>
      <c r="AT24" s="200">
        <v>0</v>
      </c>
      <c r="AU24" s="200">
        <v>0</v>
      </c>
      <c r="AV24" s="200">
        <v>1</v>
      </c>
      <c r="AW24" s="200">
        <v>1</v>
      </c>
      <c r="AX24" s="200">
        <v>3</v>
      </c>
      <c r="AY24" s="200">
        <v>14</v>
      </c>
      <c r="AZ24" s="200">
        <v>58</v>
      </c>
      <c r="BA24" s="200">
        <v>23</v>
      </c>
      <c r="BB24" s="200">
        <v>1</v>
      </c>
      <c r="BH24" s="200">
        <v>81</v>
      </c>
      <c r="BI24" s="200">
        <v>11502</v>
      </c>
      <c r="BJ24" s="200" t="s">
        <v>78</v>
      </c>
      <c r="BK24" s="200">
        <v>0</v>
      </c>
      <c r="BL24" s="200">
        <v>1</v>
      </c>
      <c r="BM24" s="200">
        <v>0</v>
      </c>
      <c r="BN24" s="200">
        <v>2</v>
      </c>
      <c r="BO24" s="200">
        <v>11</v>
      </c>
      <c r="BP24" s="200">
        <v>57</v>
      </c>
      <c r="BQ24" s="200">
        <v>28</v>
      </c>
      <c r="BR24" s="200">
        <v>1</v>
      </c>
      <c r="BX24" s="200">
        <v>86</v>
      </c>
      <c r="BY24" s="200">
        <v>11995</v>
      </c>
      <c r="BZ24" s="200" t="s">
        <v>78</v>
      </c>
      <c r="CA24" s="200">
        <v>0</v>
      </c>
      <c r="CB24" s="200">
        <v>1</v>
      </c>
      <c r="CC24" s="200">
        <v>1</v>
      </c>
      <c r="CD24" s="200">
        <v>4</v>
      </c>
      <c r="CE24" s="200">
        <v>18</v>
      </c>
      <c r="CF24" s="200">
        <v>58</v>
      </c>
      <c r="CG24" s="200">
        <v>18</v>
      </c>
      <c r="CH24" s="200">
        <v>1</v>
      </c>
      <c r="CN24" s="200">
        <v>76</v>
      </c>
      <c r="CO24" s="200">
        <v>23354</v>
      </c>
      <c r="CP24" s="200">
        <v>0</v>
      </c>
      <c r="CQ24" s="200">
        <v>0</v>
      </c>
      <c r="CR24" s="200">
        <v>3</v>
      </c>
      <c r="CS24" s="200">
        <v>1</v>
      </c>
      <c r="CT24" s="200">
        <v>1</v>
      </c>
      <c r="CU24" s="200">
        <v>13</v>
      </c>
      <c r="CV24" s="200">
        <v>46</v>
      </c>
      <c r="CW24" s="200">
        <v>31</v>
      </c>
      <c r="CX24" s="200">
        <v>5</v>
      </c>
      <c r="DD24" s="200">
        <v>82</v>
      </c>
      <c r="DE24" s="200">
        <v>11426</v>
      </c>
      <c r="DF24" s="200">
        <v>0</v>
      </c>
      <c r="DG24" s="200" t="s">
        <v>78</v>
      </c>
      <c r="DH24" s="200">
        <v>3</v>
      </c>
      <c r="DI24" s="200">
        <v>1</v>
      </c>
      <c r="DJ24" s="200">
        <v>1</v>
      </c>
      <c r="DK24" s="200">
        <v>14</v>
      </c>
      <c r="DL24" s="200">
        <v>49</v>
      </c>
      <c r="DM24" s="200">
        <v>28</v>
      </c>
      <c r="DN24" s="200">
        <v>4</v>
      </c>
      <c r="DT24" s="200">
        <v>81</v>
      </c>
      <c r="DU24" s="200">
        <v>11928</v>
      </c>
      <c r="DV24" s="200">
        <v>0</v>
      </c>
      <c r="DW24" s="200" t="s">
        <v>78</v>
      </c>
      <c r="DX24" s="200">
        <v>4</v>
      </c>
      <c r="DY24" s="200">
        <v>1</v>
      </c>
      <c r="DZ24" s="200">
        <v>1</v>
      </c>
      <c r="EA24" s="200">
        <v>12</v>
      </c>
      <c r="EB24" s="200">
        <v>43</v>
      </c>
      <c r="EC24" s="200">
        <v>33</v>
      </c>
      <c r="ED24" s="200">
        <v>6</v>
      </c>
      <c r="EJ24" s="200">
        <v>82</v>
      </c>
      <c r="EK24" s="200">
        <v>23358</v>
      </c>
      <c r="EL24" s="200">
        <v>0</v>
      </c>
      <c r="EM24" s="200">
        <v>0</v>
      </c>
      <c r="EN24" s="200">
        <v>3</v>
      </c>
      <c r="EO24" s="200">
        <v>3</v>
      </c>
      <c r="EP24" s="200">
        <v>19</v>
      </c>
      <c r="EQ24" s="200">
        <v>27</v>
      </c>
      <c r="ER24" s="200">
        <v>46</v>
      </c>
      <c r="ES24" s="200">
        <v>1</v>
      </c>
      <c r="EY24" s="200">
        <v>75</v>
      </c>
      <c r="EZ24" s="200">
        <v>11428</v>
      </c>
      <c r="FA24" s="200">
        <v>0</v>
      </c>
      <c r="FB24" s="200" t="s">
        <v>78</v>
      </c>
      <c r="FC24" s="200">
        <v>3</v>
      </c>
      <c r="FD24" s="200">
        <v>2</v>
      </c>
      <c r="FE24" s="200">
        <v>16</v>
      </c>
      <c r="FF24" s="200">
        <v>27</v>
      </c>
      <c r="FG24" s="200">
        <v>51</v>
      </c>
      <c r="FH24" s="200">
        <v>1</v>
      </c>
      <c r="FN24" s="200">
        <v>79</v>
      </c>
      <c r="FO24" s="200">
        <v>11930</v>
      </c>
      <c r="FP24" s="200">
        <v>0</v>
      </c>
      <c r="FQ24" s="200" t="s">
        <v>78</v>
      </c>
      <c r="FR24" s="200">
        <v>4</v>
      </c>
      <c r="FS24" s="200">
        <v>4</v>
      </c>
      <c r="FT24" s="200">
        <v>21</v>
      </c>
      <c r="FU24" s="200">
        <v>28</v>
      </c>
      <c r="FV24" s="200">
        <v>42</v>
      </c>
      <c r="FW24" s="200">
        <v>1</v>
      </c>
      <c r="GC24" s="200">
        <v>71</v>
      </c>
      <c r="GD24" s="200">
        <v>23345</v>
      </c>
      <c r="GF24" s="200">
        <v>71</v>
      </c>
      <c r="GG24" s="200">
        <v>11422</v>
      </c>
      <c r="GI24" s="200">
        <v>74</v>
      </c>
      <c r="GJ24" s="200">
        <v>11923</v>
      </c>
      <c r="GL24" s="200">
        <v>68</v>
      </c>
      <c r="GM24" s="200">
        <v>22256</v>
      </c>
      <c r="GO24" s="200">
        <v>88</v>
      </c>
      <c r="GP24" s="200">
        <v>10916</v>
      </c>
      <c r="GR24" s="200">
        <v>88</v>
      </c>
      <c r="GS24" s="200">
        <v>11340</v>
      </c>
      <c r="GU24" s="200">
        <v>87</v>
      </c>
      <c r="GV24" s="200">
        <v>22257</v>
      </c>
      <c r="GX24" s="200">
        <v>92</v>
      </c>
      <c r="GY24" s="200">
        <v>10916</v>
      </c>
      <c r="HA24" s="200">
        <v>94</v>
      </c>
      <c r="HB24" s="200">
        <v>11341</v>
      </c>
      <c r="HD24" s="200">
        <v>91</v>
      </c>
      <c r="HE24" s="200">
        <v>22281</v>
      </c>
      <c r="HG24" s="200">
        <v>88</v>
      </c>
      <c r="HH24" s="200">
        <v>10928</v>
      </c>
      <c r="HJ24" s="200">
        <v>88</v>
      </c>
      <c r="HK24" s="200">
        <v>11353</v>
      </c>
      <c r="HM24" s="200">
        <v>89</v>
      </c>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row>
    <row r="25" spans="2:256" x14ac:dyDescent="0.2">
      <c r="B25" s="200" t="s">
        <v>90</v>
      </c>
      <c r="C25" s="200">
        <v>9528</v>
      </c>
      <c r="D25" s="200" t="s">
        <v>78</v>
      </c>
      <c r="E25" s="200">
        <v>0</v>
      </c>
      <c r="F25" s="200">
        <v>3</v>
      </c>
      <c r="G25" s="200">
        <v>2</v>
      </c>
      <c r="H25" s="200">
        <v>9</v>
      </c>
      <c r="I25" s="200">
        <v>48</v>
      </c>
      <c r="J25" s="200">
        <v>36</v>
      </c>
      <c r="K25" s="200">
        <v>0</v>
      </c>
      <c r="P25" s="200">
        <v>85</v>
      </c>
      <c r="Q25" s="200">
        <v>4716</v>
      </c>
      <c r="R25" s="200">
        <v>0</v>
      </c>
      <c r="S25" s="200" t="s">
        <v>78</v>
      </c>
      <c r="T25" s="200">
        <v>3</v>
      </c>
      <c r="U25" s="200">
        <v>2</v>
      </c>
      <c r="V25" s="200">
        <v>9</v>
      </c>
      <c r="W25" s="200">
        <v>48</v>
      </c>
      <c r="X25" s="200">
        <v>39</v>
      </c>
      <c r="Y25" s="200">
        <v>0</v>
      </c>
      <c r="AD25" s="200">
        <v>87</v>
      </c>
      <c r="AE25" s="200">
        <v>4812</v>
      </c>
      <c r="AF25" s="200" t="s">
        <v>78</v>
      </c>
      <c r="AG25" s="200" t="s">
        <v>78</v>
      </c>
      <c r="AH25" s="200">
        <v>4</v>
      </c>
      <c r="AI25" s="200">
        <v>3</v>
      </c>
      <c r="AJ25" s="200">
        <v>10</v>
      </c>
      <c r="AK25" s="200">
        <v>48</v>
      </c>
      <c r="AL25" s="200">
        <v>34</v>
      </c>
      <c r="AM25" s="200">
        <v>0</v>
      </c>
      <c r="AR25" s="200">
        <v>83</v>
      </c>
      <c r="AS25" s="200">
        <v>9595</v>
      </c>
      <c r="AT25" s="200" t="s">
        <v>78</v>
      </c>
      <c r="AU25" s="200">
        <v>0</v>
      </c>
      <c r="AV25" s="200">
        <v>1</v>
      </c>
      <c r="AW25" s="200">
        <v>1</v>
      </c>
      <c r="AX25" s="200">
        <v>3</v>
      </c>
      <c r="AY25" s="200">
        <v>10</v>
      </c>
      <c r="AZ25" s="200">
        <v>56</v>
      </c>
      <c r="BA25" s="200">
        <v>29</v>
      </c>
      <c r="BB25" s="200">
        <v>1</v>
      </c>
      <c r="BH25" s="200">
        <v>86</v>
      </c>
      <c r="BI25" s="200">
        <v>4758</v>
      </c>
      <c r="BJ25" s="200" t="s">
        <v>78</v>
      </c>
      <c r="BK25" s="200">
        <v>0</v>
      </c>
      <c r="BL25" s="200">
        <v>1</v>
      </c>
      <c r="BM25" s="200">
        <v>1</v>
      </c>
      <c r="BN25" s="200">
        <v>2</v>
      </c>
      <c r="BO25" s="200">
        <v>8</v>
      </c>
      <c r="BP25" s="200">
        <v>52</v>
      </c>
      <c r="BQ25" s="200">
        <v>35</v>
      </c>
      <c r="BR25" s="200">
        <v>1</v>
      </c>
      <c r="BX25" s="200">
        <v>89</v>
      </c>
      <c r="BY25" s="200">
        <v>4837</v>
      </c>
      <c r="BZ25" s="200">
        <v>0</v>
      </c>
      <c r="CA25" s="200">
        <v>0</v>
      </c>
      <c r="CB25" s="200">
        <v>1</v>
      </c>
      <c r="CC25" s="200">
        <v>1</v>
      </c>
      <c r="CD25" s="200">
        <v>3</v>
      </c>
      <c r="CE25" s="200">
        <v>12</v>
      </c>
      <c r="CF25" s="200">
        <v>59</v>
      </c>
      <c r="CG25" s="200">
        <v>23</v>
      </c>
      <c r="CH25" s="200">
        <v>1</v>
      </c>
      <c r="CN25" s="200">
        <v>83</v>
      </c>
      <c r="CO25" s="200">
        <v>9526</v>
      </c>
      <c r="CP25" s="200">
        <v>0</v>
      </c>
      <c r="CQ25" s="200">
        <v>0</v>
      </c>
      <c r="CR25" s="200">
        <v>3</v>
      </c>
      <c r="CS25" s="200">
        <v>1</v>
      </c>
      <c r="CT25" s="200">
        <v>1</v>
      </c>
      <c r="CU25" s="200">
        <v>10</v>
      </c>
      <c r="CV25" s="200">
        <v>44</v>
      </c>
      <c r="CW25" s="200">
        <v>35</v>
      </c>
      <c r="CX25" s="200">
        <v>6</v>
      </c>
      <c r="DD25" s="200">
        <v>85</v>
      </c>
      <c r="DE25" s="200">
        <v>4716</v>
      </c>
      <c r="DF25" s="200">
        <v>0</v>
      </c>
      <c r="DG25" s="200" t="s">
        <v>78</v>
      </c>
      <c r="DH25" s="200">
        <v>2</v>
      </c>
      <c r="DI25" s="200">
        <v>1</v>
      </c>
      <c r="DJ25" s="200">
        <v>0</v>
      </c>
      <c r="DK25" s="200">
        <v>11</v>
      </c>
      <c r="DL25" s="200">
        <v>47</v>
      </c>
      <c r="DM25" s="200">
        <v>33</v>
      </c>
      <c r="DN25" s="200">
        <v>5</v>
      </c>
      <c r="DT25" s="200">
        <v>84</v>
      </c>
      <c r="DU25" s="200">
        <v>4810</v>
      </c>
      <c r="DV25" s="200">
        <v>0</v>
      </c>
      <c r="DW25" s="200" t="s">
        <v>78</v>
      </c>
      <c r="DX25" s="200">
        <v>4</v>
      </c>
      <c r="DY25" s="200">
        <v>1</v>
      </c>
      <c r="DZ25" s="200">
        <v>1</v>
      </c>
      <c r="EA25" s="200">
        <v>9</v>
      </c>
      <c r="EB25" s="200">
        <v>41</v>
      </c>
      <c r="EC25" s="200">
        <v>36</v>
      </c>
      <c r="ED25" s="200">
        <v>8</v>
      </c>
      <c r="EJ25" s="200">
        <v>85</v>
      </c>
      <c r="EK25" s="200">
        <v>9527</v>
      </c>
      <c r="EL25" s="200">
        <v>0</v>
      </c>
      <c r="EM25" s="200">
        <v>0</v>
      </c>
      <c r="EN25" s="200">
        <v>3</v>
      </c>
      <c r="EO25" s="200">
        <v>2</v>
      </c>
      <c r="EP25" s="200">
        <v>14</v>
      </c>
      <c r="EQ25" s="200">
        <v>25</v>
      </c>
      <c r="ER25" s="200">
        <v>53</v>
      </c>
      <c r="ES25" s="200">
        <v>2</v>
      </c>
      <c r="EY25" s="200">
        <v>80</v>
      </c>
      <c r="EZ25" s="200">
        <v>4716</v>
      </c>
      <c r="FA25" s="200">
        <v>0</v>
      </c>
      <c r="FB25" s="200" t="s">
        <v>78</v>
      </c>
      <c r="FC25" s="200">
        <v>2</v>
      </c>
      <c r="FD25" s="200">
        <v>2</v>
      </c>
      <c r="FE25" s="200">
        <v>13</v>
      </c>
      <c r="FF25" s="200">
        <v>23</v>
      </c>
      <c r="FG25" s="200">
        <v>58</v>
      </c>
      <c r="FH25" s="200">
        <v>2</v>
      </c>
      <c r="FN25" s="200">
        <v>83</v>
      </c>
      <c r="FO25" s="200">
        <v>4811</v>
      </c>
      <c r="FP25" s="200">
        <v>0</v>
      </c>
      <c r="FQ25" s="200" t="s">
        <v>78</v>
      </c>
      <c r="FR25" s="200">
        <v>4</v>
      </c>
      <c r="FS25" s="200">
        <v>2</v>
      </c>
      <c r="FT25" s="200">
        <v>16</v>
      </c>
      <c r="FU25" s="200">
        <v>27</v>
      </c>
      <c r="FV25" s="200">
        <v>49</v>
      </c>
      <c r="FW25" s="200">
        <v>1</v>
      </c>
      <c r="GC25" s="200">
        <v>77</v>
      </c>
      <c r="GD25" s="200">
        <v>9523</v>
      </c>
      <c r="GF25" s="200">
        <v>76</v>
      </c>
      <c r="GG25" s="200">
        <v>4714</v>
      </c>
      <c r="GI25" s="200">
        <v>78</v>
      </c>
      <c r="GJ25" s="200">
        <v>4809</v>
      </c>
      <c r="GL25" s="200">
        <v>74</v>
      </c>
      <c r="GM25" s="200">
        <v>9232</v>
      </c>
      <c r="GO25" s="200">
        <v>90</v>
      </c>
      <c r="GP25" s="200">
        <v>4578</v>
      </c>
      <c r="GR25" s="200">
        <v>91</v>
      </c>
      <c r="GS25" s="200">
        <v>4654</v>
      </c>
      <c r="GU25" s="200">
        <v>89</v>
      </c>
      <c r="GV25" s="200">
        <v>9240</v>
      </c>
      <c r="GX25" s="200">
        <v>95</v>
      </c>
      <c r="GY25" s="200">
        <v>4584</v>
      </c>
      <c r="HA25" s="200">
        <v>95</v>
      </c>
      <c r="HB25" s="200">
        <v>4656</v>
      </c>
      <c r="HD25" s="200">
        <v>94</v>
      </c>
      <c r="HE25" s="200">
        <v>9231</v>
      </c>
      <c r="HG25" s="200">
        <v>91</v>
      </c>
      <c r="HH25" s="200">
        <v>4582</v>
      </c>
      <c r="HJ25" s="200">
        <v>91</v>
      </c>
      <c r="HK25" s="200">
        <v>4649</v>
      </c>
      <c r="HM25" s="200">
        <v>92</v>
      </c>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row>
    <row r="26" spans="2:256" x14ac:dyDescent="0.2">
      <c r="B26" s="200" t="s">
        <v>91</v>
      </c>
      <c r="C26" s="200">
        <v>8026</v>
      </c>
      <c r="D26" s="200">
        <v>0</v>
      </c>
      <c r="E26" s="200">
        <v>0</v>
      </c>
      <c r="F26" s="200">
        <v>4</v>
      </c>
      <c r="G26" s="200">
        <v>2</v>
      </c>
      <c r="H26" s="200">
        <v>8</v>
      </c>
      <c r="I26" s="200">
        <v>41</v>
      </c>
      <c r="J26" s="200">
        <v>44</v>
      </c>
      <c r="K26" s="200">
        <v>0</v>
      </c>
      <c r="P26" s="200">
        <v>85</v>
      </c>
      <c r="Q26" s="200">
        <v>3913</v>
      </c>
      <c r="R26" s="200" t="s">
        <v>78</v>
      </c>
      <c r="S26" s="200" t="s">
        <v>78</v>
      </c>
      <c r="T26" s="200">
        <v>3</v>
      </c>
      <c r="U26" s="200">
        <v>2</v>
      </c>
      <c r="V26" s="200">
        <v>7</v>
      </c>
      <c r="W26" s="200">
        <v>40</v>
      </c>
      <c r="X26" s="200">
        <v>47</v>
      </c>
      <c r="Y26" s="200">
        <v>1</v>
      </c>
      <c r="AD26" s="200">
        <v>88</v>
      </c>
      <c r="AE26" s="200">
        <v>4113</v>
      </c>
      <c r="AF26" s="200" t="s">
        <v>78</v>
      </c>
      <c r="AG26" s="200" t="s">
        <v>78</v>
      </c>
      <c r="AH26" s="200">
        <v>4</v>
      </c>
      <c r="AI26" s="200">
        <v>3</v>
      </c>
      <c r="AJ26" s="200">
        <v>10</v>
      </c>
      <c r="AK26" s="200">
        <v>41</v>
      </c>
      <c r="AL26" s="200">
        <v>42</v>
      </c>
      <c r="AM26" s="200">
        <v>0</v>
      </c>
      <c r="AR26" s="200">
        <v>83</v>
      </c>
      <c r="AS26" s="200">
        <v>8042</v>
      </c>
      <c r="AT26" s="200">
        <v>0</v>
      </c>
      <c r="AU26" s="200">
        <v>0</v>
      </c>
      <c r="AV26" s="200">
        <v>1</v>
      </c>
      <c r="AW26" s="200">
        <v>1</v>
      </c>
      <c r="AX26" s="200">
        <v>3</v>
      </c>
      <c r="AY26" s="200">
        <v>11</v>
      </c>
      <c r="AZ26" s="200">
        <v>50</v>
      </c>
      <c r="BA26" s="200">
        <v>33</v>
      </c>
      <c r="BB26" s="200">
        <v>2</v>
      </c>
      <c r="BH26" s="200">
        <v>85</v>
      </c>
      <c r="BI26" s="200">
        <v>3924</v>
      </c>
      <c r="BJ26" s="200" t="s">
        <v>78</v>
      </c>
      <c r="BK26" s="200" t="s">
        <v>78</v>
      </c>
      <c r="BL26" s="200">
        <v>1</v>
      </c>
      <c r="BM26" s="200">
        <v>1</v>
      </c>
      <c r="BN26" s="200">
        <v>2</v>
      </c>
      <c r="BO26" s="200">
        <v>8</v>
      </c>
      <c r="BP26" s="200">
        <v>48</v>
      </c>
      <c r="BQ26" s="200">
        <v>39</v>
      </c>
      <c r="BR26" s="200">
        <v>2</v>
      </c>
      <c r="BX26" s="200">
        <v>89</v>
      </c>
      <c r="BY26" s="200">
        <v>4118</v>
      </c>
      <c r="BZ26" s="200" t="s">
        <v>78</v>
      </c>
      <c r="CA26" s="200" t="s">
        <v>78</v>
      </c>
      <c r="CB26" s="200">
        <v>1</v>
      </c>
      <c r="CC26" s="200">
        <v>1</v>
      </c>
      <c r="CD26" s="200">
        <v>4</v>
      </c>
      <c r="CE26" s="200">
        <v>13</v>
      </c>
      <c r="CF26" s="200">
        <v>53</v>
      </c>
      <c r="CG26" s="200">
        <v>27</v>
      </c>
      <c r="CH26" s="200">
        <v>1</v>
      </c>
      <c r="CN26" s="200">
        <v>81</v>
      </c>
      <c r="CO26" s="200">
        <v>8025</v>
      </c>
      <c r="CP26" s="200">
        <v>0</v>
      </c>
      <c r="CQ26" s="200">
        <v>0</v>
      </c>
      <c r="CR26" s="200">
        <v>3</v>
      </c>
      <c r="CS26" s="200">
        <v>0</v>
      </c>
      <c r="CT26" s="200">
        <v>0</v>
      </c>
      <c r="CU26" s="200">
        <v>8</v>
      </c>
      <c r="CV26" s="200">
        <v>34</v>
      </c>
      <c r="CW26" s="200">
        <v>38</v>
      </c>
      <c r="CX26" s="200">
        <v>15</v>
      </c>
      <c r="DD26" s="200">
        <v>88</v>
      </c>
      <c r="DE26" s="200">
        <v>3913</v>
      </c>
      <c r="DF26" s="200">
        <v>0</v>
      </c>
      <c r="DG26" s="200" t="s">
        <v>78</v>
      </c>
      <c r="DH26" s="200">
        <v>2</v>
      </c>
      <c r="DI26" s="200">
        <v>0</v>
      </c>
      <c r="DJ26" s="200">
        <v>0</v>
      </c>
      <c r="DK26" s="200">
        <v>9</v>
      </c>
      <c r="DL26" s="200">
        <v>36</v>
      </c>
      <c r="DM26" s="200">
        <v>39</v>
      </c>
      <c r="DN26" s="200">
        <v>14</v>
      </c>
      <c r="DT26" s="200">
        <v>88</v>
      </c>
      <c r="DU26" s="200">
        <v>4112</v>
      </c>
      <c r="DV26" s="200">
        <v>0</v>
      </c>
      <c r="DW26" s="200" t="s">
        <v>78</v>
      </c>
      <c r="DX26" s="200">
        <v>3</v>
      </c>
      <c r="DY26" s="200">
        <v>0</v>
      </c>
      <c r="DZ26" s="200">
        <v>0</v>
      </c>
      <c r="EA26" s="200">
        <v>8</v>
      </c>
      <c r="EB26" s="200">
        <v>33</v>
      </c>
      <c r="EC26" s="200">
        <v>38</v>
      </c>
      <c r="ED26" s="200">
        <v>17</v>
      </c>
      <c r="EJ26" s="200">
        <v>88</v>
      </c>
      <c r="EK26" s="200">
        <v>8026</v>
      </c>
      <c r="EL26" s="200">
        <v>0</v>
      </c>
      <c r="EM26" s="200">
        <v>0</v>
      </c>
      <c r="EN26" s="200">
        <v>3</v>
      </c>
      <c r="EO26" s="200">
        <v>2</v>
      </c>
      <c r="EP26" s="200">
        <v>13</v>
      </c>
      <c r="EQ26" s="200">
        <v>21</v>
      </c>
      <c r="ER26" s="200">
        <v>58</v>
      </c>
      <c r="ES26" s="200">
        <v>3</v>
      </c>
      <c r="EY26" s="200">
        <v>82</v>
      </c>
      <c r="EZ26" s="200">
        <v>3913</v>
      </c>
      <c r="FA26" s="200" t="s">
        <v>78</v>
      </c>
      <c r="FB26" s="200">
        <v>0</v>
      </c>
      <c r="FC26" s="200">
        <v>3</v>
      </c>
      <c r="FD26" s="200">
        <v>1</v>
      </c>
      <c r="FE26" s="200">
        <v>11</v>
      </c>
      <c r="FF26" s="200">
        <v>19</v>
      </c>
      <c r="FG26" s="200">
        <v>62</v>
      </c>
      <c r="FH26" s="200">
        <v>4</v>
      </c>
      <c r="FN26" s="200">
        <v>85</v>
      </c>
      <c r="FO26" s="200">
        <v>4113</v>
      </c>
      <c r="FP26" s="200" t="s">
        <v>78</v>
      </c>
      <c r="FQ26" s="200">
        <v>0</v>
      </c>
      <c r="FR26" s="200">
        <v>4</v>
      </c>
      <c r="FS26" s="200">
        <v>3</v>
      </c>
      <c r="FT26" s="200">
        <v>14</v>
      </c>
      <c r="FU26" s="200">
        <v>22</v>
      </c>
      <c r="FV26" s="200">
        <v>54</v>
      </c>
      <c r="FW26" s="200">
        <v>3</v>
      </c>
      <c r="GC26" s="200">
        <v>79</v>
      </c>
      <c r="GD26" s="200">
        <v>8023</v>
      </c>
      <c r="GF26" s="200">
        <v>78</v>
      </c>
      <c r="GG26" s="200">
        <v>3912</v>
      </c>
      <c r="GI26" s="200">
        <v>81</v>
      </c>
      <c r="GJ26" s="200">
        <v>4111</v>
      </c>
      <c r="GL26" s="200">
        <v>75</v>
      </c>
      <c r="GM26" s="200">
        <v>6771</v>
      </c>
      <c r="GO26" s="200">
        <v>90</v>
      </c>
      <c r="GP26" s="200">
        <v>3323</v>
      </c>
      <c r="GR26" s="200">
        <v>91</v>
      </c>
      <c r="GS26" s="200">
        <v>3448</v>
      </c>
      <c r="GU26" s="200">
        <v>89</v>
      </c>
      <c r="GV26" s="200">
        <v>6796</v>
      </c>
      <c r="GX26" s="200">
        <v>93</v>
      </c>
      <c r="GY26" s="200">
        <v>3327</v>
      </c>
      <c r="HA26" s="200">
        <v>95</v>
      </c>
      <c r="HB26" s="200">
        <v>3469</v>
      </c>
      <c r="HD26" s="200">
        <v>91</v>
      </c>
      <c r="HE26" s="200">
        <v>6844</v>
      </c>
      <c r="HG26" s="200">
        <v>93</v>
      </c>
      <c r="HH26" s="200">
        <v>3354</v>
      </c>
      <c r="HJ26" s="200">
        <v>93</v>
      </c>
      <c r="HK26" s="200">
        <v>3490</v>
      </c>
      <c r="HM26" s="200">
        <v>93</v>
      </c>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row>
    <row r="27" spans="2:256" x14ac:dyDescent="0.2">
      <c r="B27" s="200" t="s">
        <v>20</v>
      </c>
      <c r="C27" s="200">
        <v>28154</v>
      </c>
      <c r="D27" s="200">
        <v>0</v>
      </c>
      <c r="E27" s="200">
        <v>0</v>
      </c>
      <c r="F27" s="200">
        <v>4</v>
      </c>
      <c r="G27" s="200">
        <v>3</v>
      </c>
      <c r="H27" s="200">
        <v>9</v>
      </c>
      <c r="I27" s="200">
        <v>46</v>
      </c>
      <c r="J27" s="200">
        <v>38</v>
      </c>
      <c r="K27" s="200">
        <v>0</v>
      </c>
      <c r="P27" s="200">
        <v>84</v>
      </c>
      <c r="Q27" s="200">
        <v>13952</v>
      </c>
      <c r="R27" s="200">
        <v>0</v>
      </c>
      <c r="S27" s="200">
        <v>0</v>
      </c>
      <c r="T27" s="200">
        <v>3</v>
      </c>
      <c r="U27" s="200">
        <v>2</v>
      </c>
      <c r="V27" s="200">
        <v>8</v>
      </c>
      <c r="W27" s="200">
        <v>45</v>
      </c>
      <c r="X27" s="200">
        <v>42</v>
      </c>
      <c r="Y27" s="200">
        <v>0</v>
      </c>
      <c r="AD27" s="200">
        <v>87</v>
      </c>
      <c r="AE27" s="200">
        <v>14202</v>
      </c>
      <c r="AF27" s="200">
        <v>0</v>
      </c>
      <c r="AG27" s="200">
        <v>0</v>
      </c>
      <c r="AH27" s="200">
        <v>5</v>
      </c>
      <c r="AI27" s="200">
        <v>3</v>
      </c>
      <c r="AJ27" s="200">
        <v>10</v>
      </c>
      <c r="AK27" s="200">
        <v>48</v>
      </c>
      <c r="AL27" s="200">
        <v>33</v>
      </c>
      <c r="AM27" s="200">
        <v>0</v>
      </c>
      <c r="AR27" s="200">
        <v>81</v>
      </c>
      <c r="AS27" s="200">
        <v>28183</v>
      </c>
      <c r="AT27" s="200" t="s">
        <v>78</v>
      </c>
      <c r="AU27" s="200">
        <v>0</v>
      </c>
      <c r="AV27" s="200">
        <v>1</v>
      </c>
      <c r="AW27" s="200">
        <v>1</v>
      </c>
      <c r="AX27" s="200">
        <v>3</v>
      </c>
      <c r="AY27" s="200">
        <v>13</v>
      </c>
      <c r="AZ27" s="200">
        <v>56</v>
      </c>
      <c r="BA27" s="200">
        <v>25</v>
      </c>
      <c r="BB27" s="200">
        <v>1</v>
      </c>
      <c r="BH27" s="200">
        <v>82</v>
      </c>
      <c r="BI27" s="200">
        <v>13966</v>
      </c>
      <c r="BJ27" s="200" t="s">
        <v>78</v>
      </c>
      <c r="BK27" s="200">
        <v>0</v>
      </c>
      <c r="BL27" s="200">
        <v>1</v>
      </c>
      <c r="BM27" s="200">
        <v>1</v>
      </c>
      <c r="BN27" s="200">
        <v>2</v>
      </c>
      <c r="BO27" s="200">
        <v>10</v>
      </c>
      <c r="BP27" s="200">
        <v>54</v>
      </c>
      <c r="BQ27" s="200">
        <v>32</v>
      </c>
      <c r="BR27" s="200">
        <v>2</v>
      </c>
      <c r="BX27" s="200">
        <v>87</v>
      </c>
      <c r="BY27" s="200">
        <v>14217</v>
      </c>
      <c r="BZ27" s="200">
        <v>0</v>
      </c>
      <c r="CA27" s="200">
        <v>0</v>
      </c>
      <c r="CB27" s="200">
        <v>2</v>
      </c>
      <c r="CC27" s="200">
        <v>1</v>
      </c>
      <c r="CD27" s="200">
        <v>4</v>
      </c>
      <c r="CE27" s="200">
        <v>17</v>
      </c>
      <c r="CF27" s="200">
        <v>57</v>
      </c>
      <c r="CG27" s="200">
        <v>19</v>
      </c>
      <c r="CH27" s="200">
        <v>1</v>
      </c>
      <c r="CN27" s="200">
        <v>76</v>
      </c>
      <c r="CO27" s="200">
        <v>28153</v>
      </c>
      <c r="CP27" s="200">
        <v>0</v>
      </c>
      <c r="CQ27" s="200">
        <v>0</v>
      </c>
      <c r="CR27" s="200">
        <v>4</v>
      </c>
      <c r="CS27" s="200">
        <v>1</v>
      </c>
      <c r="CT27" s="200">
        <v>1</v>
      </c>
      <c r="CU27" s="200">
        <v>12</v>
      </c>
      <c r="CV27" s="200">
        <v>48</v>
      </c>
      <c r="CW27" s="200">
        <v>30</v>
      </c>
      <c r="CX27" s="200">
        <v>5</v>
      </c>
      <c r="DD27" s="200">
        <v>82</v>
      </c>
      <c r="DE27" s="200">
        <v>13952</v>
      </c>
      <c r="DF27" s="200">
        <v>0</v>
      </c>
      <c r="DG27" s="200">
        <v>0</v>
      </c>
      <c r="DH27" s="200">
        <v>3</v>
      </c>
      <c r="DI27" s="200">
        <v>1</v>
      </c>
      <c r="DJ27" s="200">
        <v>0</v>
      </c>
      <c r="DK27" s="200">
        <v>12</v>
      </c>
      <c r="DL27" s="200">
        <v>49</v>
      </c>
      <c r="DM27" s="200">
        <v>30</v>
      </c>
      <c r="DN27" s="200">
        <v>4</v>
      </c>
      <c r="DT27" s="200">
        <v>84</v>
      </c>
      <c r="DU27" s="200">
        <v>14201</v>
      </c>
      <c r="DV27" s="200">
        <v>0</v>
      </c>
      <c r="DW27" s="200">
        <v>0</v>
      </c>
      <c r="DX27" s="200">
        <v>5</v>
      </c>
      <c r="DY27" s="200">
        <v>1</v>
      </c>
      <c r="DZ27" s="200">
        <v>1</v>
      </c>
      <c r="EA27" s="200">
        <v>12</v>
      </c>
      <c r="EB27" s="200">
        <v>46</v>
      </c>
      <c r="EC27" s="200">
        <v>31</v>
      </c>
      <c r="ED27" s="200">
        <v>5</v>
      </c>
      <c r="EJ27" s="200">
        <v>81</v>
      </c>
      <c r="EK27" s="200">
        <v>28154</v>
      </c>
      <c r="EL27" s="200">
        <v>0</v>
      </c>
      <c r="EM27" s="200">
        <v>0</v>
      </c>
      <c r="EN27" s="200">
        <v>4</v>
      </c>
      <c r="EO27" s="200">
        <v>3</v>
      </c>
      <c r="EP27" s="200">
        <v>18</v>
      </c>
      <c r="EQ27" s="200">
        <v>26</v>
      </c>
      <c r="ER27" s="200">
        <v>48</v>
      </c>
      <c r="ES27" s="200">
        <v>1</v>
      </c>
      <c r="EY27" s="200">
        <v>75</v>
      </c>
      <c r="EZ27" s="200">
        <v>13952</v>
      </c>
      <c r="FA27" s="200">
        <v>0</v>
      </c>
      <c r="FB27" s="200">
        <v>0</v>
      </c>
      <c r="FC27" s="200">
        <v>3</v>
      </c>
      <c r="FD27" s="200">
        <v>2</v>
      </c>
      <c r="FE27" s="200">
        <v>15</v>
      </c>
      <c r="FF27" s="200">
        <v>25</v>
      </c>
      <c r="FG27" s="200">
        <v>53</v>
      </c>
      <c r="FH27" s="200">
        <v>2</v>
      </c>
      <c r="FN27" s="200">
        <v>80</v>
      </c>
      <c r="FO27" s="200">
        <v>14202</v>
      </c>
      <c r="FP27" s="200">
        <v>0</v>
      </c>
      <c r="FQ27" s="200">
        <v>0</v>
      </c>
      <c r="FR27" s="200">
        <v>5</v>
      </c>
      <c r="FS27" s="200">
        <v>3</v>
      </c>
      <c r="FT27" s="200">
        <v>22</v>
      </c>
      <c r="FU27" s="200">
        <v>27</v>
      </c>
      <c r="FV27" s="200">
        <v>42</v>
      </c>
      <c r="FW27" s="200">
        <v>1</v>
      </c>
      <c r="GC27" s="200">
        <v>70</v>
      </c>
      <c r="GD27" s="200">
        <v>28140</v>
      </c>
      <c r="GF27" s="200">
        <v>73</v>
      </c>
      <c r="GG27" s="200">
        <v>13948</v>
      </c>
      <c r="GI27" s="200">
        <v>77</v>
      </c>
      <c r="GJ27" s="200">
        <v>14192</v>
      </c>
      <c r="GL27" s="200">
        <v>69</v>
      </c>
      <c r="GM27" s="200">
        <v>25385</v>
      </c>
      <c r="GO27" s="200">
        <v>88</v>
      </c>
      <c r="GP27" s="200">
        <v>12594</v>
      </c>
      <c r="GR27" s="200">
        <v>90</v>
      </c>
      <c r="GS27" s="200">
        <v>12791</v>
      </c>
      <c r="GU27" s="200">
        <v>87</v>
      </c>
      <c r="GV27" s="200">
        <v>25407</v>
      </c>
      <c r="GX27" s="200">
        <v>92</v>
      </c>
      <c r="GY27" s="200">
        <v>12607</v>
      </c>
      <c r="HA27" s="200">
        <v>94</v>
      </c>
      <c r="HB27" s="200">
        <v>12800</v>
      </c>
      <c r="HD27" s="200">
        <v>90</v>
      </c>
      <c r="HE27" s="200">
        <v>25383</v>
      </c>
      <c r="HG27" s="200">
        <v>89</v>
      </c>
      <c r="HH27" s="200">
        <v>12595</v>
      </c>
      <c r="HJ27" s="200">
        <v>89</v>
      </c>
      <c r="HK27" s="200">
        <v>12788</v>
      </c>
      <c r="HM27" s="200">
        <v>88</v>
      </c>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row>
    <row r="28" spans="2:256" x14ac:dyDescent="0.2">
      <c r="B28" s="211" t="s">
        <v>92</v>
      </c>
      <c r="C28" s="200">
        <v>7441</v>
      </c>
      <c r="D28" s="200">
        <v>0</v>
      </c>
      <c r="E28" s="200">
        <v>0</v>
      </c>
      <c r="F28" s="200">
        <v>3</v>
      </c>
      <c r="G28" s="200">
        <v>3</v>
      </c>
      <c r="H28" s="200">
        <v>11</v>
      </c>
      <c r="I28" s="200">
        <v>49</v>
      </c>
      <c r="J28" s="200">
        <v>33</v>
      </c>
      <c r="K28" s="200" t="s">
        <v>78</v>
      </c>
      <c r="P28" s="200">
        <v>83</v>
      </c>
      <c r="Q28" s="200">
        <v>3696</v>
      </c>
      <c r="R28" s="200">
        <v>0</v>
      </c>
      <c r="S28" s="200" t="s">
        <v>78</v>
      </c>
      <c r="T28" s="200">
        <v>2</v>
      </c>
      <c r="U28" s="200">
        <v>2</v>
      </c>
      <c r="V28" s="200">
        <v>9</v>
      </c>
      <c r="W28" s="200">
        <v>48</v>
      </c>
      <c r="X28" s="200">
        <v>39</v>
      </c>
      <c r="Y28" s="200" t="s">
        <v>78</v>
      </c>
      <c r="AD28" s="200">
        <v>87</v>
      </c>
      <c r="AE28" s="200">
        <v>3745</v>
      </c>
      <c r="AF28" s="200">
        <v>0</v>
      </c>
      <c r="AG28" s="200" t="s">
        <v>78</v>
      </c>
      <c r="AH28" s="200">
        <v>5</v>
      </c>
      <c r="AI28" s="200">
        <v>4</v>
      </c>
      <c r="AJ28" s="200">
        <v>12</v>
      </c>
      <c r="AK28" s="200">
        <v>51</v>
      </c>
      <c r="AL28" s="200">
        <v>28</v>
      </c>
      <c r="AM28" s="200" t="s">
        <v>78</v>
      </c>
      <c r="AR28" s="200">
        <v>79</v>
      </c>
      <c r="AS28" s="200">
        <v>7446</v>
      </c>
      <c r="AT28" s="200" t="s">
        <v>78</v>
      </c>
      <c r="AU28" s="200" t="s">
        <v>78</v>
      </c>
      <c r="AV28" s="200">
        <v>1</v>
      </c>
      <c r="AW28" s="200">
        <v>1</v>
      </c>
      <c r="AX28" s="200">
        <v>3</v>
      </c>
      <c r="AY28" s="200">
        <v>15</v>
      </c>
      <c r="AZ28" s="200">
        <v>58</v>
      </c>
      <c r="BA28" s="200">
        <v>21</v>
      </c>
      <c r="BB28" s="200">
        <v>1</v>
      </c>
      <c r="BH28" s="200">
        <v>80</v>
      </c>
      <c r="BI28" s="200">
        <v>3704</v>
      </c>
      <c r="BJ28" s="200" t="s">
        <v>78</v>
      </c>
      <c r="BK28" s="200">
        <v>0</v>
      </c>
      <c r="BL28" s="200">
        <v>1</v>
      </c>
      <c r="BM28" s="200">
        <v>0</v>
      </c>
      <c r="BN28" s="200">
        <v>2</v>
      </c>
      <c r="BO28" s="200">
        <v>11</v>
      </c>
      <c r="BP28" s="200">
        <v>57</v>
      </c>
      <c r="BQ28" s="200">
        <v>29</v>
      </c>
      <c r="BR28" s="200">
        <v>1</v>
      </c>
      <c r="BX28" s="200">
        <v>87</v>
      </c>
      <c r="BY28" s="200">
        <v>3742</v>
      </c>
      <c r="BZ28" s="200">
        <v>0</v>
      </c>
      <c r="CA28" s="200" t="s">
        <v>78</v>
      </c>
      <c r="CB28" s="200">
        <v>1</v>
      </c>
      <c r="CC28" s="200">
        <v>1</v>
      </c>
      <c r="CD28" s="200">
        <v>5</v>
      </c>
      <c r="CE28" s="200">
        <v>19</v>
      </c>
      <c r="CF28" s="200">
        <v>60</v>
      </c>
      <c r="CG28" s="200">
        <v>14</v>
      </c>
      <c r="CH28" s="200">
        <v>1</v>
      </c>
      <c r="CN28" s="200">
        <v>74</v>
      </c>
      <c r="CO28" s="200">
        <v>7441</v>
      </c>
      <c r="CP28" s="200">
        <v>0</v>
      </c>
      <c r="CQ28" s="200">
        <v>0</v>
      </c>
      <c r="CR28" s="200">
        <v>3</v>
      </c>
      <c r="CS28" s="200">
        <v>1</v>
      </c>
      <c r="CT28" s="200">
        <v>1</v>
      </c>
      <c r="CU28" s="200">
        <v>15</v>
      </c>
      <c r="CV28" s="200">
        <v>52</v>
      </c>
      <c r="CW28" s="200">
        <v>25</v>
      </c>
      <c r="CX28" s="200">
        <v>2</v>
      </c>
      <c r="DD28" s="200">
        <v>80</v>
      </c>
      <c r="DE28" s="200">
        <v>3696</v>
      </c>
      <c r="DF28" s="200">
        <v>0</v>
      </c>
      <c r="DG28" s="200" t="s">
        <v>78</v>
      </c>
      <c r="DH28" s="200">
        <v>2</v>
      </c>
      <c r="DI28" s="200">
        <v>1</v>
      </c>
      <c r="DJ28" s="200">
        <v>1</v>
      </c>
      <c r="DK28" s="200">
        <v>14</v>
      </c>
      <c r="DL28" s="200">
        <v>54</v>
      </c>
      <c r="DM28" s="200">
        <v>25</v>
      </c>
      <c r="DN28" s="200">
        <v>2</v>
      </c>
      <c r="DT28" s="200">
        <v>81</v>
      </c>
      <c r="DU28" s="200">
        <v>3745</v>
      </c>
      <c r="DV28" s="200">
        <v>0</v>
      </c>
      <c r="DW28" s="200" t="s">
        <v>78</v>
      </c>
      <c r="DX28" s="200">
        <v>4</v>
      </c>
      <c r="DY28" s="200">
        <v>1</v>
      </c>
      <c r="DZ28" s="200">
        <v>1</v>
      </c>
      <c r="EA28" s="200">
        <v>15</v>
      </c>
      <c r="EB28" s="200">
        <v>51</v>
      </c>
      <c r="EC28" s="200">
        <v>25</v>
      </c>
      <c r="ED28" s="200">
        <v>2</v>
      </c>
      <c r="EJ28" s="200">
        <v>78</v>
      </c>
      <c r="EK28" s="200">
        <v>7441</v>
      </c>
      <c r="EL28" s="200">
        <v>0</v>
      </c>
      <c r="EM28" s="200">
        <v>0</v>
      </c>
      <c r="EN28" s="200">
        <v>3</v>
      </c>
      <c r="EO28" s="200">
        <v>3</v>
      </c>
      <c r="EP28" s="200">
        <v>24</v>
      </c>
      <c r="EQ28" s="200">
        <v>28</v>
      </c>
      <c r="ER28" s="200">
        <v>41</v>
      </c>
      <c r="ES28" s="200">
        <v>1</v>
      </c>
      <c r="EY28" s="200">
        <v>70</v>
      </c>
      <c r="EZ28" s="200">
        <v>3696</v>
      </c>
      <c r="FA28" s="200">
        <v>0</v>
      </c>
      <c r="FB28" s="200" t="s">
        <v>78</v>
      </c>
      <c r="FC28" s="200">
        <v>2</v>
      </c>
      <c r="FD28" s="200">
        <v>2</v>
      </c>
      <c r="FE28" s="200">
        <v>19</v>
      </c>
      <c r="FF28" s="200">
        <v>27</v>
      </c>
      <c r="FG28" s="200">
        <v>49</v>
      </c>
      <c r="FH28" s="200">
        <v>1</v>
      </c>
      <c r="FN28" s="200">
        <v>77</v>
      </c>
      <c r="FO28" s="200">
        <v>3745</v>
      </c>
      <c r="FP28" s="200">
        <v>0</v>
      </c>
      <c r="FQ28" s="200" t="s">
        <v>78</v>
      </c>
      <c r="FR28" s="200">
        <v>4</v>
      </c>
      <c r="FS28" s="200">
        <v>4</v>
      </c>
      <c r="FT28" s="200">
        <v>28</v>
      </c>
      <c r="FU28" s="200">
        <v>29</v>
      </c>
      <c r="FV28" s="200">
        <v>33</v>
      </c>
      <c r="FW28" s="200">
        <v>0</v>
      </c>
      <c r="GC28" s="200">
        <v>63</v>
      </c>
      <c r="GD28" s="200">
        <v>7436</v>
      </c>
      <c r="GF28" s="200">
        <v>70</v>
      </c>
      <c r="GG28" s="200">
        <v>3695</v>
      </c>
      <c r="GI28" s="200">
        <v>75</v>
      </c>
      <c r="GJ28" s="200">
        <v>3741</v>
      </c>
      <c r="GL28" s="200">
        <v>64</v>
      </c>
      <c r="GM28" s="200">
        <v>7172</v>
      </c>
      <c r="GO28" s="200">
        <v>86</v>
      </c>
      <c r="GP28" s="200">
        <v>3570</v>
      </c>
      <c r="GR28" s="200">
        <v>88</v>
      </c>
      <c r="GS28" s="200">
        <v>3602</v>
      </c>
      <c r="GU28" s="200">
        <v>85</v>
      </c>
      <c r="GV28" s="200">
        <v>7169</v>
      </c>
      <c r="GX28" s="200">
        <v>91</v>
      </c>
      <c r="GY28" s="200">
        <v>3570</v>
      </c>
      <c r="HA28" s="200">
        <v>94</v>
      </c>
      <c r="HB28" s="200">
        <v>3599</v>
      </c>
      <c r="HD28" s="200">
        <v>89</v>
      </c>
      <c r="HE28" s="200">
        <v>7179</v>
      </c>
      <c r="HG28" s="200">
        <v>85</v>
      </c>
      <c r="HH28" s="200">
        <v>3572</v>
      </c>
      <c r="HJ28" s="200">
        <v>86</v>
      </c>
      <c r="HK28" s="200">
        <v>3607</v>
      </c>
      <c r="HM28" s="200">
        <v>84</v>
      </c>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row>
    <row r="29" spans="2:256" x14ac:dyDescent="0.2">
      <c r="B29" s="211" t="s">
        <v>93</v>
      </c>
      <c r="C29" s="200">
        <v>17262</v>
      </c>
      <c r="D29" s="200">
        <v>0</v>
      </c>
      <c r="E29" s="200">
        <v>0</v>
      </c>
      <c r="F29" s="200">
        <v>4</v>
      </c>
      <c r="G29" s="200">
        <v>2</v>
      </c>
      <c r="H29" s="200">
        <v>8</v>
      </c>
      <c r="I29" s="200">
        <v>45</v>
      </c>
      <c r="J29" s="200">
        <v>40</v>
      </c>
      <c r="K29" s="200">
        <v>0</v>
      </c>
      <c r="P29" s="200">
        <v>85</v>
      </c>
      <c r="Q29" s="200">
        <v>8600</v>
      </c>
      <c r="R29" s="200" t="s">
        <v>78</v>
      </c>
      <c r="S29" s="200">
        <v>0</v>
      </c>
      <c r="T29" s="200">
        <v>3</v>
      </c>
      <c r="U29" s="200">
        <v>2</v>
      </c>
      <c r="V29" s="200">
        <v>7</v>
      </c>
      <c r="W29" s="200">
        <v>44</v>
      </c>
      <c r="X29" s="200">
        <v>44</v>
      </c>
      <c r="Y29" s="200" t="s">
        <v>78</v>
      </c>
      <c r="AD29" s="200">
        <v>87</v>
      </c>
      <c r="AE29" s="200">
        <v>8662</v>
      </c>
      <c r="AF29" s="200" t="s">
        <v>78</v>
      </c>
      <c r="AG29" s="200">
        <v>0</v>
      </c>
      <c r="AH29" s="200">
        <v>5</v>
      </c>
      <c r="AI29" s="200">
        <v>3</v>
      </c>
      <c r="AJ29" s="200">
        <v>10</v>
      </c>
      <c r="AK29" s="200">
        <v>46</v>
      </c>
      <c r="AL29" s="200">
        <v>36</v>
      </c>
      <c r="AM29" s="200" t="s">
        <v>78</v>
      </c>
      <c r="AR29" s="200">
        <v>82</v>
      </c>
      <c r="AS29" s="200">
        <v>17286</v>
      </c>
      <c r="AT29" s="200">
        <v>0</v>
      </c>
      <c r="AU29" s="200">
        <v>0</v>
      </c>
      <c r="AV29" s="200">
        <v>1</v>
      </c>
      <c r="AW29" s="200">
        <v>1</v>
      </c>
      <c r="AX29" s="200">
        <v>3</v>
      </c>
      <c r="AY29" s="200">
        <v>12</v>
      </c>
      <c r="AZ29" s="200">
        <v>54</v>
      </c>
      <c r="BA29" s="200">
        <v>27</v>
      </c>
      <c r="BB29" s="200">
        <v>1</v>
      </c>
      <c r="BH29" s="200">
        <v>83</v>
      </c>
      <c r="BI29" s="200">
        <v>8605</v>
      </c>
      <c r="BJ29" s="200">
        <v>0</v>
      </c>
      <c r="BK29" s="200" t="s">
        <v>78</v>
      </c>
      <c r="BL29" s="200">
        <v>1</v>
      </c>
      <c r="BM29" s="200">
        <v>1</v>
      </c>
      <c r="BN29" s="200">
        <v>2</v>
      </c>
      <c r="BO29" s="200">
        <v>9</v>
      </c>
      <c r="BP29" s="200">
        <v>53</v>
      </c>
      <c r="BQ29" s="200">
        <v>33</v>
      </c>
      <c r="BR29" s="200">
        <v>2</v>
      </c>
      <c r="BX29" s="200">
        <v>88</v>
      </c>
      <c r="BY29" s="200">
        <v>8681</v>
      </c>
      <c r="BZ29" s="200">
        <v>0</v>
      </c>
      <c r="CA29" s="200" t="s">
        <v>78</v>
      </c>
      <c r="CB29" s="200">
        <v>2</v>
      </c>
      <c r="CC29" s="200">
        <v>1</v>
      </c>
      <c r="CD29" s="200">
        <v>4</v>
      </c>
      <c r="CE29" s="200">
        <v>15</v>
      </c>
      <c r="CF29" s="200">
        <v>56</v>
      </c>
      <c r="CG29" s="200">
        <v>21</v>
      </c>
      <c r="CH29" s="200">
        <v>1</v>
      </c>
      <c r="CN29" s="200">
        <v>78</v>
      </c>
      <c r="CO29" s="200">
        <v>17262</v>
      </c>
      <c r="CP29" s="200">
        <v>0</v>
      </c>
      <c r="CQ29" s="200">
        <v>0</v>
      </c>
      <c r="CR29" s="200">
        <v>4</v>
      </c>
      <c r="CS29" s="200">
        <v>1</v>
      </c>
      <c r="CT29" s="200">
        <v>0</v>
      </c>
      <c r="CU29" s="200">
        <v>11</v>
      </c>
      <c r="CV29" s="200">
        <v>45</v>
      </c>
      <c r="CW29" s="200">
        <v>33</v>
      </c>
      <c r="CX29" s="200">
        <v>6</v>
      </c>
      <c r="DD29" s="200">
        <v>84</v>
      </c>
      <c r="DE29" s="200">
        <v>8600</v>
      </c>
      <c r="DF29" s="200">
        <v>0</v>
      </c>
      <c r="DG29" s="200">
        <v>0</v>
      </c>
      <c r="DH29" s="200">
        <v>3</v>
      </c>
      <c r="DI29" s="200">
        <v>1</v>
      </c>
      <c r="DJ29" s="200">
        <v>0</v>
      </c>
      <c r="DK29" s="200">
        <v>11</v>
      </c>
      <c r="DL29" s="200">
        <v>47</v>
      </c>
      <c r="DM29" s="200">
        <v>33</v>
      </c>
      <c r="DN29" s="200">
        <v>5</v>
      </c>
      <c r="DT29" s="200">
        <v>85</v>
      </c>
      <c r="DU29" s="200">
        <v>8662</v>
      </c>
      <c r="DV29" s="200">
        <v>0</v>
      </c>
      <c r="DW29" s="200">
        <v>0</v>
      </c>
      <c r="DX29" s="200">
        <v>5</v>
      </c>
      <c r="DY29" s="200">
        <v>1</v>
      </c>
      <c r="DZ29" s="200">
        <v>0</v>
      </c>
      <c r="EA29" s="200">
        <v>10</v>
      </c>
      <c r="EB29" s="200">
        <v>43</v>
      </c>
      <c r="EC29" s="200">
        <v>34</v>
      </c>
      <c r="ED29" s="200">
        <v>6</v>
      </c>
      <c r="EJ29" s="200">
        <v>83</v>
      </c>
      <c r="EK29" s="200">
        <v>17262</v>
      </c>
      <c r="EL29" s="200">
        <v>0</v>
      </c>
      <c r="EM29" s="200">
        <v>0</v>
      </c>
      <c r="EN29" s="200">
        <v>4</v>
      </c>
      <c r="EO29" s="200">
        <v>2</v>
      </c>
      <c r="EP29" s="200">
        <v>16</v>
      </c>
      <c r="EQ29" s="200">
        <v>25</v>
      </c>
      <c r="ER29" s="200">
        <v>51</v>
      </c>
      <c r="ES29" s="200">
        <v>2</v>
      </c>
      <c r="EY29" s="200">
        <v>77</v>
      </c>
      <c r="EZ29" s="200">
        <v>8600</v>
      </c>
      <c r="FA29" s="200" t="s">
        <v>78</v>
      </c>
      <c r="FB29" s="200">
        <v>0</v>
      </c>
      <c r="FC29" s="200">
        <v>3</v>
      </c>
      <c r="FD29" s="200">
        <v>2</v>
      </c>
      <c r="FE29" s="200">
        <v>14</v>
      </c>
      <c r="FF29" s="200">
        <v>24</v>
      </c>
      <c r="FG29" s="200">
        <v>55</v>
      </c>
      <c r="FH29" s="200">
        <v>2</v>
      </c>
      <c r="FN29" s="200">
        <v>82</v>
      </c>
      <c r="FO29" s="200">
        <v>8662</v>
      </c>
      <c r="FP29" s="200" t="s">
        <v>78</v>
      </c>
      <c r="FQ29" s="200">
        <v>0</v>
      </c>
      <c r="FR29" s="200">
        <v>5</v>
      </c>
      <c r="FS29" s="200">
        <v>3</v>
      </c>
      <c r="FT29" s="200">
        <v>19</v>
      </c>
      <c r="FU29" s="200">
        <v>26</v>
      </c>
      <c r="FV29" s="200">
        <v>46</v>
      </c>
      <c r="FW29" s="200">
        <v>1</v>
      </c>
      <c r="GC29" s="200">
        <v>73</v>
      </c>
      <c r="GD29" s="200">
        <v>17257</v>
      </c>
      <c r="GF29" s="200">
        <v>75</v>
      </c>
      <c r="GG29" s="200">
        <v>8598</v>
      </c>
      <c r="GI29" s="200">
        <v>79</v>
      </c>
      <c r="GJ29" s="200">
        <v>8659</v>
      </c>
      <c r="GL29" s="200">
        <v>71</v>
      </c>
      <c r="GM29" s="200">
        <v>15126</v>
      </c>
      <c r="GO29" s="200">
        <v>90</v>
      </c>
      <c r="GP29" s="200">
        <v>7532</v>
      </c>
      <c r="GR29" s="200">
        <v>91</v>
      </c>
      <c r="GS29" s="200">
        <v>7594</v>
      </c>
      <c r="GU29" s="200">
        <v>89</v>
      </c>
      <c r="GV29" s="200">
        <v>15149</v>
      </c>
      <c r="GX29" s="200">
        <v>92</v>
      </c>
      <c r="GY29" s="200">
        <v>7544</v>
      </c>
      <c r="HA29" s="200">
        <v>94</v>
      </c>
      <c r="HB29" s="200">
        <v>7605</v>
      </c>
      <c r="HD29" s="200">
        <v>90</v>
      </c>
      <c r="HE29" s="200">
        <v>15120</v>
      </c>
      <c r="HG29" s="200">
        <v>91</v>
      </c>
      <c r="HH29" s="200">
        <v>7531</v>
      </c>
      <c r="HJ29" s="200">
        <v>91</v>
      </c>
      <c r="HK29" s="200">
        <v>7589</v>
      </c>
      <c r="HM29" s="200">
        <v>90</v>
      </c>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row>
    <row r="30" spans="2:256" x14ac:dyDescent="0.2">
      <c r="B30" s="200" t="s">
        <v>94</v>
      </c>
      <c r="C30" s="200">
        <v>3451</v>
      </c>
      <c r="D30" s="200">
        <v>0</v>
      </c>
      <c r="E30" s="200">
        <v>0</v>
      </c>
      <c r="F30" s="200">
        <v>4</v>
      </c>
      <c r="G30" s="200">
        <v>3</v>
      </c>
      <c r="H30" s="200">
        <v>10</v>
      </c>
      <c r="I30" s="200">
        <v>47</v>
      </c>
      <c r="J30" s="200">
        <v>36</v>
      </c>
      <c r="K30" s="200" t="s">
        <v>78</v>
      </c>
      <c r="P30" s="200">
        <v>83</v>
      </c>
      <c r="Q30" s="200">
        <v>1656</v>
      </c>
      <c r="R30" s="200" t="s">
        <v>78</v>
      </c>
      <c r="S30" s="200" t="s">
        <v>78</v>
      </c>
      <c r="T30" s="200">
        <v>3</v>
      </c>
      <c r="U30" s="200">
        <v>2</v>
      </c>
      <c r="V30" s="200">
        <v>8</v>
      </c>
      <c r="W30" s="200">
        <v>47</v>
      </c>
      <c r="X30" s="200">
        <v>40</v>
      </c>
      <c r="Y30" s="200">
        <v>0</v>
      </c>
      <c r="AD30" s="200">
        <v>87</v>
      </c>
      <c r="AE30" s="200">
        <v>1795</v>
      </c>
      <c r="AF30" s="200" t="s">
        <v>78</v>
      </c>
      <c r="AG30" s="200" t="s">
        <v>78</v>
      </c>
      <c r="AH30" s="200">
        <v>6</v>
      </c>
      <c r="AI30" s="200">
        <v>4</v>
      </c>
      <c r="AJ30" s="200">
        <v>11</v>
      </c>
      <c r="AK30" s="200">
        <v>47</v>
      </c>
      <c r="AL30" s="200">
        <v>32</v>
      </c>
      <c r="AM30" s="200" t="s">
        <v>78</v>
      </c>
      <c r="AR30" s="200">
        <v>79</v>
      </c>
      <c r="AS30" s="200">
        <v>3451</v>
      </c>
      <c r="AT30" s="200">
        <v>0</v>
      </c>
      <c r="AU30" s="200" t="s">
        <v>78</v>
      </c>
      <c r="AV30" s="200">
        <v>1</v>
      </c>
      <c r="AW30" s="200">
        <v>1</v>
      </c>
      <c r="AX30" s="200">
        <v>4</v>
      </c>
      <c r="AY30" s="200">
        <v>14</v>
      </c>
      <c r="AZ30" s="200">
        <v>56</v>
      </c>
      <c r="BA30" s="200">
        <v>23</v>
      </c>
      <c r="BB30" s="200">
        <v>1</v>
      </c>
      <c r="BH30" s="200">
        <v>80</v>
      </c>
      <c r="BI30" s="200">
        <v>1657</v>
      </c>
      <c r="BJ30" s="200">
        <v>0</v>
      </c>
      <c r="BK30" s="200" t="s">
        <v>78</v>
      </c>
      <c r="BL30" s="200">
        <v>1</v>
      </c>
      <c r="BM30" s="200">
        <v>0</v>
      </c>
      <c r="BN30" s="200">
        <v>3</v>
      </c>
      <c r="BO30" s="200">
        <v>10</v>
      </c>
      <c r="BP30" s="200">
        <v>55</v>
      </c>
      <c r="BQ30" s="200">
        <v>29</v>
      </c>
      <c r="BR30" s="200">
        <v>1</v>
      </c>
      <c r="BX30" s="200">
        <v>86</v>
      </c>
      <c r="BY30" s="200">
        <v>1794</v>
      </c>
      <c r="BZ30" s="200">
        <v>0</v>
      </c>
      <c r="CA30" s="200" t="s">
        <v>78</v>
      </c>
      <c r="CB30" s="200">
        <v>2</v>
      </c>
      <c r="CC30" s="200">
        <v>1</v>
      </c>
      <c r="CD30" s="200">
        <v>5</v>
      </c>
      <c r="CE30" s="200">
        <v>17</v>
      </c>
      <c r="CF30" s="200">
        <v>56</v>
      </c>
      <c r="CG30" s="200">
        <v>18</v>
      </c>
      <c r="CH30" s="200">
        <v>1</v>
      </c>
      <c r="CN30" s="200">
        <v>74</v>
      </c>
      <c r="CO30" s="200">
        <v>3450</v>
      </c>
      <c r="CP30" s="200">
        <v>0</v>
      </c>
      <c r="CQ30" s="200">
        <v>0</v>
      </c>
      <c r="CR30" s="200">
        <v>4</v>
      </c>
      <c r="CS30" s="200">
        <v>1</v>
      </c>
      <c r="CT30" s="200">
        <v>1</v>
      </c>
      <c r="CU30" s="200">
        <v>14</v>
      </c>
      <c r="CV30" s="200">
        <v>50</v>
      </c>
      <c r="CW30" s="200">
        <v>27</v>
      </c>
      <c r="CX30" s="200">
        <v>3</v>
      </c>
      <c r="DD30" s="200">
        <v>80</v>
      </c>
      <c r="DE30" s="200">
        <v>1656</v>
      </c>
      <c r="DF30" s="200">
        <v>0</v>
      </c>
      <c r="DG30" s="200" t="s">
        <v>78</v>
      </c>
      <c r="DH30" s="200">
        <v>3</v>
      </c>
      <c r="DI30" s="200">
        <v>1</v>
      </c>
      <c r="DJ30" s="200">
        <v>0</v>
      </c>
      <c r="DK30" s="200">
        <v>14</v>
      </c>
      <c r="DL30" s="200">
        <v>52</v>
      </c>
      <c r="DM30" s="200">
        <v>26</v>
      </c>
      <c r="DN30" s="200">
        <v>3</v>
      </c>
      <c r="DT30" s="200">
        <v>81</v>
      </c>
      <c r="DU30" s="200">
        <v>1794</v>
      </c>
      <c r="DV30" s="200">
        <v>0</v>
      </c>
      <c r="DW30" s="200" t="s">
        <v>78</v>
      </c>
      <c r="DX30" s="200">
        <v>5</v>
      </c>
      <c r="DY30" s="200">
        <v>1</v>
      </c>
      <c r="DZ30" s="200">
        <v>1</v>
      </c>
      <c r="EA30" s="200">
        <v>14</v>
      </c>
      <c r="EB30" s="200">
        <v>48</v>
      </c>
      <c r="EC30" s="200">
        <v>27</v>
      </c>
      <c r="ED30" s="200">
        <v>4</v>
      </c>
      <c r="EJ30" s="200">
        <v>79</v>
      </c>
      <c r="EK30" s="200">
        <v>3451</v>
      </c>
      <c r="EL30" s="200">
        <v>0</v>
      </c>
      <c r="EM30" s="200">
        <v>0</v>
      </c>
      <c r="EN30" s="200">
        <v>4</v>
      </c>
      <c r="EO30" s="200">
        <v>3</v>
      </c>
      <c r="EP30" s="200">
        <v>19</v>
      </c>
      <c r="EQ30" s="200">
        <v>27</v>
      </c>
      <c r="ER30" s="200">
        <v>45</v>
      </c>
      <c r="ES30" s="200">
        <v>1</v>
      </c>
      <c r="EY30" s="200">
        <v>73</v>
      </c>
      <c r="EZ30" s="200">
        <v>1656</v>
      </c>
      <c r="FA30" s="200" t="s">
        <v>78</v>
      </c>
      <c r="FB30" s="200" t="s">
        <v>78</v>
      </c>
      <c r="FC30" s="200">
        <v>3</v>
      </c>
      <c r="FD30" s="200">
        <v>2</v>
      </c>
      <c r="FE30" s="200">
        <v>16</v>
      </c>
      <c r="FF30" s="200">
        <v>26</v>
      </c>
      <c r="FG30" s="200">
        <v>51</v>
      </c>
      <c r="FH30" s="200">
        <v>1</v>
      </c>
      <c r="FN30" s="200">
        <v>79</v>
      </c>
      <c r="FO30" s="200">
        <v>1795</v>
      </c>
      <c r="FP30" s="200" t="s">
        <v>78</v>
      </c>
      <c r="FQ30" s="200" t="s">
        <v>78</v>
      </c>
      <c r="FR30" s="200">
        <v>6</v>
      </c>
      <c r="FS30" s="200">
        <v>4</v>
      </c>
      <c r="FT30" s="200">
        <v>22</v>
      </c>
      <c r="FU30" s="200">
        <v>27</v>
      </c>
      <c r="FV30" s="200">
        <v>40</v>
      </c>
      <c r="FW30" s="200">
        <v>1</v>
      </c>
      <c r="GC30" s="200">
        <v>69</v>
      </c>
      <c r="GD30" s="200">
        <v>3447</v>
      </c>
      <c r="GF30" s="200">
        <v>70</v>
      </c>
      <c r="GG30" s="200">
        <v>1655</v>
      </c>
      <c r="GI30" s="200">
        <v>75</v>
      </c>
      <c r="GJ30" s="200">
        <v>1792</v>
      </c>
      <c r="GL30" s="200">
        <v>66</v>
      </c>
      <c r="GM30" s="200">
        <v>3087</v>
      </c>
      <c r="GO30" s="200">
        <v>87</v>
      </c>
      <c r="GP30" s="200">
        <v>1492</v>
      </c>
      <c r="GR30" s="200">
        <v>89</v>
      </c>
      <c r="GS30" s="200">
        <v>1595</v>
      </c>
      <c r="GU30" s="200">
        <v>85</v>
      </c>
      <c r="GV30" s="200">
        <v>3089</v>
      </c>
      <c r="GX30" s="200">
        <v>91</v>
      </c>
      <c r="GY30" s="200">
        <v>1493</v>
      </c>
      <c r="HA30" s="200">
        <v>93</v>
      </c>
      <c r="HB30" s="200">
        <v>1596</v>
      </c>
      <c r="HD30" s="200">
        <v>90</v>
      </c>
      <c r="HE30" s="200">
        <v>3084</v>
      </c>
      <c r="HG30" s="200">
        <v>87</v>
      </c>
      <c r="HH30" s="200">
        <v>1492</v>
      </c>
      <c r="HJ30" s="200">
        <v>87</v>
      </c>
      <c r="HK30" s="200">
        <v>1592</v>
      </c>
      <c r="HM30" s="200">
        <v>88</v>
      </c>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row>
    <row r="31" spans="2:256" x14ac:dyDescent="0.2">
      <c r="B31" s="200" t="s">
        <v>21</v>
      </c>
      <c r="C31" s="200">
        <v>1792</v>
      </c>
      <c r="D31" s="200" t="s">
        <v>78</v>
      </c>
      <c r="E31" s="200" t="s">
        <v>78</v>
      </c>
      <c r="F31" s="200">
        <v>3</v>
      </c>
      <c r="G31" s="200">
        <v>1</v>
      </c>
      <c r="H31" s="200">
        <v>5</v>
      </c>
      <c r="I31" s="200">
        <v>31</v>
      </c>
      <c r="J31" s="200">
        <v>58</v>
      </c>
      <c r="K31" s="200">
        <v>2</v>
      </c>
      <c r="P31" s="200">
        <v>90</v>
      </c>
      <c r="Q31" s="200">
        <v>947</v>
      </c>
      <c r="R31" s="200" t="s">
        <v>78</v>
      </c>
      <c r="S31" s="200" t="s">
        <v>78</v>
      </c>
      <c r="T31" s="200">
        <v>2</v>
      </c>
      <c r="U31" s="200">
        <v>0</v>
      </c>
      <c r="V31" s="200">
        <v>4</v>
      </c>
      <c r="W31" s="200">
        <v>29</v>
      </c>
      <c r="X31" s="200">
        <v>62</v>
      </c>
      <c r="Y31" s="200">
        <v>2</v>
      </c>
      <c r="AD31" s="200">
        <v>93</v>
      </c>
      <c r="AE31" s="200">
        <v>845</v>
      </c>
      <c r="AF31" s="200" t="s">
        <v>78</v>
      </c>
      <c r="AG31" s="200">
        <v>0</v>
      </c>
      <c r="AH31" s="200">
        <v>4</v>
      </c>
      <c r="AI31" s="200">
        <v>2</v>
      </c>
      <c r="AJ31" s="200">
        <v>6</v>
      </c>
      <c r="AK31" s="200">
        <v>34</v>
      </c>
      <c r="AL31" s="200">
        <v>53</v>
      </c>
      <c r="AM31" s="200">
        <v>1</v>
      </c>
      <c r="AR31" s="200">
        <v>88</v>
      </c>
      <c r="AS31" s="200">
        <v>1792</v>
      </c>
      <c r="AT31" s="200">
        <v>0</v>
      </c>
      <c r="AU31" s="200" t="s">
        <v>78</v>
      </c>
      <c r="AV31" s="200">
        <v>1</v>
      </c>
      <c r="AW31" s="200">
        <v>1</v>
      </c>
      <c r="AX31" s="200">
        <v>2</v>
      </c>
      <c r="AY31" s="200">
        <v>7</v>
      </c>
      <c r="AZ31" s="200">
        <v>41</v>
      </c>
      <c r="BA31" s="200">
        <v>43</v>
      </c>
      <c r="BB31" s="200">
        <v>5</v>
      </c>
      <c r="BH31" s="200">
        <v>89</v>
      </c>
      <c r="BI31" s="200">
        <v>946</v>
      </c>
      <c r="BJ31" s="200">
        <v>0</v>
      </c>
      <c r="BK31" s="200" t="s">
        <v>78</v>
      </c>
      <c r="BL31" s="200">
        <v>1</v>
      </c>
      <c r="BM31" s="200">
        <v>1</v>
      </c>
      <c r="BN31" s="200">
        <v>2</v>
      </c>
      <c r="BO31" s="200">
        <v>5</v>
      </c>
      <c r="BP31" s="200">
        <v>38</v>
      </c>
      <c r="BQ31" s="200">
        <v>48</v>
      </c>
      <c r="BR31" s="200">
        <v>6</v>
      </c>
      <c r="BX31" s="200">
        <v>92</v>
      </c>
      <c r="BY31" s="200">
        <v>846</v>
      </c>
      <c r="BZ31" s="200">
        <v>0</v>
      </c>
      <c r="CA31" s="200">
        <v>0</v>
      </c>
      <c r="CB31" s="200">
        <v>1</v>
      </c>
      <c r="CC31" s="200">
        <v>1</v>
      </c>
      <c r="CD31" s="200">
        <v>3</v>
      </c>
      <c r="CE31" s="200">
        <v>10</v>
      </c>
      <c r="CF31" s="200">
        <v>44</v>
      </c>
      <c r="CG31" s="200">
        <v>37</v>
      </c>
      <c r="CH31" s="200">
        <v>4</v>
      </c>
      <c r="CN31" s="200">
        <v>85</v>
      </c>
      <c r="CO31" s="200">
        <v>1792</v>
      </c>
      <c r="CP31" s="200" t="s">
        <v>78</v>
      </c>
      <c r="CQ31" s="200" t="s">
        <v>78</v>
      </c>
      <c r="CR31" s="200">
        <v>2</v>
      </c>
      <c r="CS31" s="200">
        <v>0</v>
      </c>
      <c r="CT31" s="200" t="s">
        <v>78</v>
      </c>
      <c r="CU31" s="200">
        <v>3</v>
      </c>
      <c r="CV31" s="200">
        <v>23</v>
      </c>
      <c r="CW31" s="200">
        <v>43</v>
      </c>
      <c r="CX31" s="200">
        <v>29</v>
      </c>
      <c r="DD31" s="200">
        <v>94</v>
      </c>
      <c r="DE31" s="200">
        <v>947</v>
      </c>
      <c r="DF31" s="200" t="s">
        <v>78</v>
      </c>
      <c r="DG31" s="200" t="s">
        <v>78</v>
      </c>
      <c r="DH31" s="200">
        <v>1</v>
      </c>
      <c r="DI31" s="200" t="s">
        <v>78</v>
      </c>
      <c r="DJ31" s="200" t="s">
        <v>78</v>
      </c>
      <c r="DK31" s="200">
        <v>4</v>
      </c>
      <c r="DL31" s="200">
        <v>25</v>
      </c>
      <c r="DM31" s="200">
        <v>45</v>
      </c>
      <c r="DN31" s="200">
        <v>24</v>
      </c>
      <c r="DT31" s="200">
        <v>95</v>
      </c>
      <c r="DU31" s="200">
        <v>845</v>
      </c>
      <c r="DV31" s="200">
        <v>0</v>
      </c>
      <c r="DW31" s="200">
        <v>0</v>
      </c>
      <c r="DX31" s="200">
        <v>3</v>
      </c>
      <c r="DY31" s="200" t="s">
        <v>78</v>
      </c>
      <c r="DZ31" s="200">
        <v>0</v>
      </c>
      <c r="EA31" s="200">
        <v>3</v>
      </c>
      <c r="EB31" s="200">
        <v>20</v>
      </c>
      <c r="EC31" s="200">
        <v>39</v>
      </c>
      <c r="ED31" s="200">
        <v>35</v>
      </c>
      <c r="EJ31" s="200">
        <v>94</v>
      </c>
      <c r="EK31" s="200">
        <v>1792</v>
      </c>
      <c r="EL31" s="200">
        <v>0</v>
      </c>
      <c r="EM31" s="200" t="s">
        <v>78</v>
      </c>
      <c r="EN31" s="200">
        <v>3</v>
      </c>
      <c r="EO31" s="200">
        <v>2</v>
      </c>
      <c r="EP31" s="200">
        <v>9</v>
      </c>
      <c r="EQ31" s="200">
        <v>18</v>
      </c>
      <c r="ER31" s="200">
        <v>61</v>
      </c>
      <c r="ES31" s="200">
        <v>7</v>
      </c>
      <c r="EY31" s="200">
        <v>86</v>
      </c>
      <c r="EZ31" s="200">
        <v>947</v>
      </c>
      <c r="FA31" s="200" t="s">
        <v>78</v>
      </c>
      <c r="FB31" s="200" t="s">
        <v>78</v>
      </c>
      <c r="FC31" s="200">
        <v>2</v>
      </c>
      <c r="FD31" s="200">
        <v>1</v>
      </c>
      <c r="FE31" s="200">
        <v>8</v>
      </c>
      <c r="FF31" s="200">
        <v>16</v>
      </c>
      <c r="FG31" s="200">
        <v>65</v>
      </c>
      <c r="FH31" s="200">
        <v>8</v>
      </c>
      <c r="FN31" s="200">
        <v>89</v>
      </c>
      <c r="FO31" s="200">
        <v>845</v>
      </c>
      <c r="FP31" s="200" t="s">
        <v>78</v>
      </c>
      <c r="FQ31" s="200">
        <v>0</v>
      </c>
      <c r="FR31" s="200">
        <v>4</v>
      </c>
      <c r="FS31" s="200">
        <v>2</v>
      </c>
      <c r="FT31" s="200">
        <v>10</v>
      </c>
      <c r="FU31" s="200">
        <v>20</v>
      </c>
      <c r="FV31" s="200">
        <v>57</v>
      </c>
      <c r="FW31" s="200">
        <v>7</v>
      </c>
      <c r="GC31" s="200">
        <v>83</v>
      </c>
      <c r="GD31" s="200">
        <v>1791</v>
      </c>
      <c r="GF31" s="200">
        <v>85</v>
      </c>
      <c r="GG31" s="200">
        <v>946</v>
      </c>
      <c r="GI31" s="200">
        <v>88</v>
      </c>
      <c r="GJ31" s="200">
        <v>845</v>
      </c>
      <c r="GL31" s="200">
        <v>82</v>
      </c>
      <c r="GM31" s="200">
        <v>1593</v>
      </c>
      <c r="GO31" s="200">
        <v>93</v>
      </c>
      <c r="GP31" s="200">
        <v>839</v>
      </c>
      <c r="GR31" s="200">
        <v>94</v>
      </c>
      <c r="GS31" s="200">
        <v>754</v>
      </c>
      <c r="GU31" s="200">
        <v>92</v>
      </c>
      <c r="GV31" s="200">
        <v>1597</v>
      </c>
      <c r="GX31" s="200">
        <v>95</v>
      </c>
      <c r="GY31" s="200">
        <v>841</v>
      </c>
      <c r="HA31" s="200">
        <v>97</v>
      </c>
      <c r="HB31" s="200">
        <v>756</v>
      </c>
      <c r="HD31" s="200">
        <v>94</v>
      </c>
      <c r="HE31" s="200">
        <v>1622</v>
      </c>
      <c r="HG31" s="200">
        <v>96</v>
      </c>
      <c r="HH31" s="200">
        <v>849</v>
      </c>
      <c r="HJ31" s="200">
        <v>96</v>
      </c>
      <c r="HK31" s="200">
        <v>773</v>
      </c>
      <c r="HM31" s="200">
        <v>96</v>
      </c>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row>
    <row r="32" spans="2:256" x14ac:dyDescent="0.2">
      <c r="B32" s="200" t="s">
        <v>95</v>
      </c>
      <c r="C32" s="200">
        <v>7941</v>
      </c>
      <c r="D32" s="200" t="s">
        <v>78</v>
      </c>
      <c r="E32" s="200" t="s">
        <v>78</v>
      </c>
      <c r="F32" s="200">
        <v>6</v>
      </c>
      <c r="G32" s="200">
        <v>3</v>
      </c>
      <c r="H32" s="200">
        <v>11</v>
      </c>
      <c r="I32" s="200">
        <v>44</v>
      </c>
      <c r="J32" s="200">
        <v>36</v>
      </c>
      <c r="K32" s="200">
        <v>0</v>
      </c>
      <c r="P32" s="200">
        <v>79</v>
      </c>
      <c r="Q32" s="200">
        <v>3895</v>
      </c>
      <c r="R32" s="200" t="s">
        <v>78</v>
      </c>
      <c r="S32" s="200">
        <v>0</v>
      </c>
      <c r="T32" s="200">
        <v>5</v>
      </c>
      <c r="U32" s="200">
        <v>3</v>
      </c>
      <c r="V32" s="200">
        <v>10</v>
      </c>
      <c r="W32" s="200">
        <v>44</v>
      </c>
      <c r="X32" s="200">
        <v>38</v>
      </c>
      <c r="Y32" s="200">
        <v>0</v>
      </c>
      <c r="AD32" s="200">
        <v>82</v>
      </c>
      <c r="AE32" s="200">
        <v>4046</v>
      </c>
      <c r="AF32" s="200" t="s">
        <v>78</v>
      </c>
      <c r="AG32" s="200" t="s">
        <v>78</v>
      </c>
      <c r="AH32" s="200">
        <v>6</v>
      </c>
      <c r="AI32" s="200">
        <v>4</v>
      </c>
      <c r="AJ32" s="200">
        <v>12</v>
      </c>
      <c r="AK32" s="200">
        <v>44</v>
      </c>
      <c r="AL32" s="200">
        <v>34</v>
      </c>
      <c r="AM32" s="200">
        <v>0</v>
      </c>
      <c r="AR32" s="200">
        <v>78</v>
      </c>
      <c r="AS32" s="200">
        <v>7947</v>
      </c>
      <c r="AT32" s="200" t="s">
        <v>78</v>
      </c>
      <c r="AU32" s="200" t="s">
        <v>78</v>
      </c>
      <c r="AV32" s="200">
        <v>1</v>
      </c>
      <c r="AW32" s="200">
        <v>1</v>
      </c>
      <c r="AX32" s="200">
        <v>5</v>
      </c>
      <c r="AY32" s="200">
        <v>15</v>
      </c>
      <c r="AZ32" s="200">
        <v>53</v>
      </c>
      <c r="BA32" s="200">
        <v>24</v>
      </c>
      <c r="BB32" s="200">
        <v>1</v>
      </c>
      <c r="BH32" s="200">
        <v>78</v>
      </c>
      <c r="BI32" s="200">
        <v>3895</v>
      </c>
      <c r="BJ32" s="200" t="s">
        <v>78</v>
      </c>
      <c r="BK32" s="200" t="s">
        <v>78</v>
      </c>
      <c r="BL32" s="200">
        <v>1</v>
      </c>
      <c r="BM32" s="200">
        <v>1</v>
      </c>
      <c r="BN32" s="200">
        <v>4</v>
      </c>
      <c r="BO32" s="200">
        <v>12</v>
      </c>
      <c r="BP32" s="200">
        <v>52</v>
      </c>
      <c r="BQ32" s="200">
        <v>29</v>
      </c>
      <c r="BR32" s="200">
        <v>1</v>
      </c>
      <c r="BX32" s="200">
        <v>82</v>
      </c>
      <c r="BY32" s="200">
        <v>4052</v>
      </c>
      <c r="BZ32" s="200" t="s">
        <v>78</v>
      </c>
      <c r="CA32" s="200">
        <v>0</v>
      </c>
      <c r="CB32" s="200">
        <v>1</v>
      </c>
      <c r="CC32" s="200">
        <v>1</v>
      </c>
      <c r="CD32" s="200">
        <v>6</v>
      </c>
      <c r="CE32" s="200">
        <v>17</v>
      </c>
      <c r="CF32" s="200">
        <v>54</v>
      </c>
      <c r="CG32" s="200">
        <v>19</v>
      </c>
      <c r="CH32" s="200">
        <v>1</v>
      </c>
      <c r="CN32" s="200">
        <v>74</v>
      </c>
      <c r="CO32" s="200">
        <v>7940</v>
      </c>
      <c r="CP32" s="200" t="s">
        <v>78</v>
      </c>
      <c r="CQ32" s="200" t="s">
        <v>78</v>
      </c>
      <c r="CR32" s="200">
        <v>4</v>
      </c>
      <c r="CS32" s="200">
        <v>1</v>
      </c>
      <c r="CT32" s="200">
        <v>0</v>
      </c>
      <c r="CU32" s="200">
        <v>11</v>
      </c>
      <c r="CV32" s="200">
        <v>42</v>
      </c>
      <c r="CW32" s="200">
        <v>34</v>
      </c>
      <c r="CX32" s="200">
        <v>7</v>
      </c>
      <c r="DD32" s="200">
        <v>84</v>
      </c>
      <c r="DE32" s="200">
        <v>3895</v>
      </c>
      <c r="DF32" s="200" t="s">
        <v>78</v>
      </c>
      <c r="DG32" s="200" t="s">
        <v>78</v>
      </c>
      <c r="DH32" s="200">
        <v>4</v>
      </c>
      <c r="DI32" s="200">
        <v>0</v>
      </c>
      <c r="DJ32" s="200" t="s">
        <v>78</v>
      </c>
      <c r="DK32" s="200">
        <v>12</v>
      </c>
      <c r="DL32" s="200">
        <v>45</v>
      </c>
      <c r="DM32" s="200">
        <v>32</v>
      </c>
      <c r="DN32" s="200">
        <v>6</v>
      </c>
      <c r="DT32" s="200">
        <v>83</v>
      </c>
      <c r="DU32" s="200">
        <v>4045</v>
      </c>
      <c r="DV32" s="200" t="s">
        <v>78</v>
      </c>
      <c r="DW32" s="200" t="s">
        <v>78</v>
      </c>
      <c r="DX32" s="200">
        <v>4</v>
      </c>
      <c r="DY32" s="200">
        <v>1</v>
      </c>
      <c r="DZ32" s="200" t="s">
        <v>78</v>
      </c>
      <c r="EA32" s="200">
        <v>10</v>
      </c>
      <c r="EB32" s="200">
        <v>40</v>
      </c>
      <c r="EC32" s="200">
        <v>36</v>
      </c>
      <c r="ED32" s="200">
        <v>8</v>
      </c>
      <c r="EJ32" s="200">
        <v>84</v>
      </c>
      <c r="EK32" s="200">
        <v>7940</v>
      </c>
      <c r="EL32" s="200">
        <v>0</v>
      </c>
      <c r="EM32" s="200" t="s">
        <v>78</v>
      </c>
      <c r="EN32" s="200">
        <v>5</v>
      </c>
      <c r="EO32" s="200">
        <v>4</v>
      </c>
      <c r="EP32" s="200">
        <v>19</v>
      </c>
      <c r="EQ32" s="200">
        <v>25</v>
      </c>
      <c r="ER32" s="200">
        <v>46</v>
      </c>
      <c r="ES32" s="200">
        <v>2</v>
      </c>
      <c r="EY32" s="200">
        <v>72</v>
      </c>
      <c r="EZ32" s="200">
        <v>3895</v>
      </c>
      <c r="FA32" s="200" t="s">
        <v>78</v>
      </c>
      <c r="FB32" s="200" t="s">
        <v>78</v>
      </c>
      <c r="FC32" s="200">
        <v>5</v>
      </c>
      <c r="FD32" s="200">
        <v>3</v>
      </c>
      <c r="FE32" s="200">
        <v>17</v>
      </c>
      <c r="FF32" s="200">
        <v>23</v>
      </c>
      <c r="FG32" s="200">
        <v>50</v>
      </c>
      <c r="FH32" s="200">
        <v>2</v>
      </c>
      <c r="FN32" s="200">
        <v>75</v>
      </c>
      <c r="FO32" s="200">
        <v>4045</v>
      </c>
      <c r="FP32" s="200" t="s">
        <v>78</v>
      </c>
      <c r="FQ32" s="200">
        <v>0</v>
      </c>
      <c r="FR32" s="200">
        <v>6</v>
      </c>
      <c r="FS32" s="200">
        <v>4</v>
      </c>
      <c r="FT32" s="200">
        <v>20</v>
      </c>
      <c r="FU32" s="200">
        <v>26</v>
      </c>
      <c r="FV32" s="200">
        <v>42</v>
      </c>
      <c r="FW32" s="200">
        <v>1</v>
      </c>
      <c r="GC32" s="200">
        <v>69</v>
      </c>
      <c r="GD32" s="200">
        <v>7936</v>
      </c>
      <c r="GF32" s="200">
        <v>70</v>
      </c>
      <c r="GG32" s="200">
        <v>3893</v>
      </c>
      <c r="GI32" s="200">
        <v>73</v>
      </c>
      <c r="GJ32" s="200">
        <v>4043</v>
      </c>
      <c r="GL32" s="200">
        <v>67</v>
      </c>
      <c r="GM32" s="200">
        <v>6560</v>
      </c>
      <c r="GO32" s="200">
        <v>89</v>
      </c>
      <c r="GP32" s="200">
        <v>3223</v>
      </c>
      <c r="GR32" s="200">
        <v>90</v>
      </c>
      <c r="GS32" s="200">
        <v>3337</v>
      </c>
      <c r="GU32" s="200">
        <v>88</v>
      </c>
      <c r="GV32" s="200">
        <v>6569</v>
      </c>
      <c r="GX32" s="200">
        <v>92</v>
      </c>
      <c r="GY32" s="200">
        <v>3228</v>
      </c>
      <c r="HA32" s="200">
        <v>93</v>
      </c>
      <c r="HB32" s="200">
        <v>3341</v>
      </c>
      <c r="HD32" s="200">
        <v>91</v>
      </c>
      <c r="HE32" s="200">
        <v>6557</v>
      </c>
      <c r="HG32" s="200">
        <v>92</v>
      </c>
      <c r="HH32" s="200">
        <v>3214</v>
      </c>
      <c r="HJ32" s="200">
        <v>91</v>
      </c>
      <c r="HK32" s="200">
        <v>3343</v>
      </c>
      <c r="HM32" s="200">
        <v>92</v>
      </c>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row>
    <row r="33" spans="1:256" ht="15" x14ac:dyDescent="0.25">
      <c r="A33" s="203"/>
      <c r="B33" s="203" t="s">
        <v>238</v>
      </c>
      <c r="C33" s="200">
        <v>4299</v>
      </c>
      <c r="D33" s="200">
        <v>1</v>
      </c>
      <c r="E33" s="200">
        <v>1</v>
      </c>
      <c r="F33" s="200">
        <v>13</v>
      </c>
      <c r="G33" s="200">
        <v>3</v>
      </c>
      <c r="H33" s="200">
        <v>9</v>
      </c>
      <c r="I33" s="200">
        <v>36</v>
      </c>
      <c r="J33" s="200">
        <v>38</v>
      </c>
      <c r="K33" s="200">
        <v>0</v>
      </c>
      <c r="P33" s="200">
        <v>74</v>
      </c>
      <c r="Q33" s="200">
        <v>2132</v>
      </c>
      <c r="R33" s="200">
        <v>1</v>
      </c>
      <c r="S33" s="200">
        <v>1</v>
      </c>
      <c r="T33" s="200">
        <v>12</v>
      </c>
      <c r="U33" s="200">
        <v>2</v>
      </c>
      <c r="V33" s="200">
        <v>8</v>
      </c>
      <c r="W33" s="200">
        <v>34</v>
      </c>
      <c r="X33" s="200">
        <v>41</v>
      </c>
      <c r="Y33" s="200">
        <v>1</v>
      </c>
      <c r="AD33" s="200">
        <v>76</v>
      </c>
      <c r="AE33" s="200">
        <v>2167</v>
      </c>
      <c r="AF33" s="200">
        <v>0</v>
      </c>
      <c r="AG33" s="200">
        <v>1</v>
      </c>
      <c r="AH33" s="200">
        <v>15</v>
      </c>
      <c r="AI33" s="200">
        <v>3</v>
      </c>
      <c r="AJ33" s="200">
        <v>9</v>
      </c>
      <c r="AK33" s="200">
        <v>37</v>
      </c>
      <c r="AL33" s="200">
        <v>34</v>
      </c>
      <c r="AM33" s="200">
        <v>0</v>
      </c>
      <c r="AR33" s="200">
        <v>71</v>
      </c>
      <c r="AS33" s="200">
        <v>4292</v>
      </c>
      <c r="AT33" s="200">
        <v>1</v>
      </c>
      <c r="AU33" s="200">
        <v>1</v>
      </c>
      <c r="AV33" s="200">
        <v>3</v>
      </c>
      <c r="AW33" s="200">
        <v>4</v>
      </c>
      <c r="AX33" s="200">
        <v>7</v>
      </c>
      <c r="AY33" s="200">
        <v>15</v>
      </c>
      <c r="AZ33" s="200">
        <v>45</v>
      </c>
      <c r="BA33" s="200">
        <v>23</v>
      </c>
      <c r="BB33" s="200">
        <v>1</v>
      </c>
      <c r="BH33" s="200">
        <v>69</v>
      </c>
      <c r="BI33" s="200">
        <v>2128</v>
      </c>
      <c r="BJ33" s="200">
        <v>1</v>
      </c>
      <c r="BK33" s="200">
        <v>1</v>
      </c>
      <c r="BL33" s="200">
        <v>3</v>
      </c>
      <c r="BM33" s="200">
        <v>3</v>
      </c>
      <c r="BN33" s="200">
        <v>5</v>
      </c>
      <c r="BO33" s="200">
        <v>11</v>
      </c>
      <c r="BP33" s="200">
        <v>44</v>
      </c>
      <c r="BQ33" s="200">
        <v>29</v>
      </c>
      <c r="BR33" s="200">
        <v>2</v>
      </c>
      <c r="BX33" s="200">
        <v>75</v>
      </c>
      <c r="BY33" s="200">
        <v>2164</v>
      </c>
      <c r="BZ33" s="200">
        <v>1</v>
      </c>
      <c r="CA33" s="200">
        <v>1</v>
      </c>
      <c r="CB33" s="200">
        <v>4</v>
      </c>
      <c r="CC33" s="200">
        <v>4</v>
      </c>
      <c r="CD33" s="200">
        <v>8</v>
      </c>
      <c r="CE33" s="200">
        <v>19</v>
      </c>
      <c r="CF33" s="200">
        <v>46</v>
      </c>
      <c r="CG33" s="200">
        <v>17</v>
      </c>
      <c r="CH33" s="200">
        <v>1</v>
      </c>
      <c r="CN33" s="200">
        <v>64</v>
      </c>
      <c r="CO33" s="200">
        <v>4299</v>
      </c>
      <c r="CP33" s="200">
        <v>1</v>
      </c>
      <c r="CQ33" s="200">
        <v>1</v>
      </c>
      <c r="CR33" s="200">
        <v>11</v>
      </c>
      <c r="CS33" s="200">
        <v>1</v>
      </c>
      <c r="CT33" s="200" t="s">
        <v>78</v>
      </c>
      <c r="CU33" s="200">
        <v>12</v>
      </c>
      <c r="CV33" s="200">
        <v>41</v>
      </c>
      <c r="CW33" s="200">
        <v>27</v>
      </c>
      <c r="CX33" s="200">
        <v>5</v>
      </c>
      <c r="DD33" s="200">
        <v>73</v>
      </c>
      <c r="DE33" s="200">
        <v>2132</v>
      </c>
      <c r="DF33" s="200" t="s">
        <v>78</v>
      </c>
      <c r="DG33" s="200">
        <v>1</v>
      </c>
      <c r="DH33" s="200">
        <v>11</v>
      </c>
      <c r="DI33" s="200" t="s">
        <v>78</v>
      </c>
      <c r="DJ33" s="200" t="s">
        <v>78</v>
      </c>
      <c r="DK33" s="200">
        <v>13</v>
      </c>
      <c r="DL33" s="200">
        <v>43</v>
      </c>
      <c r="DM33" s="200">
        <v>26</v>
      </c>
      <c r="DN33" s="200">
        <v>4</v>
      </c>
      <c r="DT33" s="200">
        <v>73</v>
      </c>
      <c r="DU33" s="200">
        <v>2167</v>
      </c>
      <c r="DV33" s="200" t="s">
        <v>78</v>
      </c>
      <c r="DW33" s="200">
        <v>1</v>
      </c>
      <c r="DX33" s="200">
        <v>12</v>
      </c>
      <c r="DY33" s="200" t="s">
        <v>78</v>
      </c>
      <c r="DZ33" s="200" t="s">
        <v>78</v>
      </c>
      <c r="EA33" s="200">
        <v>12</v>
      </c>
      <c r="EB33" s="200">
        <v>38</v>
      </c>
      <c r="EC33" s="200">
        <v>28</v>
      </c>
      <c r="ED33" s="200">
        <v>6</v>
      </c>
      <c r="EJ33" s="200">
        <v>72</v>
      </c>
      <c r="EK33" s="200">
        <v>4297</v>
      </c>
      <c r="EL33" s="200">
        <v>1</v>
      </c>
      <c r="EM33" s="200">
        <v>1</v>
      </c>
      <c r="EN33" s="200">
        <v>13</v>
      </c>
      <c r="EO33" s="200">
        <v>4</v>
      </c>
      <c r="EP33" s="200">
        <v>19</v>
      </c>
      <c r="EQ33" s="200">
        <v>22</v>
      </c>
      <c r="ER33" s="200">
        <v>39</v>
      </c>
      <c r="ES33" s="200">
        <v>2</v>
      </c>
      <c r="EY33" s="200">
        <v>62</v>
      </c>
      <c r="EZ33" s="200">
        <v>2130</v>
      </c>
      <c r="FA33" s="200">
        <v>1</v>
      </c>
      <c r="FB33" s="200">
        <v>1</v>
      </c>
      <c r="FC33" s="200">
        <v>12</v>
      </c>
      <c r="FD33" s="200">
        <v>3</v>
      </c>
      <c r="FE33" s="200">
        <v>16</v>
      </c>
      <c r="FF33" s="200">
        <v>22</v>
      </c>
      <c r="FG33" s="200">
        <v>44</v>
      </c>
      <c r="FH33" s="200">
        <v>2</v>
      </c>
      <c r="FN33" s="200">
        <v>67</v>
      </c>
      <c r="FO33" s="200">
        <v>2167</v>
      </c>
      <c r="FP33" s="200">
        <v>1</v>
      </c>
      <c r="FQ33" s="200">
        <v>1</v>
      </c>
      <c r="FR33" s="200">
        <v>14</v>
      </c>
      <c r="FS33" s="200">
        <v>4</v>
      </c>
      <c r="FT33" s="200">
        <v>22</v>
      </c>
      <c r="FU33" s="200">
        <v>23</v>
      </c>
      <c r="FV33" s="200">
        <v>34</v>
      </c>
      <c r="FW33" s="200">
        <v>1</v>
      </c>
      <c r="GC33" s="200">
        <v>57</v>
      </c>
      <c r="GD33" s="200">
        <v>4289</v>
      </c>
      <c r="GF33" s="200">
        <v>62</v>
      </c>
      <c r="GG33" s="200">
        <v>2127</v>
      </c>
      <c r="GI33" s="200">
        <v>67</v>
      </c>
      <c r="GJ33" s="200">
        <v>2162</v>
      </c>
      <c r="GL33" s="200">
        <v>57</v>
      </c>
      <c r="GM33" s="200">
        <v>3423</v>
      </c>
      <c r="GO33" s="200">
        <v>80</v>
      </c>
      <c r="GP33" s="200">
        <v>1676</v>
      </c>
      <c r="GR33" s="200">
        <v>81</v>
      </c>
      <c r="GS33" s="200">
        <v>1747</v>
      </c>
      <c r="GU33" s="200">
        <v>79</v>
      </c>
      <c r="GV33" s="200">
        <v>3443</v>
      </c>
      <c r="GX33" s="200">
        <v>81</v>
      </c>
      <c r="GY33" s="200">
        <v>1685</v>
      </c>
      <c r="HA33" s="200">
        <v>84</v>
      </c>
      <c r="HB33" s="200">
        <v>1758</v>
      </c>
      <c r="HD33" s="200">
        <v>78</v>
      </c>
      <c r="HE33" s="200">
        <v>3329</v>
      </c>
      <c r="HG33" s="200">
        <v>81</v>
      </c>
      <c r="HH33" s="200">
        <v>1626</v>
      </c>
      <c r="HJ33" s="200">
        <v>82</v>
      </c>
      <c r="HK33" s="200">
        <v>1703</v>
      </c>
      <c r="HM33" s="200">
        <v>80</v>
      </c>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row>
    <row r="34" spans="1:256" x14ac:dyDescent="0.2">
      <c r="B34" s="200" t="s">
        <v>239</v>
      </c>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row>
    <row r="35" spans="1:256" x14ac:dyDescent="0.2">
      <c r="B35" s="200" t="s">
        <v>240</v>
      </c>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row>
    <row r="36" spans="1:256" x14ac:dyDescent="0.2">
      <c r="B36" s="200" t="s">
        <v>241</v>
      </c>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row>
    <row r="37" spans="1:256" x14ac:dyDescent="0.2">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row>
    <row r="38" spans="1:256" x14ac:dyDescent="0.2">
      <c r="A38" s="200" t="s">
        <v>97</v>
      </c>
      <c r="B38" s="200" t="s">
        <v>22</v>
      </c>
      <c r="C38" s="200">
        <v>533288</v>
      </c>
      <c r="D38" s="200">
        <v>0</v>
      </c>
      <c r="E38" s="200">
        <v>0</v>
      </c>
      <c r="F38" s="200">
        <v>3</v>
      </c>
      <c r="G38" s="200">
        <v>2</v>
      </c>
      <c r="H38" s="200">
        <v>8</v>
      </c>
      <c r="I38" s="200">
        <v>41</v>
      </c>
      <c r="J38" s="200">
        <v>44</v>
      </c>
      <c r="K38" s="200">
        <v>0</v>
      </c>
      <c r="P38" s="200">
        <v>86</v>
      </c>
      <c r="Q38" s="200">
        <v>260359</v>
      </c>
      <c r="R38" s="200">
        <v>0</v>
      </c>
      <c r="S38" s="200">
        <v>0</v>
      </c>
      <c r="T38" s="200">
        <v>2</v>
      </c>
      <c r="U38" s="200">
        <v>2</v>
      </c>
      <c r="V38" s="200">
        <v>7</v>
      </c>
      <c r="W38" s="200">
        <v>40</v>
      </c>
      <c r="X38" s="200">
        <v>47</v>
      </c>
      <c r="Y38" s="200">
        <v>1</v>
      </c>
      <c r="AD38" s="200">
        <v>88</v>
      </c>
      <c r="AE38" s="200">
        <v>272929</v>
      </c>
      <c r="AF38" s="200">
        <v>0</v>
      </c>
      <c r="AG38" s="200">
        <v>0</v>
      </c>
      <c r="AH38" s="200">
        <v>4</v>
      </c>
      <c r="AI38" s="200">
        <v>3</v>
      </c>
      <c r="AJ38" s="200">
        <v>9</v>
      </c>
      <c r="AK38" s="200">
        <v>42</v>
      </c>
      <c r="AL38" s="200">
        <v>41</v>
      </c>
      <c r="AM38" s="200">
        <v>0</v>
      </c>
      <c r="AR38" s="200">
        <v>83</v>
      </c>
      <c r="AS38" s="200">
        <v>533845</v>
      </c>
      <c r="AT38" s="200">
        <v>0</v>
      </c>
      <c r="AU38" s="200">
        <v>0</v>
      </c>
      <c r="AV38" s="200">
        <v>1</v>
      </c>
      <c r="AW38" s="200">
        <v>1</v>
      </c>
      <c r="AX38" s="200">
        <v>3</v>
      </c>
      <c r="AY38" s="200">
        <v>12</v>
      </c>
      <c r="AZ38" s="200">
        <v>53</v>
      </c>
      <c r="BA38" s="200">
        <v>29</v>
      </c>
      <c r="BB38" s="200">
        <v>2</v>
      </c>
      <c r="BH38" s="200">
        <v>83</v>
      </c>
      <c r="BI38" s="200">
        <v>260660</v>
      </c>
      <c r="BJ38" s="200">
        <v>0</v>
      </c>
      <c r="BK38" s="200">
        <v>0</v>
      </c>
      <c r="BL38" s="200">
        <v>0</v>
      </c>
      <c r="BM38" s="200">
        <v>0</v>
      </c>
      <c r="BN38" s="200">
        <v>2</v>
      </c>
      <c r="BO38" s="200">
        <v>9</v>
      </c>
      <c r="BP38" s="200">
        <v>51</v>
      </c>
      <c r="BQ38" s="200">
        <v>36</v>
      </c>
      <c r="BR38" s="200">
        <v>2</v>
      </c>
      <c r="BX38" s="200">
        <v>88</v>
      </c>
      <c r="BY38" s="200">
        <v>273185</v>
      </c>
      <c r="BZ38" s="200">
        <v>0</v>
      </c>
      <c r="CA38" s="200">
        <v>0</v>
      </c>
      <c r="CB38" s="200">
        <v>1</v>
      </c>
      <c r="CC38" s="200">
        <v>1</v>
      </c>
      <c r="CD38" s="200">
        <v>4</v>
      </c>
      <c r="CE38" s="200">
        <v>16</v>
      </c>
      <c r="CF38" s="200">
        <v>55</v>
      </c>
      <c r="CG38" s="200">
        <v>22</v>
      </c>
      <c r="CH38" s="200">
        <v>1</v>
      </c>
      <c r="CN38" s="200">
        <v>78</v>
      </c>
      <c r="CO38" s="200">
        <v>533267</v>
      </c>
      <c r="CP38" s="200">
        <v>0</v>
      </c>
      <c r="CQ38" s="200">
        <v>0</v>
      </c>
      <c r="CR38" s="200">
        <v>3</v>
      </c>
      <c r="CS38" s="200">
        <v>1</v>
      </c>
      <c r="CT38" s="200">
        <v>0</v>
      </c>
      <c r="CU38" s="200">
        <v>11</v>
      </c>
      <c r="CV38" s="200">
        <v>44</v>
      </c>
      <c r="CW38" s="200">
        <v>34</v>
      </c>
      <c r="CX38" s="200">
        <v>6</v>
      </c>
      <c r="DD38" s="200">
        <v>85</v>
      </c>
      <c r="DE38" s="200">
        <v>260351</v>
      </c>
      <c r="DF38" s="200">
        <v>0</v>
      </c>
      <c r="DG38" s="200">
        <v>0</v>
      </c>
      <c r="DH38" s="200">
        <v>2</v>
      </c>
      <c r="DI38" s="200">
        <v>1</v>
      </c>
      <c r="DJ38" s="200">
        <v>0</v>
      </c>
      <c r="DK38" s="200">
        <v>11</v>
      </c>
      <c r="DL38" s="200">
        <v>46</v>
      </c>
      <c r="DM38" s="200">
        <v>34</v>
      </c>
      <c r="DN38" s="200">
        <v>5</v>
      </c>
      <c r="DT38" s="200">
        <v>85</v>
      </c>
      <c r="DU38" s="200">
        <v>272916</v>
      </c>
      <c r="DV38" s="200">
        <v>0</v>
      </c>
      <c r="DW38" s="200">
        <v>0</v>
      </c>
      <c r="DX38" s="200">
        <v>3</v>
      </c>
      <c r="DY38" s="200">
        <v>1</v>
      </c>
      <c r="DZ38" s="200">
        <v>0</v>
      </c>
      <c r="EA38" s="200">
        <v>10</v>
      </c>
      <c r="EB38" s="200">
        <v>42</v>
      </c>
      <c r="EC38" s="200">
        <v>35</v>
      </c>
      <c r="ED38" s="200">
        <v>8</v>
      </c>
      <c r="EJ38" s="200">
        <v>85</v>
      </c>
      <c r="EK38" s="200">
        <v>533251</v>
      </c>
      <c r="EL38" s="200">
        <v>0</v>
      </c>
      <c r="EM38" s="200">
        <v>0</v>
      </c>
      <c r="EN38" s="200">
        <v>3</v>
      </c>
      <c r="EO38" s="200">
        <v>3</v>
      </c>
      <c r="EP38" s="200">
        <v>20</v>
      </c>
      <c r="EQ38" s="200">
        <v>26</v>
      </c>
      <c r="ER38" s="200">
        <v>46</v>
      </c>
      <c r="ES38" s="200">
        <v>2</v>
      </c>
      <c r="EY38" s="200">
        <v>74</v>
      </c>
      <c r="EZ38" s="200">
        <v>260337</v>
      </c>
      <c r="FA38" s="200">
        <v>0</v>
      </c>
      <c r="FB38" s="200">
        <v>0</v>
      </c>
      <c r="FC38" s="200">
        <v>2</v>
      </c>
      <c r="FD38" s="200">
        <v>2</v>
      </c>
      <c r="FE38" s="200">
        <v>17</v>
      </c>
      <c r="FF38" s="200">
        <v>25</v>
      </c>
      <c r="FG38" s="200">
        <v>51</v>
      </c>
      <c r="FH38" s="200">
        <v>2</v>
      </c>
      <c r="FN38" s="200">
        <v>79</v>
      </c>
      <c r="FO38" s="200">
        <v>272914</v>
      </c>
      <c r="FP38" s="200">
        <v>0</v>
      </c>
      <c r="FQ38" s="200">
        <v>0</v>
      </c>
      <c r="FR38" s="200">
        <v>4</v>
      </c>
      <c r="FS38" s="200">
        <v>4</v>
      </c>
      <c r="FT38" s="200">
        <v>23</v>
      </c>
      <c r="FU38" s="200">
        <v>27</v>
      </c>
      <c r="FV38" s="200">
        <v>41</v>
      </c>
      <c r="FW38" s="200">
        <v>1</v>
      </c>
      <c r="GC38" s="200">
        <v>69</v>
      </c>
      <c r="GD38" s="200">
        <v>533115</v>
      </c>
      <c r="GF38" s="200">
        <v>75</v>
      </c>
      <c r="GG38" s="200">
        <v>260292</v>
      </c>
      <c r="GI38" s="200">
        <v>79</v>
      </c>
      <c r="GJ38" s="200">
        <v>272823</v>
      </c>
      <c r="GL38" s="200">
        <v>72</v>
      </c>
      <c r="GM38" s="200">
        <v>511855</v>
      </c>
      <c r="GO38" s="200">
        <v>88</v>
      </c>
      <c r="GP38" s="200">
        <v>249868</v>
      </c>
      <c r="GR38" s="200">
        <v>89</v>
      </c>
      <c r="GS38" s="200">
        <v>261987</v>
      </c>
      <c r="GU38" s="200">
        <v>87</v>
      </c>
      <c r="GV38" s="200">
        <v>512099</v>
      </c>
      <c r="GX38" s="200">
        <v>92</v>
      </c>
      <c r="GY38" s="200">
        <v>249999</v>
      </c>
      <c r="HA38" s="200">
        <v>93</v>
      </c>
      <c r="HB38" s="200">
        <v>262100</v>
      </c>
      <c r="HD38" s="200">
        <v>90</v>
      </c>
      <c r="HE38" s="200">
        <v>512220</v>
      </c>
      <c r="HG38" s="200">
        <v>88</v>
      </c>
      <c r="HH38" s="200">
        <v>249998</v>
      </c>
      <c r="HJ38" s="200">
        <v>88</v>
      </c>
      <c r="HK38" s="200">
        <v>262222</v>
      </c>
      <c r="HM38" s="200">
        <v>88</v>
      </c>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row>
    <row r="39" spans="1:256" x14ac:dyDescent="0.2">
      <c r="B39" s="211" t="s">
        <v>242</v>
      </c>
      <c r="C39" s="200">
        <v>439254</v>
      </c>
      <c r="D39" s="200">
        <v>0</v>
      </c>
      <c r="E39" s="200">
        <v>0</v>
      </c>
      <c r="F39" s="200">
        <v>3</v>
      </c>
      <c r="G39" s="200">
        <v>2</v>
      </c>
      <c r="H39" s="200">
        <v>8</v>
      </c>
      <c r="I39" s="200">
        <v>41</v>
      </c>
      <c r="J39" s="200">
        <v>46</v>
      </c>
      <c r="K39" s="200">
        <v>0</v>
      </c>
      <c r="P39" s="200">
        <v>87</v>
      </c>
      <c r="Q39" s="200">
        <v>214120</v>
      </c>
      <c r="R39" s="200">
        <v>0</v>
      </c>
      <c r="S39" s="200">
        <v>0</v>
      </c>
      <c r="T39" s="200">
        <v>2</v>
      </c>
      <c r="U39" s="200">
        <v>2</v>
      </c>
      <c r="V39" s="200">
        <v>7</v>
      </c>
      <c r="W39" s="200">
        <v>39</v>
      </c>
      <c r="X39" s="200">
        <v>49</v>
      </c>
      <c r="Y39" s="200">
        <v>1</v>
      </c>
      <c r="AD39" s="200">
        <v>89</v>
      </c>
      <c r="AE39" s="200">
        <v>225134</v>
      </c>
      <c r="AF39" s="200">
        <v>0</v>
      </c>
      <c r="AG39" s="200">
        <v>0</v>
      </c>
      <c r="AH39" s="200">
        <v>4</v>
      </c>
      <c r="AI39" s="200">
        <v>3</v>
      </c>
      <c r="AJ39" s="200">
        <v>9</v>
      </c>
      <c r="AK39" s="200">
        <v>42</v>
      </c>
      <c r="AL39" s="200">
        <v>42</v>
      </c>
      <c r="AM39" s="200">
        <v>0</v>
      </c>
      <c r="AR39" s="200">
        <v>84</v>
      </c>
      <c r="AS39" s="200">
        <v>439564</v>
      </c>
      <c r="AT39" s="200">
        <v>0</v>
      </c>
      <c r="AU39" s="200">
        <v>0</v>
      </c>
      <c r="AV39" s="200">
        <v>1</v>
      </c>
      <c r="AW39" s="200">
        <v>1</v>
      </c>
      <c r="AX39" s="200">
        <v>3</v>
      </c>
      <c r="AY39" s="200">
        <v>12</v>
      </c>
      <c r="AZ39" s="200">
        <v>53</v>
      </c>
      <c r="BA39" s="200">
        <v>29</v>
      </c>
      <c r="BB39" s="200">
        <v>2</v>
      </c>
      <c r="BH39" s="200">
        <v>84</v>
      </c>
      <c r="BI39" s="200">
        <v>214295</v>
      </c>
      <c r="BJ39" s="200">
        <v>0</v>
      </c>
      <c r="BK39" s="200">
        <v>0</v>
      </c>
      <c r="BL39" s="200">
        <v>0</v>
      </c>
      <c r="BM39" s="200">
        <v>0</v>
      </c>
      <c r="BN39" s="200">
        <v>1</v>
      </c>
      <c r="BO39" s="200">
        <v>8</v>
      </c>
      <c r="BP39" s="200">
        <v>51</v>
      </c>
      <c r="BQ39" s="200">
        <v>37</v>
      </c>
      <c r="BR39" s="200">
        <v>2</v>
      </c>
      <c r="BX39" s="200">
        <v>89</v>
      </c>
      <c r="BY39" s="200">
        <v>225269</v>
      </c>
      <c r="BZ39" s="200">
        <v>0</v>
      </c>
      <c r="CA39" s="200">
        <v>0</v>
      </c>
      <c r="CB39" s="200">
        <v>1</v>
      </c>
      <c r="CC39" s="200">
        <v>1</v>
      </c>
      <c r="CD39" s="200">
        <v>4</v>
      </c>
      <c r="CE39" s="200">
        <v>16</v>
      </c>
      <c r="CF39" s="200">
        <v>55</v>
      </c>
      <c r="CG39" s="200">
        <v>23</v>
      </c>
      <c r="CH39" s="200">
        <v>1</v>
      </c>
      <c r="CN39" s="200">
        <v>79</v>
      </c>
      <c r="CO39" s="200">
        <v>439245</v>
      </c>
      <c r="CP39" s="200">
        <v>0</v>
      </c>
      <c r="CQ39" s="200">
        <v>0</v>
      </c>
      <c r="CR39" s="200">
        <v>2</v>
      </c>
      <c r="CS39" s="200">
        <v>1</v>
      </c>
      <c r="CT39" s="200">
        <v>0</v>
      </c>
      <c r="CU39" s="200">
        <v>11</v>
      </c>
      <c r="CV39" s="200">
        <v>44</v>
      </c>
      <c r="CW39" s="200">
        <v>35</v>
      </c>
      <c r="CX39" s="200">
        <v>6</v>
      </c>
      <c r="DD39" s="200">
        <v>85</v>
      </c>
      <c r="DE39" s="200">
        <v>214117</v>
      </c>
      <c r="DF39" s="200">
        <v>0</v>
      </c>
      <c r="DG39" s="200">
        <v>0</v>
      </c>
      <c r="DH39" s="200">
        <v>2</v>
      </c>
      <c r="DI39" s="200">
        <v>1</v>
      </c>
      <c r="DJ39" s="200">
        <v>0</v>
      </c>
      <c r="DK39" s="200">
        <v>11</v>
      </c>
      <c r="DL39" s="200">
        <v>47</v>
      </c>
      <c r="DM39" s="200">
        <v>34</v>
      </c>
      <c r="DN39" s="200">
        <v>5</v>
      </c>
      <c r="DT39" s="200">
        <v>85</v>
      </c>
      <c r="DU39" s="200">
        <v>225128</v>
      </c>
      <c r="DV39" s="200">
        <v>0</v>
      </c>
      <c r="DW39" s="200">
        <v>0</v>
      </c>
      <c r="DX39" s="200">
        <v>3</v>
      </c>
      <c r="DY39" s="200">
        <v>1</v>
      </c>
      <c r="DZ39" s="200">
        <v>0</v>
      </c>
      <c r="EA39" s="200">
        <v>10</v>
      </c>
      <c r="EB39" s="200">
        <v>42</v>
      </c>
      <c r="EC39" s="200">
        <v>35</v>
      </c>
      <c r="ED39" s="200">
        <v>7</v>
      </c>
      <c r="EJ39" s="200">
        <v>85</v>
      </c>
      <c r="EK39" s="200">
        <v>439220</v>
      </c>
      <c r="EL39" s="200">
        <v>0</v>
      </c>
      <c r="EM39" s="200">
        <v>0</v>
      </c>
      <c r="EN39" s="200">
        <v>3</v>
      </c>
      <c r="EO39" s="200">
        <v>3</v>
      </c>
      <c r="EP39" s="200">
        <v>21</v>
      </c>
      <c r="EQ39" s="200">
        <v>27</v>
      </c>
      <c r="ER39" s="200">
        <v>46</v>
      </c>
      <c r="ES39" s="200">
        <v>2</v>
      </c>
      <c r="EY39" s="200">
        <v>74</v>
      </c>
      <c r="EZ39" s="200">
        <v>214099</v>
      </c>
      <c r="FA39" s="200">
        <v>0</v>
      </c>
      <c r="FB39" s="200">
        <v>0</v>
      </c>
      <c r="FC39" s="200">
        <v>2</v>
      </c>
      <c r="FD39" s="200">
        <v>2</v>
      </c>
      <c r="FE39" s="200">
        <v>17</v>
      </c>
      <c r="FF39" s="200">
        <v>26</v>
      </c>
      <c r="FG39" s="200">
        <v>51</v>
      </c>
      <c r="FH39" s="200">
        <v>2</v>
      </c>
      <c r="FN39" s="200">
        <v>79</v>
      </c>
      <c r="FO39" s="200">
        <v>225121</v>
      </c>
      <c r="FP39" s="200">
        <v>0</v>
      </c>
      <c r="FQ39" s="200">
        <v>0</v>
      </c>
      <c r="FR39" s="200">
        <v>3</v>
      </c>
      <c r="FS39" s="200">
        <v>4</v>
      </c>
      <c r="FT39" s="200">
        <v>24</v>
      </c>
      <c r="FU39" s="200">
        <v>27</v>
      </c>
      <c r="FV39" s="200">
        <v>40</v>
      </c>
      <c r="FW39" s="200">
        <v>1</v>
      </c>
      <c r="GC39" s="200">
        <v>68</v>
      </c>
      <c r="GD39" s="200">
        <v>439146</v>
      </c>
      <c r="GF39" s="200">
        <v>76</v>
      </c>
      <c r="GG39" s="200">
        <v>214086</v>
      </c>
      <c r="GI39" s="200">
        <v>80</v>
      </c>
      <c r="GJ39" s="200">
        <v>225060</v>
      </c>
      <c r="GL39" s="200">
        <v>73</v>
      </c>
      <c r="GM39" s="200">
        <v>430731</v>
      </c>
      <c r="GO39" s="200">
        <v>88</v>
      </c>
      <c r="GP39" s="200">
        <v>209940</v>
      </c>
      <c r="GR39" s="200">
        <v>89</v>
      </c>
      <c r="GS39" s="200">
        <v>220791</v>
      </c>
      <c r="GU39" s="200">
        <v>87</v>
      </c>
      <c r="GV39" s="200">
        <v>430821</v>
      </c>
      <c r="GX39" s="200">
        <v>91</v>
      </c>
      <c r="GY39" s="200">
        <v>210004</v>
      </c>
      <c r="HA39" s="200">
        <v>93</v>
      </c>
      <c r="HB39" s="200">
        <v>220817</v>
      </c>
      <c r="HD39" s="200">
        <v>90</v>
      </c>
      <c r="HE39" s="200">
        <v>431245</v>
      </c>
      <c r="HG39" s="200">
        <v>88</v>
      </c>
      <c r="HH39" s="200">
        <v>210138</v>
      </c>
      <c r="HJ39" s="200">
        <v>87</v>
      </c>
      <c r="HK39" s="200">
        <v>221107</v>
      </c>
      <c r="HM39" s="200">
        <v>88</v>
      </c>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row>
    <row r="40" spans="1:256" x14ac:dyDescent="0.2">
      <c r="B40" s="211" t="s">
        <v>243</v>
      </c>
      <c r="C40" s="200">
        <v>92180</v>
      </c>
      <c r="D40" s="200">
        <v>0</v>
      </c>
      <c r="E40" s="200">
        <v>0</v>
      </c>
      <c r="F40" s="200">
        <v>5</v>
      </c>
      <c r="G40" s="200">
        <v>3</v>
      </c>
      <c r="H40" s="200">
        <v>10</v>
      </c>
      <c r="I40" s="200">
        <v>45</v>
      </c>
      <c r="J40" s="200">
        <v>36</v>
      </c>
      <c r="K40" s="200">
        <v>0</v>
      </c>
      <c r="P40" s="200">
        <v>81</v>
      </c>
      <c r="Q40" s="200">
        <v>45320</v>
      </c>
      <c r="R40" s="200" t="s">
        <v>78</v>
      </c>
      <c r="S40" s="200">
        <v>0</v>
      </c>
      <c r="T40" s="200">
        <v>4</v>
      </c>
      <c r="U40" s="200">
        <v>2</v>
      </c>
      <c r="V40" s="200">
        <v>9</v>
      </c>
      <c r="W40" s="200">
        <v>44</v>
      </c>
      <c r="X40" s="200">
        <v>39</v>
      </c>
      <c r="Y40" s="200" t="s">
        <v>78</v>
      </c>
      <c r="AD40" s="200">
        <v>83</v>
      </c>
      <c r="AE40" s="200">
        <v>46860</v>
      </c>
      <c r="AF40" s="200" t="s">
        <v>78</v>
      </c>
      <c r="AG40" s="200">
        <v>0</v>
      </c>
      <c r="AH40" s="200">
        <v>6</v>
      </c>
      <c r="AI40" s="200">
        <v>4</v>
      </c>
      <c r="AJ40" s="200">
        <v>11</v>
      </c>
      <c r="AK40" s="200">
        <v>45</v>
      </c>
      <c r="AL40" s="200">
        <v>34</v>
      </c>
      <c r="AM40" s="200" t="s">
        <v>78</v>
      </c>
      <c r="AR40" s="200">
        <v>79</v>
      </c>
      <c r="AS40" s="200">
        <v>92435</v>
      </c>
      <c r="AT40" s="200">
        <v>0</v>
      </c>
      <c r="AU40" s="200">
        <v>0</v>
      </c>
      <c r="AV40" s="200">
        <v>1</v>
      </c>
      <c r="AW40" s="200">
        <v>1</v>
      </c>
      <c r="AX40" s="200">
        <v>4</v>
      </c>
      <c r="AY40" s="200">
        <v>14</v>
      </c>
      <c r="AZ40" s="200">
        <v>53</v>
      </c>
      <c r="BA40" s="200">
        <v>26</v>
      </c>
      <c r="BB40" s="200">
        <v>1</v>
      </c>
      <c r="BH40" s="200">
        <v>80</v>
      </c>
      <c r="BI40" s="200">
        <v>45451</v>
      </c>
      <c r="BJ40" s="200">
        <v>0</v>
      </c>
      <c r="BK40" s="200">
        <v>0</v>
      </c>
      <c r="BL40" s="200">
        <v>1</v>
      </c>
      <c r="BM40" s="200">
        <v>1</v>
      </c>
      <c r="BN40" s="200">
        <v>3</v>
      </c>
      <c r="BO40" s="200">
        <v>11</v>
      </c>
      <c r="BP40" s="200">
        <v>52</v>
      </c>
      <c r="BQ40" s="200">
        <v>31</v>
      </c>
      <c r="BR40" s="200">
        <v>1</v>
      </c>
      <c r="BX40" s="200">
        <v>84</v>
      </c>
      <c r="BY40" s="200">
        <v>46984</v>
      </c>
      <c r="BZ40" s="200">
        <v>0</v>
      </c>
      <c r="CA40" s="200">
        <v>0</v>
      </c>
      <c r="CB40" s="200">
        <v>1</v>
      </c>
      <c r="CC40" s="200">
        <v>1</v>
      </c>
      <c r="CD40" s="200">
        <v>5</v>
      </c>
      <c r="CE40" s="200">
        <v>16</v>
      </c>
      <c r="CF40" s="200">
        <v>54</v>
      </c>
      <c r="CG40" s="200">
        <v>20</v>
      </c>
      <c r="CH40" s="200">
        <v>1</v>
      </c>
      <c r="CN40" s="200">
        <v>76</v>
      </c>
      <c r="CO40" s="200">
        <v>92169</v>
      </c>
      <c r="CP40" s="200">
        <v>0</v>
      </c>
      <c r="CQ40" s="200">
        <v>0</v>
      </c>
      <c r="CR40" s="200">
        <v>4</v>
      </c>
      <c r="CS40" s="200">
        <v>1</v>
      </c>
      <c r="CT40" s="200">
        <v>0</v>
      </c>
      <c r="CU40" s="200">
        <v>11</v>
      </c>
      <c r="CV40" s="200">
        <v>42</v>
      </c>
      <c r="CW40" s="200">
        <v>33</v>
      </c>
      <c r="CX40" s="200">
        <v>7</v>
      </c>
      <c r="DD40" s="200">
        <v>83</v>
      </c>
      <c r="DE40" s="200">
        <v>45315</v>
      </c>
      <c r="DF40" s="200">
        <v>0</v>
      </c>
      <c r="DG40" s="200">
        <v>0</v>
      </c>
      <c r="DH40" s="200">
        <v>4</v>
      </c>
      <c r="DI40" s="200">
        <v>1</v>
      </c>
      <c r="DJ40" s="200">
        <v>1</v>
      </c>
      <c r="DK40" s="200">
        <v>12</v>
      </c>
      <c r="DL40" s="200">
        <v>44</v>
      </c>
      <c r="DM40" s="200">
        <v>32</v>
      </c>
      <c r="DN40" s="200">
        <v>6</v>
      </c>
      <c r="DT40" s="200">
        <v>83</v>
      </c>
      <c r="DU40" s="200">
        <v>46854</v>
      </c>
      <c r="DV40" s="200">
        <v>0</v>
      </c>
      <c r="DW40" s="200">
        <v>0</v>
      </c>
      <c r="DX40" s="200">
        <v>5</v>
      </c>
      <c r="DY40" s="200">
        <v>1</v>
      </c>
      <c r="DZ40" s="200">
        <v>0</v>
      </c>
      <c r="EA40" s="200">
        <v>10</v>
      </c>
      <c r="EB40" s="200">
        <v>40</v>
      </c>
      <c r="EC40" s="200">
        <v>35</v>
      </c>
      <c r="ED40" s="200">
        <v>9</v>
      </c>
      <c r="EJ40" s="200">
        <v>83</v>
      </c>
      <c r="EK40" s="200">
        <v>92177</v>
      </c>
      <c r="EL40" s="200">
        <v>0</v>
      </c>
      <c r="EM40" s="200">
        <v>0</v>
      </c>
      <c r="EN40" s="200">
        <v>5</v>
      </c>
      <c r="EO40" s="200">
        <v>3</v>
      </c>
      <c r="EP40" s="200">
        <v>18</v>
      </c>
      <c r="EQ40" s="200">
        <v>24</v>
      </c>
      <c r="ER40" s="200">
        <v>48</v>
      </c>
      <c r="ES40" s="200">
        <v>2</v>
      </c>
      <c r="EY40" s="200">
        <v>74</v>
      </c>
      <c r="EZ40" s="200">
        <v>45319</v>
      </c>
      <c r="FA40" s="200">
        <v>0</v>
      </c>
      <c r="FB40" s="200">
        <v>0</v>
      </c>
      <c r="FC40" s="200">
        <v>4</v>
      </c>
      <c r="FD40" s="200">
        <v>2</v>
      </c>
      <c r="FE40" s="200">
        <v>15</v>
      </c>
      <c r="FF40" s="200">
        <v>23</v>
      </c>
      <c r="FG40" s="200">
        <v>52</v>
      </c>
      <c r="FH40" s="200">
        <v>2</v>
      </c>
      <c r="FN40" s="200">
        <v>78</v>
      </c>
      <c r="FO40" s="200">
        <v>46858</v>
      </c>
      <c r="FP40" s="200">
        <v>0</v>
      </c>
      <c r="FQ40" s="200">
        <v>0</v>
      </c>
      <c r="FR40" s="200">
        <v>6</v>
      </c>
      <c r="FS40" s="200">
        <v>4</v>
      </c>
      <c r="FT40" s="200">
        <v>20</v>
      </c>
      <c r="FU40" s="200">
        <v>25</v>
      </c>
      <c r="FV40" s="200">
        <v>43</v>
      </c>
      <c r="FW40" s="200">
        <v>1</v>
      </c>
      <c r="GC40" s="200">
        <v>70</v>
      </c>
      <c r="GD40" s="200">
        <v>92126</v>
      </c>
      <c r="GF40" s="200">
        <v>72</v>
      </c>
      <c r="GG40" s="200">
        <v>45292</v>
      </c>
      <c r="GI40" s="200">
        <v>75</v>
      </c>
      <c r="GJ40" s="200">
        <v>46834</v>
      </c>
      <c r="GL40" s="200">
        <v>69</v>
      </c>
      <c r="GM40" s="200">
        <v>79969</v>
      </c>
      <c r="GO40" s="200">
        <v>89</v>
      </c>
      <c r="GP40" s="200">
        <v>39363</v>
      </c>
      <c r="GR40" s="200">
        <v>90</v>
      </c>
      <c r="GS40" s="200">
        <v>40606</v>
      </c>
      <c r="GU40" s="200">
        <v>88</v>
      </c>
      <c r="GV40" s="200">
        <v>80103</v>
      </c>
      <c r="GX40" s="200">
        <v>92</v>
      </c>
      <c r="GY40" s="200">
        <v>39421</v>
      </c>
      <c r="HA40" s="200">
        <v>94</v>
      </c>
      <c r="HB40" s="200">
        <v>40682</v>
      </c>
      <c r="HD40" s="200">
        <v>91</v>
      </c>
      <c r="HE40" s="200">
        <v>79919</v>
      </c>
      <c r="HG40" s="200">
        <v>91</v>
      </c>
      <c r="HH40" s="200">
        <v>39346</v>
      </c>
      <c r="HJ40" s="200">
        <v>90</v>
      </c>
      <c r="HK40" s="200">
        <v>40573</v>
      </c>
      <c r="HM40" s="200">
        <v>91</v>
      </c>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row>
    <row r="41" spans="1:256" x14ac:dyDescent="0.2">
      <c r="B41" s="211" t="s">
        <v>238</v>
      </c>
      <c r="C41" s="200">
        <v>1854</v>
      </c>
      <c r="D41" s="200">
        <v>1</v>
      </c>
      <c r="E41" s="200">
        <v>3</v>
      </c>
      <c r="F41" s="200">
        <v>26</v>
      </c>
      <c r="G41" s="200">
        <v>3</v>
      </c>
      <c r="H41" s="200">
        <v>10</v>
      </c>
      <c r="I41" s="200">
        <v>31</v>
      </c>
      <c r="J41" s="200">
        <v>26</v>
      </c>
      <c r="K41" s="200">
        <v>0</v>
      </c>
      <c r="P41" s="200">
        <v>58</v>
      </c>
      <c r="Q41" s="200">
        <v>919</v>
      </c>
      <c r="R41" s="200" t="s">
        <v>78</v>
      </c>
      <c r="S41" s="200">
        <v>3</v>
      </c>
      <c r="T41" s="200">
        <v>24</v>
      </c>
      <c r="U41" s="200">
        <v>3</v>
      </c>
      <c r="V41" s="200">
        <v>10</v>
      </c>
      <c r="W41" s="200">
        <v>31</v>
      </c>
      <c r="X41" s="200">
        <v>28</v>
      </c>
      <c r="Y41" s="200" t="s">
        <v>78</v>
      </c>
      <c r="AD41" s="200">
        <v>60</v>
      </c>
      <c r="AE41" s="200">
        <v>935</v>
      </c>
      <c r="AF41" s="200" t="s">
        <v>78</v>
      </c>
      <c r="AG41" s="200">
        <v>3</v>
      </c>
      <c r="AH41" s="200">
        <v>28</v>
      </c>
      <c r="AI41" s="200">
        <v>3</v>
      </c>
      <c r="AJ41" s="200">
        <v>10</v>
      </c>
      <c r="AK41" s="200">
        <v>31</v>
      </c>
      <c r="AL41" s="200">
        <v>24</v>
      </c>
      <c r="AM41" s="200" t="s">
        <v>78</v>
      </c>
      <c r="AR41" s="200">
        <v>56</v>
      </c>
      <c r="AS41" s="200">
        <v>1846</v>
      </c>
      <c r="AT41" s="200">
        <v>2</v>
      </c>
      <c r="AU41" s="200">
        <v>2</v>
      </c>
      <c r="AV41" s="200">
        <v>7</v>
      </c>
      <c r="AW41" s="200">
        <v>7</v>
      </c>
      <c r="AX41" s="200">
        <v>11</v>
      </c>
      <c r="AY41" s="200">
        <v>17</v>
      </c>
      <c r="AZ41" s="200">
        <v>38</v>
      </c>
      <c r="BA41" s="200">
        <v>15</v>
      </c>
      <c r="BB41" s="200">
        <v>1</v>
      </c>
      <c r="BH41" s="200">
        <v>54</v>
      </c>
      <c r="BI41" s="200">
        <v>914</v>
      </c>
      <c r="BJ41" s="200">
        <v>2</v>
      </c>
      <c r="BK41" s="200">
        <v>2</v>
      </c>
      <c r="BL41" s="200">
        <v>6</v>
      </c>
      <c r="BM41" s="200">
        <v>7</v>
      </c>
      <c r="BN41" s="200">
        <v>9</v>
      </c>
      <c r="BO41" s="200">
        <v>14</v>
      </c>
      <c r="BP41" s="200">
        <v>38</v>
      </c>
      <c r="BQ41" s="200">
        <v>20</v>
      </c>
      <c r="BR41" s="200">
        <v>1</v>
      </c>
      <c r="BX41" s="200">
        <v>58</v>
      </c>
      <c r="BY41" s="200">
        <v>932</v>
      </c>
      <c r="BZ41" s="200">
        <v>2</v>
      </c>
      <c r="CA41" s="200">
        <v>2</v>
      </c>
      <c r="CB41" s="200">
        <v>7</v>
      </c>
      <c r="CC41" s="200">
        <v>7</v>
      </c>
      <c r="CD41" s="200">
        <v>13</v>
      </c>
      <c r="CE41" s="200">
        <v>20</v>
      </c>
      <c r="CF41" s="200">
        <v>38</v>
      </c>
      <c r="CG41" s="200">
        <v>10</v>
      </c>
      <c r="CH41" s="200">
        <v>0</v>
      </c>
      <c r="CN41" s="200">
        <v>49</v>
      </c>
      <c r="CO41" s="200">
        <v>1853</v>
      </c>
      <c r="CP41" s="200">
        <v>1</v>
      </c>
      <c r="CQ41" s="200">
        <v>3</v>
      </c>
      <c r="CR41" s="200">
        <v>22</v>
      </c>
      <c r="CS41" s="200">
        <v>1</v>
      </c>
      <c r="CT41" s="200">
        <v>1</v>
      </c>
      <c r="CU41" s="200">
        <v>13</v>
      </c>
      <c r="CV41" s="200">
        <v>37</v>
      </c>
      <c r="CW41" s="200">
        <v>19</v>
      </c>
      <c r="CX41" s="200">
        <v>3</v>
      </c>
      <c r="DD41" s="200">
        <v>60</v>
      </c>
      <c r="DE41" s="200">
        <v>919</v>
      </c>
      <c r="DF41" s="200">
        <v>1</v>
      </c>
      <c r="DG41" s="200">
        <v>3</v>
      </c>
      <c r="DH41" s="200">
        <v>21</v>
      </c>
      <c r="DI41" s="200">
        <v>1</v>
      </c>
      <c r="DJ41" s="200">
        <v>1</v>
      </c>
      <c r="DK41" s="200">
        <v>13</v>
      </c>
      <c r="DL41" s="200">
        <v>39</v>
      </c>
      <c r="DM41" s="200">
        <v>18</v>
      </c>
      <c r="DN41" s="200">
        <v>3</v>
      </c>
      <c r="DT41" s="200">
        <v>60</v>
      </c>
      <c r="DU41" s="200">
        <v>934</v>
      </c>
      <c r="DV41" s="200">
        <v>0</v>
      </c>
      <c r="DW41" s="200">
        <v>3</v>
      </c>
      <c r="DX41" s="200">
        <v>22</v>
      </c>
      <c r="DY41" s="200">
        <v>1</v>
      </c>
      <c r="DZ41" s="200">
        <v>1</v>
      </c>
      <c r="EA41" s="200">
        <v>13</v>
      </c>
      <c r="EB41" s="200">
        <v>35</v>
      </c>
      <c r="EC41" s="200">
        <v>21</v>
      </c>
      <c r="ED41" s="200">
        <v>4</v>
      </c>
      <c r="EJ41" s="200">
        <v>60</v>
      </c>
      <c r="EK41" s="200">
        <v>1854</v>
      </c>
      <c r="EL41" s="200">
        <v>1</v>
      </c>
      <c r="EM41" s="200">
        <v>3</v>
      </c>
      <c r="EN41" s="200">
        <v>26</v>
      </c>
      <c r="EO41" s="200">
        <v>4</v>
      </c>
      <c r="EP41" s="200">
        <v>19</v>
      </c>
      <c r="EQ41" s="200">
        <v>18</v>
      </c>
      <c r="ER41" s="200">
        <v>28</v>
      </c>
      <c r="ES41" s="200">
        <v>1</v>
      </c>
      <c r="EY41" s="200">
        <v>47</v>
      </c>
      <c r="EZ41" s="200">
        <v>919</v>
      </c>
      <c r="FA41" s="200">
        <v>1</v>
      </c>
      <c r="FB41" s="200">
        <v>2</v>
      </c>
      <c r="FC41" s="200">
        <v>24</v>
      </c>
      <c r="FD41" s="200">
        <v>4</v>
      </c>
      <c r="FE41" s="200">
        <v>18</v>
      </c>
      <c r="FF41" s="200">
        <v>18</v>
      </c>
      <c r="FG41" s="200">
        <v>31</v>
      </c>
      <c r="FH41" s="200">
        <v>1</v>
      </c>
      <c r="FN41" s="200">
        <v>51</v>
      </c>
      <c r="FO41" s="200">
        <v>935</v>
      </c>
      <c r="FP41" s="200">
        <v>0</v>
      </c>
      <c r="FQ41" s="200">
        <v>3</v>
      </c>
      <c r="FR41" s="200">
        <v>27</v>
      </c>
      <c r="FS41" s="200">
        <v>5</v>
      </c>
      <c r="FT41" s="200">
        <v>21</v>
      </c>
      <c r="FU41" s="200">
        <v>18</v>
      </c>
      <c r="FV41" s="200">
        <v>25</v>
      </c>
      <c r="FW41" s="200">
        <v>0</v>
      </c>
      <c r="GC41" s="200">
        <v>44</v>
      </c>
      <c r="GD41" s="200">
        <v>1843</v>
      </c>
      <c r="GF41" s="200">
        <v>46</v>
      </c>
      <c r="GG41" s="200">
        <v>914</v>
      </c>
      <c r="GI41" s="200">
        <v>51</v>
      </c>
      <c r="GJ41" s="200">
        <v>929</v>
      </c>
      <c r="GL41" s="200">
        <v>42</v>
      </c>
      <c r="GM41" s="200">
        <v>1155</v>
      </c>
      <c r="GO41" s="200">
        <v>63</v>
      </c>
      <c r="GP41" s="200">
        <v>565</v>
      </c>
      <c r="GR41" s="200">
        <v>64</v>
      </c>
      <c r="GS41" s="200">
        <v>590</v>
      </c>
      <c r="GU41" s="200">
        <v>63</v>
      </c>
      <c r="GV41" s="200">
        <v>1175</v>
      </c>
      <c r="GX41" s="200">
        <v>63</v>
      </c>
      <c r="GY41" s="200">
        <v>574</v>
      </c>
      <c r="HA41" s="200">
        <v>65</v>
      </c>
      <c r="HB41" s="200">
        <v>601</v>
      </c>
      <c r="HD41" s="200">
        <v>61</v>
      </c>
      <c r="HE41" s="200">
        <v>1056</v>
      </c>
      <c r="HG41" s="200">
        <v>68</v>
      </c>
      <c r="HH41" s="200">
        <v>514</v>
      </c>
      <c r="HJ41" s="200">
        <v>69</v>
      </c>
      <c r="HK41" s="200">
        <v>542</v>
      </c>
      <c r="HM41" s="200">
        <v>66</v>
      </c>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row>
    <row r="42" spans="1:256" x14ac:dyDescent="0.2">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row>
    <row r="43" spans="1:256" x14ac:dyDescent="0.2">
      <c r="A43" s="200" t="s">
        <v>23</v>
      </c>
      <c r="B43" s="211" t="s">
        <v>22</v>
      </c>
      <c r="C43" s="200">
        <v>533288</v>
      </c>
      <c r="D43" s="200">
        <v>0</v>
      </c>
      <c r="E43" s="200">
        <v>0</v>
      </c>
      <c r="F43" s="200">
        <v>3</v>
      </c>
      <c r="G43" s="200">
        <v>2</v>
      </c>
      <c r="H43" s="200">
        <v>8</v>
      </c>
      <c r="I43" s="200">
        <v>41</v>
      </c>
      <c r="J43" s="200">
        <v>44</v>
      </c>
      <c r="K43" s="200">
        <v>0</v>
      </c>
      <c r="P43" s="200">
        <v>86</v>
      </c>
      <c r="Q43" s="200">
        <v>260359</v>
      </c>
      <c r="R43" s="200">
        <v>0</v>
      </c>
      <c r="S43" s="200">
        <v>0</v>
      </c>
      <c r="T43" s="200">
        <v>2</v>
      </c>
      <c r="U43" s="200">
        <v>2</v>
      </c>
      <c r="V43" s="200">
        <v>7</v>
      </c>
      <c r="W43" s="200">
        <v>40</v>
      </c>
      <c r="X43" s="200">
        <v>47</v>
      </c>
      <c r="Y43" s="200">
        <v>1</v>
      </c>
      <c r="AD43" s="200">
        <v>88</v>
      </c>
      <c r="AE43" s="200">
        <v>272929</v>
      </c>
      <c r="AF43" s="200">
        <v>0</v>
      </c>
      <c r="AG43" s="200">
        <v>0</v>
      </c>
      <c r="AH43" s="200">
        <v>4</v>
      </c>
      <c r="AI43" s="200">
        <v>3</v>
      </c>
      <c r="AJ43" s="200">
        <v>9</v>
      </c>
      <c r="AK43" s="200">
        <v>42</v>
      </c>
      <c r="AL43" s="200">
        <v>41</v>
      </c>
      <c r="AM43" s="200">
        <v>0</v>
      </c>
      <c r="AR43" s="200">
        <v>83</v>
      </c>
      <c r="AS43" s="200">
        <v>533845</v>
      </c>
      <c r="AT43" s="200">
        <v>0</v>
      </c>
      <c r="AU43" s="200">
        <v>0</v>
      </c>
      <c r="AV43" s="200">
        <v>1</v>
      </c>
      <c r="AW43" s="200">
        <v>1</v>
      </c>
      <c r="AX43" s="200">
        <v>3</v>
      </c>
      <c r="AY43" s="200">
        <v>12</v>
      </c>
      <c r="AZ43" s="200">
        <v>53</v>
      </c>
      <c r="BA43" s="200">
        <v>29</v>
      </c>
      <c r="BB43" s="200">
        <v>2</v>
      </c>
      <c r="BH43" s="200">
        <v>83</v>
      </c>
      <c r="BI43" s="200">
        <v>260660</v>
      </c>
      <c r="BJ43" s="200">
        <v>0</v>
      </c>
      <c r="BK43" s="200">
        <v>0</v>
      </c>
      <c r="BL43" s="200">
        <v>0</v>
      </c>
      <c r="BM43" s="200">
        <v>0</v>
      </c>
      <c r="BN43" s="200">
        <v>2</v>
      </c>
      <c r="BO43" s="200">
        <v>9</v>
      </c>
      <c r="BP43" s="200">
        <v>51</v>
      </c>
      <c r="BQ43" s="200">
        <v>36</v>
      </c>
      <c r="BR43" s="200">
        <v>2</v>
      </c>
      <c r="BX43" s="200">
        <v>88</v>
      </c>
      <c r="BY43" s="200">
        <v>273185</v>
      </c>
      <c r="BZ43" s="200">
        <v>0</v>
      </c>
      <c r="CA43" s="200">
        <v>0</v>
      </c>
      <c r="CB43" s="200">
        <v>1</v>
      </c>
      <c r="CC43" s="200">
        <v>1</v>
      </c>
      <c r="CD43" s="200">
        <v>4</v>
      </c>
      <c r="CE43" s="200">
        <v>16</v>
      </c>
      <c r="CF43" s="200">
        <v>55</v>
      </c>
      <c r="CG43" s="200">
        <v>22</v>
      </c>
      <c r="CH43" s="200">
        <v>1</v>
      </c>
      <c r="CN43" s="200">
        <v>78</v>
      </c>
      <c r="CO43" s="200">
        <v>533267</v>
      </c>
      <c r="CP43" s="200">
        <v>0</v>
      </c>
      <c r="CQ43" s="200">
        <v>0</v>
      </c>
      <c r="CR43" s="200">
        <v>3</v>
      </c>
      <c r="CS43" s="200">
        <v>1</v>
      </c>
      <c r="CT43" s="200">
        <v>0</v>
      </c>
      <c r="CU43" s="200">
        <v>11</v>
      </c>
      <c r="CV43" s="200">
        <v>44</v>
      </c>
      <c r="CW43" s="200">
        <v>34</v>
      </c>
      <c r="CX43" s="200">
        <v>6</v>
      </c>
      <c r="DD43" s="200">
        <v>85</v>
      </c>
      <c r="DE43" s="200">
        <v>260351</v>
      </c>
      <c r="DF43" s="200">
        <v>0</v>
      </c>
      <c r="DG43" s="200">
        <v>0</v>
      </c>
      <c r="DH43" s="200">
        <v>2</v>
      </c>
      <c r="DI43" s="200">
        <v>1</v>
      </c>
      <c r="DJ43" s="200">
        <v>0</v>
      </c>
      <c r="DK43" s="200">
        <v>11</v>
      </c>
      <c r="DL43" s="200">
        <v>46</v>
      </c>
      <c r="DM43" s="200">
        <v>34</v>
      </c>
      <c r="DN43" s="200">
        <v>5</v>
      </c>
      <c r="DT43" s="200">
        <v>85</v>
      </c>
      <c r="DU43" s="200">
        <v>272916</v>
      </c>
      <c r="DV43" s="200">
        <v>0</v>
      </c>
      <c r="DW43" s="200">
        <v>0</v>
      </c>
      <c r="DX43" s="200">
        <v>3</v>
      </c>
      <c r="DY43" s="200">
        <v>1</v>
      </c>
      <c r="DZ43" s="200">
        <v>0</v>
      </c>
      <c r="EA43" s="200">
        <v>10</v>
      </c>
      <c r="EB43" s="200">
        <v>42</v>
      </c>
      <c r="EC43" s="200">
        <v>35</v>
      </c>
      <c r="ED43" s="200">
        <v>8</v>
      </c>
      <c r="EJ43" s="200">
        <v>85</v>
      </c>
      <c r="EK43" s="200">
        <v>533251</v>
      </c>
      <c r="EL43" s="200">
        <v>0</v>
      </c>
      <c r="EM43" s="200">
        <v>0</v>
      </c>
      <c r="EN43" s="200">
        <v>3</v>
      </c>
      <c r="EO43" s="200">
        <v>3</v>
      </c>
      <c r="EP43" s="200">
        <v>20</v>
      </c>
      <c r="EQ43" s="200">
        <v>26</v>
      </c>
      <c r="ER43" s="200">
        <v>46</v>
      </c>
      <c r="ES43" s="200">
        <v>2</v>
      </c>
      <c r="EY43" s="200">
        <v>74</v>
      </c>
      <c r="EZ43" s="200">
        <v>260337</v>
      </c>
      <c r="FA43" s="200">
        <v>0</v>
      </c>
      <c r="FB43" s="200">
        <v>0</v>
      </c>
      <c r="FC43" s="200">
        <v>2</v>
      </c>
      <c r="FD43" s="200">
        <v>2</v>
      </c>
      <c r="FE43" s="200">
        <v>17</v>
      </c>
      <c r="FF43" s="200">
        <v>25</v>
      </c>
      <c r="FG43" s="200">
        <v>51</v>
      </c>
      <c r="FH43" s="200">
        <v>2</v>
      </c>
      <c r="FN43" s="200">
        <v>79</v>
      </c>
      <c r="FO43" s="200">
        <v>272914</v>
      </c>
      <c r="FP43" s="200">
        <v>0</v>
      </c>
      <c r="FQ43" s="200">
        <v>0</v>
      </c>
      <c r="FR43" s="200">
        <v>4</v>
      </c>
      <c r="FS43" s="200">
        <v>4</v>
      </c>
      <c r="FT43" s="200">
        <v>23</v>
      </c>
      <c r="FU43" s="200">
        <v>27</v>
      </c>
      <c r="FV43" s="200">
        <v>41</v>
      </c>
      <c r="FW43" s="200">
        <v>1</v>
      </c>
      <c r="GC43" s="200">
        <v>69</v>
      </c>
      <c r="GD43" s="200">
        <v>533115</v>
      </c>
      <c r="GF43" s="200">
        <v>75</v>
      </c>
      <c r="GG43" s="200">
        <v>260292</v>
      </c>
      <c r="GI43" s="200">
        <v>79</v>
      </c>
      <c r="GJ43" s="200">
        <v>272823</v>
      </c>
      <c r="GL43" s="200">
        <v>72</v>
      </c>
      <c r="GM43" s="200">
        <v>511855</v>
      </c>
      <c r="GO43" s="200">
        <v>88</v>
      </c>
      <c r="GP43" s="200">
        <v>249868</v>
      </c>
      <c r="GR43" s="200">
        <v>89</v>
      </c>
      <c r="GS43" s="200">
        <v>261987</v>
      </c>
      <c r="GU43" s="200">
        <v>87</v>
      </c>
      <c r="GV43" s="200">
        <v>512099</v>
      </c>
      <c r="GX43" s="200">
        <v>92</v>
      </c>
      <c r="GY43" s="200">
        <v>249999</v>
      </c>
      <c r="HA43" s="200">
        <v>93</v>
      </c>
      <c r="HB43" s="200">
        <v>262100</v>
      </c>
      <c r="HD43" s="200">
        <v>90</v>
      </c>
      <c r="HE43" s="200">
        <v>512220</v>
      </c>
      <c r="HG43" s="200">
        <v>88</v>
      </c>
      <c r="HH43" s="200">
        <v>249998</v>
      </c>
      <c r="HJ43" s="200">
        <v>88</v>
      </c>
      <c r="HK43" s="200">
        <v>262222</v>
      </c>
      <c r="HM43" s="200">
        <v>88</v>
      </c>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row>
    <row r="44" spans="1:256" x14ac:dyDescent="0.2">
      <c r="B44" s="211" t="s">
        <v>23</v>
      </c>
      <c r="C44" s="200">
        <v>97807</v>
      </c>
      <c r="D44" s="200">
        <v>0</v>
      </c>
      <c r="E44" s="200">
        <v>0</v>
      </c>
      <c r="F44" s="200">
        <v>7</v>
      </c>
      <c r="G44" s="200">
        <v>5</v>
      </c>
      <c r="H44" s="200">
        <v>13</v>
      </c>
      <c r="I44" s="200">
        <v>48</v>
      </c>
      <c r="J44" s="200">
        <v>27</v>
      </c>
      <c r="K44" s="200">
        <v>0</v>
      </c>
      <c r="P44" s="200">
        <v>75</v>
      </c>
      <c r="Q44" s="200">
        <v>47734</v>
      </c>
      <c r="R44" s="200">
        <v>0</v>
      </c>
      <c r="S44" s="200">
        <v>0</v>
      </c>
      <c r="T44" s="200">
        <v>5</v>
      </c>
      <c r="U44" s="200">
        <v>4</v>
      </c>
      <c r="V44" s="200">
        <v>13</v>
      </c>
      <c r="W44" s="200">
        <v>49</v>
      </c>
      <c r="X44" s="200">
        <v>30</v>
      </c>
      <c r="Y44" s="200">
        <v>0</v>
      </c>
      <c r="AD44" s="200">
        <v>79</v>
      </c>
      <c r="AE44" s="200">
        <v>50073</v>
      </c>
      <c r="AF44" s="200">
        <v>0</v>
      </c>
      <c r="AG44" s="200">
        <v>0</v>
      </c>
      <c r="AH44" s="200">
        <v>9</v>
      </c>
      <c r="AI44" s="200">
        <v>5</v>
      </c>
      <c r="AJ44" s="200">
        <v>14</v>
      </c>
      <c r="AK44" s="200">
        <v>47</v>
      </c>
      <c r="AL44" s="200">
        <v>24</v>
      </c>
      <c r="AM44" s="200">
        <v>0</v>
      </c>
      <c r="AR44" s="200">
        <v>71</v>
      </c>
      <c r="AS44" s="200">
        <v>97990</v>
      </c>
      <c r="AT44" s="200">
        <v>0</v>
      </c>
      <c r="AU44" s="200">
        <v>0</v>
      </c>
      <c r="AV44" s="200">
        <v>1</v>
      </c>
      <c r="AW44" s="200">
        <v>2</v>
      </c>
      <c r="AX44" s="200">
        <v>6</v>
      </c>
      <c r="AY44" s="200">
        <v>21</v>
      </c>
      <c r="AZ44" s="200">
        <v>55</v>
      </c>
      <c r="BA44" s="200">
        <v>15</v>
      </c>
      <c r="BB44" s="200">
        <v>0</v>
      </c>
      <c r="BH44" s="200">
        <v>70</v>
      </c>
      <c r="BI44" s="200">
        <v>47834</v>
      </c>
      <c r="BJ44" s="200">
        <v>0</v>
      </c>
      <c r="BK44" s="200">
        <v>0</v>
      </c>
      <c r="BL44" s="200">
        <v>1</v>
      </c>
      <c r="BM44" s="200">
        <v>1</v>
      </c>
      <c r="BN44" s="200">
        <v>4</v>
      </c>
      <c r="BO44" s="200">
        <v>16</v>
      </c>
      <c r="BP44" s="200">
        <v>57</v>
      </c>
      <c r="BQ44" s="200">
        <v>20</v>
      </c>
      <c r="BR44" s="200">
        <v>1</v>
      </c>
      <c r="BX44" s="200">
        <v>78</v>
      </c>
      <c r="BY44" s="200">
        <v>50156</v>
      </c>
      <c r="BZ44" s="200">
        <v>0</v>
      </c>
      <c r="CA44" s="200">
        <v>0</v>
      </c>
      <c r="CB44" s="200">
        <v>2</v>
      </c>
      <c r="CC44" s="200">
        <v>2</v>
      </c>
      <c r="CD44" s="200">
        <v>8</v>
      </c>
      <c r="CE44" s="200">
        <v>25</v>
      </c>
      <c r="CF44" s="200">
        <v>53</v>
      </c>
      <c r="CG44" s="200">
        <v>10</v>
      </c>
      <c r="CH44" s="200">
        <v>0</v>
      </c>
      <c r="CN44" s="200">
        <v>63</v>
      </c>
      <c r="CO44" s="200">
        <v>97799</v>
      </c>
      <c r="CP44" s="200">
        <v>1</v>
      </c>
      <c r="CQ44" s="200">
        <v>0</v>
      </c>
      <c r="CR44" s="200">
        <v>6</v>
      </c>
      <c r="CS44" s="200">
        <v>1</v>
      </c>
      <c r="CT44" s="200">
        <v>1</v>
      </c>
      <c r="CU44" s="200">
        <v>17</v>
      </c>
      <c r="CV44" s="200">
        <v>49</v>
      </c>
      <c r="CW44" s="200">
        <v>22</v>
      </c>
      <c r="CX44" s="200">
        <v>2</v>
      </c>
      <c r="DD44" s="200">
        <v>74</v>
      </c>
      <c r="DE44" s="200">
        <v>47730</v>
      </c>
      <c r="DF44" s="200">
        <v>0</v>
      </c>
      <c r="DG44" s="200">
        <v>0</v>
      </c>
      <c r="DH44" s="200">
        <v>4</v>
      </c>
      <c r="DI44" s="200">
        <v>2</v>
      </c>
      <c r="DJ44" s="200">
        <v>1</v>
      </c>
      <c r="DK44" s="200">
        <v>18</v>
      </c>
      <c r="DL44" s="200">
        <v>51</v>
      </c>
      <c r="DM44" s="200">
        <v>21</v>
      </c>
      <c r="DN44" s="200">
        <v>2</v>
      </c>
      <c r="DT44" s="200">
        <v>74</v>
      </c>
      <c r="DU44" s="200">
        <v>50069</v>
      </c>
      <c r="DV44" s="200">
        <v>1</v>
      </c>
      <c r="DW44" s="200">
        <v>0</v>
      </c>
      <c r="DX44" s="200">
        <v>7</v>
      </c>
      <c r="DY44" s="200">
        <v>1</v>
      </c>
      <c r="DZ44" s="200">
        <v>1</v>
      </c>
      <c r="EA44" s="200">
        <v>16</v>
      </c>
      <c r="EB44" s="200">
        <v>48</v>
      </c>
      <c r="EC44" s="200">
        <v>24</v>
      </c>
      <c r="ED44" s="200">
        <v>3</v>
      </c>
      <c r="EJ44" s="200">
        <v>74</v>
      </c>
      <c r="EK44" s="200">
        <v>97803</v>
      </c>
      <c r="EL44" s="200">
        <v>0</v>
      </c>
      <c r="EM44" s="200">
        <v>0</v>
      </c>
      <c r="EN44" s="200">
        <v>6</v>
      </c>
      <c r="EO44" s="200">
        <v>6</v>
      </c>
      <c r="EP44" s="200">
        <v>29</v>
      </c>
      <c r="EQ44" s="200">
        <v>27</v>
      </c>
      <c r="ER44" s="200">
        <v>31</v>
      </c>
      <c r="ES44" s="200">
        <v>0</v>
      </c>
      <c r="EY44" s="200">
        <v>59</v>
      </c>
      <c r="EZ44" s="200">
        <v>47731</v>
      </c>
      <c r="FA44" s="200">
        <v>0</v>
      </c>
      <c r="FB44" s="200">
        <v>0</v>
      </c>
      <c r="FC44" s="200">
        <v>4</v>
      </c>
      <c r="FD44" s="200">
        <v>4</v>
      </c>
      <c r="FE44" s="200">
        <v>26</v>
      </c>
      <c r="FF44" s="200">
        <v>29</v>
      </c>
      <c r="FG44" s="200">
        <v>36</v>
      </c>
      <c r="FH44" s="200">
        <v>1</v>
      </c>
      <c r="FN44" s="200">
        <v>65</v>
      </c>
      <c r="FO44" s="200">
        <v>50072</v>
      </c>
      <c r="FP44" s="200">
        <v>1</v>
      </c>
      <c r="FQ44" s="200">
        <v>0</v>
      </c>
      <c r="FR44" s="200">
        <v>8</v>
      </c>
      <c r="FS44" s="200">
        <v>7</v>
      </c>
      <c r="FT44" s="200">
        <v>31</v>
      </c>
      <c r="FU44" s="200">
        <v>26</v>
      </c>
      <c r="FV44" s="200">
        <v>26</v>
      </c>
      <c r="FW44" s="200">
        <v>0</v>
      </c>
      <c r="GC44" s="200">
        <v>53</v>
      </c>
      <c r="GD44" s="200">
        <v>97749</v>
      </c>
      <c r="GF44" s="200">
        <v>60</v>
      </c>
      <c r="GG44" s="200">
        <v>47713</v>
      </c>
      <c r="GI44" s="200">
        <v>65</v>
      </c>
      <c r="GJ44" s="200">
        <v>50036</v>
      </c>
      <c r="GL44" s="200">
        <v>56</v>
      </c>
      <c r="GM44" s="200">
        <v>93943</v>
      </c>
      <c r="GO44" s="200">
        <v>83</v>
      </c>
      <c r="GP44" s="200">
        <v>45856</v>
      </c>
      <c r="GR44" s="200">
        <v>84</v>
      </c>
      <c r="GS44" s="200">
        <v>48087</v>
      </c>
      <c r="GU44" s="200">
        <v>82</v>
      </c>
      <c r="GV44" s="200">
        <v>93961</v>
      </c>
      <c r="GX44" s="200">
        <v>88</v>
      </c>
      <c r="GY44" s="200">
        <v>45866</v>
      </c>
      <c r="HA44" s="200">
        <v>90</v>
      </c>
      <c r="HB44" s="200">
        <v>48095</v>
      </c>
      <c r="HD44" s="200">
        <v>85</v>
      </c>
      <c r="HE44" s="200">
        <v>93831</v>
      </c>
      <c r="HG44" s="200">
        <v>83</v>
      </c>
      <c r="HH44" s="200">
        <v>45826</v>
      </c>
      <c r="HJ44" s="200">
        <v>82</v>
      </c>
      <c r="HK44" s="200">
        <v>48005</v>
      </c>
      <c r="HM44" s="200">
        <v>83</v>
      </c>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row>
    <row r="45" spans="1:256" x14ac:dyDescent="0.2">
      <c r="B45" t="s">
        <v>244</v>
      </c>
      <c r="C45" s="200">
        <v>435481</v>
      </c>
      <c r="D45" s="200">
        <v>0</v>
      </c>
      <c r="E45" s="200">
        <v>0</v>
      </c>
      <c r="F45" s="200">
        <v>3</v>
      </c>
      <c r="G45" s="200">
        <v>2</v>
      </c>
      <c r="H45" s="200">
        <v>7</v>
      </c>
      <c r="I45" s="200">
        <v>40</v>
      </c>
      <c r="J45" s="200">
        <v>48</v>
      </c>
      <c r="K45" s="200">
        <v>0</v>
      </c>
      <c r="P45" s="200">
        <v>88</v>
      </c>
      <c r="Q45" s="200">
        <v>212625</v>
      </c>
      <c r="R45" s="200">
        <v>0</v>
      </c>
      <c r="S45" s="200">
        <v>0</v>
      </c>
      <c r="T45" s="200">
        <v>2</v>
      </c>
      <c r="U45" s="200">
        <v>1</v>
      </c>
      <c r="V45" s="200">
        <v>6</v>
      </c>
      <c r="W45" s="200">
        <v>38</v>
      </c>
      <c r="X45" s="200">
        <v>51</v>
      </c>
      <c r="Y45" s="200">
        <v>1</v>
      </c>
      <c r="AD45" s="200">
        <v>90</v>
      </c>
      <c r="AE45" s="200">
        <v>222856</v>
      </c>
      <c r="AF45" s="200">
        <v>0</v>
      </c>
      <c r="AG45" s="200">
        <v>0</v>
      </c>
      <c r="AH45" s="200">
        <v>3</v>
      </c>
      <c r="AI45" s="200">
        <v>2</v>
      </c>
      <c r="AJ45" s="200">
        <v>8</v>
      </c>
      <c r="AK45" s="200">
        <v>41</v>
      </c>
      <c r="AL45" s="200">
        <v>44</v>
      </c>
      <c r="AM45" s="200">
        <v>0</v>
      </c>
      <c r="AR45" s="200">
        <v>86</v>
      </c>
      <c r="AS45" s="200">
        <v>435855</v>
      </c>
      <c r="AT45" s="200">
        <v>0</v>
      </c>
      <c r="AU45" s="200">
        <v>0</v>
      </c>
      <c r="AV45" s="200">
        <v>1</v>
      </c>
      <c r="AW45" s="200">
        <v>1</v>
      </c>
      <c r="AX45" s="200">
        <v>2</v>
      </c>
      <c r="AY45" s="200">
        <v>11</v>
      </c>
      <c r="AZ45" s="200">
        <v>52</v>
      </c>
      <c r="BA45" s="200">
        <v>32</v>
      </c>
      <c r="BB45" s="200">
        <v>2</v>
      </c>
      <c r="BH45" s="200">
        <v>86</v>
      </c>
      <c r="BI45" s="200">
        <v>212826</v>
      </c>
      <c r="BJ45" s="200">
        <v>0</v>
      </c>
      <c r="BK45" s="200">
        <v>0</v>
      </c>
      <c r="BL45" s="200">
        <v>0</v>
      </c>
      <c r="BM45" s="200">
        <v>0</v>
      </c>
      <c r="BN45" s="200">
        <v>1</v>
      </c>
      <c r="BO45" s="200">
        <v>7</v>
      </c>
      <c r="BP45" s="200">
        <v>49</v>
      </c>
      <c r="BQ45" s="200">
        <v>39</v>
      </c>
      <c r="BR45" s="200">
        <v>2</v>
      </c>
      <c r="BX45" s="200">
        <v>91</v>
      </c>
      <c r="BY45" s="200">
        <v>223029</v>
      </c>
      <c r="BZ45" s="200">
        <v>0</v>
      </c>
      <c r="CA45" s="200">
        <v>0</v>
      </c>
      <c r="CB45" s="200">
        <v>1</v>
      </c>
      <c r="CC45" s="200">
        <v>1</v>
      </c>
      <c r="CD45" s="200">
        <v>3</v>
      </c>
      <c r="CE45" s="200">
        <v>14</v>
      </c>
      <c r="CF45" s="200">
        <v>56</v>
      </c>
      <c r="CG45" s="200">
        <v>25</v>
      </c>
      <c r="CH45" s="200">
        <v>1</v>
      </c>
      <c r="CN45" s="200">
        <v>82</v>
      </c>
      <c r="CO45" s="200">
        <v>435468</v>
      </c>
      <c r="CP45" s="200">
        <v>0</v>
      </c>
      <c r="CQ45" s="200">
        <v>0</v>
      </c>
      <c r="CR45" s="200">
        <v>2</v>
      </c>
      <c r="CS45" s="200">
        <v>1</v>
      </c>
      <c r="CT45" s="200">
        <v>0</v>
      </c>
      <c r="CU45" s="200">
        <v>9</v>
      </c>
      <c r="CV45" s="200">
        <v>43</v>
      </c>
      <c r="CW45" s="200">
        <v>37</v>
      </c>
      <c r="CX45" s="200">
        <v>7</v>
      </c>
      <c r="DD45" s="200">
        <v>87</v>
      </c>
      <c r="DE45" s="200">
        <v>212621</v>
      </c>
      <c r="DF45" s="200">
        <v>0</v>
      </c>
      <c r="DG45" s="200">
        <v>0</v>
      </c>
      <c r="DH45" s="200">
        <v>2</v>
      </c>
      <c r="DI45" s="200">
        <v>1</v>
      </c>
      <c r="DJ45" s="200">
        <v>0</v>
      </c>
      <c r="DK45" s="200">
        <v>10</v>
      </c>
      <c r="DL45" s="200">
        <v>45</v>
      </c>
      <c r="DM45" s="200">
        <v>36</v>
      </c>
      <c r="DN45" s="200">
        <v>6</v>
      </c>
      <c r="DT45" s="200">
        <v>87</v>
      </c>
      <c r="DU45" s="200">
        <v>222847</v>
      </c>
      <c r="DV45" s="200">
        <v>0</v>
      </c>
      <c r="DW45" s="200">
        <v>0</v>
      </c>
      <c r="DX45" s="200">
        <v>3</v>
      </c>
      <c r="DY45" s="200">
        <v>1</v>
      </c>
      <c r="DZ45" s="200">
        <v>0</v>
      </c>
      <c r="EA45" s="200">
        <v>9</v>
      </c>
      <c r="EB45" s="200">
        <v>40</v>
      </c>
      <c r="EC45" s="200">
        <v>38</v>
      </c>
      <c r="ED45" s="200">
        <v>9</v>
      </c>
      <c r="EJ45" s="200">
        <v>87</v>
      </c>
      <c r="EK45" s="200">
        <v>435448</v>
      </c>
      <c r="EL45" s="200">
        <v>0</v>
      </c>
      <c r="EM45" s="200">
        <v>0</v>
      </c>
      <c r="EN45" s="200">
        <v>2</v>
      </c>
      <c r="EO45" s="200">
        <v>2</v>
      </c>
      <c r="EP45" s="200">
        <v>18</v>
      </c>
      <c r="EQ45" s="200">
        <v>26</v>
      </c>
      <c r="ER45" s="200">
        <v>49</v>
      </c>
      <c r="ES45" s="200">
        <v>2</v>
      </c>
      <c r="EY45" s="200">
        <v>77</v>
      </c>
      <c r="EZ45" s="200">
        <v>212606</v>
      </c>
      <c r="FA45" s="200">
        <v>0</v>
      </c>
      <c r="FB45" s="200">
        <v>0</v>
      </c>
      <c r="FC45" s="200">
        <v>2</v>
      </c>
      <c r="FD45" s="200">
        <v>1</v>
      </c>
      <c r="FE45" s="200">
        <v>15</v>
      </c>
      <c r="FF45" s="200">
        <v>25</v>
      </c>
      <c r="FG45" s="200">
        <v>55</v>
      </c>
      <c r="FH45" s="200">
        <v>2</v>
      </c>
      <c r="FN45" s="200">
        <v>82</v>
      </c>
      <c r="FO45" s="200">
        <v>222842</v>
      </c>
      <c r="FP45" s="200">
        <v>0</v>
      </c>
      <c r="FQ45" s="200">
        <v>0</v>
      </c>
      <c r="FR45" s="200">
        <v>3</v>
      </c>
      <c r="FS45" s="200">
        <v>3</v>
      </c>
      <c r="FT45" s="200">
        <v>21</v>
      </c>
      <c r="FU45" s="200">
        <v>27</v>
      </c>
      <c r="FV45" s="200">
        <v>44</v>
      </c>
      <c r="FW45" s="200">
        <v>1</v>
      </c>
      <c r="GC45" s="200">
        <v>72</v>
      </c>
      <c r="GD45" s="200">
        <v>435366</v>
      </c>
      <c r="GF45" s="200">
        <v>79</v>
      </c>
      <c r="GG45" s="200">
        <v>212579</v>
      </c>
      <c r="GI45" s="200">
        <v>82</v>
      </c>
      <c r="GJ45" s="200">
        <v>222787</v>
      </c>
      <c r="GL45" s="200">
        <v>76</v>
      </c>
      <c r="GM45" s="200">
        <v>417912</v>
      </c>
      <c r="GO45" s="200">
        <v>89</v>
      </c>
      <c r="GP45" s="200">
        <v>204012</v>
      </c>
      <c r="GR45" s="200">
        <v>90</v>
      </c>
      <c r="GS45" s="200">
        <v>213900</v>
      </c>
      <c r="GU45" s="200">
        <v>88</v>
      </c>
      <c r="GV45" s="200">
        <v>418138</v>
      </c>
      <c r="GX45" s="200">
        <v>92</v>
      </c>
      <c r="GY45" s="200">
        <v>204133</v>
      </c>
      <c r="HA45" s="200">
        <v>94</v>
      </c>
      <c r="HB45" s="200">
        <v>214005</v>
      </c>
      <c r="HD45" s="200">
        <v>91</v>
      </c>
      <c r="HE45" s="200">
        <v>418389</v>
      </c>
      <c r="HG45" s="200">
        <v>89</v>
      </c>
      <c r="HH45" s="200">
        <v>204172</v>
      </c>
      <c r="HJ45" s="200">
        <v>89</v>
      </c>
      <c r="HK45" s="200">
        <v>214217</v>
      </c>
      <c r="HM45" s="200">
        <v>89</v>
      </c>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row>
    <row r="46" spans="1:256" x14ac:dyDescent="0.2">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row>
    <row r="47" spans="1:256" x14ac:dyDescent="0.2">
      <c r="A47" s="200" t="s">
        <v>102</v>
      </c>
      <c r="B47" s="200" t="s">
        <v>22</v>
      </c>
      <c r="C47" s="200">
        <v>533288</v>
      </c>
      <c r="D47" s="200">
        <v>0</v>
      </c>
      <c r="E47" s="200">
        <v>0</v>
      </c>
      <c r="F47" s="200">
        <v>3</v>
      </c>
      <c r="G47" s="200">
        <v>2</v>
      </c>
      <c r="H47" s="200">
        <v>8</v>
      </c>
      <c r="I47" s="200">
        <v>41</v>
      </c>
      <c r="J47" s="200">
        <v>44</v>
      </c>
      <c r="K47" s="200">
        <v>0</v>
      </c>
      <c r="P47" s="200">
        <v>86</v>
      </c>
      <c r="Q47" s="200">
        <v>260359</v>
      </c>
      <c r="R47" s="200">
        <v>0</v>
      </c>
      <c r="S47" s="200">
        <v>0</v>
      </c>
      <c r="T47" s="200">
        <v>2</v>
      </c>
      <c r="U47" s="200">
        <v>2</v>
      </c>
      <c r="V47" s="200">
        <v>7</v>
      </c>
      <c r="W47" s="200">
        <v>40</v>
      </c>
      <c r="X47" s="200">
        <v>47</v>
      </c>
      <c r="Y47" s="200">
        <v>1</v>
      </c>
      <c r="AD47" s="200">
        <v>88</v>
      </c>
      <c r="AE47" s="200">
        <v>272929</v>
      </c>
      <c r="AF47" s="200">
        <v>0</v>
      </c>
      <c r="AG47" s="200">
        <v>0</v>
      </c>
      <c r="AH47" s="200">
        <v>4</v>
      </c>
      <c r="AI47" s="200">
        <v>3</v>
      </c>
      <c r="AJ47" s="200">
        <v>9</v>
      </c>
      <c r="AK47" s="200">
        <v>42</v>
      </c>
      <c r="AL47" s="200">
        <v>41</v>
      </c>
      <c r="AM47" s="200">
        <v>0</v>
      </c>
      <c r="AR47" s="200">
        <v>83</v>
      </c>
      <c r="AS47" s="200">
        <v>533845</v>
      </c>
      <c r="AT47" s="200">
        <v>0</v>
      </c>
      <c r="AU47" s="200">
        <v>0</v>
      </c>
      <c r="AV47" s="200">
        <v>1</v>
      </c>
      <c r="AW47" s="200">
        <v>1</v>
      </c>
      <c r="AX47" s="200">
        <v>3</v>
      </c>
      <c r="AY47" s="200">
        <v>12</v>
      </c>
      <c r="AZ47" s="200">
        <v>53</v>
      </c>
      <c r="BA47" s="200">
        <v>29</v>
      </c>
      <c r="BB47" s="200">
        <v>2</v>
      </c>
      <c r="BH47" s="200">
        <v>83</v>
      </c>
      <c r="BI47" s="200">
        <v>260660</v>
      </c>
      <c r="BJ47" s="200">
        <v>0</v>
      </c>
      <c r="BK47" s="200">
        <v>0</v>
      </c>
      <c r="BL47" s="200">
        <v>0</v>
      </c>
      <c r="BM47" s="200">
        <v>0</v>
      </c>
      <c r="BN47" s="200">
        <v>2</v>
      </c>
      <c r="BO47" s="200">
        <v>9</v>
      </c>
      <c r="BP47" s="200">
        <v>51</v>
      </c>
      <c r="BQ47" s="200">
        <v>36</v>
      </c>
      <c r="BR47" s="200">
        <v>2</v>
      </c>
      <c r="BX47" s="200">
        <v>88</v>
      </c>
      <c r="BY47" s="200">
        <v>273185</v>
      </c>
      <c r="BZ47" s="200">
        <v>0</v>
      </c>
      <c r="CA47" s="200">
        <v>0</v>
      </c>
      <c r="CB47" s="200">
        <v>1</v>
      </c>
      <c r="CC47" s="200">
        <v>1</v>
      </c>
      <c r="CD47" s="200">
        <v>4</v>
      </c>
      <c r="CE47" s="200">
        <v>16</v>
      </c>
      <c r="CF47" s="200">
        <v>55</v>
      </c>
      <c r="CG47" s="200">
        <v>22</v>
      </c>
      <c r="CH47" s="200">
        <v>1</v>
      </c>
      <c r="CN47" s="200">
        <v>78</v>
      </c>
      <c r="CO47" s="200">
        <v>533267</v>
      </c>
      <c r="CP47" s="200">
        <v>0</v>
      </c>
      <c r="CQ47" s="200">
        <v>0</v>
      </c>
      <c r="CR47" s="200">
        <v>3</v>
      </c>
      <c r="CS47" s="200">
        <v>1</v>
      </c>
      <c r="CT47" s="200">
        <v>0</v>
      </c>
      <c r="CU47" s="200">
        <v>11</v>
      </c>
      <c r="CV47" s="200">
        <v>44</v>
      </c>
      <c r="CW47" s="200">
        <v>34</v>
      </c>
      <c r="CX47" s="200">
        <v>6</v>
      </c>
      <c r="DD47" s="200">
        <v>85</v>
      </c>
      <c r="DE47" s="200">
        <v>260351</v>
      </c>
      <c r="DF47" s="200">
        <v>0</v>
      </c>
      <c r="DG47" s="200">
        <v>0</v>
      </c>
      <c r="DH47" s="200">
        <v>2</v>
      </c>
      <c r="DI47" s="200">
        <v>1</v>
      </c>
      <c r="DJ47" s="200">
        <v>0</v>
      </c>
      <c r="DK47" s="200">
        <v>11</v>
      </c>
      <c r="DL47" s="200">
        <v>46</v>
      </c>
      <c r="DM47" s="200">
        <v>34</v>
      </c>
      <c r="DN47" s="200">
        <v>5</v>
      </c>
      <c r="DT47" s="200">
        <v>85</v>
      </c>
      <c r="DU47" s="200">
        <v>272916</v>
      </c>
      <c r="DV47" s="200">
        <v>0</v>
      </c>
      <c r="DW47" s="200">
        <v>0</v>
      </c>
      <c r="DX47" s="200">
        <v>3</v>
      </c>
      <c r="DY47" s="200">
        <v>1</v>
      </c>
      <c r="DZ47" s="200">
        <v>0</v>
      </c>
      <c r="EA47" s="200">
        <v>10</v>
      </c>
      <c r="EB47" s="200">
        <v>42</v>
      </c>
      <c r="EC47" s="200">
        <v>35</v>
      </c>
      <c r="ED47" s="200">
        <v>8</v>
      </c>
      <c r="EJ47" s="200">
        <v>85</v>
      </c>
      <c r="EK47" s="200">
        <v>533251</v>
      </c>
      <c r="EL47" s="200">
        <v>0</v>
      </c>
      <c r="EM47" s="200">
        <v>0</v>
      </c>
      <c r="EN47" s="200">
        <v>3</v>
      </c>
      <c r="EO47" s="200">
        <v>3</v>
      </c>
      <c r="EP47" s="200">
        <v>20</v>
      </c>
      <c r="EQ47" s="200">
        <v>26</v>
      </c>
      <c r="ER47" s="200">
        <v>46</v>
      </c>
      <c r="ES47" s="200">
        <v>2</v>
      </c>
      <c r="EY47" s="200">
        <v>74</v>
      </c>
      <c r="EZ47" s="200">
        <v>260337</v>
      </c>
      <c r="FA47" s="200">
        <v>0</v>
      </c>
      <c r="FB47" s="200">
        <v>0</v>
      </c>
      <c r="FC47" s="200">
        <v>2</v>
      </c>
      <c r="FD47" s="200">
        <v>2</v>
      </c>
      <c r="FE47" s="200">
        <v>17</v>
      </c>
      <c r="FF47" s="200">
        <v>25</v>
      </c>
      <c r="FG47" s="200">
        <v>51</v>
      </c>
      <c r="FH47" s="200">
        <v>2</v>
      </c>
      <c r="FN47" s="200">
        <v>79</v>
      </c>
      <c r="FO47" s="200">
        <v>272914</v>
      </c>
      <c r="FP47" s="200">
        <v>0</v>
      </c>
      <c r="FQ47" s="200">
        <v>0</v>
      </c>
      <c r="FR47" s="200">
        <v>4</v>
      </c>
      <c r="FS47" s="200">
        <v>4</v>
      </c>
      <c r="FT47" s="200">
        <v>23</v>
      </c>
      <c r="FU47" s="200">
        <v>27</v>
      </c>
      <c r="FV47" s="200">
        <v>41</v>
      </c>
      <c r="FW47" s="200">
        <v>1</v>
      </c>
      <c r="GC47" s="200">
        <v>69</v>
      </c>
      <c r="GD47" s="200">
        <v>533115</v>
      </c>
      <c r="GF47" s="200">
        <v>75</v>
      </c>
      <c r="GG47" s="200">
        <v>260292</v>
      </c>
      <c r="GI47" s="200">
        <v>79</v>
      </c>
      <c r="GJ47" s="200">
        <v>272823</v>
      </c>
      <c r="GL47" s="200">
        <v>72</v>
      </c>
      <c r="GM47" s="200">
        <v>511855</v>
      </c>
      <c r="GO47" s="200">
        <v>88</v>
      </c>
      <c r="GP47" s="200">
        <v>249868</v>
      </c>
      <c r="GR47" s="200">
        <v>89</v>
      </c>
      <c r="GS47" s="200">
        <v>261987</v>
      </c>
      <c r="GU47" s="200">
        <v>87</v>
      </c>
      <c r="GV47" s="200">
        <v>512099</v>
      </c>
      <c r="GX47" s="200">
        <v>92</v>
      </c>
      <c r="GY47" s="200">
        <v>249999</v>
      </c>
      <c r="HA47" s="200">
        <v>93</v>
      </c>
      <c r="HB47" s="200">
        <v>262100</v>
      </c>
      <c r="HD47" s="200">
        <v>90</v>
      </c>
      <c r="HE47" s="200">
        <v>512220</v>
      </c>
      <c r="HG47" s="200">
        <v>88</v>
      </c>
      <c r="HH47" s="200">
        <v>249998</v>
      </c>
      <c r="HJ47" s="200">
        <v>88</v>
      </c>
      <c r="HK47" s="200">
        <v>262222</v>
      </c>
      <c r="HM47" s="200">
        <v>88</v>
      </c>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row>
    <row r="48" spans="1:256" x14ac:dyDescent="0.2">
      <c r="B48" s="200" t="s">
        <v>25</v>
      </c>
      <c r="C48" s="200">
        <v>410259</v>
      </c>
      <c r="D48" s="200">
        <v>0</v>
      </c>
      <c r="E48" s="200">
        <v>0</v>
      </c>
      <c r="F48" s="200">
        <v>1</v>
      </c>
      <c r="G48" s="200">
        <v>1</v>
      </c>
      <c r="H48" s="200">
        <v>5</v>
      </c>
      <c r="I48" s="200">
        <v>40</v>
      </c>
      <c r="J48" s="200">
        <v>53</v>
      </c>
      <c r="K48" s="200">
        <v>1</v>
      </c>
      <c r="P48" s="200">
        <v>94</v>
      </c>
      <c r="Q48" s="200">
        <v>216629</v>
      </c>
      <c r="R48" s="200">
        <v>0</v>
      </c>
      <c r="S48" s="200">
        <v>0</v>
      </c>
      <c r="T48" s="200">
        <v>0</v>
      </c>
      <c r="U48" s="200">
        <v>0</v>
      </c>
      <c r="V48" s="200">
        <v>4</v>
      </c>
      <c r="W48" s="200">
        <v>39</v>
      </c>
      <c r="X48" s="200">
        <v>55</v>
      </c>
      <c r="Y48" s="200">
        <v>1</v>
      </c>
      <c r="AD48" s="200">
        <v>95</v>
      </c>
      <c r="AE48" s="200">
        <v>193630</v>
      </c>
      <c r="AF48" s="200">
        <v>0</v>
      </c>
      <c r="AG48" s="200">
        <v>0</v>
      </c>
      <c r="AH48" s="200">
        <v>1</v>
      </c>
      <c r="AI48" s="200">
        <v>1</v>
      </c>
      <c r="AJ48" s="200">
        <v>5</v>
      </c>
      <c r="AK48" s="200">
        <v>42</v>
      </c>
      <c r="AL48" s="200">
        <v>51</v>
      </c>
      <c r="AM48" s="200">
        <v>0</v>
      </c>
      <c r="AR48" s="200">
        <v>94</v>
      </c>
      <c r="AS48" s="200">
        <v>410775</v>
      </c>
      <c r="AT48" s="200">
        <v>0</v>
      </c>
      <c r="AU48" s="200">
        <v>0</v>
      </c>
      <c r="AV48" s="200">
        <v>0</v>
      </c>
      <c r="AW48" s="200">
        <v>0</v>
      </c>
      <c r="AX48" s="200">
        <v>0</v>
      </c>
      <c r="AY48" s="200">
        <v>5</v>
      </c>
      <c r="AZ48" s="200">
        <v>56</v>
      </c>
      <c r="BA48" s="200">
        <v>36</v>
      </c>
      <c r="BB48" s="200">
        <v>2</v>
      </c>
      <c r="BH48" s="200">
        <v>94</v>
      </c>
      <c r="BI48" s="200">
        <v>216912</v>
      </c>
      <c r="BJ48" s="200">
        <v>0</v>
      </c>
      <c r="BK48" s="200">
        <v>0</v>
      </c>
      <c r="BL48" s="200">
        <v>0</v>
      </c>
      <c r="BM48" s="200">
        <v>0</v>
      </c>
      <c r="BN48" s="200">
        <v>0</v>
      </c>
      <c r="BO48" s="200">
        <v>4</v>
      </c>
      <c r="BP48" s="200">
        <v>51</v>
      </c>
      <c r="BQ48" s="200">
        <v>42</v>
      </c>
      <c r="BR48" s="200">
        <v>2</v>
      </c>
      <c r="BX48" s="200">
        <v>96</v>
      </c>
      <c r="BY48" s="200">
        <v>193863</v>
      </c>
      <c r="BZ48" s="200">
        <v>0</v>
      </c>
      <c r="CA48" s="200">
        <v>0</v>
      </c>
      <c r="CB48" s="200">
        <v>0</v>
      </c>
      <c r="CC48" s="200">
        <v>0</v>
      </c>
      <c r="CD48" s="200">
        <v>1</v>
      </c>
      <c r="CE48" s="200">
        <v>7</v>
      </c>
      <c r="CF48" s="200">
        <v>61</v>
      </c>
      <c r="CG48" s="200">
        <v>30</v>
      </c>
      <c r="CH48" s="200">
        <v>1</v>
      </c>
      <c r="CN48" s="200">
        <v>92</v>
      </c>
      <c r="CO48" s="200">
        <v>410249</v>
      </c>
      <c r="CP48" s="200">
        <v>0</v>
      </c>
      <c r="CQ48" s="200">
        <v>0</v>
      </c>
      <c r="CR48" s="200">
        <v>0</v>
      </c>
      <c r="CS48" s="200">
        <v>0</v>
      </c>
      <c r="CT48" s="200">
        <v>0</v>
      </c>
      <c r="CU48" s="200">
        <v>6</v>
      </c>
      <c r="CV48" s="200">
        <v>43</v>
      </c>
      <c r="CW48" s="200">
        <v>42</v>
      </c>
      <c r="CX48" s="200">
        <v>8</v>
      </c>
      <c r="DD48" s="200">
        <v>93</v>
      </c>
      <c r="DE48" s="200">
        <v>216625</v>
      </c>
      <c r="DF48" s="200">
        <v>0</v>
      </c>
      <c r="DG48" s="200">
        <v>0</v>
      </c>
      <c r="DH48" s="200">
        <v>0</v>
      </c>
      <c r="DI48" s="200">
        <v>0</v>
      </c>
      <c r="DJ48" s="200">
        <v>0</v>
      </c>
      <c r="DK48" s="200">
        <v>7</v>
      </c>
      <c r="DL48" s="200">
        <v>47</v>
      </c>
      <c r="DM48" s="200">
        <v>39</v>
      </c>
      <c r="DN48" s="200">
        <v>6</v>
      </c>
      <c r="DT48" s="200">
        <v>92</v>
      </c>
      <c r="DU48" s="200">
        <v>193624</v>
      </c>
      <c r="DV48" s="200">
        <v>0</v>
      </c>
      <c r="DW48" s="200">
        <v>0</v>
      </c>
      <c r="DX48" s="200">
        <v>0</v>
      </c>
      <c r="DY48" s="200">
        <v>0</v>
      </c>
      <c r="DZ48" s="200">
        <v>0</v>
      </c>
      <c r="EA48" s="200">
        <v>4</v>
      </c>
      <c r="EB48" s="200">
        <v>40</v>
      </c>
      <c r="EC48" s="200">
        <v>45</v>
      </c>
      <c r="ED48" s="200">
        <v>10</v>
      </c>
      <c r="EJ48" s="200">
        <v>95</v>
      </c>
      <c r="EK48" s="200">
        <v>410233</v>
      </c>
      <c r="EL48" s="200">
        <v>0</v>
      </c>
      <c r="EM48" s="200">
        <v>0</v>
      </c>
      <c r="EN48" s="200">
        <v>0</v>
      </c>
      <c r="EO48" s="200">
        <v>1</v>
      </c>
      <c r="EP48" s="200">
        <v>13</v>
      </c>
      <c r="EQ48" s="200">
        <v>28</v>
      </c>
      <c r="ER48" s="200">
        <v>56</v>
      </c>
      <c r="ES48" s="200">
        <v>2</v>
      </c>
      <c r="EY48" s="200">
        <v>86</v>
      </c>
      <c r="EZ48" s="200">
        <v>216611</v>
      </c>
      <c r="FA48" s="200">
        <v>0</v>
      </c>
      <c r="FB48" s="200">
        <v>0</v>
      </c>
      <c r="FC48" s="200">
        <v>0</v>
      </c>
      <c r="FD48" s="200">
        <v>0</v>
      </c>
      <c r="FE48" s="200">
        <v>11</v>
      </c>
      <c r="FF48" s="200">
        <v>26</v>
      </c>
      <c r="FG48" s="200">
        <v>60</v>
      </c>
      <c r="FH48" s="200">
        <v>2</v>
      </c>
      <c r="FN48" s="200">
        <v>88</v>
      </c>
      <c r="FO48" s="200">
        <v>193622</v>
      </c>
      <c r="FP48" s="200">
        <v>0</v>
      </c>
      <c r="FQ48" s="200">
        <v>0</v>
      </c>
      <c r="FR48" s="200">
        <v>1</v>
      </c>
      <c r="FS48" s="200">
        <v>1</v>
      </c>
      <c r="FT48" s="200">
        <v>15</v>
      </c>
      <c r="FU48" s="200">
        <v>30</v>
      </c>
      <c r="FV48" s="200">
        <v>52</v>
      </c>
      <c r="FW48" s="200">
        <v>2</v>
      </c>
      <c r="GC48" s="200">
        <v>83</v>
      </c>
      <c r="GD48" s="200">
        <v>410209</v>
      </c>
      <c r="GF48" s="200">
        <v>88</v>
      </c>
      <c r="GG48" s="200">
        <v>216601</v>
      </c>
      <c r="GI48" s="200">
        <v>88</v>
      </c>
      <c r="GJ48" s="200">
        <v>193608</v>
      </c>
      <c r="GL48" s="200">
        <v>87</v>
      </c>
      <c r="GM48" s="200">
        <v>393537</v>
      </c>
      <c r="GO48" s="200">
        <v>92</v>
      </c>
      <c r="GP48" s="200">
        <v>208000</v>
      </c>
      <c r="GR48" s="200">
        <v>92</v>
      </c>
      <c r="GS48" s="200">
        <v>185537</v>
      </c>
      <c r="GU48" s="200">
        <v>92</v>
      </c>
      <c r="GV48" s="200">
        <v>393749</v>
      </c>
      <c r="GX48" s="200">
        <v>95</v>
      </c>
      <c r="GY48" s="200">
        <v>208126</v>
      </c>
      <c r="HA48" s="200">
        <v>96</v>
      </c>
      <c r="HB48" s="200">
        <v>185623</v>
      </c>
      <c r="HD48" s="200">
        <v>95</v>
      </c>
      <c r="HE48" s="200">
        <v>394090</v>
      </c>
      <c r="HG48" s="200">
        <v>93</v>
      </c>
      <c r="HH48" s="200">
        <v>208205</v>
      </c>
      <c r="HJ48" s="200">
        <v>92</v>
      </c>
      <c r="HK48" s="200">
        <v>185885</v>
      </c>
      <c r="HM48" s="200">
        <v>94</v>
      </c>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row>
    <row r="49" spans="1:256" ht="15" x14ac:dyDescent="0.25">
      <c r="A49" s="203"/>
      <c r="B49" s="203" t="s">
        <v>27</v>
      </c>
      <c r="C49" s="200">
        <v>104746</v>
      </c>
      <c r="D49" s="200">
        <v>0</v>
      </c>
      <c r="E49" s="200">
        <v>0</v>
      </c>
      <c r="F49" s="200">
        <v>5</v>
      </c>
      <c r="G49" s="200">
        <v>8</v>
      </c>
      <c r="H49" s="200">
        <v>23</v>
      </c>
      <c r="I49" s="200">
        <v>48</v>
      </c>
      <c r="J49" s="200">
        <v>15</v>
      </c>
      <c r="K49" s="200">
        <v>0</v>
      </c>
      <c r="P49" s="200">
        <v>63</v>
      </c>
      <c r="Q49" s="200">
        <v>38643</v>
      </c>
      <c r="R49" s="200">
        <v>0</v>
      </c>
      <c r="S49" s="200">
        <v>0</v>
      </c>
      <c r="T49" s="200">
        <v>5</v>
      </c>
      <c r="U49" s="200">
        <v>9</v>
      </c>
      <c r="V49" s="200">
        <v>24</v>
      </c>
      <c r="W49" s="200">
        <v>49</v>
      </c>
      <c r="X49" s="200">
        <v>13</v>
      </c>
      <c r="Y49" s="200" t="s">
        <v>78</v>
      </c>
      <c r="AD49" s="200">
        <v>62</v>
      </c>
      <c r="AE49" s="200">
        <v>66103</v>
      </c>
      <c r="AF49" s="200">
        <v>0</v>
      </c>
      <c r="AG49" s="200">
        <v>0</v>
      </c>
      <c r="AH49" s="200">
        <v>6</v>
      </c>
      <c r="AI49" s="200">
        <v>8</v>
      </c>
      <c r="AJ49" s="200">
        <v>21</v>
      </c>
      <c r="AK49" s="200">
        <v>48</v>
      </c>
      <c r="AL49" s="200">
        <v>16</v>
      </c>
      <c r="AM49" s="200" t="s">
        <v>78</v>
      </c>
      <c r="AR49" s="200">
        <v>64</v>
      </c>
      <c r="AS49" s="200">
        <v>104869</v>
      </c>
      <c r="AT49" s="200">
        <v>0</v>
      </c>
      <c r="AU49" s="200">
        <v>0</v>
      </c>
      <c r="AV49" s="200">
        <v>0</v>
      </c>
      <c r="AW49" s="200">
        <v>1</v>
      </c>
      <c r="AX49" s="200">
        <v>8</v>
      </c>
      <c r="AY49" s="200">
        <v>40</v>
      </c>
      <c r="AZ49" s="200">
        <v>47</v>
      </c>
      <c r="BA49" s="200">
        <v>4</v>
      </c>
      <c r="BB49" s="200">
        <v>0</v>
      </c>
      <c r="BH49" s="200">
        <v>51</v>
      </c>
      <c r="BI49" s="200">
        <v>38689</v>
      </c>
      <c r="BJ49" s="200">
        <v>0</v>
      </c>
      <c r="BK49" s="200">
        <v>0</v>
      </c>
      <c r="BL49" s="200">
        <v>0</v>
      </c>
      <c r="BM49" s="200">
        <v>1</v>
      </c>
      <c r="BN49" s="200">
        <v>7</v>
      </c>
      <c r="BO49" s="200">
        <v>37</v>
      </c>
      <c r="BP49" s="200">
        <v>51</v>
      </c>
      <c r="BQ49" s="200">
        <v>5</v>
      </c>
      <c r="BR49" s="200">
        <v>0</v>
      </c>
      <c r="BX49" s="200">
        <v>56</v>
      </c>
      <c r="BY49" s="200">
        <v>66180</v>
      </c>
      <c r="BZ49" s="200">
        <v>0</v>
      </c>
      <c r="CA49" s="200">
        <v>0</v>
      </c>
      <c r="CB49" s="200">
        <v>0</v>
      </c>
      <c r="CC49" s="200">
        <v>1</v>
      </c>
      <c r="CD49" s="200">
        <v>9</v>
      </c>
      <c r="CE49" s="200">
        <v>41</v>
      </c>
      <c r="CF49" s="200">
        <v>45</v>
      </c>
      <c r="CG49" s="200">
        <v>4</v>
      </c>
      <c r="CH49" s="200">
        <v>0</v>
      </c>
      <c r="CN49" s="200">
        <v>49</v>
      </c>
      <c r="CO49" s="200">
        <v>104735</v>
      </c>
      <c r="CP49" s="200">
        <v>1</v>
      </c>
      <c r="CQ49" s="200">
        <v>0</v>
      </c>
      <c r="CR49" s="200">
        <v>4</v>
      </c>
      <c r="CS49" s="200">
        <v>3</v>
      </c>
      <c r="CT49" s="200">
        <v>2</v>
      </c>
      <c r="CU49" s="200">
        <v>29</v>
      </c>
      <c r="CV49" s="200">
        <v>49</v>
      </c>
      <c r="CW49" s="200">
        <v>11</v>
      </c>
      <c r="CX49" s="200">
        <v>1</v>
      </c>
      <c r="DD49" s="200">
        <v>61</v>
      </c>
      <c r="DE49" s="200">
        <v>38639</v>
      </c>
      <c r="DF49" s="200">
        <v>1</v>
      </c>
      <c r="DG49" s="200">
        <v>0</v>
      </c>
      <c r="DH49" s="200">
        <v>5</v>
      </c>
      <c r="DI49" s="200">
        <v>3</v>
      </c>
      <c r="DJ49" s="200">
        <v>2</v>
      </c>
      <c r="DK49" s="200">
        <v>36</v>
      </c>
      <c r="DL49" s="200">
        <v>45</v>
      </c>
      <c r="DM49" s="200">
        <v>7</v>
      </c>
      <c r="DN49" s="200">
        <v>0</v>
      </c>
      <c r="DT49" s="200">
        <v>53</v>
      </c>
      <c r="DU49" s="200">
        <v>66096</v>
      </c>
      <c r="DV49" s="200">
        <v>1</v>
      </c>
      <c r="DW49" s="200">
        <v>0</v>
      </c>
      <c r="DX49" s="200">
        <v>4</v>
      </c>
      <c r="DY49" s="200">
        <v>2</v>
      </c>
      <c r="DZ49" s="200">
        <v>1</v>
      </c>
      <c r="EA49" s="200">
        <v>26</v>
      </c>
      <c r="EB49" s="200">
        <v>51</v>
      </c>
      <c r="EC49" s="200">
        <v>13</v>
      </c>
      <c r="ED49" s="200">
        <v>1</v>
      </c>
      <c r="EJ49" s="200">
        <v>66</v>
      </c>
      <c r="EK49" s="200">
        <v>104735</v>
      </c>
      <c r="EL49" s="200">
        <v>1</v>
      </c>
      <c r="EM49" s="200">
        <v>0</v>
      </c>
      <c r="EN49" s="200">
        <v>5</v>
      </c>
      <c r="EO49" s="200">
        <v>11</v>
      </c>
      <c r="EP49" s="200">
        <v>48</v>
      </c>
      <c r="EQ49" s="200">
        <v>23</v>
      </c>
      <c r="ER49" s="200">
        <v>12</v>
      </c>
      <c r="ES49" s="200">
        <v>0</v>
      </c>
      <c r="EY49" s="200">
        <v>35</v>
      </c>
      <c r="EZ49" s="200">
        <v>38639</v>
      </c>
      <c r="FA49" s="200">
        <v>0</v>
      </c>
      <c r="FB49" s="200">
        <v>0</v>
      </c>
      <c r="FC49" s="200">
        <v>4</v>
      </c>
      <c r="FD49" s="200">
        <v>10</v>
      </c>
      <c r="FE49" s="200">
        <v>49</v>
      </c>
      <c r="FF49" s="200">
        <v>24</v>
      </c>
      <c r="FG49" s="200">
        <v>11</v>
      </c>
      <c r="FH49" s="200">
        <v>0</v>
      </c>
      <c r="FN49" s="200">
        <v>36</v>
      </c>
      <c r="FO49" s="200">
        <v>66096</v>
      </c>
      <c r="FP49" s="200">
        <v>1</v>
      </c>
      <c r="FQ49" s="200">
        <v>0</v>
      </c>
      <c r="FR49" s="200">
        <v>5</v>
      </c>
      <c r="FS49" s="200">
        <v>11</v>
      </c>
      <c r="FT49" s="200">
        <v>48</v>
      </c>
      <c r="FU49" s="200">
        <v>23</v>
      </c>
      <c r="FV49" s="200">
        <v>12</v>
      </c>
      <c r="FW49" s="200">
        <v>0</v>
      </c>
      <c r="GC49" s="200">
        <v>35</v>
      </c>
      <c r="GD49" s="200">
        <v>104709</v>
      </c>
      <c r="GF49" s="200">
        <v>38</v>
      </c>
      <c r="GG49" s="200">
        <v>38633</v>
      </c>
      <c r="GI49" s="200">
        <v>36</v>
      </c>
      <c r="GJ49" s="200">
        <v>66076</v>
      </c>
      <c r="GL49" s="200">
        <v>39</v>
      </c>
      <c r="GM49" s="200">
        <v>101116</v>
      </c>
      <c r="GO49" s="200">
        <v>79</v>
      </c>
      <c r="GP49" s="200">
        <v>37210</v>
      </c>
      <c r="GR49" s="200">
        <v>78</v>
      </c>
      <c r="GS49" s="200">
        <v>63906</v>
      </c>
      <c r="GU49" s="200">
        <v>80</v>
      </c>
      <c r="GV49" s="200">
        <v>101127</v>
      </c>
      <c r="GX49" s="200">
        <v>84</v>
      </c>
      <c r="GY49" s="200">
        <v>37216</v>
      </c>
      <c r="HA49" s="200">
        <v>85</v>
      </c>
      <c r="HB49" s="200">
        <v>63911</v>
      </c>
      <c r="HD49" s="200">
        <v>83</v>
      </c>
      <c r="HE49" s="200">
        <v>101037</v>
      </c>
      <c r="HG49" s="200">
        <v>77</v>
      </c>
      <c r="HH49" s="200">
        <v>37187</v>
      </c>
      <c r="HJ49" s="200">
        <v>71</v>
      </c>
      <c r="HK49" s="200">
        <v>63850</v>
      </c>
      <c r="HM49" s="200">
        <v>80</v>
      </c>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row>
    <row r="50" spans="1:256" x14ac:dyDescent="0.2">
      <c r="B50" s="200" t="s">
        <v>103</v>
      </c>
      <c r="C50" s="200">
        <v>64373</v>
      </c>
      <c r="D50" s="200">
        <v>0</v>
      </c>
      <c r="E50" s="200">
        <v>0</v>
      </c>
      <c r="F50" s="200">
        <v>2</v>
      </c>
      <c r="G50" s="200">
        <v>7</v>
      </c>
      <c r="H50" s="200">
        <v>23</v>
      </c>
      <c r="I50" s="200">
        <v>53</v>
      </c>
      <c r="J50" s="200">
        <v>15</v>
      </c>
      <c r="K50" s="200">
        <v>0</v>
      </c>
      <c r="P50" s="200">
        <v>68</v>
      </c>
      <c r="Q50" s="200">
        <v>25887</v>
      </c>
      <c r="R50" s="200">
        <v>0</v>
      </c>
      <c r="S50" s="200">
        <v>0</v>
      </c>
      <c r="T50" s="200">
        <v>2</v>
      </c>
      <c r="U50" s="200">
        <v>7</v>
      </c>
      <c r="V50" s="200">
        <v>24</v>
      </c>
      <c r="W50" s="200">
        <v>53</v>
      </c>
      <c r="X50" s="200">
        <v>13</v>
      </c>
      <c r="Y50" s="200">
        <v>0</v>
      </c>
      <c r="AD50" s="200">
        <v>66</v>
      </c>
      <c r="AE50" s="200">
        <v>38486</v>
      </c>
      <c r="AF50" s="200">
        <v>0</v>
      </c>
      <c r="AG50" s="200">
        <v>0</v>
      </c>
      <c r="AH50" s="200">
        <v>2</v>
      </c>
      <c r="AI50" s="200">
        <v>6</v>
      </c>
      <c r="AJ50" s="200">
        <v>22</v>
      </c>
      <c r="AK50" s="200">
        <v>53</v>
      </c>
      <c r="AL50" s="200">
        <v>16</v>
      </c>
      <c r="AM50" s="200">
        <v>0</v>
      </c>
      <c r="AR50" s="200">
        <v>69</v>
      </c>
      <c r="AS50" s="200">
        <v>64461</v>
      </c>
      <c r="AT50" s="200">
        <v>0</v>
      </c>
      <c r="AU50" s="200">
        <v>0</v>
      </c>
      <c r="AV50" s="200">
        <v>0</v>
      </c>
      <c r="AW50" s="200">
        <v>0</v>
      </c>
      <c r="AX50" s="200">
        <v>4</v>
      </c>
      <c r="AY50" s="200">
        <v>38</v>
      </c>
      <c r="AZ50" s="200">
        <v>54</v>
      </c>
      <c r="BA50" s="200">
        <v>4</v>
      </c>
      <c r="BB50" s="200">
        <v>0</v>
      </c>
      <c r="BH50" s="200">
        <v>58</v>
      </c>
      <c r="BI50" s="200">
        <v>25921</v>
      </c>
      <c r="BJ50" s="200" t="s">
        <v>78</v>
      </c>
      <c r="BK50" s="200">
        <v>0</v>
      </c>
      <c r="BL50" s="200">
        <v>0</v>
      </c>
      <c r="BM50" s="200">
        <v>0</v>
      </c>
      <c r="BN50" s="200">
        <v>3</v>
      </c>
      <c r="BO50" s="200">
        <v>34</v>
      </c>
      <c r="BP50" s="200">
        <v>58</v>
      </c>
      <c r="BQ50" s="200">
        <v>4</v>
      </c>
      <c r="BR50" s="200">
        <v>0</v>
      </c>
      <c r="BX50" s="200">
        <v>62</v>
      </c>
      <c r="BY50" s="200">
        <v>38540</v>
      </c>
      <c r="BZ50" s="200" t="s">
        <v>78</v>
      </c>
      <c r="CA50" s="200">
        <v>0</v>
      </c>
      <c r="CB50" s="200">
        <v>0</v>
      </c>
      <c r="CC50" s="200">
        <v>0</v>
      </c>
      <c r="CD50" s="200">
        <v>5</v>
      </c>
      <c r="CE50" s="200">
        <v>40</v>
      </c>
      <c r="CF50" s="200">
        <v>51</v>
      </c>
      <c r="CG50" s="200">
        <v>4</v>
      </c>
      <c r="CH50" s="200">
        <v>0</v>
      </c>
      <c r="CN50" s="200">
        <v>55</v>
      </c>
      <c r="CO50" s="200">
        <v>64369</v>
      </c>
      <c r="CP50" s="200">
        <v>1</v>
      </c>
      <c r="CQ50" s="200">
        <v>0</v>
      </c>
      <c r="CR50" s="200">
        <v>2</v>
      </c>
      <c r="CS50" s="200">
        <v>2</v>
      </c>
      <c r="CT50" s="200">
        <v>1</v>
      </c>
      <c r="CU50" s="200">
        <v>29</v>
      </c>
      <c r="CV50" s="200">
        <v>53</v>
      </c>
      <c r="CW50" s="200">
        <v>11</v>
      </c>
      <c r="CX50" s="200">
        <v>1</v>
      </c>
      <c r="DD50" s="200">
        <v>66</v>
      </c>
      <c r="DE50" s="200">
        <v>25886</v>
      </c>
      <c r="DF50" s="200">
        <v>0</v>
      </c>
      <c r="DG50" s="200">
        <v>0</v>
      </c>
      <c r="DH50" s="200">
        <v>2</v>
      </c>
      <c r="DI50" s="200">
        <v>3</v>
      </c>
      <c r="DJ50" s="200">
        <v>2</v>
      </c>
      <c r="DK50" s="200">
        <v>36</v>
      </c>
      <c r="DL50" s="200">
        <v>49</v>
      </c>
      <c r="DM50" s="200">
        <v>7</v>
      </c>
      <c r="DN50" s="200">
        <v>0</v>
      </c>
      <c r="DT50" s="200">
        <v>56</v>
      </c>
      <c r="DU50" s="200">
        <v>38483</v>
      </c>
      <c r="DV50" s="200">
        <v>1</v>
      </c>
      <c r="DW50" s="200">
        <v>0</v>
      </c>
      <c r="DX50" s="200">
        <v>2</v>
      </c>
      <c r="DY50" s="200">
        <v>1</v>
      </c>
      <c r="DZ50" s="200">
        <v>1</v>
      </c>
      <c r="EA50" s="200">
        <v>24</v>
      </c>
      <c r="EB50" s="200">
        <v>56</v>
      </c>
      <c r="EC50" s="200">
        <v>14</v>
      </c>
      <c r="ED50" s="200">
        <v>1</v>
      </c>
      <c r="EJ50" s="200">
        <v>72</v>
      </c>
      <c r="EK50" s="200">
        <v>64363</v>
      </c>
      <c r="EL50" s="200">
        <v>0</v>
      </c>
      <c r="EM50" s="200">
        <v>0</v>
      </c>
      <c r="EN50" s="200">
        <v>2</v>
      </c>
      <c r="EO50" s="200">
        <v>8</v>
      </c>
      <c r="EP50" s="200">
        <v>51</v>
      </c>
      <c r="EQ50" s="200">
        <v>26</v>
      </c>
      <c r="ER50" s="200">
        <v>12</v>
      </c>
      <c r="ES50" s="200">
        <v>0</v>
      </c>
      <c r="EY50" s="200">
        <v>39</v>
      </c>
      <c r="EZ50" s="200">
        <v>25883</v>
      </c>
      <c r="FA50" s="200">
        <v>0</v>
      </c>
      <c r="FB50" s="200">
        <v>0</v>
      </c>
      <c r="FC50" s="200">
        <v>2</v>
      </c>
      <c r="FD50" s="200">
        <v>8</v>
      </c>
      <c r="FE50" s="200">
        <v>51</v>
      </c>
      <c r="FF50" s="200">
        <v>27</v>
      </c>
      <c r="FG50" s="200">
        <v>12</v>
      </c>
      <c r="FH50" s="200">
        <v>0</v>
      </c>
      <c r="FN50" s="200">
        <v>39</v>
      </c>
      <c r="FO50" s="200">
        <v>38480</v>
      </c>
      <c r="FP50" s="200">
        <v>0</v>
      </c>
      <c r="FQ50" s="200">
        <v>0</v>
      </c>
      <c r="FR50" s="200">
        <v>2</v>
      </c>
      <c r="FS50" s="200">
        <v>9</v>
      </c>
      <c r="FT50" s="200">
        <v>50</v>
      </c>
      <c r="FU50" s="200">
        <v>26</v>
      </c>
      <c r="FV50" s="200">
        <v>12</v>
      </c>
      <c r="FW50" s="200">
        <v>0</v>
      </c>
      <c r="GC50" s="200">
        <v>38</v>
      </c>
      <c r="GD50" s="200">
        <v>64355</v>
      </c>
      <c r="GF50" s="200">
        <v>42</v>
      </c>
      <c r="GG50" s="200">
        <v>25880</v>
      </c>
      <c r="GI50" s="200">
        <v>40</v>
      </c>
      <c r="GJ50" s="200">
        <v>38475</v>
      </c>
      <c r="GL50" s="200">
        <v>43</v>
      </c>
      <c r="GM50" s="200">
        <v>61953</v>
      </c>
      <c r="GO50" s="200">
        <v>82</v>
      </c>
      <c r="GP50" s="200">
        <v>24856</v>
      </c>
      <c r="GR50" s="200">
        <v>80</v>
      </c>
      <c r="GS50" s="200">
        <v>37097</v>
      </c>
      <c r="GU50" s="200">
        <v>83</v>
      </c>
      <c r="GV50" s="200">
        <v>61962</v>
      </c>
      <c r="GX50" s="200">
        <v>85</v>
      </c>
      <c r="GY50" s="200">
        <v>24857</v>
      </c>
      <c r="HA50" s="200">
        <v>86</v>
      </c>
      <c r="HB50" s="200">
        <v>37105</v>
      </c>
      <c r="HD50" s="200">
        <v>85</v>
      </c>
      <c r="HE50" s="200">
        <v>61910</v>
      </c>
      <c r="HG50" s="200">
        <v>79</v>
      </c>
      <c r="HH50" s="200">
        <v>24844</v>
      </c>
      <c r="HJ50" s="200">
        <v>73</v>
      </c>
      <c r="HK50" s="200">
        <v>37066</v>
      </c>
      <c r="HM50" s="200">
        <v>82</v>
      </c>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row>
    <row r="51" spans="1:256" x14ac:dyDescent="0.2">
      <c r="B51" s="200" t="s">
        <v>104</v>
      </c>
      <c r="C51" s="200">
        <v>40373</v>
      </c>
      <c r="D51" s="200">
        <v>1</v>
      </c>
      <c r="E51" s="200">
        <v>0</v>
      </c>
      <c r="F51" s="200">
        <v>10</v>
      </c>
      <c r="G51" s="200">
        <v>11</v>
      </c>
      <c r="H51" s="200">
        <v>22</v>
      </c>
      <c r="I51" s="200">
        <v>40</v>
      </c>
      <c r="J51" s="200">
        <v>15</v>
      </c>
      <c r="K51" s="200">
        <v>0</v>
      </c>
      <c r="P51" s="200">
        <v>55</v>
      </c>
      <c r="Q51" s="200">
        <v>12756</v>
      </c>
      <c r="R51" s="200">
        <v>1</v>
      </c>
      <c r="S51" s="200">
        <v>0</v>
      </c>
      <c r="T51" s="200">
        <v>11</v>
      </c>
      <c r="U51" s="200">
        <v>12</v>
      </c>
      <c r="V51" s="200">
        <v>24</v>
      </c>
      <c r="W51" s="200">
        <v>40</v>
      </c>
      <c r="X51" s="200">
        <v>12</v>
      </c>
      <c r="Y51" s="200" t="s">
        <v>78</v>
      </c>
      <c r="AD51" s="200">
        <v>52</v>
      </c>
      <c r="AE51" s="200">
        <v>27617</v>
      </c>
      <c r="AF51" s="200">
        <v>1</v>
      </c>
      <c r="AG51" s="200">
        <v>0</v>
      </c>
      <c r="AH51" s="200">
        <v>10</v>
      </c>
      <c r="AI51" s="200">
        <v>11</v>
      </c>
      <c r="AJ51" s="200">
        <v>21</v>
      </c>
      <c r="AK51" s="200">
        <v>41</v>
      </c>
      <c r="AL51" s="200">
        <v>16</v>
      </c>
      <c r="AM51" s="200" t="s">
        <v>78</v>
      </c>
      <c r="AR51" s="200">
        <v>57</v>
      </c>
      <c r="AS51" s="200">
        <v>40408</v>
      </c>
      <c r="AT51" s="200">
        <v>0</v>
      </c>
      <c r="AU51" s="200">
        <v>0</v>
      </c>
      <c r="AV51" s="200">
        <v>0</v>
      </c>
      <c r="AW51" s="200">
        <v>2</v>
      </c>
      <c r="AX51" s="200">
        <v>15</v>
      </c>
      <c r="AY51" s="200">
        <v>42</v>
      </c>
      <c r="AZ51" s="200">
        <v>36</v>
      </c>
      <c r="BA51" s="200">
        <v>5</v>
      </c>
      <c r="BB51" s="200">
        <v>0</v>
      </c>
      <c r="BH51" s="200">
        <v>41</v>
      </c>
      <c r="BI51" s="200">
        <v>12768</v>
      </c>
      <c r="BJ51" s="200" t="s">
        <v>78</v>
      </c>
      <c r="BK51" s="200">
        <v>0</v>
      </c>
      <c r="BL51" s="200">
        <v>0</v>
      </c>
      <c r="BM51" s="200">
        <v>1</v>
      </c>
      <c r="BN51" s="200">
        <v>13</v>
      </c>
      <c r="BO51" s="200">
        <v>42</v>
      </c>
      <c r="BP51" s="200">
        <v>38</v>
      </c>
      <c r="BQ51" s="200">
        <v>5</v>
      </c>
      <c r="BR51" s="200">
        <v>0</v>
      </c>
      <c r="BX51" s="200">
        <v>43</v>
      </c>
      <c r="BY51" s="200">
        <v>27640</v>
      </c>
      <c r="BZ51" s="200" t="s">
        <v>78</v>
      </c>
      <c r="CA51" s="200">
        <v>0</v>
      </c>
      <c r="CB51" s="200">
        <v>0</v>
      </c>
      <c r="CC51" s="200">
        <v>2</v>
      </c>
      <c r="CD51" s="200">
        <v>15</v>
      </c>
      <c r="CE51" s="200">
        <v>43</v>
      </c>
      <c r="CF51" s="200">
        <v>36</v>
      </c>
      <c r="CG51" s="200">
        <v>4</v>
      </c>
      <c r="CH51" s="200">
        <v>0</v>
      </c>
      <c r="CN51" s="200">
        <v>40</v>
      </c>
      <c r="CO51" s="200">
        <v>40366</v>
      </c>
      <c r="CP51" s="200">
        <v>1</v>
      </c>
      <c r="CQ51" s="200">
        <v>0</v>
      </c>
      <c r="CR51" s="200">
        <v>8</v>
      </c>
      <c r="CS51" s="200">
        <v>4</v>
      </c>
      <c r="CT51" s="200">
        <v>2</v>
      </c>
      <c r="CU51" s="200">
        <v>31</v>
      </c>
      <c r="CV51" s="200">
        <v>42</v>
      </c>
      <c r="CW51" s="200">
        <v>11</v>
      </c>
      <c r="CX51" s="200">
        <v>1</v>
      </c>
      <c r="DD51" s="200">
        <v>54</v>
      </c>
      <c r="DE51" s="200">
        <v>12753</v>
      </c>
      <c r="DF51" s="200">
        <v>1</v>
      </c>
      <c r="DG51" s="200">
        <v>0</v>
      </c>
      <c r="DH51" s="200">
        <v>11</v>
      </c>
      <c r="DI51" s="200">
        <v>5</v>
      </c>
      <c r="DJ51" s="200">
        <v>3</v>
      </c>
      <c r="DK51" s="200">
        <v>35</v>
      </c>
      <c r="DL51" s="200">
        <v>37</v>
      </c>
      <c r="DM51" s="200">
        <v>7</v>
      </c>
      <c r="DN51" s="200">
        <v>1</v>
      </c>
      <c r="DT51" s="200">
        <v>44</v>
      </c>
      <c r="DU51" s="200">
        <v>27613</v>
      </c>
      <c r="DV51" s="200">
        <v>1</v>
      </c>
      <c r="DW51" s="200">
        <v>0</v>
      </c>
      <c r="DX51" s="200">
        <v>7</v>
      </c>
      <c r="DY51" s="200">
        <v>3</v>
      </c>
      <c r="DZ51" s="200">
        <v>2</v>
      </c>
      <c r="EA51" s="200">
        <v>28</v>
      </c>
      <c r="EB51" s="200">
        <v>45</v>
      </c>
      <c r="EC51" s="200">
        <v>12</v>
      </c>
      <c r="ED51" s="200">
        <v>1</v>
      </c>
      <c r="EJ51" s="200">
        <v>58</v>
      </c>
      <c r="EK51" s="200">
        <v>40372</v>
      </c>
      <c r="EL51" s="200">
        <v>1</v>
      </c>
      <c r="EM51" s="200">
        <v>0</v>
      </c>
      <c r="EN51" s="200">
        <v>9</v>
      </c>
      <c r="EO51" s="200">
        <v>15</v>
      </c>
      <c r="EP51" s="200">
        <v>45</v>
      </c>
      <c r="EQ51" s="200">
        <v>18</v>
      </c>
      <c r="ER51" s="200">
        <v>12</v>
      </c>
      <c r="ES51" s="200">
        <v>0</v>
      </c>
      <c r="EY51" s="200">
        <v>30</v>
      </c>
      <c r="EZ51" s="200">
        <v>12756</v>
      </c>
      <c r="FA51" s="200">
        <v>1</v>
      </c>
      <c r="FB51" s="200">
        <v>0</v>
      </c>
      <c r="FC51" s="200">
        <v>9</v>
      </c>
      <c r="FD51" s="200">
        <v>15</v>
      </c>
      <c r="FE51" s="200">
        <v>46</v>
      </c>
      <c r="FF51" s="200">
        <v>17</v>
      </c>
      <c r="FG51" s="200">
        <v>11</v>
      </c>
      <c r="FH51" s="200">
        <v>0</v>
      </c>
      <c r="FN51" s="200">
        <v>29</v>
      </c>
      <c r="FO51" s="200">
        <v>27616</v>
      </c>
      <c r="FP51" s="200">
        <v>1</v>
      </c>
      <c r="FQ51" s="200">
        <v>0</v>
      </c>
      <c r="FR51" s="200">
        <v>9</v>
      </c>
      <c r="FS51" s="200">
        <v>15</v>
      </c>
      <c r="FT51" s="200">
        <v>44</v>
      </c>
      <c r="FU51" s="200">
        <v>18</v>
      </c>
      <c r="FV51" s="200">
        <v>12</v>
      </c>
      <c r="FW51" s="200">
        <v>0</v>
      </c>
      <c r="GC51" s="200">
        <v>31</v>
      </c>
      <c r="GD51" s="200">
        <v>40354</v>
      </c>
      <c r="GF51" s="200">
        <v>31</v>
      </c>
      <c r="GG51" s="200">
        <v>12753</v>
      </c>
      <c r="GI51" s="200">
        <v>29</v>
      </c>
      <c r="GJ51" s="200">
        <v>27601</v>
      </c>
      <c r="GL51" s="200">
        <v>32</v>
      </c>
      <c r="GM51" s="200">
        <v>39163</v>
      </c>
      <c r="GO51" s="200">
        <v>75</v>
      </c>
      <c r="GP51" s="200">
        <v>12354</v>
      </c>
      <c r="GR51" s="200">
        <v>73</v>
      </c>
      <c r="GS51" s="200">
        <v>26809</v>
      </c>
      <c r="GU51" s="200">
        <v>77</v>
      </c>
      <c r="GV51" s="200">
        <v>39165</v>
      </c>
      <c r="GX51" s="200">
        <v>81</v>
      </c>
      <c r="GY51" s="200">
        <v>12359</v>
      </c>
      <c r="HA51" s="200">
        <v>82</v>
      </c>
      <c r="HB51" s="200">
        <v>26806</v>
      </c>
      <c r="HD51" s="200">
        <v>81</v>
      </c>
      <c r="HE51" s="200">
        <v>39127</v>
      </c>
      <c r="HG51" s="200">
        <v>74</v>
      </c>
      <c r="HH51" s="200">
        <v>12343</v>
      </c>
      <c r="HJ51" s="200">
        <v>68</v>
      </c>
      <c r="HK51" s="200">
        <v>26784</v>
      </c>
      <c r="HM51" s="200">
        <v>77</v>
      </c>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row>
    <row r="52" spans="1:256" x14ac:dyDescent="0.2">
      <c r="B52" s="200" t="s">
        <v>30</v>
      </c>
      <c r="C52" s="200">
        <v>16844</v>
      </c>
      <c r="D52" s="200">
        <v>1</v>
      </c>
      <c r="E52" s="200">
        <v>1</v>
      </c>
      <c r="F52" s="200">
        <v>55</v>
      </c>
      <c r="G52" s="200">
        <v>7</v>
      </c>
      <c r="H52" s="200">
        <v>10</v>
      </c>
      <c r="I52" s="200">
        <v>19</v>
      </c>
      <c r="J52" s="200">
        <v>8</v>
      </c>
      <c r="K52" s="200" t="s">
        <v>78</v>
      </c>
      <c r="P52" s="200">
        <v>27</v>
      </c>
      <c r="Q52" s="200">
        <v>4391</v>
      </c>
      <c r="R52" s="200" t="s">
        <v>78</v>
      </c>
      <c r="S52" s="200">
        <v>0</v>
      </c>
      <c r="T52" s="200">
        <v>62</v>
      </c>
      <c r="U52" s="200">
        <v>6</v>
      </c>
      <c r="V52" s="200">
        <v>9</v>
      </c>
      <c r="W52" s="200">
        <v>15</v>
      </c>
      <c r="X52" s="200">
        <v>6</v>
      </c>
      <c r="Y52" s="200" t="s">
        <v>78</v>
      </c>
      <c r="AD52" s="200">
        <v>21</v>
      </c>
      <c r="AE52" s="200">
        <v>12453</v>
      </c>
      <c r="AF52" s="200" t="s">
        <v>78</v>
      </c>
      <c r="AG52" s="200">
        <v>1</v>
      </c>
      <c r="AH52" s="200">
        <v>52</v>
      </c>
      <c r="AI52" s="200">
        <v>7</v>
      </c>
      <c r="AJ52" s="200">
        <v>11</v>
      </c>
      <c r="AK52" s="200">
        <v>20</v>
      </c>
      <c r="AL52" s="200">
        <v>9</v>
      </c>
      <c r="AM52" s="200">
        <v>0</v>
      </c>
      <c r="AR52" s="200">
        <v>29</v>
      </c>
      <c r="AS52" s="200">
        <v>16773</v>
      </c>
      <c r="AT52" s="200">
        <v>0</v>
      </c>
      <c r="AU52" s="200">
        <v>0</v>
      </c>
      <c r="AV52" s="200">
        <v>20</v>
      </c>
      <c r="AW52" s="200">
        <v>15</v>
      </c>
      <c r="AX52" s="200">
        <v>25</v>
      </c>
      <c r="AY52" s="200">
        <v>22</v>
      </c>
      <c r="AZ52" s="200">
        <v>16</v>
      </c>
      <c r="BA52" s="200">
        <v>3</v>
      </c>
      <c r="BB52" s="200">
        <v>0</v>
      </c>
      <c r="BH52" s="200">
        <v>18</v>
      </c>
      <c r="BI52" s="200">
        <v>4369</v>
      </c>
      <c r="BJ52" s="200">
        <v>0</v>
      </c>
      <c r="BK52" s="200">
        <v>0</v>
      </c>
      <c r="BL52" s="200">
        <v>25</v>
      </c>
      <c r="BM52" s="200">
        <v>15</v>
      </c>
      <c r="BN52" s="200">
        <v>25</v>
      </c>
      <c r="BO52" s="200">
        <v>18</v>
      </c>
      <c r="BP52" s="200">
        <v>13</v>
      </c>
      <c r="BQ52" s="200">
        <v>3</v>
      </c>
      <c r="BR52" s="200" t="s">
        <v>78</v>
      </c>
      <c r="BX52" s="200">
        <v>17</v>
      </c>
      <c r="BY52" s="200">
        <v>12404</v>
      </c>
      <c r="BZ52" s="200">
        <v>0</v>
      </c>
      <c r="CA52" s="200">
        <v>0</v>
      </c>
      <c r="CB52" s="200">
        <v>18</v>
      </c>
      <c r="CC52" s="200">
        <v>14</v>
      </c>
      <c r="CD52" s="200">
        <v>25</v>
      </c>
      <c r="CE52" s="200">
        <v>23</v>
      </c>
      <c r="CF52" s="200">
        <v>16</v>
      </c>
      <c r="CG52" s="200">
        <v>3</v>
      </c>
      <c r="CH52" s="200" t="s">
        <v>78</v>
      </c>
      <c r="CN52" s="200">
        <v>19</v>
      </c>
      <c r="CO52" s="200">
        <v>16844</v>
      </c>
      <c r="CP52" s="200">
        <v>1</v>
      </c>
      <c r="CQ52" s="200">
        <v>1</v>
      </c>
      <c r="CR52" s="200">
        <v>51</v>
      </c>
      <c r="CS52" s="200">
        <v>4</v>
      </c>
      <c r="CT52" s="200">
        <v>2</v>
      </c>
      <c r="CU52" s="200">
        <v>17</v>
      </c>
      <c r="CV52" s="200">
        <v>19</v>
      </c>
      <c r="CW52" s="200">
        <v>5</v>
      </c>
      <c r="CX52" s="200">
        <v>1</v>
      </c>
      <c r="DD52" s="200">
        <v>25</v>
      </c>
      <c r="DE52" s="200">
        <v>4391</v>
      </c>
      <c r="DF52" s="200">
        <v>1</v>
      </c>
      <c r="DG52" s="200">
        <v>1</v>
      </c>
      <c r="DH52" s="200">
        <v>62</v>
      </c>
      <c r="DI52" s="200">
        <v>4</v>
      </c>
      <c r="DJ52" s="200">
        <v>1</v>
      </c>
      <c r="DK52" s="200">
        <v>15</v>
      </c>
      <c r="DL52" s="200">
        <v>13</v>
      </c>
      <c r="DM52" s="200">
        <v>3</v>
      </c>
      <c r="DN52" s="200">
        <v>0</v>
      </c>
      <c r="DT52" s="200">
        <v>16</v>
      </c>
      <c r="DU52" s="200">
        <v>12453</v>
      </c>
      <c r="DV52" s="200">
        <v>1</v>
      </c>
      <c r="DW52" s="200">
        <v>1</v>
      </c>
      <c r="DX52" s="200">
        <v>47</v>
      </c>
      <c r="DY52" s="200">
        <v>3</v>
      </c>
      <c r="DZ52" s="200">
        <v>2</v>
      </c>
      <c r="EA52" s="200">
        <v>18</v>
      </c>
      <c r="EB52" s="200">
        <v>21</v>
      </c>
      <c r="EC52" s="200">
        <v>6</v>
      </c>
      <c r="ED52" s="200">
        <v>1</v>
      </c>
      <c r="EJ52" s="200">
        <v>28</v>
      </c>
      <c r="EK52" s="200">
        <v>16844</v>
      </c>
      <c r="EL52" s="200">
        <v>1</v>
      </c>
      <c r="EM52" s="200">
        <v>0</v>
      </c>
      <c r="EN52" s="200">
        <v>53</v>
      </c>
      <c r="EO52" s="200">
        <v>9</v>
      </c>
      <c r="EP52" s="200">
        <v>19</v>
      </c>
      <c r="EQ52" s="200">
        <v>9</v>
      </c>
      <c r="ER52" s="200">
        <v>8</v>
      </c>
      <c r="ES52" s="200">
        <v>0</v>
      </c>
      <c r="EY52" s="200">
        <v>17</v>
      </c>
      <c r="EZ52" s="200">
        <v>4391</v>
      </c>
      <c r="FA52" s="200">
        <v>1</v>
      </c>
      <c r="FB52" s="200">
        <v>0</v>
      </c>
      <c r="FC52" s="200">
        <v>61</v>
      </c>
      <c r="FD52" s="200">
        <v>8</v>
      </c>
      <c r="FE52" s="200">
        <v>16</v>
      </c>
      <c r="FF52" s="200">
        <v>7</v>
      </c>
      <c r="FG52" s="200">
        <v>7</v>
      </c>
      <c r="FH52" s="200" t="s">
        <v>78</v>
      </c>
      <c r="FN52" s="200">
        <v>14</v>
      </c>
      <c r="FO52" s="200">
        <v>12453</v>
      </c>
      <c r="FP52" s="200">
        <v>1</v>
      </c>
      <c r="FQ52" s="200">
        <v>1</v>
      </c>
      <c r="FR52" s="200">
        <v>50</v>
      </c>
      <c r="FS52" s="200">
        <v>10</v>
      </c>
      <c r="FT52" s="200">
        <v>20</v>
      </c>
      <c r="FU52" s="200">
        <v>9</v>
      </c>
      <c r="FV52" s="200">
        <v>8</v>
      </c>
      <c r="FW52" s="200" t="s">
        <v>78</v>
      </c>
      <c r="GC52" s="200">
        <v>18</v>
      </c>
      <c r="GD52" s="200">
        <v>16770</v>
      </c>
      <c r="GF52" s="200">
        <v>14</v>
      </c>
      <c r="GG52" s="200">
        <v>4368</v>
      </c>
      <c r="GI52" s="200">
        <v>11</v>
      </c>
      <c r="GJ52" s="200">
        <v>12402</v>
      </c>
      <c r="GL52" s="200">
        <v>15</v>
      </c>
      <c r="GM52" s="200">
        <v>16424</v>
      </c>
      <c r="GO52" s="200">
        <v>47</v>
      </c>
      <c r="GP52" s="200">
        <v>4296</v>
      </c>
      <c r="GR52" s="200">
        <v>41</v>
      </c>
      <c r="GS52" s="200">
        <v>12128</v>
      </c>
      <c r="GU52" s="200">
        <v>50</v>
      </c>
      <c r="GV52" s="200">
        <v>16429</v>
      </c>
      <c r="GX52" s="200">
        <v>51</v>
      </c>
      <c r="GY52" s="200">
        <v>4288</v>
      </c>
      <c r="HA52" s="200">
        <v>47</v>
      </c>
      <c r="HB52" s="200">
        <v>12141</v>
      </c>
      <c r="HD52" s="200">
        <v>53</v>
      </c>
      <c r="HE52" s="200">
        <v>16416</v>
      </c>
      <c r="HG52" s="200">
        <v>47</v>
      </c>
      <c r="HH52" s="200">
        <v>4297</v>
      </c>
      <c r="HJ52" s="200">
        <v>39</v>
      </c>
      <c r="HK52" s="200">
        <v>12119</v>
      </c>
      <c r="HM52" s="200">
        <v>50</v>
      </c>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row>
    <row r="53" spans="1:256" x14ac:dyDescent="0.2">
      <c r="B53" s="200" t="s">
        <v>245</v>
      </c>
      <c r="C53" s="200">
        <v>1439</v>
      </c>
      <c r="D53" s="200">
        <v>1</v>
      </c>
      <c r="E53" s="200">
        <v>4</v>
      </c>
      <c r="F53" s="200">
        <v>33</v>
      </c>
      <c r="G53" s="200">
        <v>4</v>
      </c>
      <c r="H53" s="200">
        <v>11</v>
      </c>
      <c r="I53" s="200">
        <v>28</v>
      </c>
      <c r="J53" s="200">
        <v>19</v>
      </c>
      <c r="K53" s="200" t="s">
        <v>78</v>
      </c>
      <c r="P53" s="200">
        <v>47</v>
      </c>
      <c r="Q53" s="200">
        <v>696</v>
      </c>
      <c r="R53" s="200" t="s">
        <v>78</v>
      </c>
      <c r="S53" s="200">
        <v>4</v>
      </c>
      <c r="T53" s="200">
        <v>32</v>
      </c>
      <c r="U53" s="200">
        <v>3</v>
      </c>
      <c r="V53" s="200">
        <v>11</v>
      </c>
      <c r="W53" s="200">
        <v>27</v>
      </c>
      <c r="X53" s="200">
        <v>22</v>
      </c>
      <c r="Y53" s="200">
        <v>0</v>
      </c>
      <c r="AD53" s="200">
        <v>49</v>
      </c>
      <c r="AE53" s="200">
        <v>743</v>
      </c>
      <c r="AF53" s="200" t="s">
        <v>78</v>
      </c>
      <c r="AG53" s="200">
        <v>4</v>
      </c>
      <c r="AH53" s="200">
        <v>35</v>
      </c>
      <c r="AI53" s="200">
        <v>5</v>
      </c>
      <c r="AJ53" s="200">
        <v>11</v>
      </c>
      <c r="AK53" s="200">
        <v>28</v>
      </c>
      <c r="AL53" s="200">
        <v>17</v>
      </c>
      <c r="AM53" s="200" t="s">
        <v>78</v>
      </c>
      <c r="AR53" s="200">
        <v>45</v>
      </c>
      <c r="AS53" s="200">
        <v>1428</v>
      </c>
      <c r="AT53" s="200">
        <v>3</v>
      </c>
      <c r="AU53" s="200">
        <v>3</v>
      </c>
      <c r="AV53" s="200">
        <v>8</v>
      </c>
      <c r="AW53" s="200">
        <v>9</v>
      </c>
      <c r="AX53" s="200">
        <v>16</v>
      </c>
      <c r="AY53" s="200">
        <v>20</v>
      </c>
      <c r="AZ53" s="200">
        <v>32</v>
      </c>
      <c r="BA53" s="200">
        <v>9</v>
      </c>
      <c r="BB53" s="200">
        <v>0</v>
      </c>
      <c r="BH53" s="200">
        <v>41</v>
      </c>
      <c r="BI53" s="200">
        <v>690</v>
      </c>
      <c r="BJ53" s="200">
        <v>2</v>
      </c>
      <c r="BK53" s="200">
        <v>3</v>
      </c>
      <c r="BL53" s="200">
        <v>8</v>
      </c>
      <c r="BM53" s="200">
        <v>10</v>
      </c>
      <c r="BN53" s="200">
        <v>13</v>
      </c>
      <c r="BO53" s="200">
        <v>17</v>
      </c>
      <c r="BP53" s="200">
        <v>34</v>
      </c>
      <c r="BQ53" s="200">
        <v>12</v>
      </c>
      <c r="BR53" s="200" t="s">
        <v>78</v>
      </c>
      <c r="BX53" s="200">
        <v>47</v>
      </c>
      <c r="BY53" s="200">
        <v>738</v>
      </c>
      <c r="BZ53" s="200">
        <v>3</v>
      </c>
      <c r="CA53" s="200">
        <v>3</v>
      </c>
      <c r="CB53" s="200">
        <v>7</v>
      </c>
      <c r="CC53" s="200">
        <v>9</v>
      </c>
      <c r="CD53" s="200">
        <v>19</v>
      </c>
      <c r="CE53" s="200">
        <v>24</v>
      </c>
      <c r="CF53" s="200">
        <v>29</v>
      </c>
      <c r="CG53" s="200">
        <v>6</v>
      </c>
      <c r="CH53" s="200" t="s">
        <v>78</v>
      </c>
      <c r="CN53" s="200">
        <v>35</v>
      </c>
      <c r="CO53" s="200">
        <v>1439</v>
      </c>
      <c r="CP53" s="200">
        <v>1</v>
      </c>
      <c r="CQ53" s="200">
        <v>4</v>
      </c>
      <c r="CR53" s="200">
        <v>28</v>
      </c>
      <c r="CS53" s="200">
        <v>2</v>
      </c>
      <c r="CT53" s="200">
        <v>1</v>
      </c>
      <c r="CU53" s="200">
        <v>16</v>
      </c>
      <c r="CV53" s="200">
        <v>36</v>
      </c>
      <c r="CW53" s="200">
        <v>12</v>
      </c>
      <c r="CX53" s="200">
        <v>1</v>
      </c>
      <c r="DD53" s="200">
        <v>49</v>
      </c>
      <c r="DE53" s="200">
        <v>696</v>
      </c>
      <c r="DF53" s="200">
        <v>1</v>
      </c>
      <c r="DG53" s="200">
        <v>3</v>
      </c>
      <c r="DH53" s="200">
        <v>28</v>
      </c>
      <c r="DI53" s="200">
        <v>2</v>
      </c>
      <c r="DJ53" s="200">
        <v>1</v>
      </c>
      <c r="DK53" s="200">
        <v>15</v>
      </c>
      <c r="DL53" s="200">
        <v>36</v>
      </c>
      <c r="DM53" s="200">
        <v>11</v>
      </c>
      <c r="DN53" s="200">
        <v>2</v>
      </c>
      <c r="DT53" s="200">
        <v>49</v>
      </c>
      <c r="DU53" s="200">
        <v>743</v>
      </c>
      <c r="DV53" s="200">
        <v>1</v>
      </c>
      <c r="DW53" s="200">
        <v>4</v>
      </c>
      <c r="DX53" s="200">
        <v>28</v>
      </c>
      <c r="DY53" s="200">
        <v>2</v>
      </c>
      <c r="DZ53" s="200">
        <v>1</v>
      </c>
      <c r="EA53" s="200">
        <v>16</v>
      </c>
      <c r="EB53" s="200">
        <v>35</v>
      </c>
      <c r="EC53" s="200">
        <v>13</v>
      </c>
      <c r="ED53" s="200">
        <v>1</v>
      </c>
      <c r="EJ53" s="200">
        <v>49</v>
      </c>
      <c r="EK53" s="200">
        <v>1439</v>
      </c>
      <c r="EL53" s="200">
        <v>1</v>
      </c>
      <c r="EM53" s="200">
        <v>3</v>
      </c>
      <c r="EN53" s="200">
        <v>33</v>
      </c>
      <c r="EO53" s="200">
        <v>7</v>
      </c>
      <c r="EP53" s="200">
        <v>20</v>
      </c>
      <c r="EQ53" s="200">
        <v>16</v>
      </c>
      <c r="ER53" s="200">
        <v>19</v>
      </c>
      <c r="ES53" s="200">
        <v>0</v>
      </c>
      <c r="EY53" s="200">
        <v>36</v>
      </c>
      <c r="EZ53" s="200">
        <v>696</v>
      </c>
      <c r="FA53" s="200">
        <v>1</v>
      </c>
      <c r="FB53" s="200">
        <v>3</v>
      </c>
      <c r="FC53" s="200">
        <v>31</v>
      </c>
      <c r="FD53" s="200">
        <v>6</v>
      </c>
      <c r="FE53" s="200">
        <v>18</v>
      </c>
      <c r="FF53" s="200">
        <v>17</v>
      </c>
      <c r="FG53" s="200">
        <v>23</v>
      </c>
      <c r="FH53" s="200" t="s">
        <v>78</v>
      </c>
      <c r="FN53" s="200">
        <v>40</v>
      </c>
      <c r="FO53" s="200">
        <v>743</v>
      </c>
      <c r="FP53" s="200">
        <v>0</v>
      </c>
      <c r="FQ53" s="200">
        <v>4</v>
      </c>
      <c r="FR53" s="200">
        <v>34</v>
      </c>
      <c r="FS53" s="200">
        <v>7</v>
      </c>
      <c r="FT53" s="200">
        <v>22</v>
      </c>
      <c r="FU53" s="200">
        <v>16</v>
      </c>
      <c r="FV53" s="200">
        <v>16</v>
      </c>
      <c r="FW53" s="200" t="s">
        <v>78</v>
      </c>
      <c r="GC53" s="200">
        <v>32</v>
      </c>
      <c r="GD53" s="200">
        <v>1427</v>
      </c>
      <c r="GF53" s="200">
        <v>34</v>
      </c>
      <c r="GG53" s="200">
        <v>690</v>
      </c>
      <c r="GI53" s="200">
        <v>39</v>
      </c>
      <c r="GJ53" s="200">
        <v>737</v>
      </c>
      <c r="GL53" s="200">
        <v>30</v>
      </c>
      <c r="GM53" s="200">
        <v>778</v>
      </c>
      <c r="GO53" s="200">
        <v>48</v>
      </c>
      <c r="GP53" s="200">
        <v>362</v>
      </c>
      <c r="GR53" s="200">
        <v>46</v>
      </c>
      <c r="GS53" s="200">
        <v>416</v>
      </c>
      <c r="GU53" s="200">
        <v>50</v>
      </c>
      <c r="GV53" s="200">
        <v>794</v>
      </c>
      <c r="GX53" s="200">
        <v>47</v>
      </c>
      <c r="GY53" s="200">
        <v>369</v>
      </c>
      <c r="HA53" s="200">
        <v>47</v>
      </c>
      <c r="HB53" s="200">
        <v>425</v>
      </c>
      <c r="HD53" s="200">
        <v>46</v>
      </c>
      <c r="HE53" s="200">
        <v>677</v>
      </c>
      <c r="HG53" s="200">
        <v>50</v>
      </c>
      <c r="HH53" s="200">
        <v>309</v>
      </c>
      <c r="HJ53" s="200">
        <v>50</v>
      </c>
      <c r="HK53" s="200">
        <v>368</v>
      </c>
      <c r="HM53" s="200">
        <v>51</v>
      </c>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row>
    <row r="54" spans="1:256" ht="15" x14ac:dyDescent="0.25">
      <c r="A54" s="203"/>
      <c r="B54" s="203" t="s">
        <v>26</v>
      </c>
      <c r="C54" s="200">
        <v>121590</v>
      </c>
      <c r="D54" s="200">
        <v>0</v>
      </c>
      <c r="E54" s="200">
        <v>0</v>
      </c>
      <c r="F54" s="200">
        <v>12</v>
      </c>
      <c r="G54" s="200">
        <v>8</v>
      </c>
      <c r="H54" s="200">
        <v>21</v>
      </c>
      <c r="I54" s="200">
        <v>44</v>
      </c>
      <c r="J54" s="200">
        <v>14</v>
      </c>
      <c r="K54" s="200" t="s">
        <v>78</v>
      </c>
      <c r="P54" s="200">
        <v>58</v>
      </c>
      <c r="Q54" s="200">
        <v>43034</v>
      </c>
      <c r="R54" s="200" t="s">
        <v>78</v>
      </c>
      <c r="S54" s="200">
        <v>0</v>
      </c>
      <c r="T54" s="200">
        <v>11</v>
      </c>
      <c r="U54" s="200">
        <v>8</v>
      </c>
      <c r="V54" s="200">
        <v>23</v>
      </c>
      <c r="W54" s="200">
        <v>45</v>
      </c>
      <c r="X54" s="200">
        <v>12</v>
      </c>
      <c r="Y54" s="200">
        <v>0</v>
      </c>
      <c r="AD54" s="200">
        <v>57</v>
      </c>
      <c r="AE54" s="200">
        <v>78556</v>
      </c>
      <c r="AF54" s="200" t="s">
        <v>78</v>
      </c>
      <c r="AG54" s="200">
        <v>0</v>
      </c>
      <c r="AH54" s="200">
        <v>13</v>
      </c>
      <c r="AI54" s="200">
        <v>8</v>
      </c>
      <c r="AJ54" s="200">
        <v>20</v>
      </c>
      <c r="AK54" s="200">
        <v>44</v>
      </c>
      <c r="AL54" s="200">
        <v>15</v>
      </c>
      <c r="AM54" s="200" t="s">
        <v>78</v>
      </c>
      <c r="AR54" s="200">
        <v>58</v>
      </c>
      <c r="AS54" s="200">
        <v>121642</v>
      </c>
      <c r="AT54" s="200">
        <v>0</v>
      </c>
      <c r="AU54" s="200">
        <v>0</v>
      </c>
      <c r="AV54" s="200">
        <v>3</v>
      </c>
      <c r="AW54" s="200">
        <v>3</v>
      </c>
      <c r="AX54" s="200">
        <v>11</v>
      </c>
      <c r="AY54" s="200">
        <v>37</v>
      </c>
      <c r="AZ54" s="200">
        <v>43</v>
      </c>
      <c r="BA54" s="200">
        <v>4</v>
      </c>
      <c r="BB54" s="200">
        <v>0</v>
      </c>
      <c r="BH54" s="200">
        <v>47</v>
      </c>
      <c r="BI54" s="200">
        <v>43058</v>
      </c>
      <c r="BJ54" s="200">
        <v>0</v>
      </c>
      <c r="BK54" s="200">
        <v>0</v>
      </c>
      <c r="BL54" s="200">
        <v>3</v>
      </c>
      <c r="BM54" s="200">
        <v>2</v>
      </c>
      <c r="BN54" s="200">
        <v>8</v>
      </c>
      <c r="BO54" s="200">
        <v>35</v>
      </c>
      <c r="BP54" s="200">
        <v>47</v>
      </c>
      <c r="BQ54" s="200">
        <v>4</v>
      </c>
      <c r="BR54" s="200" t="s">
        <v>78</v>
      </c>
      <c r="BX54" s="200">
        <v>52</v>
      </c>
      <c r="BY54" s="200">
        <v>78584</v>
      </c>
      <c r="BZ54" s="200">
        <v>0</v>
      </c>
      <c r="CA54" s="200">
        <v>0</v>
      </c>
      <c r="CB54" s="200">
        <v>3</v>
      </c>
      <c r="CC54" s="200">
        <v>3</v>
      </c>
      <c r="CD54" s="200">
        <v>12</v>
      </c>
      <c r="CE54" s="200">
        <v>38</v>
      </c>
      <c r="CF54" s="200">
        <v>40</v>
      </c>
      <c r="CG54" s="200">
        <v>4</v>
      </c>
      <c r="CH54" s="200" t="s">
        <v>78</v>
      </c>
      <c r="CN54" s="200">
        <v>44</v>
      </c>
      <c r="CO54" s="200">
        <v>121579</v>
      </c>
      <c r="CP54" s="200">
        <v>1</v>
      </c>
      <c r="CQ54" s="200">
        <v>0</v>
      </c>
      <c r="CR54" s="200">
        <v>11</v>
      </c>
      <c r="CS54" s="200">
        <v>3</v>
      </c>
      <c r="CT54" s="200">
        <v>2</v>
      </c>
      <c r="CU54" s="200">
        <v>28</v>
      </c>
      <c r="CV54" s="200">
        <v>45</v>
      </c>
      <c r="CW54" s="200">
        <v>10</v>
      </c>
      <c r="CX54" s="200">
        <v>1</v>
      </c>
      <c r="DD54" s="200">
        <v>56</v>
      </c>
      <c r="DE54" s="200">
        <v>43030</v>
      </c>
      <c r="DF54" s="200">
        <v>1</v>
      </c>
      <c r="DG54" s="200">
        <v>0</v>
      </c>
      <c r="DH54" s="200">
        <v>11</v>
      </c>
      <c r="DI54" s="200">
        <v>4</v>
      </c>
      <c r="DJ54" s="200">
        <v>2</v>
      </c>
      <c r="DK54" s="200">
        <v>34</v>
      </c>
      <c r="DL54" s="200">
        <v>42</v>
      </c>
      <c r="DM54" s="200">
        <v>6</v>
      </c>
      <c r="DN54" s="200">
        <v>0</v>
      </c>
      <c r="DT54" s="200">
        <v>49</v>
      </c>
      <c r="DU54" s="200">
        <v>78549</v>
      </c>
      <c r="DV54" s="200">
        <v>1</v>
      </c>
      <c r="DW54" s="200">
        <v>0</v>
      </c>
      <c r="DX54" s="200">
        <v>11</v>
      </c>
      <c r="DY54" s="200">
        <v>2</v>
      </c>
      <c r="DZ54" s="200">
        <v>1</v>
      </c>
      <c r="EA54" s="200">
        <v>25</v>
      </c>
      <c r="EB54" s="200">
        <v>47</v>
      </c>
      <c r="EC54" s="200">
        <v>12</v>
      </c>
      <c r="ED54" s="200">
        <v>1</v>
      </c>
      <c r="EJ54" s="200">
        <v>60</v>
      </c>
      <c r="EK54" s="200">
        <v>121579</v>
      </c>
      <c r="EL54" s="200">
        <v>1</v>
      </c>
      <c r="EM54" s="200">
        <v>0</v>
      </c>
      <c r="EN54" s="200">
        <v>11</v>
      </c>
      <c r="EO54" s="200">
        <v>11</v>
      </c>
      <c r="EP54" s="200">
        <v>44</v>
      </c>
      <c r="EQ54" s="200">
        <v>21</v>
      </c>
      <c r="ER54" s="200">
        <v>11</v>
      </c>
      <c r="ES54" s="200">
        <v>0</v>
      </c>
      <c r="EY54" s="200">
        <v>33</v>
      </c>
      <c r="EZ54" s="200">
        <v>43030</v>
      </c>
      <c r="FA54" s="200">
        <v>1</v>
      </c>
      <c r="FB54" s="200">
        <v>0</v>
      </c>
      <c r="FC54" s="200">
        <v>10</v>
      </c>
      <c r="FD54" s="200">
        <v>10</v>
      </c>
      <c r="FE54" s="200">
        <v>46</v>
      </c>
      <c r="FF54" s="200">
        <v>22</v>
      </c>
      <c r="FG54" s="200">
        <v>11</v>
      </c>
      <c r="FH54" s="200" t="s">
        <v>78</v>
      </c>
      <c r="FN54" s="200">
        <v>33</v>
      </c>
      <c r="FO54" s="200">
        <v>78549</v>
      </c>
      <c r="FP54" s="200">
        <v>1</v>
      </c>
      <c r="FQ54" s="200">
        <v>0</v>
      </c>
      <c r="FR54" s="200">
        <v>12</v>
      </c>
      <c r="FS54" s="200">
        <v>11</v>
      </c>
      <c r="FT54" s="200">
        <v>43</v>
      </c>
      <c r="FU54" s="200">
        <v>21</v>
      </c>
      <c r="FV54" s="200">
        <v>12</v>
      </c>
      <c r="FW54" s="200" t="s">
        <v>78</v>
      </c>
      <c r="GC54" s="200">
        <v>32</v>
      </c>
      <c r="GD54" s="200">
        <v>121479</v>
      </c>
      <c r="GF54" s="200">
        <v>34</v>
      </c>
      <c r="GG54" s="200">
        <v>43001</v>
      </c>
      <c r="GI54" s="200">
        <v>34</v>
      </c>
      <c r="GJ54" s="200">
        <v>78478</v>
      </c>
      <c r="GL54" s="200">
        <v>35</v>
      </c>
      <c r="GM54" s="200">
        <v>117540</v>
      </c>
      <c r="GO54" s="200">
        <v>75</v>
      </c>
      <c r="GP54" s="200">
        <v>41506</v>
      </c>
      <c r="GR54" s="200">
        <v>74</v>
      </c>
      <c r="GS54" s="200">
        <v>76034</v>
      </c>
      <c r="GU54" s="200">
        <v>75</v>
      </c>
      <c r="GV54" s="200">
        <v>117556</v>
      </c>
      <c r="GX54" s="200">
        <v>79</v>
      </c>
      <c r="GY54" s="200">
        <v>41504</v>
      </c>
      <c r="HA54" s="200">
        <v>81</v>
      </c>
      <c r="HB54" s="200">
        <v>76052</v>
      </c>
      <c r="HD54" s="200">
        <v>78</v>
      </c>
      <c r="HE54" s="200">
        <v>117453</v>
      </c>
      <c r="HG54" s="200">
        <v>73</v>
      </c>
      <c r="HH54" s="200">
        <v>41484</v>
      </c>
      <c r="HJ54" s="200">
        <v>68</v>
      </c>
      <c r="HK54" s="200">
        <v>75969</v>
      </c>
      <c r="HM54" s="200">
        <v>75</v>
      </c>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row>
    <row r="55" spans="1:256" x14ac:dyDescent="0.2">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row>
    <row r="56" spans="1:256" x14ac:dyDescent="0.2">
      <c r="A56" s="200" t="s">
        <v>246</v>
      </c>
      <c r="B56" s="200" t="s">
        <v>107</v>
      </c>
      <c r="C56" s="200">
        <v>7999</v>
      </c>
      <c r="D56" s="200">
        <v>0</v>
      </c>
      <c r="E56" s="200">
        <v>0</v>
      </c>
      <c r="F56" s="200">
        <v>14</v>
      </c>
      <c r="G56" s="200">
        <v>12</v>
      </c>
      <c r="H56" s="200">
        <v>23</v>
      </c>
      <c r="I56" s="200">
        <v>40</v>
      </c>
      <c r="J56" s="200">
        <v>10</v>
      </c>
      <c r="K56" s="200">
        <v>0</v>
      </c>
      <c r="P56" s="200">
        <v>51</v>
      </c>
      <c r="Q56" s="200">
        <v>2685</v>
      </c>
      <c r="R56" s="200">
        <v>0</v>
      </c>
      <c r="S56" s="200" t="s">
        <v>78</v>
      </c>
      <c r="T56" s="200">
        <v>12</v>
      </c>
      <c r="U56" s="200">
        <v>12</v>
      </c>
      <c r="V56" s="200">
        <v>24</v>
      </c>
      <c r="W56" s="200">
        <v>41</v>
      </c>
      <c r="X56" s="200">
        <v>9</v>
      </c>
      <c r="Y56" s="200">
        <v>0</v>
      </c>
      <c r="AD56" s="200">
        <v>51</v>
      </c>
      <c r="AE56" s="200">
        <v>5314</v>
      </c>
      <c r="AF56" s="200">
        <v>0</v>
      </c>
      <c r="AG56" s="200" t="s">
        <v>78</v>
      </c>
      <c r="AH56" s="200">
        <v>15</v>
      </c>
      <c r="AI56" s="200">
        <v>11</v>
      </c>
      <c r="AJ56" s="200">
        <v>22</v>
      </c>
      <c r="AK56" s="200">
        <v>40</v>
      </c>
      <c r="AL56" s="200">
        <v>11</v>
      </c>
      <c r="AM56" s="200">
        <v>0</v>
      </c>
      <c r="AR56" s="200">
        <v>51</v>
      </c>
      <c r="AS56" s="200">
        <v>7999</v>
      </c>
      <c r="AT56" s="200">
        <v>0</v>
      </c>
      <c r="AU56" s="200">
        <v>0</v>
      </c>
      <c r="AV56" s="200">
        <v>1</v>
      </c>
      <c r="AW56" s="200">
        <v>2</v>
      </c>
      <c r="AX56" s="200">
        <v>17</v>
      </c>
      <c r="AY56" s="200">
        <v>46</v>
      </c>
      <c r="AZ56" s="200">
        <v>32</v>
      </c>
      <c r="BA56" s="200">
        <v>2</v>
      </c>
      <c r="BB56" s="200">
        <v>0</v>
      </c>
      <c r="BH56" s="200">
        <v>34</v>
      </c>
      <c r="BI56" s="200">
        <v>2686</v>
      </c>
      <c r="BJ56" s="200" t="s">
        <v>78</v>
      </c>
      <c r="BK56" s="200" t="s">
        <v>78</v>
      </c>
      <c r="BL56" s="200">
        <v>0</v>
      </c>
      <c r="BM56" s="200">
        <v>2</v>
      </c>
      <c r="BN56" s="200">
        <v>14</v>
      </c>
      <c r="BO56" s="200">
        <v>45</v>
      </c>
      <c r="BP56" s="200">
        <v>37</v>
      </c>
      <c r="BQ56" s="200">
        <v>2</v>
      </c>
      <c r="BR56" s="200">
        <v>0</v>
      </c>
      <c r="BX56" s="200">
        <v>39</v>
      </c>
      <c r="BY56" s="200">
        <v>5313</v>
      </c>
      <c r="BZ56" s="200" t="s">
        <v>78</v>
      </c>
      <c r="CA56" s="200" t="s">
        <v>78</v>
      </c>
      <c r="CB56" s="200">
        <v>1</v>
      </c>
      <c r="CC56" s="200">
        <v>2</v>
      </c>
      <c r="CD56" s="200">
        <v>19</v>
      </c>
      <c r="CE56" s="200">
        <v>47</v>
      </c>
      <c r="CF56" s="200">
        <v>29</v>
      </c>
      <c r="CG56" s="200">
        <v>2</v>
      </c>
      <c r="CH56" s="200">
        <v>0</v>
      </c>
      <c r="CN56" s="200">
        <v>31</v>
      </c>
      <c r="CO56" s="200">
        <v>7998</v>
      </c>
      <c r="CP56" s="200">
        <v>1</v>
      </c>
      <c r="CQ56" s="200">
        <v>0</v>
      </c>
      <c r="CR56" s="200">
        <v>10</v>
      </c>
      <c r="CS56" s="200">
        <v>4</v>
      </c>
      <c r="CT56" s="200">
        <v>2</v>
      </c>
      <c r="CU56" s="200">
        <v>33</v>
      </c>
      <c r="CV56" s="200">
        <v>43</v>
      </c>
      <c r="CW56" s="200">
        <v>7</v>
      </c>
      <c r="CX56" s="200">
        <v>0</v>
      </c>
      <c r="DD56" s="200">
        <v>51</v>
      </c>
      <c r="DE56" s="200">
        <v>2684</v>
      </c>
      <c r="DF56" s="200">
        <v>1</v>
      </c>
      <c r="DG56" s="200" t="s">
        <v>78</v>
      </c>
      <c r="DH56" s="200">
        <v>12</v>
      </c>
      <c r="DI56" s="200">
        <v>5</v>
      </c>
      <c r="DJ56" s="200">
        <v>3</v>
      </c>
      <c r="DK56" s="200">
        <v>37</v>
      </c>
      <c r="DL56" s="200">
        <v>38</v>
      </c>
      <c r="DM56" s="200">
        <v>4</v>
      </c>
      <c r="DN56" s="200">
        <v>0</v>
      </c>
      <c r="DT56" s="200">
        <v>43</v>
      </c>
      <c r="DU56" s="200">
        <v>5314</v>
      </c>
      <c r="DV56" s="200">
        <v>0</v>
      </c>
      <c r="DW56" s="200" t="s">
        <v>78</v>
      </c>
      <c r="DX56" s="200">
        <v>9</v>
      </c>
      <c r="DY56" s="200">
        <v>3</v>
      </c>
      <c r="DZ56" s="200">
        <v>2</v>
      </c>
      <c r="EA56" s="200">
        <v>30</v>
      </c>
      <c r="EB56" s="200">
        <v>46</v>
      </c>
      <c r="EC56" s="200">
        <v>9</v>
      </c>
      <c r="ED56" s="200">
        <v>1</v>
      </c>
      <c r="EJ56" s="200">
        <v>56</v>
      </c>
      <c r="EK56" s="200">
        <v>7999</v>
      </c>
      <c r="EL56" s="200">
        <v>1</v>
      </c>
      <c r="EM56" s="200">
        <v>0</v>
      </c>
      <c r="EN56" s="200">
        <v>12</v>
      </c>
      <c r="EO56" s="200">
        <v>16</v>
      </c>
      <c r="EP56" s="200">
        <v>53</v>
      </c>
      <c r="EQ56" s="200">
        <v>14</v>
      </c>
      <c r="ER56" s="200">
        <v>4</v>
      </c>
      <c r="ES56" s="200" t="s">
        <v>78</v>
      </c>
      <c r="EY56" s="200">
        <v>19</v>
      </c>
      <c r="EZ56" s="200">
        <v>2685</v>
      </c>
      <c r="FA56" s="200">
        <v>1</v>
      </c>
      <c r="FB56" s="200" t="s">
        <v>78</v>
      </c>
      <c r="FC56" s="200">
        <v>11</v>
      </c>
      <c r="FD56" s="200">
        <v>14</v>
      </c>
      <c r="FE56" s="200">
        <v>56</v>
      </c>
      <c r="FF56" s="200">
        <v>15</v>
      </c>
      <c r="FG56" s="200">
        <v>4</v>
      </c>
      <c r="FH56" s="200">
        <v>0</v>
      </c>
      <c r="FN56" s="200">
        <v>19</v>
      </c>
      <c r="FO56" s="200">
        <v>5314</v>
      </c>
      <c r="FP56" s="200">
        <v>1</v>
      </c>
      <c r="FQ56" s="200" t="s">
        <v>78</v>
      </c>
      <c r="FR56" s="200">
        <v>12</v>
      </c>
      <c r="FS56" s="200">
        <v>17</v>
      </c>
      <c r="FT56" s="200">
        <v>51</v>
      </c>
      <c r="FU56" s="200">
        <v>14</v>
      </c>
      <c r="FV56" s="200">
        <v>5</v>
      </c>
      <c r="FW56" s="200" t="s">
        <v>78</v>
      </c>
      <c r="GC56" s="200">
        <v>18</v>
      </c>
      <c r="GD56" s="200">
        <v>7996</v>
      </c>
      <c r="GF56" s="200">
        <v>24</v>
      </c>
      <c r="GG56" s="200">
        <v>2684</v>
      </c>
      <c r="GI56" s="200">
        <v>24</v>
      </c>
      <c r="GJ56" s="200">
        <v>5312</v>
      </c>
      <c r="GL56" s="200">
        <v>24</v>
      </c>
      <c r="GM56" s="200">
        <v>7773</v>
      </c>
      <c r="GO56" s="200">
        <v>74</v>
      </c>
      <c r="GP56" s="200">
        <v>2618</v>
      </c>
      <c r="GR56" s="200">
        <v>72</v>
      </c>
      <c r="GS56" s="200">
        <v>5155</v>
      </c>
      <c r="GU56" s="200">
        <v>75</v>
      </c>
      <c r="GV56" s="200">
        <v>7771</v>
      </c>
      <c r="GX56" s="200">
        <v>79</v>
      </c>
      <c r="GY56" s="200">
        <v>2618</v>
      </c>
      <c r="HA56" s="200">
        <v>79</v>
      </c>
      <c r="HB56" s="200">
        <v>5153</v>
      </c>
      <c r="HD56" s="200">
        <v>79</v>
      </c>
      <c r="HE56" s="200">
        <v>7770</v>
      </c>
      <c r="HG56" s="200">
        <v>73</v>
      </c>
      <c r="HH56" s="200">
        <v>2617</v>
      </c>
      <c r="HJ56" s="200">
        <v>67</v>
      </c>
      <c r="HK56" s="200">
        <v>5153</v>
      </c>
      <c r="HM56" s="200">
        <v>77</v>
      </c>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row>
    <row r="57" spans="1:256" x14ac:dyDescent="0.2">
      <c r="B57" s="200" t="s">
        <v>108</v>
      </c>
      <c r="C57" s="200">
        <v>14871</v>
      </c>
      <c r="D57" s="200">
        <v>1</v>
      </c>
      <c r="E57" s="200">
        <v>0</v>
      </c>
      <c r="F57" s="200">
        <v>25</v>
      </c>
      <c r="G57" s="200">
        <v>14</v>
      </c>
      <c r="H57" s="200">
        <v>24</v>
      </c>
      <c r="I57" s="200">
        <v>31</v>
      </c>
      <c r="J57" s="200">
        <v>5</v>
      </c>
      <c r="K57" s="200">
        <v>0</v>
      </c>
      <c r="P57" s="200">
        <v>36</v>
      </c>
      <c r="Q57" s="200">
        <v>5469</v>
      </c>
      <c r="R57" s="200">
        <v>0</v>
      </c>
      <c r="S57" s="200">
        <v>0</v>
      </c>
      <c r="T57" s="200">
        <v>24</v>
      </c>
      <c r="U57" s="200">
        <v>14</v>
      </c>
      <c r="V57" s="200">
        <v>26</v>
      </c>
      <c r="W57" s="200">
        <v>31</v>
      </c>
      <c r="X57" s="200">
        <v>4</v>
      </c>
      <c r="Y57" s="200">
        <v>0</v>
      </c>
      <c r="AD57" s="200">
        <v>35</v>
      </c>
      <c r="AE57" s="200">
        <v>9402</v>
      </c>
      <c r="AF57" s="200">
        <v>1</v>
      </c>
      <c r="AG57" s="200">
        <v>0</v>
      </c>
      <c r="AH57" s="200">
        <v>25</v>
      </c>
      <c r="AI57" s="200">
        <v>14</v>
      </c>
      <c r="AJ57" s="200">
        <v>23</v>
      </c>
      <c r="AK57" s="200">
        <v>31</v>
      </c>
      <c r="AL57" s="200">
        <v>6</v>
      </c>
      <c r="AM57" s="200">
        <v>0</v>
      </c>
      <c r="AR57" s="200">
        <v>37</v>
      </c>
      <c r="AS57" s="200">
        <v>14884</v>
      </c>
      <c r="AT57" s="200">
        <v>0</v>
      </c>
      <c r="AU57" s="200">
        <v>0</v>
      </c>
      <c r="AV57" s="200">
        <v>2</v>
      </c>
      <c r="AW57" s="200">
        <v>6</v>
      </c>
      <c r="AX57" s="200">
        <v>23</v>
      </c>
      <c r="AY57" s="200">
        <v>46</v>
      </c>
      <c r="AZ57" s="200">
        <v>22</v>
      </c>
      <c r="BA57" s="200">
        <v>1</v>
      </c>
      <c r="BB57" s="200">
        <v>0</v>
      </c>
      <c r="BH57" s="200">
        <v>22</v>
      </c>
      <c r="BI57" s="200">
        <v>5473</v>
      </c>
      <c r="BJ57" s="200">
        <v>0</v>
      </c>
      <c r="BK57" s="200">
        <v>0</v>
      </c>
      <c r="BL57" s="200">
        <v>2</v>
      </c>
      <c r="BM57" s="200">
        <v>6</v>
      </c>
      <c r="BN57" s="200">
        <v>21</v>
      </c>
      <c r="BO57" s="200">
        <v>46</v>
      </c>
      <c r="BP57" s="200">
        <v>25</v>
      </c>
      <c r="BQ57" s="200">
        <v>1</v>
      </c>
      <c r="BR57" s="200">
        <v>0</v>
      </c>
      <c r="BX57" s="200">
        <v>25</v>
      </c>
      <c r="BY57" s="200">
        <v>9411</v>
      </c>
      <c r="BZ57" s="200">
        <v>0</v>
      </c>
      <c r="CA57" s="200">
        <v>0</v>
      </c>
      <c r="CB57" s="200">
        <v>3</v>
      </c>
      <c r="CC57" s="200">
        <v>7</v>
      </c>
      <c r="CD57" s="200">
        <v>25</v>
      </c>
      <c r="CE57" s="200">
        <v>46</v>
      </c>
      <c r="CF57" s="200">
        <v>20</v>
      </c>
      <c r="CG57" s="200">
        <v>1</v>
      </c>
      <c r="CH57" s="200">
        <v>0</v>
      </c>
      <c r="CN57" s="200">
        <v>20</v>
      </c>
      <c r="CO57" s="200">
        <v>14867</v>
      </c>
      <c r="CP57" s="200">
        <v>1</v>
      </c>
      <c r="CQ57" s="200">
        <v>0</v>
      </c>
      <c r="CR57" s="200">
        <v>22</v>
      </c>
      <c r="CS57" s="200">
        <v>5</v>
      </c>
      <c r="CT57" s="200">
        <v>3</v>
      </c>
      <c r="CU57" s="200">
        <v>34</v>
      </c>
      <c r="CV57" s="200">
        <v>32</v>
      </c>
      <c r="CW57" s="200">
        <v>3</v>
      </c>
      <c r="CX57" s="200" t="s">
        <v>78</v>
      </c>
      <c r="DD57" s="200">
        <v>35</v>
      </c>
      <c r="DE57" s="200">
        <v>5467</v>
      </c>
      <c r="DF57" s="200">
        <v>1</v>
      </c>
      <c r="DG57" s="200">
        <v>0</v>
      </c>
      <c r="DH57" s="200">
        <v>24</v>
      </c>
      <c r="DI57" s="200">
        <v>6</v>
      </c>
      <c r="DJ57" s="200">
        <v>3</v>
      </c>
      <c r="DK57" s="200">
        <v>37</v>
      </c>
      <c r="DL57" s="200">
        <v>27</v>
      </c>
      <c r="DM57" s="200">
        <v>2</v>
      </c>
      <c r="DN57" s="200" t="s">
        <v>78</v>
      </c>
      <c r="DT57" s="200">
        <v>29</v>
      </c>
      <c r="DU57" s="200">
        <v>9400</v>
      </c>
      <c r="DV57" s="200">
        <v>1</v>
      </c>
      <c r="DW57" s="200">
        <v>0</v>
      </c>
      <c r="DX57" s="200">
        <v>20</v>
      </c>
      <c r="DY57" s="200">
        <v>4</v>
      </c>
      <c r="DZ57" s="200">
        <v>3</v>
      </c>
      <c r="EA57" s="200">
        <v>33</v>
      </c>
      <c r="EB57" s="200">
        <v>35</v>
      </c>
      <c r="EC57" s="200">
        <v>4</v>
      </c>
      <c r="ED57" s="200">
        <v>0</v>
      </c>
      <c r="EJ57" s="200">
        <v>39</v>
      </c>
      <c r="EK57" s="200">
        <v>14870</v>
      </c>
      <c r="EL57" s="200">
        <v>1</v>
      </c>
      <c r="EM57" s="200">
        <v>0</v>
      </c>
      <c r="EN57" s="200">
        <v>22</v>
      </c>
      <c r="EO57" s="200">
        <v>20</v>
      </c>
      <c r="EP57" s="200">
        <v>43</v>
      </c>
      <c r="EQ57" s="200">
        <v>10</v>
      </c>
      <c r="ER57" s="200">
        <v>3</v>
      </c>
      <c r="ES57" s="200">
        <v>0</v>
      </c>
      <c r="EY57" s="200">
        <v>14</v>
      </c>
      <c r="EZ57" s="200">
        <v>5469</v>
      </c>
      <c r="FA57" s="200">
        <v>1</v>
      </c>
      <c r="FB57" s="200">
        <v>0</v>
      </c>
      <c r="FC57" s="200">
        <v>22</v>
      </c>
      <c r="FD57" s="200">
        <v>19</v>
      </c>
      <c r="FE57" s="200">
        <v>44</v>
      </c>
      <c r="FF57" s="200">
        <v>11</v>
      </c>
      <c r="FG57" s="200">
        <v>3</v>
      </c>
      <c r="FH57" s="200">
        <v>0</v>
      </c>
      <c r="FN57" s="200">
        <v>14</v>
      </c>
      <c r="FO57" s="200">
        <v>9401</v>
      </c>
      <c r="FP57" s="200">
        <v>1</v>
      </c>
      <c r="FQ57" s="200">
        <v>0</v>
      </c>
      <c r="FR57" s="200">
        <v>23</v>
      </c>
      <c r="FS57" s="200">
        <v>20</v>
      </c>
      <c r="FT57" s="200">
        <v>43</v>
      </c>
      <c r="FU57" s="200">
        <v>10</v>
      </c>
      <c r="FV57" s="200">
        <v>3</v>
      </c>
      <c r="FW57" s="200">
        <v>0</v>
      </c>
      <c r="GC57" s="200">
        <v>13</v>
      </c>
      <c r="GD57" s="200">
        <v>14855</v>
      </c>
      <c r="GF57" s="200">
        <v>14</v>
      </c>
      <c r="GG57" s="200">
        <v>5464</v>
      </c>
      <c r="GI57" s="200">
        <v>14</v>
      </c>
      <c r="GJ57" s="200">
        <v>9391</v>
      </c>
      <c r="GL57" s="200">
        <v>14</v>
      </c>
      <c r="GM57" s="200">
        <v>14405</v>
      </c>
      <c r="GO57" s="200">
        <v>66</v>
      </c>
      <c r="GP57" s="200">
        <v>5276</v>
      </c>
      <c r="GR57" s="200">
        <v>65</v>
      </c>
      <c r="GS57" s="200">
        <v>9129</v>
      </c>
      <c r="GU57" s="200">
        <v>67</v>
      </c>
      <c r="GV57" s="200">
        <v>14406</v>
      </c>
      <c r="GX57" s="200">
        <v>73</v>
      </c>
      <c r="GY57" s="200">
        <v>5277</v>
      </c>
      <c r="HA57" s="200">
        <v>74</v>
      </c>
      <c r="HB57" s="200">
        <v>9129</v>
      </c>
      <c r="HD57" s="200">
        <v>73</v>
      </c>
      <c r="HE57" s="200">
        <v>14382</v>
      </c>
      <c r="HG57" s="200">
        <v>65</v>
      </c>
      <c r="HH57" s="200">
        <v>5271</v>
      </c>
      <c r="HJ57" s="200">
        <v>60</v>
      </c>
      <c r="HK57" s="200">
        <v>9111</v>
      </c>
      <c r="HM57" s="200">
        <v>68</v>
      </c>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row>
    <row r="58" spans="1:256" x14ac:dyDescent="0.2">
      <c r="B58" s="200" t="s">
        <v>109</v>
      </c>
      <c r="C58" s="200">
        <v>2155</v>
      </c>
      <c r="D58" s="200">
        <v>0</v>
      </c>
      <c r="E58" s="200">
        <v>0</v>
      </c>
      <c r="F58" s="200">
        <v>87</v>
      </c>
      <c r="G58" s="200">
        <v>3</v>
      </c>
      <c r="H58" s="200">
        <v>4</v>
      </c>
      <c r="I58" s="200">
        <v>5</v>
      </c>
      <c r="J58" s="200">
        <v>1</v>
      </c>
      <c r="K58" s="200">
        <v>0</v>
      </c>
      <c r="P58" s="200">
        <v>5</v>
      </c>
      <c r="Q58" s="200">
        <v>766</v>
      </c>
      <c r="R58" s="200" t="s">
        <v>78</v>
      </c>
      <c r="S58" s="200">
        <v>1</v>
      </c>
      <c r="T58" s="200">
        <v>87</v>
      </c>
      <c r="U58" s="200">
        <v>4</v>
      </c>
      <c r="V58" s="200">
        <v>4</v>
      </c>
      <c r="W58" s="200">
        <v>4</v>
      </c>
      <c r="X58" s="200">
        <v>1</v>
      </c>
      <c r="Y58" s="200">
        <v>0</v>
      </c>
      <c r="AD58" s="200">
        <v>5</v>
      </c>
      <c r="AE58" s="200">
        <v>1389</v>
      </c>
      <c r="AF58" s="200" t="s">
        <v>78</v>
      </c>
      <c r="AG58" s="200">
        <v>0</v>
      </c>
      <c r="AH58" s="200">
        <v>87</v>
      </c>
      <c r="AI58" s="200">
        <v>3</v>
      </c>
      <c r="AJ58" s="200">
        <v>4</v>
      </c>
      <c r="AK58" s="200">
        <v>5</v>
      </c>
      <c r="AL58" s="200">
        <v>1</v>
      </c>
      <c r="AM58" s="200">
        <v>0</v>
      </c>
      <c r="AR58" s="200">
        <v>5</v>
      </c>
      <c r="AS58" s="200">
        <v>2136</v>
      </c>
      <c r="AT58" s="200" t="s">
        <v>78</v>
      </c>
      <c r="AU58" s="200" t="s">
        <v>78</v>
      </c>
      <c r="AV58" s="200">
        <v>59</v>
      </c>
      <c r="AW58" s="200">
        <v>17</v>
      </c>
      <c r="AX58" s="200">
        <v>13</v>
      </c>
      <c r="AY58" s="200">
        <v>8</v>
      </c>
      <c r="AZ58" s="200">
        <v>3</v>
      </c>
      <c r="BA58" s="200">
        <v>0</v>
      </c>
      <c r="BB58" s="200">
        <v>0</v>
      </c>
      <c r="BH58" s="200">
        <v>3</v>
      </c>
      <c r="BI58" s="200">
        <v>760</v>
      </c>
      <c r="BJ58" s="200">
        <v>0</v>
      </c>
      <c r="BK58" s="200">
        <v>0</v>
      </c>
      <c r="BL58" s="200">
        <v>60</v>
      </c>
      <c r="BM58" s="200">
        <v>16</v>
      </c>
      <c r="BN58" s="200">
        <v>13</v>
      </c>
      <c r="BO58" s="200">
        <v>8</v>
      </c>
      <c r="BP58" s="200">
        <v>3</v>
      </c>
      <c r="BQ58" s="200" t="s">
        <v>78</v>
      </c>
      <c r="BR58" s="200">
        <v>0</v>
      </c>
      <c r="BX58" s="200">
        <v>3</v>
      </c>
      <c r="BY58" s="200">
        <v>1376</v>
      </c>
      <c r="BZ58" s="200" t="s">
        <v>78</v>
      </c>
      <c r="CA58" s="200" t="s">
        <v>78</v>
      </c>
      <c r="CB58" s="200">
        <v>59</v>
      </c>
      <c r="CC58" s="200">
        <v>17</v>
      </c>
      <c r="CD58" s="200">
        <v>13</v>
      </c>
      <c r="CE58" s="200">
        <v>7</v>
      </c>
      <c r="CF58" s="200">
        <v>3</v>
      </c>
      <c r="CG58" s="200" t="s">
        <v>78</v>
      </c>
      <c r="CH58" s="200">
        <v>0</v>
      </c>
      <c r="CN58" s="200">
        <v>3</v>
      </c>
      <c r="CO58" s="200">
        <v>2155</v>
      </c>
      <c r="CP58" s="200">
        <v>0</v>
      </c>
      <c r="CQ58" s="200">
        <v>0</v>
      </c>
      <c r="CR58" s="200">
        <v>85</v>
      </c>
      <c r="CS58" s="200">
        <v>2</v>
      </c>
      <c r="CT58" s="200">
        <v>1</v>
      </c>
      <c r="CU58" s="200">
        <v>6</v>
      </c>
      <c r="CV58" s="200">
        <v>4</v>
      </c>
      <c r="CW58" s="200" t="s">
        <v>78</v>
      </c>
      <c r="CX58" s="200" t="s">
        <v>78</v>
      </c>
      <c r="DD58" s="200">
        <v>5</v>
      </c>
      <c r="DE58" s="200">
        <v>766</v>
      </c>
      <c r="DF58" s="200">
        <v>1</v>
      </c>
      <c r="DG58" s="200">
        <v>1</v>
      </c>
      <c r="DH58" s="200">
        <v>87</v>
      </c>
      <c r="DI58" s="200">
        <v>2</v>
      </c>
      <c r="DJ58" s="200">
        <v>1</v>
      </c>
      <c r="DK58" s="200">
        <v>6</v>
      </c>
      <c r="DL58" s="200">
        <v>3</v>
      </c>
      <c r="DM58" s="200" t="s">
        <v>78</v>
      </c>
      <c r="DN58" s="200" t="s">
        <v>78</v>
      </c>
      <c r="DT58" s="200">
        <v>4</v>
      </c>
      <c r="DU58" s="200">
        <v>1389</v>
      </c>
      <c r="DV58" s="200">
        <v>0</v>
      </c>
      <c r="DW58" s="200">
        <v>0</v>
      </c>
      <c r="DX58" s="200">
        <v>85</v>
      </c>
      <c r="DY58" s="200">
        <v>1</v>
      </c>
      <c r="DZ58" s="200">
        <v>1</v>
      </c>
      <c r="EA58" s="200">
        <v>7</v>
      </c>
      <c r="EB58" s="200">
        <v>5</v>
      </c>
      <c r="EC58" s="200">
        <v>0</v>
      </c>
      <c r="ED58" s="200">
        <v>0</v>
      </c>
      <c r="EJ58" s="200">
        <v>5</v>
      </c>
      <c r="EK58" s="200">
        <v>2155</v>
      </c>
      <c r="EL58" s="200">
        <v>0</v>
      </c>
      <c r="EM58" s="200">
        <v>0</v>
      </c>
      <c r="EN58" s="200">
        <v>86</v>
      </c>
      <c r="EO58" s="200">
        <v>5</v>
      </c>
      <c r="EP58" s="200">
        <v>6</v>
      </c>
      <c r="EQ58" s="200">
        <v>2</v>
      </c>
      <c r="ER58" s="200">
        <v>1</v>
      </c>
      <c r="ES58" s="200">
        <v>0</v>
      </c>
      <c r="EY58" s="200">
        <v>2</v>
      </c>
      <c r="EZ58" s="200">
        <v>766</v>
      </c>
      <c r="FA58" s="200">
        <v>1</v>
      </c>
      <c r="FB58" s="200" t="s">
        <v>78</v>
      </c>
      <c r="FC58" s="200">
        <v>87</v>
      </c>
      <c r="FD58" s="200">
        <v>5</v>
      </c>
      <c r="FE58" s="200">
        <v>5</v>
      </c>
      <c r="FF58" s="200">
        <v>2</v>
      </c>
      <c r="FG58" s="200">
        <v>0</v>
      </c>
      <c r="FH58" s="200">
        <v>0</v>
      </c>
      <c r="FN58" s="200">
        <v>2</v>
      </c>
      <c r="FO58" s="200">
        <v>1389</v>
      </c>
      <c r="FP58" s="200">
        <v>0</v>
      </c>
      <c r="FQ58" s="200" t="s">
        <v>78</v>
      </c>
      <c r="FR58" s="200">
        <v>86</v>
      </c>
      <c r="FS58" s="200">
        <v>4</v>
      </c>
      <c r="FT58" s="200">
        <v>7</v>
      </c>
      <c r="FU58" s="200">
        <v>1</v>
      </c>
      <c r="FV58" s="200">
        <v>1</v>
      </c>
      <c r="FW58" s="200">
        <v>0</v>
      </c>
      <c r="GC58" s="200">
        <v>2</v>
      </c>
      <c r="GD58" s="200">
        <v>2136</v>
      </c>
      <c r="GF58" s="200">
        <v>2</v>
      </c>
      <c r="GG58" s="200">
        <v>760</v>
      </c>
      <c r="GI58" s="200">
        <v>2</v>
      </c>
      <c r="GJ58" s="200">
        <v>1376</v>
      </c>
      <c r="GL58" s="200">
        <v>2</v>
      </c>
      <c r="GM58" s="200">
        <v>2124</v>
      </c>
      <c r="GO58" s="200">
        <v>17</v>
      </c>
      <c r="GP58" s="200">
        <v>755</v>
      </c>
      <c r="GR58" s="200">
        <v>16</v>
      </c>
      <c r="GS58" s="200">
        <v>1369</v>
      </c>
      <c r="GU58" s="200">
        <v>18</v>
      </c>
      <c r="GV58" s="200">
        <v>2126</v>
      </c>
      <c r="GX58" s="200">
        <v>19</v>
      </c>
      <c r="GY58" s="200">
        <v>755</v>
      </c>
      <c r="HA58" s="200">
        <v>18</v>
      </c>
      <c r="HB58" s="200">
        <v>1371</v>
      </c>
      <c r="HD58" s="200">
        <v>19</v>
      </c>
      <c r="HE58" s="200">
        <v>2122</v>
      </c>
      <c r="HG58" s="200">
        <v>18</v>
      </c>
      <c r="HH58" s="200">
        <v>754</v>
      </c>
      <c r="HJ58" s="200">
        <v>16</v>
      </c>
      <c r="HK58" s="200">
        <v>1368</v>
      </c>
      <c r="HM58" s="200">
        <v>19</v>
      </c>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row>
    <row r="59" spans="1:256" x14ac:dyDescent="0.2">
      <c r="B59" s="200" t="s">
        <v>110</v>
      </c>
      <c r="C59" s="200">
        <v>623</v>
      </c>
      <c r="D59" s="200" t="s">
        <v>78</v>
      </c>
      <c r="E59" s="200">
        <v>1</v>
      </c>
      <c r="F59" s="200">
        <v>91</v>
      </c>
      <c r="G59" s="200">
        <v>2</v>
      </c>
      <c r="H59" s="200">
        <v>2</v>
      </c>
      <c r="I59" s="200">
        <v>3</v>
      </c>
      <c r="J59" s="200">
        <v>1</v>
      </c>
      <c r="K59" s="200">
        <v>0</v>
      </c>
      <c r="P59" s="200">
        <v>4</v>
      </c>
      <c r="Q59" s="200">
        <v>277</v>
      </c>
      <c r="R59" s="200">
        <v>0</v>
      </c>
      <c r="S59" s="200" t="s">
        <v>78</v>
      </c>
      <c r="T59" s="200">
        <v>92</v>
      </c>
      <c r="U59" s="200" t="s">
        <v>78</v>
      </c>
      <c r="V59" s="200" t="s">
        <v>78</v>
      </c>
      <c r="W59" s="200">
        <v>4</v>
      </c>
      <c r="X59" s="200" t="s">
        <v>78</v>
      </c>
      <c r="Y59" s="200">
        <v>0</v>
      </c>
      <c r="AD59" s="200">
        <v>4</v>
      </c>
      <c r="AE59" s="200">
        <v>346</v>
      </c>
      <c r="AF59" s="200" t="s">
        <v>78</v>
      </c>
      <c r="AG59" s="200" t="s">
        <v>78</v>
      </c>
      <c r="AH59" s="200">
        <v>90</v>
      </c>
      <c r="AI59" s="200" t="s">
        <v>78</v>
      </c>
      <c r="AJ59" s="200" t="s">
        <v>78</v>
      </c>
      <c r="AK59" s="200">
        <v>3</v>
      </c>
      <c r="AL59" s="200" t="s">
        <v>78</v>
      </c>
      <c r="AM59" s="200">
        <v>0</v>
      </c>
      <c r="AR59" s="200">
        <v>4</v>
      </c>
      <c r="AS59" s="200">
        <v>616</v>
      </c>
      <c r="AT59" s="200">
        <v>0</v>
      </c>
      <c r="AU59" s="200">
        <v>1</v>
      </c>
      <c r="AV59" s="200">
        <v>80</v>
      </c>
      <c r="AW59" s="200">
        <v>6</v>
      </c>
      <c r="AX59" s="200">
        <v>7</v>
      </c>
      <c r="AY59" s="200">
        <v>4</v>
      </c>
      <c r="AZ59" s="200">
        <v>2</v>
      </c>
      <c r="BA59" s="200" t="s">
        <v>78</v>
      </c>
      <c r="BB59" s="200">
        <v>0</v>
      </c>
      <c r="BH59" s="200">
        <v>2</v>
      </c>
      <c r="BI59" s="200">
        <v>273</v>
      </c>
      <c r="BJ59" s="200">
        <v>0</v>
      </c>
      <c r="BK59" s="200" t="s">
        <v>78</v>
      </c>
      <c r="BL59" s="200">
        <v>82</v>
      </c>
      <c r="BM59" s="200">
        <v>6</v>
      </c>
      <c r="BN59" s="200">
        <v>6</v>
      </c>
      <c r="BO59" s="200">
        <v>3</v>
      </c>
      <c r="BP59" s="200">
        <v>3</v>
      </c>
      <c r="BQ59" s="200">
        <v>0</v>
      </c>
      <c r="BR59" s="200">
        <v>0</v>
      </c>
      <c r="BX59" s="200">
        <v>3</v>
      </c>
      <c r="BY59" s="200">
        <v>343</v>
      </c>
      <c r="BZ59" s="200">
        <v>1</v>
      </c>
      <c r="CA59" s="200" t="s">
        <v>78</v>
      </c>
      <c r="CB59" s="200">
        <v>78</v>
      </c>
      <c r="CC59" s="200">
        <v>7</v>
      </c>
      <c r="CD59" s="200">
        <v>8</v>
      </c>
      <c r="CE59" s="200">
        <v>4</v>
      </c>
      <c r="CF59" s="200">
        <v>1</v>
      </c>
      <c r="CG59" s="200" t="s">
        <v>78</v>
      </c>
      <c r="CH59" s="200">
        <v>0</v>
      </c>
      <c r="CN59" s="200">
        <v>1</v>
      </c>
      <c r="CO59" s="200">
        <v>623</v>
      </c>
      <c r="CP59" s="200" t="s">
        <v>78</v>
      </c>
      <c r="CQ59" s="200">
        <v>1</v>
      </c>
      <c r="CR59" s="200">
        <v>91</v>
      </c>
      <c r="CS59" s="200" t="s">
        <v>78</v>
      </c>
      <c r="CT59" s="200" t="s">
        <v>78</v>
      </c>
      <c r="CU59" s="200">
        <v>3</v>
      </c>
      <c r="CV59" s="200">
        <v>3</v>
      </c>
      <c r="CW59" s="200" t="s">
        <v>78</v>
      </c>
      <c r="CX59" s="200">
        <v>0</v>
      </c>
      <c r="DD59" s="200">
        <v>3</v>
      </c>
      <c r="DE59" s="200">
        <v>277</v>
      </c>
      <c r="DF59" s="200">
        <v>0</v>
      </c>
      <c r="DG59" s="200" t="s">
        <v>78</v>
      </c>
      <c r="DH59" s="200">
        <v>94</v>
      </c>
      <c r="DI59" s="200" t="s">
        <v>78</v>
      </c>
      <c r="DJ59" s="200">
        <v>0</v>
      </c>
      <c r="DK59" s="200">
        <v>2</v>
      </c>
      <c r="DL59" s="200">
        <v>3</v>
      </c>
      <c r="DM59" s="200">
        <v>0</v>
      </c>
      <c r="DN59" s="200">
        <v>0</v>
      </c>
      <c r="DT59" s="200">
        <v>3</v>
      </c>
      <c r="DU59" s="200">
        <v>346</v>
      </c>
      <c r="DV59" s="200" t="s">
        <v>78</v>
      </c>
      <c r="DW59" s="200" t="s">
        <v>78</v>
      </c>
      <c r="DX59" s="200">
        <v>89</v>
      </c>
      <c r="DY59" s="200">
        <v>1</v>
      </c>
      <c r="DZ59" s="200" t="s">
        <v>78</v>
      </c>
      <c r="EA59" s="200">
        <v>4</v>
      </c>
      <c r="EB59" s="200">
        <v>3</v>
      </c>
      <c r="EC59" s="200" t="s">
        <v>78</v>
      </c>
      <c r="ED59" s="200">
        <v>0</v>
      </c>
      <c r="EJ59" s="200">
        <v>3</v>
      </c>
      <c r="EK59" s="200">
        <v>623</v>
      </c>
      <c r="EL59" s="200" t="s">
        <v>78</v>
      </c>
      <c r="EM59" s="200">
        <v>1</v>
      </c>
      <c r="EN59" s="200">
        <v>91</v>
      </c>
      <c r="EO59" s="200">
        <v>3</v>
      </c>
      <c r="EP59" s="200">
        <v>3</v>
      </c>
      <c r="EQ59" s="200">
        <v>1</v>
      </c>
      <c r="ER59" s="200">
        <v>1</v>
      </c>
      <c r="ES59" s="200">
        <v>0</v>
      </c>
      <c r="EY59" s="200">
        <v>2</v>
      </c>
      <c r="EZ59" s="200">
        <v>277</v>
      </c>
      <c r="FA59" s="200" t="s">
        <v>78</v>
      </c>
      <c r="FB59" s="200" t="s">
        <v>78</v>
      </c>
      <c r="FC59" s="200">
        <v>92</v>
      </c>
      <c r="FD59" s="200" t="s">
        <v>78</v>
      </c>
      <c r="FE59" s="200">
        <v>2</v>
      </c>
      <c r="FF59" s="200">
        <v>1</v>
      </c>
      <c r="FG59" s="200" t="s">
        <v>78</v>
      </c>
      <c r="FH59" s="200">
        <v>0</v>
      </c>
      <c r="FN59" s="200">
        <v>2</v>
      </c>
      <c r="FO59" s="200">
        <v>346</v>
      </c>
      <c r="FP59" s="200" t="s">
        <v>78</v>
      </c>
      <c r="FQ59" s="200" t="s">
        <v>78</v>
      </c>
      <c r="FR59" s="200">
        <v>91</v>
      </c>
      <c r="FS59" s="200" t="s">
        <v>78</v>
      </c>
      <c r="FT59" s="200">
        <v>3</v>
      </c>
      <c r="FU59" s="200">
        <v>1</v>
      </c>
      <c r="FV59" s="200" t="s">
        <v>78</v>
      </c>
      <c r="FW59" s="200">
        <v>0</v>
      </c>
      <c r="GC59" s="200">
        <v>2</v>
      </c>
      <c r="GD59" s="200">
        <v>616</v>
      </c>
      <c r="GF59" s="200">
        <v>1</v>
      </c>
      <c r="GG59" s="200">
        <v>273</v>
      </c>
      <c r="GI59" s="200">
        <v>2</v>
      </c>
      <c r="GJ59" s="200">
        <v>343</v>
      </c>
      <c r="GL59" s="200">
        <v>1</v>
      </c>
      <c r="GM59" s="200">
        <v>621</v>
      </c>
      <c r="GO59" s="200">
        <v>10</v>
      </c>
      <c r="GP59" s="200">
        <v>276</v>
      </c>
      <c r="GR59" s="200">
        <v>8</v>
      </c>
      <c r="GS59" s="200">
        <v>345</v>
      </c>
      <c r="GU59" s="200">
        <v>11</v>
      </c>
      <c r="GV59" s="200">
        <v>620</v>
      </c>
      <c r="GX59" s="200">
        <v>9</v>
      </c>
      <c r="GY59" s="200">
        <v>275</v>
      </c>
      <c r="HA59" s="200">
        <v>8</v>
      </c>
      <c r="HB59" s="200">
        <v>345</v>
      </c>
      <c r="HD59" s="200">
        <v>10</v>
      </c>
      <c r="HE59" s="200">
        <v>622</v>
      </c>
      <c r="HG59" s="200">
        <v>9</v>
      </c>
      <c r="HH59" s="200">
        <v>277</v>
      </c>
      <c r="HJ59" s="200">
        <v>7</v>
      </c>
      <c r="HK59" s="200">
        <v>345</v>
      </c>
      <c r="HM59" s="200">
        <v>11</v>
      </c>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row>
    <row r="60" spans="1:256" x14ac:dyDescent="0.2">
      <c r="B60" s="200" t="s">
        <v>111</v>
      </c>
      <c r="C60" s="200">
        <v>11602</v>
      </c>
      <c r="D60" s="200">
        <v>1</v>
      </c>
      <c r="E60" s="200">
        <v>0</v>
      </c>
      <c r="F60" s="200">
        <v>11</v>
      </c>
      <c r="G60" s="200">
        <v>7</v>
      </c>
      <c r="H60" s="200">
        <v>16</v>
      </c>
      <c r="I60" s="200">
        <v>43</v>
      </c>
      <c r="J60" s="200">
        <v>22</v>
      </c>
      <c r="K60" s="200">
        <v>0</v>
      </c>
      <c r="P60" s="200">
        <v>64</v>
      </c>
      <c r="Q60" s="200">
        <v>2164</v>
      </c>
      <c r="R60" s="200">
        <v>1</v>
      </c>
      <c r="S60" s="200" t="s">
        <v>78</v>
      </c>
      <c r="T60" s="200">
        <v>9</v>
      </c>
      <c r="U60" s="200">
        <v>8</v>
      </c>
      <c r="V60" s="200">
        <v>17</v>
      </c>
      <c r="W60" s="200">
        <v>43</v>
      </c>
      <c r="X60" s="200">
        <v>23</v>
      </c>
      <c r="Y60" s="200" t="s">
        <v>78</v>
      </c>
      <c r="AD60" s="200">
        <v>66</v>
      </c>
      <c r="AE60" s="200">
        <v>9438</v>
      </c>
      <c r="AF60" s="200">
        <v>1</v>
      </c>
      <c r="AG60" s="200" t="s">
        <v>78</v>
      </c>
      <c r="AH60" s="200">
        <v>11</v>
      </c>
      <c r="AI60" s="200">
        <v>7</v>
      </c>
      <c r="AJ60" s="200">
        <v>16</v>
      </c>
      <c r="AK60" s="200">
        <v>42</v>
      </c>
      <c r="AL60" s="200">
        <v>22</v>
      </c>
      <c r="AM60" s="200" t="s">
        <v>78</v>
      </c>
      <c r="AR60" s="200">
        <v>64</v>
      </c>
      <c r="AS60" s="200">
        <v>11599</v>
      </c>
      <c r="AT60" s="200">
        <v>0</v>
      </c>
      <c r="AU60" s="200">
        <v>0</v>
      </c>
      <c r="AV60" s="200">
        <v>1</v>
      </c>
      <c r="AW60" s="200">
        <v>3</v>
      </c>
      <c r="AX60" s="200">
        <v>13</v>
      </c>
      <c r="AY60" s="200">
        <v>33</v>
      </c>
      <c r="AZ60" s="200">
        <v>43</v>
      </c>
      <c r="BA60" s="200">
        <v>7</v>
      </c>
      <c r="BB60" s="200">
        <v>0</v>
      </c>
      <c r="BH60" s="200">
        <v>50</v>
      </c>
      <c r="BI60" s="200">
        <v>2164</v>
      </c>
      <c r="BJ60" s="200" t="s">
        <v>78</v>
      </c>
      <c r="BK60" s="200" t="s">
        <v>78</v>
      </c>
      <c r="BL60" s="200">
        <v>1</v>
      </c>
      <c r="BM60" s="200">
        <v>2</v>
      </c>
      <c r="BN60" s="200">
        <v>9</v>
      </c>
      <c r="BO60" s="200">
        <v>29</v>
      </c>
      <c r="BP60" s="200">
        <v>48</v>
      </c>
      <c r="BQ60" s="200">
        <v>11</v>
      </c>
      <c r="BR60" s="200">
        <v>0</v>
      </c>
      <c r="BX60" s="200">
        <v>59</v>
      </c>
      <c r="BY60" s="200">
        <v>9435</v>
      </c>
      <c r="BZ60" s="200" t="s">
        <v>78</v>
      </c>
      <c r="CA60" s="200" t="s">
        <v>78</v>
      </c>
      <c r="CB60" s="200">
        <v>1</v>
      </c>
      <c r="CC60" s="200">
        <v>3</v>
      </c>
      <c r="CD60" s="200">
        <v>14</v>
      </c>
      <c r="CE60" s="200">
        <v>34</v>
      </c>
      <c r="CF60" s="200">
        <v>42</v>
      </c>
      <c r="CG60" s="200">
        <v>6</v>
      </c>
      <c r="CH60" s="200">
        <v>0</v>
      </c>
      <c r="CN60" s="200">
        <v>48</v>
      </c>
      <c r="CO60" s="200">
        <v>11603</v>
      </c>
      <c r="CP60" s="200">
        <v>1</v>
      </c>
      <c r="CQ60" s="200">
        <v>0</v>
      </c>
      <c r="CR60" s="200">
        <v>8</v>
      </c>
      <c r="CS60" s="200">
        <v>3</v>
      </c>
      <c r="CT60" s="200">
        <v>2</v>
      </c>
      <c r="CU60" s="200">
        <v>24</v>
      </c>
      <c r="CV60" s="200">
        <v>45</v>
      </c>
      <c r="CW60" s="200">
        <v>15</v>
      </c>
      <c r="CX60" s="200">
        <v>1</v>
      </c>
      <c r="DD60" s="200">
        <v>61</v>
      </c>
      <c r="DE60" s="200">
        <v>2164</v>
      </c>
      <c r="DF60" s="200">
        <v>1</v>
      </c>
      <c r="DG60" s="200">
        <v>0</v>
      </c>
      <c r="DH60" s="200">
        <v>9</v>
      </c>
      <c r="DI60" s="200">
        <v>4</v>
      </c>
      <c r="DJ60" s="200">
        <v>2</v>
      </c>
      <c r="DK60" s="200">
        <v>28</v>
      </c>
      <c r="DL60" s="200">
        <v>45</v>
      </c>
      <c r="DM60" s="200">
        <v>11</v>
      </c>
      <c r="DN60" s="200">
        <v>1</v>
      </c>
      <c r="DT60" s="200">
        <v>57</v>
      </c>
      <c r="DU60" s="200">
        <v>9439</v>
      </c>
      <c r="DV60" s="200">
        <v>1</v>
      </c>
      <c r="DW60" s="200">
        <v>0</v>
      </c>
      <c r="DX60" s="200">
        <v>8</v>
      </c>
      <c r="DY60" s="200">
        <v>3</v>
      </c>
      <c r="DZ60" s="200">
        <v>2</v>
      </c>
      <c r="EA60" s="200">
        <v>23</v>
      </c>
      <c r="EB60" s="200">
        <v>45</v>
      </c>
      <c r="EC60" s="200">
        <v>16</v>
      </c>
      <c r="ED60" s="200">
        <v>2</v>
      </c>
      <c r="EJ60" s="200">
        <v>62</v>
      </c>
      <c r="EK60" s="200">
        <v>11602</v>
      </c>
      <c r="EL60" s="200">
        <v>1</v>
      </c>
      <c r="EM60" s="200">
        <v>0</v>
      </c>
      <c r="EN60" s="200">
        <v>10</v>
      </c>
      <c r="EO60" s="200">
        <v>11</v>
      </c>
      <c r="EP60" s="200">
        <v>36</v>
      </c>
      <c r="EQ60" s="200">
        <v>23</v>
      </c>
      <c r="ER60" s="200">
        <v>18</v>
      </c>
      <c r="ES60" s="200">
        <v>0</v>
      </c>
      <c r="EY60" s="200">
        <v>41</v>
      </c>
      <c r="EZ60" s="200">
        <v>2164</v>
      </c>
      <c r="FA60" s="200">
        <v>1</v>
      </c>
      <c r="FB60" s="200" t="s">
        <v>78</v>
      </c>
      <c r="FC60" s="200">
        <v>8</v>
      </c>
      <c r="FD60" s="200">
        <v>11</v>
      </c>
      <c r="FE60" s="200">
        <v>34</v>
      </c>
      <c r="FF60" s="200">
        <v>24</v>
      </c>
      <c r="FG60" s="200">
        <v>22</v>
      </c>
      <c r="FH60" s="200">
        <v>0</v>
      </c>
      <c r="FN60" s="200">
        <v>46</v>
      </c>
      <c r="FO60" s="200">
        <v>9438</v>
      </c>
      <c r="FP60" s="200">
        <v>1</v>
      </c>
      <c r="FQ60" s="200" t="s">
        <v>78</v>
      </c>
      <c r="FR60" s="200">
        <v>10</v>
      </c>
      <c r="FS60" s="200">
        <v>12</v>
      </c>
      <c r="FT60" s="200">
        <v>37</v>
      </c>
      <c r="FU60" s="200">
        <v>23</v>
      </c>
      <c r="FV60" s="200">
        <v>17</v>
      </c>
      <c r="FW60" s="200">
        <v>0</v>
      </c>
      <c r="GC60" s="200">
        <v>40</v>
      </c>
      <c r="GD60" s="200">
        <v>11592</v>
      </c>
      <c r="GF60" s="200">
        <v>41</v>
      </c>
      <c r="GG60" s="200">
        <v>2164</v>
      </c>
      <c r="GI60" s="200">
        <v>45</v>
      </c>
      <c r="GJ60" s="200">
        <v>9428</v>
      </c>
      <c r="GL60" s="200">
        <v>41</v>
      </c>
      <c r="GM60" s="200">
        <v>11245</v>
      </c>
      <c r="GO60" s="200">
        <v>77</v>
      </c>
      <c r="GP60" s="200">
        <v>2108</v>
      </c>
      <c r="GR60" s="200">
        <v>77</v>
      </c>
      <c r="GS60" s="200">
        <v>9137</v>
      </c>
      <c r="GU60" s="200">
        <v>77</v>
      </c>
      <c r="GV60" s="200">
        <v>11249</v>
      </c>
      <c r="GX60" s="200">
        <v>79</v>
      </c>
      <c r="GY60" s="200">
        <v>2110</v>
      </c>
      <c r="HA60" s="200">
        <v>81</v>
      </c>
      <c r="HB60" s="200">
        <v>9139</v>
      </c>
      <c r="HD60" s="200">
        <v>79</v>
      </c>
      <c r="HE60" s="200">
        <v>11248</v>
      </c>
      <c r="HG60" s="200">
        <v>73</v>
      </c>
      <c r="HH60" s="200">
        <v>2108</v>
      </c>
      <c r="HJ60" s="200">
        <v>71</v>
      </c>
      <c r="HK60" s="200">
        <v>9140</v>
      </c>
      <c r="HM60" s="200">
        <v>74</v>
      </c>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row>
    <row r="61" spans="1:256" x14ac:dyDescent="0.2">
      <c r="B61" s="200" t="s">
        <v>112</v>
      </c>
      <c r="C61" s="200">
        <v>8567</v>
      </c>
      <c r="D61" s="200">
        <v>1</v>
      </c>
      <c r="E61" s="200">
        <v>0</v>
      </c>
      <c r="F61" s="200">
        <v>24</v>
      </c>
      <c r="G61" s="200">
        <v>12</v>
      </c>
      <c r="H61" s="200">
        <v>21</v>
      </c>
      <c r="I61" s="200">
        <v>33</v>
      </c>
      <c r="J61" s="200">
        <v>9</v>
      </c>
      <c r="K61" s="200">
        <v>0</v>
      </c>
      <c r="P61" s="200">
        <v>42</v>
      </c>
      <c r="Q61" s="200">
        <v>2499</v>
      </c>
      <c r="R61" s="200">
        <v>1</v>
      </c>
      <c r="S61" s="200">
        <v>0</v>
      </c>
      <c r="T61" s="200">
        <v>25</v>
      </c>
      <c r="U61" s="200">
        <v>13</v>
      </c>
      <c r="V61" s="200">
        <v>22</v>
      </c>
      <c r="W61" s="200">
        <v>32</v>
      </c>
      <c r="X61" s="200">
        <v>7</v>
      </c>
      <c r="Y61" s="200">
        <v>0</v>
      </c>
      <c r="AD61" s="200">
        <v>39</v>
      </c>
      <c r="AE61" s="200">
        <v>6068</v>
      </c>
      <c r="AF61" s="200">
        <v>1</v>
      </c>
      <c r="AG61" s="200">
        <v>0</v>
      </c>
      <c r="AH61" s="200">
        <v>24</v>
      </c>
      <c r="AI61" s="200">
        <v>12</v>
      </c>
      <c r="AJ61" s="200">
        <v>20</v>
      </c>
      <c r="AK61" s="200">
        <v>33</v>
      </c>
      <c r="AL61" s="200">
        <v>10</v>
      </c>
      <c r="AM61" s="200">
        <v>0</v>
      </c>
      <c r="AR61" s="200">
        <v>43</v>
      </c>
      <c r="AS61" s="200">
        <v>8566</v>
      </c>
      <c r="AT61" s="200" t="s">
        <v>78</v>
      </c>
      <c r="AU61" s="200">
        <v>0</v>
      </c>
      <c r="AV61" s="200">
        <v>2</v>
      </c>
      <c r="AW61" s="200">
        <v>6</v>
      </c>
      <c r="AX61" s="200">
        <v>22</v>
      </c>
      <c r="AY61" s="200">
        <v>40</v>
      </c>
      <c r="AZ61" s="200">
        <v>27</v>
      </c>
      <c r="BA61" s="200">
        <v>3</v>
      </c>
      <c r="BB61" s="200">
        <v>0</v>
      </c>
      <c r="BH61" s="200">
        <v>30</v>
      </c>
      <c r="BI61" s="200">
        <v>2500</v>
      </c>
      <c r="BJ61" s="200">
        <v>0</v>
      </c>
      <c r="BK61" s="200">
        <v>0</v>
      </c>
      <c r="BL61" s="200">
        <v>2</v>
      </c>
      <c r="BM61" s="200">
        <v>6</v>
      </c>
      <c r="BN61" s="200">
        <v>21</v>
      </c>
      <c r="BO61" s="200">
        <v>38</v>
      </c>
      <c r="BP61" s="200">
        <v>29</v>
      </c>
      <c r="BQ61" s="200">
        <v>3</v>
      </c>
      <c r="BR61" s="200" t="s">
        <v>78</v>
      </c>
      <c r="BX61" s="200">
        <v>32</v>
      </c>
      <c r="BY61" s="200">
        <v>6066</v>
      </c>
      <c r="BZ61" s="200" t="s">
        <v>78</v>
      </c>
      <c r="CA61" s="200">
        <v>0</v>
      </c>
      <c r="CB61" s="200">
        <v>2</v>
      </c>
      <c r="CC61" s="200">
        <v>6</v>
      </c>
      <c r="CD61" s="200">
        <v>22</v>
      </c>
      <c r="CE61" s="200">
        <v>40</v>
      </c>
      <c r="CF61" s="200">
        <v>27</v>
      </c>
      <c r="CG61" s="200">
        <v>3</v>
      </c>
      <c r="CH61" s="200" t="s">
        <v>78</v>
      </c>
      <c r="CN61" s="200">
        <v>29</v>
      </c>
      <c r="CO61" s="200">
        <v>8565</v>
      </c>
      <c r="CP61" s="200">
        <v>1</v>
      </c>
      <c r="CQ61" s="200">
        <v>0</v>
      </c>
      <c r="CR61" s="200">
        <v>21</v>
      </c>
      <c r="CS61" s="200">
        <v>4</v>
      </c>
      <c r="CT61" s="200">
        <v>3</v>
      </c>
      <c r="CU61" s="200">
        <v>29</v>
      </c>
      <c r="CV61" s="200">
        <v>34</v>
      </c>
      <c r="CW61" s="200">
        <v>8</v>
      </c>
      <c r="CX61" s="200">
        <v>1</v>
      </c>
      <c r="DD61" s="200">
        <v>43</v>
      </c>
      <c r="DE61" s="200">
        <v>2499</v>
      </c>
      <c r="DF61" s="200">
        <v>1</v>
      </c>
      <c r="DG61" s="200">
        <v>0</v>
      </c>
      <c r="DH61" s="200">
        <v>25</v>
      </c>
      <c r="DI61" s="200">
        <v>6</v>
      </c>
      <c r="DJ61" s="200">
        <v>4</v>
      </c>
      <c r="DK61" s="200">
        <v>32</v>
      </c>
      <c r="DL61" s="200">
        <v>28</v>
      </c>
      <c r="DM61" s="200">
        <v>5</v>
      </c>
      <c r="DN61" s="200">
        <v>0</v>
      </c>
      <c r="DT61" s="200">
        <v>33</v>
      </c>
      <c r="DU61" s="200">
        <v>6066</v>
      </c>
      <c r="DV61" s="200">
        <v>1</v>
      </c>
      <c r="DW61" s="200">
        <v>0</v>
      </c>
      <c r="DX61" s="200">
        <v>19</v>
      </c>
      <c r="DY61" s="200">
        <v>3</v>
      </c>
      <c r="DZ61" s="200">
        <v>2</v>
      </c>
      <c r="EA61" s="200">
        <v>27</v>
      </c>
      <c r="EB61" s="200">
        <v>37</v>
      </c>
      <c r="EC61" s="200">
        <v>9</v>
      </c>
      <c r="ED61" s="200">
        <v>1</v>
      </c>
      <c r="EJ61" s="200">
        <v>47</v>
      </c>
      <c r="EK61" s="200">
        <v>8567</v>
      </c>
      <c r="EL61" s="200">
        <v>1</v>
      </c>
      <c r="EM61" s="200">
        <v>0</v>
      </c>
      <c r="EN61" s="200">
        <v>22</v>
      </c>
      <c r="EO61" s="200">
        <v>15</v>
      </c>
      <c r="EP61" s="200">
        <v>38</v>
      </c>
      <c r="EQ61" s="200">
        <v>14</v>
      </c>
      <c r="ER61" s="200">
        <v>9</v>
      </c>
      <c r="ES61" s="200">
        <v>0</v>
      </c>
      <c r="EY61" s="200">
        <v>23</v>
      </c>
      <c r="EZ61" s="200">
        <v>2499</v>
      </c>
      <c r="FA61" s="200">
        <v>1</v>
      </c>
      <c r="FB61" s="200">
        <v>0</v>
      </c>
      <c r="FC61" s="200">
        <v>23</v>
      </c>
      <c r="FD61" s="200">
        <v>15</v>
      </c>
      <c r="FE61" s="200">
        <v>39</v>
      </c>
      <c r="FF61" s="200">
        <v>13</v>
      </c>
      <c r="FG61" s="200">
        <v>9</v>
      </c>
      <c r="FH61" s="200">
        <v>0</v>
      </c>
      <c r="FN61" s="200">
        <v>22</v>
      </c>
      <c r="FO61" s="200">
        <v>6068</v>
      </c>
      <c r="FP61" s="200">
        <v>1</v>
      </c>
      <c r="FQ61" s="200">
        <v>0</v>
      </c>
      <c r="FR61" s="200">
        <v>22</v>
      </c>
      <c r="FS61" s="200">
        <v>15</v>
      </c>
      <c r="FT61" s="200">
        <v>38</v>
      </c>
      <c r="FU61" s="200">
        <v>15</v>
      </c>
      <c r="FV61" s="200">
        <v>9</v>
      </c>
      <c r="FW61" s="200">
        <v>0</v>
      </c>
      <c r="GC61" s="200">
        <v>24</v>
      </c>
      <c r="GD61" s="200">
        <v>8558</v>
      </c>
      <c r="GF61" s="200">
        <v>22</v>
      </c>
      <c r="GG61" s="200">
        <v>2498</v>
      </c>
      <c r="GI61" s="200">
        <v>20</v>
      </c>
      <c r="GJ61" s="200">
        <v>6060</v>
      </c>
      <c r="GL61" s="200">
        <v>23</v>
      </c>
      <c r="GM61" s="200">
        <v>8325</v>
      </c>
      <c r="GO61" s="200">
        <v>68</v>
      </c>
      <c r="GP61" s="200">
        <v>2429</v>
      </c>
      <c r="GR61" s="200">
        <v>65</v>
      </c>
      <c r="GS61" s="200">
        <v>5896</v>
      </c>
      <c r="GU61" s="200">
        <v>69</v>
      </c>
      <c r="GV61" s="200">
        <v>8320</v>
      </c>
      <c r="GX61" s="200">
        <v>76</v>
      </c>
      <c r="GY61" s="200">
        <v>2426</v>
      </c>
      <c r="HA61" s="200">
        <v>76</v>
      </c>
      <c r="HB61" s="200">
        <v>5894</v>
      </c>
      <c r="HD61" s="200">
        <v>77</v>
      </c>
      <c r="HE61" s="200">
        <v>8308</v>
      </c>
      <c r="HG61" s="200">
        <v>70</v>
      </c>
      <c r="HH61" s="200">
        <v>2425</v>
      </c>
      <c r="HJ61" s="200">
        <v>63</v>
      </c>
      <c r="HK61" s="200">
        <v>5883</v>
      </c>
      <c r="HM61" s="200">
        <v>72</v>
      </c>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row>
    <row r="62" spans="1:256" x14ac:dyDescent="0.2">
      <c r="B62" s="200" t="s">
        <v>113</v>
      </c>
      <c r="C62" s="200">
        <v>1161</v>
      </c>
      <c r="D62" s="200" t="s">
        <v>78</v>
      </c>
      <c r="E62" s="200" t="s">
        <v>78</v>
      </c>
      <c r="F62" s="200">
        <v>12</v>
      </c>
      <c r="G62" s="200">
        <v>5</v>
      </c>
      <c r="H62" s="200">
        <v>17</v>
      </c>
      <c r="I62" s="200">
        <v>41</v>
      </c>
      <c r="J62" s="200">
        <v>23</v>
      </c>
      <c r="K62" s="200" t="s">
        <v>78</v>
      </c>
      <c r="P62" s="200">
        <v>65</v>
      </c>
      <c r="Q62" s="200">
        <v>548</v>
      </c>
      <c r="R62" s="200">
        <v>0</v>
      </c>
      <c r="S62" s="200" t="s">
        <v>78</v>
      </c>
      <c r="T62" s="200">
        <v>10</v>
      </c>
      <c r="U62" s="200">
        <v>4</v>
      </c>
      <c r="V62" s="200">
        <v>19</v>
      </c>
      <c r="W62" s="200">
        <v>40</v>
      </c>
      <c r="X62" s="200">
        <v>26</v>
      </c>
      <c r="Y62" s="200" t="s">
        <v>78</v>
      </c>
      <c r="AD62" s="200">
        <v>67</v>
      </c>
      <c r="AE62" s="200">
        <v>613</v>
      </c>
      <c r="AF62" s="200" t="s">
        <v>78</v>
      </c>
      <c r="AG62" s="200" t="s">
        <v>78</v>
      </c>
      <c r="AH62" s="200">
        <v>15</v>
      </c>
      <c r="AI62" s="200">
        <v>6</v>
      </c>
      <c r="AJ62" s="200">
        <v>15</v>
      </c>
      <c r="AK62" s="200">
        <v>43</v>
      </c>
      <c r="AL62" s="200">
        <v>21</v>
      </c>
      <c r="AM62" s="200" t="s">
        <v>78</v>
      </c>
      <c r="AR62" s="200">
        <v>63</v>
      </c>
      <c r="AS62" s="200">
        <v>1161</v>
      </c>
      <c r="AT62" s="200">
        <v>0</v>
      </c>
      <c r="AU62" s="200">
        <v>0</v>
      </c>
      <c r="AV62" s="200">
        <v>1</v>
      </c>
      <c r="AW62" s="200">
        <v>4</v>
      </c>
      <c r="AX62" s="200">
        <v>11</v>
      </c>
      <c r="AY62" s="200">
        <v>26</v>
      </c>
      <c r="AZ62" s="200">
        <v>44</v>
      </c>
      <c r="BA62" s="200">
        <v>14</v>
      </c>
      <c r="BB62" s="200">
        <v>0</v>
      </c>
      <c r="BH62" s="200">
        <v>58</v>
      </c>
      <c r="BI62" s="200">
        <v>548</v>
      </c>
      <c r="BJ62" s="200">
        <v>0</v>
      </c>
      <c r="BK62" s="200">
        <v>0</v>
      </c>
      <c r="BL62" s="200">
        <v>1</v>
      </c>
      <c r="BM62" s="200">
        <v>2</v>
      </c>
      <c r="BN62" s="200">
        <v>10</v>
      </c>
      <c r="BO62" s="200">
        <v>24</v>
      </c>
      <c r="BP62" s="200">
        <v>45</v>
      </c>
      <c r="BQ62" s="200">
        <v>18</v>
      </c>
      <c r="BR62" s="200" t="s">
        <v>78</v>
      </c>
      <c r="BX62" s="200">
        <v>63</v>
      </c>
      <c r="BY62" s="200">
        <v>613</v>
      </c>
      <c r="BZ62" s="200">
        <v>0</v>
      </c>
      <c r="CA62" s="200">
        <v>0</v>
      </c>
      <c r="CB62" s="200">
        <v>1</v>
      </c>
      <c r="CC62" s="200">
        <v>6</v>
      </c>
      <c r="CD62" s="200">
        <v>12</v>
      </c>
      <c r="CE62" s="200">
        <v>28</v>
      </c>
      <c r="CF62" s="200">
        <v>43</v>
      </c>
      <c r="CG62" s="200">
        <v>10</v>
      </c>
      <c r="CH62" s="200" t="s">
        <v>78</v>
      </c>
      <c r="CN62" s="200">
        <v>53</v>
      </c>
      <c r="CO62" s="200">
        <v>1161</v>
      </c>
      <c r="CP62" s="200" t="s">
        <v>78</v>
      </c>
      <c r="CQ62" s="200" t="s">
        <v>78</v>
      </c>
      <c r="CR62" s="200">
        <v>9</v>
      </c>
      <c r="CS62" s="200">
        <v>2</v>
      </c>
      <c r="CT62" s="200">
        <v>1</v>
      </c>
      <c r="CU62" s="200">
        <v>21</v>
      </c>
      <c r="CV62" s="200">
        <v>44</v>
      </c>
      <c r="CW62" s="200">
        <v>19</v>
      </c>
      <c r="CX62" s="200">
        <v>3</v>
      </c>
      <c r="DD62" s="200">
        <v>66</v>
      </c>
      <c r="DE62" s="200">
        <v>548</v>
      </c>
      <c r="DF62" s="200" t="s">
        <v>78</v>
      </c>
      <c r="DG62" s="200" t="s">
        <v>78</v>
      </c>
      <c r="DH62" s="200">
        <v>9</v>
      </c>
      <c r="DI62" s="200">
        <v>3</v>
      </c>
      <c r="DJ62" s="200">
        <v>1</v>
      </c>
      <c r="DK62" s="200">
        <v>23</v>
      </c>
      <c r="DL62" s="200">
        <v>45</v>
      </c>
      <c r="DM62" s="200">
        <v>17</v>
      </c>
      <c r="DN62" s="200">
        <v>3</v>
      </c>
      <c r="DT62" s="200">
        <v>65</v>
      </c>
      <c r="DU62" s="200">
        <v>613</v>
      </c>
      <c r="DV62" s="200" t="s">
        <v>78</v>
      </c>
      <c r="DW62" s="200">
        <v>0</v>
      </c>
      <c r="DX62" s="200">
        <v>10</v>
      </c>
      <c r="DY62" s="200">
        <v>2</v>
      </c>
      <c r="DZ62" s="200">
        <v>1</v>
      </c>
      <c r="EA62" s="200">
        <v>19</v>
      </c>
      <c r="EB62" s="200">
        <v>44</v>
      </c>
      <c r="EC62" s="200">
        <v>20</v>
      </c>
      <c r="ED62" s="200">
        <v>3</v>
      </c>
      <c r="EJ62" s="200">
        <v>67</v>
      </c>
      <c r="EK62" s="200">
        <v>1161</v>
      </c>
      <c r="EL62" s="200">
        <v>0</v>
      </c>
      <c r="EM62" s="200" t="s">
        <v>78</v>
      </c>
      <c r="EN62" s="200">
        <v>12</v>
      </c>
      <c r="EO62" s="200">
        <v>8</v>
      </c>
      <c r="EP62" s="200">
        <v>31</v>
      </c>
      <c r="EQ62" s="200">
        <v>21</v>
      </c>
      <c r="ER62" s="200">
        <v>27</v>
      </c>
      <c r="ES62" s="200">
        <v>1</v>
      </c>
      <c r="EY62" s="200">
        <v>49</v>
      </c>
      <c r="EZ62" s="200">
        <v>548</v>
      </c>
      <c r="FA62" s="200">
        <v>0</v>
      </c>
      <c r="FB62" s="200" t="s">
        <v>78</v>
      </c>
      <c r="FC62" s="200">
        <v>10</v>
      </c>
      <c r="FD62" s="200">
        <v>6</v>
      </c>
      <c r="FE62" s="200">
        <v>30</v>
      </c>
      <c r="FF62" s="200">
        <v>23</v>
      </c>
      <c r="FG62" s="200">
        <v>30</v>
      </c>
      <c r="FH62" s="200">
        <v>1</v>
      </c>
      <c r="FN62" s="200">
        <v>55</v>
      </c>
      <c r="FO62" s="200">
        <v>613</v>
      </c>
      <c r="FP62" s="200">
        <v>1</v>
      </c>
      <c r="FQ62" s="200">
        <v>0</v>
      </c>
      <c r="FR62" s="200">
        <v>14</v>
      </c>
      <c r="FS62" s="200">
        <v>9</v>
      </c>
      <c r="FT62" s="200">
        <v>32</v>
      </c>
      <c r="FU62" s="200">
        <v>20</v>
      </c>
      <c r="FV62" s="200">
        <v>24</v>
      </c>
      <c r="FW62" s="200">
        <v>0</v>
      </c>
      <c r="GC62" s="200">
        <v>44</v>
      </c>
      <c r="GD62" s="200">
        <v>1161</v>
      </c>
      <c r="GF62" s="200">
        <v>49</v>
      </c>
      <c r="GG62" s="200">
        <v>548</v>
      </c>
      <c r="GI62" s="200">
        <v>52</v>
      </c>
      <c r="GJ62" s="200">
        <v>613</v>
      </c>
      <c r="GL62" s="200">
        <v>46</v>
      </c>
      <c r="GM62" s="200">
        <v>1136</v>
      </c>
      <c r="GO62" s="200">
        <v>79</v>
      </c>
      <c r="GP62" s="200">
        <v>532</v>
      </c>
      <c r="GR62" s="200">
        <v>81</v>
      </c>
      <c r="GS62" s="200">
        <v>604</v>
      </c>
      <c r="GU62" s="200">
        <v>78</v>
      </c>
      <c r="GV62" s="200">
        <v>1141</v>
      </c>
      <c r="GX62" s="200">
        <v>83</v>
      </c>
      <c r="GY62" s="200">
        <v>533</v>
      </c>
      <c r="HA62" s="200">
        <v>86</v>
      </c>
      <c r="HB62" s="200">
        <v>608</v>
      </c>
      <c r="HD62" s="200">
        <v>79</v>
      </c>
      <c r="HE62" s="200">
        <v>1135</v>
      </c>
      <c r="HG62" s="200">
        <v>79</v>
      </c>
      <c r="HH62" s="200">
        <v>532</v>
      </c>
      <c r="HJ62" s="200">
        <v>77</v>
      </c>
      <c r="HK62" s="200">
        <v>603</v>
      </c>
      <c r="HM62" s="200">
        <v>81</v>
      </c>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row>
    <row r="63" spans="1:256" x14ac:dyDescent="0.2">
      <c r="B63" s="200" t="s">
        <v>114</v>
      </c>
      <c r="C63" s="200">
        <v>672</v>
      </c>
      <c r="D63" s="200">
        <v>0</v>
      </c>
      <c r="E63" s="200">
        <v>0</v>
      </c>
      <c r="F63" s="200">
        <v>11</v>
      </c>
      <c r="G63" s="200">
        <v>7</v>
      </c>
      <c r="H63" s="200">
        <v>11</v>
      </c>
      <c r="I63" s="200">
        <v>36</v>
      </c>
      <c r="J63" s="200">
        <v>33</v>
      </c>
      <c r="K63" s="200" t="s">
        <v>78</v>
      </c>
      <c r="P63" s="200">
        <v>69</v>
      </c>
      <c r="Q63" s="200">
        <v>282</v>
      </c>
      <c r="R63" s="200" t="s">
        <v>78</v>
      </c>
      <c r="S63" s="200" t="s">
        <v>78</v>
      </c>
      <c r="T63" s="200">
        <v>13</v>
      </c>
      <c r="U63" s="200">
        <v>8</v>
      </c>
      <c r="V63" s="200">
        <v>10</v>
      </c>
      <c r="W63" s="200">
        <v>37</v>
      </c>
      <c r="X63" s="200">
        <v>31</v>
      </c>
      <c r="Y63" s="200" t="s">
        <v>78</v>
      </c>
      <c r="AD63" s="200">
        <v>68</v>
      </c>
      <c r="AE63" s="200">
        <v>390</v>
      </c>
      <c r="AF63" s="200" t="s">
        <v>78</v>
      </c>
      <c r="AG63" s="200" t="s">
        <v>78</v>
      </c>
      <c r="AH63" s="200">
        <v>11</v>
      </c>
      <c r="AI63" s="200">
        <v>7</v>
      </c>
      <c r="AJ63" s="200">
        <v>11</v>
      </c>
      <c r="AK63" s="200">
        <v>36</v>
      </c>
      <c r="AL63" s="200">
        <v>34</v>
      </c>
      <c r="AM63" s="200" t="s">
        <v>78</v>
      </c>
      <c r="AR63" s="200">
        <v>70</v>
      </c>
      <c r="AS63" s="200">
        <v>673</v>
      </c>
      <c r="AT63" s="200" t="s">
        <v>78</v>
      </c>
      <c r="AU63" s="200">
        <v>0</v>
      </c>
      <c r="AV63" s="200">
        <v>3</v>
      </c>
      <c r="AW63" s="200">
        <v>1</v>
      </c>
      <c r="AX63" s="200">
        <v>10</v>
      </c>
      <c r="AY63" s="200">
        <v>19</v>
      </c>
      <c r="AZ63" s="200">
        <v>48</v>
      </c>
      <c r="BA63" s="200">
        <v>17</v>
      </c>
      <c r="BB63" s="200">
        <v>1</v>
      </c>
      <c r="BH63" s="200">
        <v>66</v>
      </c>
      <c r="BI63" s="200">
        <v>283</v>
      </c>
      <c r="BJ63" s="200" t="s">
        <v>78</v>
      </c>
      <c r="BK63" s="200">
        <v>0</v>
      </c>
      <c r="BL63" s="200">
        <v>4</v>
      </c>
      <c r="BM63" s="200" t="s">
        <v>78</v>
      </c>
      <c r="BN63" s="200">
        <v>12</v>
      </c>
      <c r="BO63" s="200">
        <v>18</v>
      </c>
      <c r="BP63" s="200">
        <v>44</v>
      </c>
      <c r="BQ63" s="200">
        <v>19</v>
      </c>
      <c r="BR63" s="200">
        <v>1</v>
      </c>
      <c r="BX63" s="200">
        <v>65</v>
      </c>
      <c r="BY63" s="200">
        <v>390</v>
      </c>
      <c r="BZ63" s="200">
        <v>0</v>
      </c>
      <c r="CA63" s="200">
        <v>0</v>
      </c>
      <c r="CB63" s="200">
        <v>3</v>
      </c>
      <c r="CC63" s="200" t="s">
        <v>78</v>
      </c>
      <c r="CD63" s="200">
        <v>9</v>
      </c>
      <c r="CE63" s="200">
        <v>20</v>
      </c>
      <c r="CF63" s="200">
        <v>51</v>
      </c>
      <c r="CG63" s="200">
        <v>15</v>
      </c>
      <c r="CH63" s="200">
        <v>1</v>
      </c>
      <c r="CN63" s="200">
        <v>67</v>
      </c>
      <c r="CO63" s="200">
        <v>672</v>
      </c>
      <c r="CP63" s="200" t="s">
        <v>78</v>
      </c>
      <c r="CQ63" s="200" t="s">
        <v>78</v>
      </c>
      <c r="CR63" s="200">
        <v>11</v>
      </c>
      <c r="CS63" s="200">
        <v>3</v>
      </c>
      <c r="CT63" s="200">
        <v>1</v>
      </c>
      <c r="CU63" s="200">
        <v>15</v>
      </c>
      <c r="CV63" s="200">
        <v>41</v>
      </c>
      <c r="CW63" s="200">
        <v>24</v>
      </c>
      <c r="CX63" s="200">
        <v>4</v>
      </c>
      <c r="DD63" s="200">
        <v>70</v>
      </c>
      <c r="DE63" s="200">
        <v>282</v>
      </c>
      <c r="DF63" s="200" t="s">
        <v>78</v>
      </c>
      <c r="DG63" s="200" t="s">
        <v>78</v>
      </c>
      <c r="DH63" s="200">
        <v>13</v>
      </c>
      <c r="DI63" s="200">
        <v>7</v>
      </c>
      <c r="DJ63" s="200">
        <v>1</v>
      </c>
      <c r="DK63" s="200">
        <v>13</v>
      </c>
      <c r="DL63" s="200">
        <v>40</v>
      </c>
      <c r="DM63" s="200">
        <v>22</v>
      </c>
      <c r="DN63" s="200">
        <v>2</v>
      </c>
      <c r="DT63" s="200">
        <v>65</v>
      </c>
      <c r="DU63" s="200">
        <v>390</v>
      </c>
      <c r="DV63" s="200" t="s">
        <v>78</v>
      </c>
      <c r="DW63" s="200">
        <v>0</v>
      </c>
      <c r="DX63" s="200">
        <v>9</v>
      </c>
      <c r="DY63" s="200">
        <v>1</v>
      </c>
      <c r="DZ63" s="200">
        <v>1</v>
      </c>
      <c r="EA63" s="200">
        <v>16</v>
      </c>
      <c r="EB63" s="200">
        <v>42</v>
      </c>
      <c r="EC63" s="200">
        <v>26</v>
      </c>
      <c r="ED63" s="200">
        <v>5</v>
      </c>
      <c r="EJ63" s="200">
        <v>73</v>
      </c>
      <c r="EK63" s="200">
        <v>672</v>
      </c>
      <c r="EL63" s="200">
        <v>1</v>
      </c>
      <c r="EM63" s="200" t="s">
        <v>78</v>
      </c>
      <c r="EN63" s="200">
        <v>10</v>
      </c>
      <c r="EO63" s="200">
        <v>6</v>
      </c>
      <c r="EP63" s="200">
        <v>28</v>
      </c>
      <c r="EQ63" s="200">
        <v>26</v>
      </c>
      <c r="ER63" s="200">
        <v>28</v>
      </c>
      <c r="ES63" s="200">
        <v>1</v>
      </c>
      <c r="EY63" s="200">
        <v>55</v>
      </c>
      <c r="EZ63" s="200">
        <v>282</v>
      </c>
      <c r="FA63" s="200" t="s">
        <v>78</v>
      </c>
      <c r="FB63" s="200" t="s">
        <v>78</v>
      </c>
      <c r="FC63" s="200">
        <v>11</v>
      </c>
      <c r="FD63" s="200">
        <v>7</v>
      </c>
      <c r="FE63" s="200">
        <v>24</v>
      </c>
      <c r="FF63" s="200">
        <v>27</v>
      </c>
      <c r="FG63" s="200">
        <v>28</v>
      </c>
      <c r="FH63" s="200" t="s">
        <v>78</v>
      </c>
      <c r="FN63" s="200">
        <v>56</v>
      </c>
      <c r="FO63" s="200">
        <v>390</v>
      </c>
      <c r="FP63" s="200" t="s">
        <v>78</v>
      </c>
      <c r="FQ63" s="200">
        <v>0</v>
      </c>
      <c r="FR63" s="200">
        <v>8</v>
      </c>
      <c r="FS63" s="200">
        <v>5</v>
      </c>
      <c r="FT63" s="200">
        <v>31</v>
      </c>
      <c r="FU63" s="200">
        <v>26</v>
      </c>
      <c r="FV63" s="200">
        <v>28</v>
      </c>
      <c r="FW63" s="200" t="s">
        <v>78</v>
      </c>
      <c r="GC63" s="200">
        <v>55</v>
      </c>
      <c r="GD63" s="200">
        <v>672</v>
      </c>
      <c r="GF63" s="200">
        <v>56</v>
      </c>
      <c r="GG63" s="200">
        <v>282</v>
      </c>
      <c r="GI63" s="200">
        <v>55</v>
      </c>
      <c r="GJ63" s="200">
        <v>390</v>
      </c>
      <c r="GL63" s="200">
        <v>56</v>
      </c>
      <c r="GM63" s="200">
        <v>653</v>
      </c>
      <c r="GO63" s="200">
        <v>79</v>
      </c>
      <c r="GP63" s="200">
        <v>271</v>
      </c>
      <c r="GR63" s="200">
        <v>77</v>
      </c>
      <c r="GS63" s="200">
        <v>382</v>
      </c>
      <c r="GU63" s="200">
        <v>80</v>
      </c>
      <c r="GV63" s="200">
        <v>654</v>
      </c>
      <c r="GX63" s="200">
        <v>87</v>
      </c>
      <c r="GY63" s="200">
        <v>272</v>
      </c>
      <c r="HA63" s="200">
        <v>84</v>
      </c>
      <c r="HB63" s="200">
        <v>382</v>
      </c>
      <c r="HD63" s="200">
        <v>88</v>
      </c>
      <c r="HE63" s="200">
        <v>654</v>
      </c>
      <c r="HG63" s="200">
        <v>79</v>
      </c>
      <c r="HH63" s="200">
        <v>272</v>
      </c>
      <c r="HJ63" s="200">
        <v>76</v>
      </c>
      <c r="HK63" s="200">
        <v>382</v>
      </c>
      <c r="HM63" s="200">
        <v>81</v>
      </c>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row>
    <row r="64" spans="1:256" x14ac:dyDescent="0.2">
      <c r="B64" s="200" t="s">
        <v>115</v>
      </c>
      <c r="C64" s="200">
        <v>92</v>
      </c>
      <c r="D64" s="200" t="s">
        <v>78</v>
      </c>
      <c r="E64" s="200" t="s">
        <v>78</v>
      </c>
      <c r="F64" s="200">
        <v>39</v>
      </c>
      <c r="G64" s="200">
        <v>5</v>
      </c>
      <c r="H64" s="200">
        <v>8</v>
      </c>
      <c r="I64" s="200">
        <v>34</v>
      </c>
      <c r="J64" s="200">
        <v>12</v>
      </c>
      <c r="K64" s="200">
        <v>0</v>
      </c>
      <c r="P64" s="200">
        <v>46</v>
      </c>
      <c r="Q64" s="200">
        <v>32</v>
      </c>
      <c r="R64" s="200" t="s">
        <v>78</v>
      </c>
      <c r="S64" s="200">
        <v>0</v>
      </c>
      <c r="T64" s="200">
        <v>41</v>
      </c>
      <c r="U64" s="200" t="s">
        <v>78</v>
      </c>
      <c r="V64" s="200" t="s">
        <v>78</v>
      </c>
      <c r="W64" s="200">
        <v>28</v>
      </c>
      <c r="X64" s="200" t="s">
        <v>78</v>
      </c>
      <c r="Y64" s="200">
        <v>0</v>
      </c>
      <c r="AD64" s="200">
        <v>44</v>
      </c>
      <c r="AE64" s="200">
        <v>60</v>
      </c>
      <c r="AF64" s="200">
        <v>0</v>
      </c>
      <c r="AG64" s="200" t="s">
        <v>78</v>
      </c>
      <c r="AH64" s="200">
        <v>38</v>
      </c>
      <c r="AI64" s="200" t="s">
        <v>78</v>
      </c>
      <c r="AJ64" s="200" t="s">
        <v>78</v>
      </c>
      <c r="AK64" s="200">
        <v>37</v>
      </c>
      <c r="AL64" s="200" t="s">
        <v>78</v>
      </c>
      <c r="AM64" s="200">
        <v>0</v>
      </c>
      <c r="AR64" s="200">
        <v>47</v>
      </c>
      <c r="AS64" s="200">
        <v>91</v>
      </c>
      <c r="AT64" s="200" t="s">
        <v>78</v>
      </c>
      <c r="AU64" s="200" t="s">
        <v>78</v>
      </c>
      <c r="AV64" s="200">
        <v>19</v>
      </c>
      <c r="AW64" s="200">
        <v>7</v>
      </c>
      <c r="AX64" s="200">
        <v>16</v>
      </c>
      <c r="AY64" s="200">
        <v>27</v>
      </c>
      <c r="AZ64" s="200">
        <v>26</v>
      </c>
      <c r="BA64" s="200" t="s">
        <v>78</v>
      </c>
      <c r="BB64" s="200">
        <v>0</v>
      </c>
      <c r="BH64" s="200">
        <v>29</v>
      </c>
      <c r="BI64" s="200">
        <v>31</v>
      </c>
      <c r="BJ64" s="200">
        <v>0</v>
      </c>
      <c r="BK64" s="200">
        <v>0</v>
      </c>
      <c r="BL64" s="200">
        <v>26</v>
      </c>
      <c r="BM64" s="200" t="s">
        <v>78</v>
      </c>
      <c r="BN64" s="200">
        <v>13</v>
      </c>
      <c r="BO64" s="200">
        <v>16</v>
      </c>
      <c r="BP64" s="200">
        <v>39</v>
      </c>
      <c r="BQ64" s="200" t="s">
        <v>78</v>
      </c>
      <c r="BR64" s="200">
        <v>0</v>
      </c>
      <c r="BX64" s="200">
        <v>42</v>
      </c>
      <c r="BY64" s="200">
        <v>60</v>
      </c>
      <c r="BZ64" s="200" t="s">
        <v>78</v>
      </c>
      <c r="CA64" s="200" t="s">
        <v>78</v>
      </c>
      <c r="CB64" s="200">
        <v>15</v>
      </c>
      <c r="CC64" s="200" t="s">
        <v>78</v>
      </c>
      <c r="CD64" s="200">
        <v>18</v>
      </c>
      <c r="CE64" s="200">
        <v>33</v>
      </c>
      <c r="CF64" s="200">
        <v>20</v>
      </c>
      <c r="CG64" s="200" t="s">
        <v>78</v>
      </c>
      <c r="CH64" s="200">
        <v>0</v>
      </c>
      <c r="CN64" s="200">
        <v>22</v>
      </c>
      <c r="CO64" s="200">
        <v>92</v>
      </c>
      <c r="CP64" s="200" t="s">
        <v>78</v>
      </c>
      <c r="CQ64" s="200" t="s">
        <v>78</v>
      </c>
      <c r="CR64" s="200">
        <v>39</v>
      </c>
      <c r="CS64" s="200" t="s">
        <v>78</v>
      </c>
      <c r="CT64" s="200" t="s">
        <v>78</v>
      </c>
      <c r="CU64" s="200">
        <v>20</v>
      </c>
      <c r="CV64" s="200">
        <v>25</v>
      </c>
      <c r="CW64" s="200">
        <v>10</v>
      </c>
      <c r="CX64" s="200">
        <v>0</v>
      </c>
      <c r="DD64" s="200">
        <v>35</v>
      </c>
      <c r="DE64" s="200">
        <v>32</v>
      </c>
      <c r="DF64" s="200" t="s">
        <v>78</v>
      </c>
      <c r="DG64" s="200">
        <v>0</v>
      </c>
      <c r="DH64" s="200">
        <v>41</v>
      </c>
      <c r="DI64" s="200" t="s">
        <v>78</v>
      </c>
      <c r="DJ64" s="200">
        <v>0</v>
      </c>
      <c r="DK64" s="200">
        <v>19</v>
      </c>
      <c r="DL64" s="200">
        <v>25</v>
      </c>
      <c r="DM64" s="200" t="s">
        <v>78</v>
      </c>
      <c r="DN64" s="200">
        <v>0</v>
      </c>
      <c r="DT64" s="200">
        <v>31</v>
      </c>
      <c r="DU64" s="200">
        <v>60</v>
      </c>
      <c r="DV64" s="200">
        <v>0</v>
      </c>
      <c r="DW64" s="200" t="s">
        <v>78</v>
      </c>
      <c r="DX64" s="200">
        <v>38</v>
      </c>
      <c r="DY64" s="200">
        <v>0</v>
      </c>
      <c r="DZ64" s="200" t="s">
        <v>78</v>
      </c>
      <c r="EA64" s="200">
        <v>20</v>
      </c>
      <c r="EB64" s="200">
        <v>25</v>
      </c>
      <c r="EC64" s="200" t="s">
        <v>78</v>
      </c>
      <c r="ED64" s="200">
        <v>0</v>
      </c>
      <c r="EJ64" s="200">
        <v>37</v>
      </c>
      <c r="EK64" s="200">
        <v>92</v>
      </c>
      <c r="EL64" s="200" t="s">
        <v>78</v>
      </c>
      <c r="EM64" s="200" t="s">
        <v>78</v>
      </c>
      <c r="EN64" s="200">
        <v>38</v>
      </c>
      <c r="EO64" s="200">
        <v>8</v>
      </c>
      <c r="EP64" s="200">
        <v>24</v>
      </c>
      <c r="EQ64" s="200">
        <v>18</v>
      </c>
      <c r="ER64" s="200">
        <v>9</v>
      </c>
      <c r="ES64" s="200">
        <v>0</v>
      </c>
      <c r="EY64" s="200">
        <v>27</v>
      </c>
      <c r="EZ64" s="200">
        <v>32</v>
      </c>
      <c r="FA64" s="200" t="s">
        <v>78</v>
      </c>
      <c r="FB64" s="200">
        <v>0</v>
      </c>
      <c r="FC64" s="200">
        <v>41</v>
      </c>
      <c r="FD64" s="200" t="s">
        <v>78</v>
      </c>
      <c r="FE64" s="200">
        <v>9</v>
      </c>
      <c r="FF64" s="200">
        <v>25</v>
      </c>
      <c r="FG64" s="200" t="s">
        <v>78</v>
      </c>
      <c r="FH64" s="200">
        <v>0</v>
      </c>
      <c r="FN64" s="200">
        <v>38</v>
      </c>
      <c r="FO64" s="200">
        <v>60</v>
      </c>
      <c r="FP64" s="200">
        <v>0</v>
      </c>
      <c r="FQ64" s="200" t="s">
        <v>78</v>
      </c>
      <c r="FR64" s="200">
        <v>37</v>
      </c>
      <c r="FS64" s="200" t="s">
        <v>78</v>
      </c>
      <c r="FT64" s="200">
        <v>32</v>
      </c>
      <c r="FU64" s="200">
        <v>15</v>
      </c>
      <c r="FV64" s="200" t="s">
        <v>78</v>
      </c>
      <c r="FW64" s="200">
        <v>0</v>
      </c>
      <c r="GC64" s="200">
        <v>22</v>
      </c>
      <c r="GD64" s="200">
        <v>91</v>
      </c>
      <c r="GF64" s="200">
        <v>22</v>
      </c>
      <c r="GG64" s="200">
        <v>31</v>
      </c>
      <c r="GI64" s="200">
        <v>26</v>
      </c>
      <c r="GJ64" s="200">
        <v>60</v>
      </c>
      <c r="GL64" s="200">
        <v>20</v>
      </c>
      <c r="GM64" s="200">
        <v>91</v>
      </c>
      <c r="GO64" s="200">
        <v>54</v>
      </c>
      <c r="GP64" s="200">
        <v>32</v>
      </c>
      <c r="GR64" s="200">
        <v>53</v>
      </c>
      <c r="GS64" s="200">
        <v>59</v>
      </c>
      <c r="GU64" s="200">
        <v>54</v>
      </c>
      <c r="GV64" s="200">
        <v>90</v>
      </c>
      <c r="GX64" s="200">
        <v>57</v>
      </c>
      <c r="GY64" s="200">
        <v>31</v>
      </c>
      <c r="HA64" s="200">
        <v>52</v>
      </c>
      <c r="HB64" s="200">
        <v>59</v>
      </c>
      <c r="HD64" s="200">
        <v>59</v>
      </c>
      <c r="HE64" s="200">
        <v>91</v>
      </c>
      <c r="HG64" s="200">
        <v>51</v>
      </c>
      <c r="HH64" s="200">
        <v>32</v>
      </c>
      <c r="HJ64" s="200">
        <v>44</v>
      </c>
      <c r="HK64" s="200">
        <v>59</v>
      </c>
      <c r="HM64" s="200">
        <v>54</v>
      </c>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row>
    <row r="65" spans="1:256" x14ac:dyDescent="0.2">
      <c r="B65" s="200" t="s">
        <v>116</v>
      </c>
      <c r="C65" s="200">
        <v>1874</v>
      </c>
      <c r="D65" s="200">
        <v>1</v>
      </c>
      <c r="E65" s="200">
        <v>0</v>
      </c>
      <c r="F65" s="200">
        <v>23</v>
      </c>
      <c r="G65" s="200">
        <v>5</v>
      </c>
      <c r="H65" s="200">
        <v>13</v>
      </c>
      <c r="I65" s="200">
        <v>34</v>
      </c>
      <c r="J65" s="200">
        <v>24</v>
      </c>
      <c r="K65" s="200">
        <v>0</v>
      </c>
      <c r="P65" s="200">
        <v>59</v>
      </c>
      <c r="Q65" s="200">
        <v>786</v>
      </c>
      <c r="R65" s="200">
        <v>1</v>
      </c>
      <c r="S65" s="200">
        <v>0</v>
      </c>
      <c r="T65" s="200">
        <v>25</v>
      </c>
      <c r="U65" s="200">
        <v>4</v>
      </c>
      <c r="V65" s="200">
        <v>13</v>
      </c>
      <c r="W65" s="200">
        <v>34</v>
      </c>
      <c r="X65" s="200">
        <v>23</v>
      </c>
      <c r="Y65" s="200" t="s">
        <v>78</v>
      </c>
      <c r="AD65" s="200">
        <v>58</v>
      </c>
      <c r="AE65" s="200">
        <v>1088</v>
      </c>
      <c r="AF65" s="200">
        <v>0</v>
      </c>
      <c r="AG65" s="200">
        <v>0</v>
      </c>
      <c r="AH65" s="200">
        <v>22</v>
      </c>
      <c r="AI65" s="200">
        <v>5</v>
      </c>
      <c r="AJ65" s="200">
        <v>13</v>
      </c>
      <c r="AK65" s="200">
        <v>34</v>
      </c>
      <c r="AL65" s="200">
        <v>25</v>
      </c>
      <c r="AM65" s="200" t="s">
        <v>78</v>
      </c>
      <c r="AR65" s="200">
        <v>59</v>
      </c>
      <c r="AS65" s="200">
        <v>1875</v>
      </c>
      <c r="AT65" s="200">
        <v>0</v>
      </c>
      <c r="AU65" s="200">
        <v>0</v>
      </c>
      <c r="AV65" s="200">
        <v>6</v>
      </c>
      <c r="AW65" s="200">
        <v>6</v>
      </c>
      <c r="AX65" s="200">
        <v>13</v>
      </c>
      <c r="AY65" s="200">
        <v>24</v>
      </c>
      <c r="AZ65" s="200">
        <v>39</v>
      </c>
      <c r="BA65" s="200">
        <v>10</v>
      </c>
      <c r="BB65" s="200">
        <v>1</v>
      </c>
      <c r="BH65" s="200">
        <v>50</v>
      </c>
      <c r="BI65" s="200">
        <v>786</v>
      </c>
      <c r="BJ65" s="200" t="s">
        <v>78</v>
      </c>
      <c r="BK65" s="200">
        <v>0</v>
      </c>
      <c r="BL65" s="200">
        <v>7</v>
      </c>
      <c r="BM65" s="200">
        <v>6</v>
      </c>
      <c r="BN65" s="200">
        <v>12</v>
      </c>
      <c r="BO65" s="200">
        <v>21</v>
      </c>
      <c r="BP65" s="200">
        <v>39</v>
      </c>
      <c r="BQ65" s="200">
        <v>13</v>
      </c>
      <c r="BR65" s="200">
        <v>1</v>
      </c>
      <c r="BX65" s="200">
        <v>52</v>
      </c>
      <c r="BY65" s="200">
        <v>1089</v>
      </c>
      <c r="BZ65" s="200" t="s">
        <v>78</v>
      </c>
      <c r="CA65" s="200">
        <v>0</v>
      </c>
      <c r="CB65" s="200">
        <v>5</v>
      </c>
      <c r="CC65" s="200">
        <v>7</v>
      </c>
      <c r="CD65" s="200">
        <v>13</v>
      </c>
      <c r="CE65" s="200">
        <v>27</v>
      </c>
      <c r="CF65" s="200">
        <v>39</v>
      </c>
      <c r="CG65" s="200">
        <v>9</v>
      </c>
      <c r="CH65" s="200">
        <v>0</v>
      </c>
      <c r="CN65" s="200">
        <v>48</v>
      </c>
      <c r="CO65" s="200">
        <v>1873</v>
      </c>
      <c r="CP65" s="200">
        <v>1</v>
      </c>
      <c r="CQ65" s="200">
        <v>1</v>
      </c>
      <c r="CR65" s="200">
        <v>23</v>
      </c>
      <c r="CS65" s="200">
        <v>3</v>
      </c>
      <c r="CT65" s="200">
        <v>1</v>
      </c>
      <c r="CU65" s="200">
        <v>19</v>
      </c>
      <c r="CV65" s="200">
        <v>35</v>
      </c>
      <c r="CW65" s="200">
        <v>15</v>
      </c>
      <c r="CX65" s="200">
        <v>2</v>
      </c>
      <c r="DD65" s="200">
        <v>52</v>
      </c>
      <c r="DE65" s="200">
        <v>786</v>
      </c>
      <c r="DF65" s="200">
        <v>1</v>
      </c>
      <c r="DG65" s="200">
        <v>1</v>
      </c>
      <c r="DH65" s="200">
        <v>27</v>
      </c>
      <c r="DI65" s="200">
        <v>3</v>
      </c>
      <c r="DJ65" s="200">
        <v>1</v>
      </c>
      <c r="DK65" s="200">
        <v>20</v>
      </c>
      <c r="DL65" s="200">
        <v>34</v>
      </c>
      <c r="DM65" s="200">
        <v>11</v>
      </c>
      <c r="DN65" s="200">
        <v>2</v>
      </c>
      <c r="DT65" s="200">
        <v>47</v>
      </c>
      <c r="DU65" s="200">
        <v>1087</v>
      </c>
      <c r="DV65" s="200">
        <v>1</v>
      </c>
      <c r="DW65" s="200">
        <v>1</v>
      </c>
      <c r="DX65" s="200">
        <v>21</v>
      </c>
      <c r="DY65" s="200">
        <v>3</v>
      </c>
      <c r="DZ65" s="200">
        <v>1</v>
      </c>
      <c r="EA65" s="200">
        <v>18</v>
      </c>
      <c r="EB65" s="200">
        <v>36</v>
      </c>
      <c r="EC65" s="200">
        <v>17</v>
      </c>
      <c r="ED65" s="200">
        <v>3</v>
      </c>
      <c r="EJ65" s="200">
        <v>55</v>
      </c>
      <c r="EK65" s="200">
        <v>1874</v>
      </c>
      <c r="EL65" s="200">
        <v>1</v>
      </c>
      <c r="EM65" s="200">
        <v>0</v>
      </c>
      <c r="EN65" s="200">
        <v>22</v>
      </c>
      <c r="EO65" s="200">
        <v>7</v>
      </c>
      <c r="EP65" s="200">
        <v>26</v>
      </c>
      <c r="EQ65" s="200">
        <v>20</v>
      </c>
      <c r="ER65" s="200">
        <v>24</v>
      </c>
      <c r="ES65" s="200" t="s">
        <v>78</v>
      </c>
      <c r="EY65" s="200">
        <v>44</v>
      </c>
      <c r="EZ65" s="200">
        <v>786</v>
      </c>
      <c r="FA65" s="200">
        <v>1</v>
      </c>
      <c r="FB65" s="200" t="s">
        <v>78</v>
      </c>
      <c r="FC65" s="200">
        <v>24</v>
      </c>
      <c r="FD65" s="200">
        <v>7</v>
      </c>
      <c r="FE65" s="200">
        <v>24</v>
      </c>
      <c r="FF65" s="200">
        <v>19</v>
      </c>
      <c r="FG65" s="200">
        <v>25</v>
      </c>
      <c r="FH65" s="200" t="s">
        <v>78</v>
      </c>
      <c r="FN65" s="200">
        <v>44</v>
      </c>
      <c r="FO65" s="200">
        <v>1088</v>
      </c>
      <c r="FP65" s="200">
        <v>1</v>
      </c>
      <c r="FQ65" s="200" t="s">
        <v>78</v>
      </c>
      <c r="FR65" s="200">
        <v>20</v>
      </c>
      <c r="FS65" s="200">
        <v>7</v>
      </c>
      <c r="FT65" s="200">
        <v>28</v>
      </c>
      <c r="FU65" s="200">
        <v>20</v>
      </c>
      <c r="FV65" s="200">
        <v>23</v>
      </c>
      <c r="FW65" s="200" t="s">
        <v>78</v>
      </c>
      <c r="GC65" s="200">
        <v>43</v>
      </c>
      <c r="GD65" s="200">
        <v>1872</v>
      </c>
      <c r="GF65" s="200">
        <v>41</v>
      </c>
      <c r="GG65" s="200">
        <v>785</v>
      </c>
      <c r="GI65" s="200">
        <v>40</v>
      </c>
      <c r="GJ65" s="200">
        <v>1087</v>
      </c>
      <c r="GL65" s="200">
        <v>41</v>
      </c>
      <c r="GM65" s="200">
        <v>1823</v>
      </c>
      <c r="GO65" s="200">
        <v>71</v>
      </c>
      <c r="GP65" s="200">
        <v>766</v>
      </c>
      <c r="GR65" s="200">
        <v>68</v>
      </c>
      <c r="GS65" s="200">
        <v>1057</v>
      </c>
      <c r="GU65" s="200">
        <v>72</v>
      </c>
      <c r="GV65" s="200">
        <v>1821</v>
      </c>
      <c r="GX65" s="200">
        <v>74</v>
      </c>
      <c r="GY65" s="200">
        <v>766</v>
      </c>
      <c r="HA65" s="200">
        <v>74</v>
      </c>
      <c r="HB65" s="200">
        <v>1055</v>
      </c>
      <c r="HD65" s="200">
        <v>74</v>
      </c>
      <c r="HE65" s="200">
        <v>1819</v>
      </c>
      <c r="HG65" s="200">
        <v>67</v>
      </c>
      <c r="HH65" s="200">
        <v>766</v>
      </c>
      <c r="HJ65" s="200">
        <v>62</v>
      </c>
      <c r="HK65" s="200">
        <v>1053</v>
      </c>
      <c r="HM65" s="200">
        <v>71</v>
      </c>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row>
    <row r="66" spans="1:256" x14ac:dyDescent="0.2">
      <c r="B66" s="200" t="s">
        <v>117</v>
      </c>
      <c r="C66" s="200">
        <v>5477</v>
      </c>
      <c r="D66" s="200">
        <v>1</v>
      </c>
      <c r="E66" s="200">
        <v>1</v>
      </c>
      <c r="F66" s="200">
        <v>35</v>
      </c>
      <c r="G66" s="200">
        <v>5</v>
      </c>
      <c r="H66" s="200">
        <v>11</v>
      </c>
      <c r="I66" s="200">
        <v>28</v>
      </c>
      <c r="J66" s="200">
        <v>20</v>
      </c>
      <c r="K66" s="200">
        <v>0</v>
      </c>
      <c r="P66" s="200">
        <v>48</v>
      </c>
      <c r="Q66" s="200">
        <v>822</v>
      </c>
      <c r="R66" s="200">
        <v>1</v>
      </c>
      <c r="S66" s="200">
        <v>1</v>
      </c>
      <c r="T66" s="200">
        <v>39</v>
      </c>
      <c r="U66" s="200">
        <v>4</v>
      </c>
      <c r="V66" s="200">
        <v>11</v>
      </c>
      <c r="W66" s="200">
        <v>26</v>
      </c>
      <c r="X66" s="200">
        <v>18</v>
      </c>
      <c r="Y66" s="200" t="s">
        <v>78</v>
      </c>
      <c r="AD66" s="200">
        <v>45</v>
      </c>
      <c r="AE66" s="200">
        <v>4655</v>
      </c>
      <c r="AF66" s="200">
        <v>1</v>
      </c>
      <c r="AG66" s="200">
        <v>1</v>
      </c>
      <c r="AH66" s="200">
        <v>34</v>
      </c>
      <c r="AI66" s="200">
        <v>5</v>
      </c>
      <c r="AJ66" s="200">
        <v>11</v>
      </c>
      <c r="AK66" s="200">
        <v>29</v>
      </c>
      <c r="AL66" s="200">
        <v>20</v>
      </c>
      <c r="AM66" s="200" t="s">
        <v>78</v>
      </c>
      <c r="AR66" s="200">
        <v>49</v>
      </c>
      <c r="AS66" s="200">
        <v>5459</v>
      </c>
      <c r="AT66" s="200">
        <v>0</v>
      </c>
      <c r="AU66" s="200">
        <v>0</v>
      </c>
      <c r="AV66" s="200">
        <v>14</v>
      </c>
      <c r="AW66" s="200">
        <v>9</v>
      </c>
      <c r="AX66" s="200">
        <v>15</v>
      </c>
      <c r="AY66" s="200">
        <v>23</v>
      </c>
      <c r="AZ66" s="200">
        <v>30</v>
      </c>
      <c r="BA66" s="200">
        <v>9</v>
      </c>
      <c r="BB66" s="200">
        <v>1</v>
      </c>
      <c r="BH66" s="200">
        <v>39</v>
      </c>
      <c r="BI66" s="200">
        <v>816</v>
      </c>
      <c r="BJ66" s="200" t="s">
        <v>78</v>
      </c>
      <c r="BK66" s="200">
        <v>0</v>
      </c>
      <c r="BL66" s="200">
        <v>16</v>
      </c>
      <c r="BM66" s="200">
        <v>10</v>
      </c>
      <c r="BN66" s="200">
        <v>13</v>
      </c>
      <c r="BO66" s="200">
        <v>20</v>
      </c>
      <c r="BP66" s="200">
        <v>29</v>
      </c>
      <c r="BQ66" s="200">
        <v>11</v>
      </c>
      <c r="BR66" s="200">
        <v>1</v>
      </c>
      <c r="BX66" s="200">
        <v>40</v>
      </c>
      <c r="BY66" s="200">
        <v>4643</v>
      </c>
      <c r="BZ66" s="200" t="s">
        <v>78</v>
      </c>
      <c r="CA66" s="200">
        <v>0</v>
      </c>
      <c r="CB66" s="200">
        <v>13</v>
      </c>
      <c r="CC66" s="200">
        <v>9</v>
      </c>
      <c r="CD66" s="200">
        <v>16</v>
      </c>
      <c r="CE66" s="200">
        <v>23</v>
      </c>
      <c r="CF66" s="200">
        <v>30</v>
      </c>
      <c r="CG66" s="200">
        <v>8</v>
      </c>
      <c r="CH66" s="200">
        <v>1</v>
      </c>
      <c r="CN66" s="200">
        <v>38</v>
      </c>
      <c r="CO66" s="200">
        <v>5477</v>
      </c>
      <c r="CP66" s="200">
        <v>1</v>
      </c>
      <c r="CQ66" s="200">
        <v>1</v>
      </c>
      <c r="CR66" s="200">
        <v>34</v>
      </c>
      <c r="CS66" s="200">
        <v>3</v>
      </c>
      <c r="CT66" s="200">
        <v>1</v>
      </c>
      <c r="CU66" s="200">
        <v>16</v>
      </c>
      <c r="CV66" s="200">
        <v>28</v>
      </c>
      <c r="CW66" s="200">
        <v>14</v>
      </c>
      <c r="CX66" s="200">
        <v>2</v>
      </c>
      <c r="DD66" s="200">
        <v>45</v>
      </c>
      <c r="DE66" s="200">
        <v>822</v>
      </c>
      <c r="DF66" s="200">
        <v>1</v>
      </c>
      <c r="DG66" s="200">
        <v>0</v>
      </c>
      <c r="DH66" s="200">
        <v>39</v>
      </c>
      <c r="DI66" s="200">
        <v>4</v>
      </c>
      <c r="DJ66" s="200">
        <v>1</v>
      </c>
      <c r="DK66" s="200">
        <v>21</v>
      </c>
      <c r="DL66" s="200">
        <v>23</v>
      </c>
      <c r="DM66" s="200">
        <v>10</v>
      </c>
      <c r="DN66" s="200">
        <v>1</v>
      </c>
      <c r="DT66" s="200">
        <v>34</v>
      </c>
      <c r="DU66" s="200">
        <v>4655</v>
      </c>
      <c r="DV66" s="200">
        <v>1</v>
      </c>
      <c r="DW66" s="200">
        <v>1</v>
      </c>
      <c r="DX66" s="200">
        <v>33</v>
      </c>
      <c r="DY66" s="200">
        <v>2</v>
      </c>
      <c r="DZ66" s="200">
        <v>1</v>
      </c>
      <c r="EA66" s="200">
        <v>15</v>
      </c>
      <c r="EB66" s="200">
        <v>29</v>
      </c>
      <c r="EC66" s="200">
        <v>14</v>
      </c>
      <c r="ED66" s="200">
        <v>3</v>
      </c>
      <c r="EJ66" s="200">
        <v>46</v>
      </c>
      <c r="EK66" s="200">
        <v>5477</v>
      </c>
      <c r="EL66" s="200">
        <v>1</v>
      </c>
      <c r="EM66" s="200">
        <v>1</v>
      </c>
      <c r="EN66" s="200">
        <v>34</v>
      </c>
      <c r="EO66" s="200">
        <v>6</v>
      </c>
      <c r="EP66" s="200">
        <v>21</v>
      </c>
      <c r="EQ66" s="200">
        <v>15</v>
      </c>
      <c r="ER66" s="200">
        <v>21</v>
      </c>
      <c r="ES66" s="200">
        <v>1</v>
      </c>
      <c r="EY66" s="200">
        <v>37</v>
      </c>
      <c r="EZ66" s="200">
        <v>822</v>
      </c>
      <c r="FA66" s="200">
        <v>1</v>
      </c>
      <c r="FB66" s="200">
        <v>0</v>
      </c>
      <c r="FC66" s="200">
        <v>38</v>
      </c>
      <c r="FD66" s="200">
        <v>6</v>
      </c>
      <c r="FE66" s="200">
        <v>22</v>
      </c>
      <c r="FF66" s="200">
        <v>12</v>
      </c>
      <c r="FG66" s="200">
        <v>20</v>
      </c>
      <c r="FH66" s="200">
        <v>1</v>
      </c>
      <c r="FN66" s="200">
        <v>33</v>
      </c>
      <c r="FO66" s="200">
        <v>4655</v>
      </c>
      <c r="FP66" s="200">
        <v>1</v>
      </c>
      <c r="FQ66" s="200">
        <v>1</v>
      </c>
      <c r="FR66" s="200">
        <v>34</v>
      </c>
      <c r="FS66" s="200">
        <v>6</v>
      </c>
      <c r="FT66" s="200">
        <v>21</v>
      </c>
      <c r="FU66" s="200">
        <v>16</v>
      </c>
      <c r="FV66" s="200">
        <v>21</v>
      </c>
      <c r="FW66" s="200">
        <v>1</v>
      </c>
      <c r="GC66" s="200">
        <v>37</v>
      </c>
      <c r="GD66" s="200">
        <v>5453</v>
      </c>
      <c r="GF66" s="200">
        <v>32</v>
      </c>
      <c r="GG66" s="200">
        <v>815</v>
      </c>
      <c r="GI66" s="200">
        <v>29</v>
      </c>
      <c r="GJ66" s="200">
        <v>4638</v>
      </c>
      <c r="GL66" s="200">
        <v>33</v>
      </c>
      <c r="GM66" s="200">
        <v>5353</v>
      </c>
      <c r="GO66" s="200">
        <v>59</v>
      </c>
      <c r="GP66" s="200">
        <v>804</v>
      </c>
      <c r="GR66" s="200">
        <v>55</v>
      </c>
      <c r="GS66" s="200">
        <v>4549</v>
      </c>
      <c r="GU66" s="200">
        <v>59</v>
      </c>
      <c r="GV66" s="200">
        <v>5356</v>
      </c>
      <c r="GX66" s="200">
        <v>62</v>
      </c>
      <c r="GY66" s="200">
        <v>802</v>
      </c>
      <c r="HA66" s="200">
        <v>62</v>
      </c>
      <c r="HB66" s="200">
        <v>4554</v>
      </c>
      <c r="HD66" s="200">
        <v>62</v>
      </c>
      <c r="HE66" s="200">
        <v>5354</v>
      </c>
      <c r="HG66" s="200">
        <v>58</v>
      </c>
      <c r="HH66" s="200">
        <v>803</v>
      </c>
      <c r="HJ66" s="200">
        <v>53</v>
      </c>
      <c r="HK66" s="200">
        <v>4551</v>
      </c>
      <c r="HM66" s="200">
        <v>59</v>
      </c>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row>
    <row r="67" spans="1:256" x14ac:dyDescent="0.2">
      <c r="B67" s="200" t="s">
        <v>118</v>
      </c>
      <c r="C67" s="200">
        <v>2124</v>
      </c>
      <c r="D67" s="200">
        <v>1</v>
      </c>
      <c r="E67" s="200">
        <v>0</v>
      </c>
      <c r="F67" s="200">
        <v>14</v>
      </c>
      <c r="G67" s="200">
        <v>8</v>
      </c>
      <c r="H67" s="200">
        <v>19</v>
      </c>
      <c r="I67" s="200">
        <v>40</v>
      </c>
      <c r="J67" s="200">
        <v>18</v>
      </c>
      <c r="K67" s="200" t="s">
        <v>78</v>
      </c>
      <c r="P67" s="200">
        <v>58</v>
      </c>
      <c r="Q67" s="200">
        <v>817</v>
      </c>
      <c r="R67" s="200">
        <v>1</v>
      </c>
      <c r="S67" s="200">
        <v>0</v>
      </c>
      <c r="T67" s="200">
        <v>14</v>
      </c>
      <c r="U67" s="200">
        <v>9</v>
      </c>
      <c r="V67" s="200">
        <v>20</v>
      </c>
      <c r="W67" s="200">
        <v>39</v>
      </c>
      <c r="X67" s="200">
        <v>17</v>
      </c>
      <c r="Y67" s="200" t="s">
        <v>78</v>
      </c>
      <c r="AD67" s="200">
        <v>56</v>
      </c>
      <c r="AE67" s="200">
        <v>1307</v>
      </c>
      <c r="AF67" s="200">
        <v>1</v>
      </c>
      <c r="AG67" s="200">
        <v>0</v>
      </c>
      <c r="AH67" s="200">
        <v>14</v>
      </c>
      <c r="AI67" s="200">
        <v>8</v>
      </c>
      <c r="AJ67" s="200">
        <v>18</v>
      </c>
      <c r="AK67" s="200">
        <v>40</v>
      </c>
      <c r="AL67" s="200">
        <v>19</v>
      </c>
      <c r="AM67" s="200">
        <v>0</v>
      </c>
      <c r="AR67" s="200">
        <v>59</v>
      </c>
      <c r="AS67" s="200">
        <v>2122</v>
      </c>
      <c r="AT67" s="200">
        <v>0</v>
      </c>
      <c r="AU67" s="200">
        <v>0</v>
      </c>
      <c r="AV67" s="200">
        <v>2</v>
      </c>
      <c r="AW67" s="200">
        <v>3</v>
      </c>
      <c r="AX67" s="200">
        <v>13</v>
      </c>
      <c r="AY67" s="200">
        <v>35</v>
      </c>
      <c r="AZ67" s="200">
        <v>40</v>
      </c>
      <c r="BA67" s="200">
        <v>7</v>
      </c>
      <c r="BB67" s="200">
        <v>0</v>
      </c>
      <c r="BH67" s="200">
        <v>47</v>
      </c>
      <c r="BI67" s="200">
        <v>817</v>
      </c>
      <c r="BJ67" s="200" t="s">
        <v>78</v>
      </c>
      <c r="BK67" s="200" t="s">
        <v>78</v>
      </c>
      <c r="BL67" s="200">
        <v>1</v>
      </c>
      <c r="BM67" s="200">
        <v>3</v>
      </c>
      <c r="BN67" s="200">
        <v>11</v>
      </c>
      <c r="BO67" s="200">
        <v>33</v>
      </c>
      <c r="BP67" s="200">
        <v>42</v>
      </c>
      <c r="BQ67" s="200">
        <v>9</v>
      </c>
      <c r="BR67" s="200">
        <v>1</v>
      </c>
      <c r="BX67" s="200">
        <v>51</v>
      </c>
      <c r="BY67" s="200">
        <v>1305</v>
      </c>
      <c r="BZ67" s="200" t="s">
        <v>78</v>
      </c>
      <c r="CA67" s="200" t="s">
        <v>78</v>
      </c>
      <c r="CB67" s="200">
        <v>2</v>
      </c>
      <c r="CC67" s="200">
        <v>3</v>
      </c>
      <c r="CD67" s="200">
        <v>14</v>
      </c>
      <c r="CE67" s="200">
        <v>36</v>
      </c>
      <c r="CF67" s="200">
        <v>38</v>
      </c>
      <c r="CG67" s="200">
        <v>6</v>
      </c>
      <c r="CH67" s="200">
        <v>0</v>
      </c>
      <c r="CN67" s="200">
        <v>44</v>
      </c>
      <c r="CO67" s="200">
        <v>2124</v>
      </c>
      <c r="CP67" s="200">
        <v>1</v>
      </c>
      <c r="CQ67" s="200">
        <v>0</v>
      </c>
      <c r="CR67" s="200">
        <v>13</v>
      </c>
      <c r="CS67" s="200">
        <v>3</v>
      </c>
      <c r="CT67" s="200">
        <v>2</v>
      </c>
      <c r="CU67" s="200">
        <v>28</v>
      </c>
      <c r="CV67" s="200">
        <v>40</v>
      </c>
      <c r="CW67" s="200">
        <v>11</v>
      </c>
      <c r="CX67" s="200">
        <v>1</v>
      </c>
      <c r="DD67" s="200">
        <v>53</v>
      </c>
      <c r="DE67" s="200">
        <v>817</v>
      </c>
      <c r="DF67" s="200">
        <v>1</v>
      </c>
      <c r="DG67" s="200">
        <v>0</v>
      </c>
      <c r="DH67" s="200">
        <v>15</v>
      </c>
      <c r="DI67" s="200">
        <v>4</v>
      </c>
      <c r="DJ67" s="200">
        <v>3</v>
      </c>
      <c r="DK67" s="200">
        <v>29</v>
      </c>
      <c r="DL67" s="200">
        <v>38</v>
      </c>
      <c r="DM67" s="200">
        <v>9</v>
      </c>
      <c r="DN67" s="200">
        <v>0</v>
      </c>
      <c r="DT67" s="200">
        <v>47</v>
      </c>
      <c r="DU67" s="200">
        <v>1307</v>
      </c>
      <c r="DV67" s="200">
        <v>1</v>
      </c>
      <c r="DW67" s="200">
        <v>0</v>
      </c>
      <c r="DX67" s="200">
        <v>11</v>
      </c>
      <c r="DY67" s="200">
        <v>2</v>
      </c>
      <c r="DZ67" s="200">
        <v>2</v>
      </c>
      <c r="EA67" s="200">
        <v>26</v>
      </c>
      <c r="EB67" s="200">
        <v>41</v>
      </c>
      <c r="EC67" s="200">
        <v>13</v>
      </c>
      <c r="ED67" s="200">
        <v>2</v>
      </c>
      <c r="EJ67" s="200">
        <v>57</v>
      </c>
      <c r="EK67" s="200">
        <v>2124</v>
      </c>
      <c r="EL67" s="200">
        <v>1</v>
      </c>
      <c r="EM67" s="200">
        <v>0</v>
      </c>
      <c r="EN67" s="200">
        <v>12</v>
      </c>
      <c r="EO67" s="200">
        <v>12</v>
      </c>
      <c r="EP67" s="200">
        <v>40</v>
      </c>
      <c r="EQ67" s="200">
        <v>19</v>
      </c>
      <c r="ER67" s="200">
        <v>16</v>
      </c>
      <c r="ES67" s="200">
        <v>0</v>
      </c>
      <c r="EY67" s="200">
        <v>35</v>
      </c>
      <c r="EZ67" s="200">
        <v>817</v>
      </c>
      <c r="FA67" s="200">
        <v>1</v>
      </c>
      <c r="FB67" s="200">
        <v>0</v>
      </c>
      <c r="FC67" s="200">
        <v>12</v>
      </c>
      <c r="FD67" s="200">
        <v>11</v>
      </c>
      <c r="FE67" s="200">
        <v>40</v>
      </c>
      <c r="FF67" s="200">
        <v>19</v>
      </c>
      <c r="FG67" s="200">
        <v>16</v>
      </c>
      <c r="FH67" s="200">
        <v>0</v>
      </c>
      <c r="FN67" s="200">
        <v>36</v>
      </c>
      <c r="FO67" s="200">
        <v>1307</v>
      </c>
      <c r="FP67" s="200">
        <v>1</v>
      </c>
      <c r="FQ67" s="200">
        <v>0</v>
      </c>
      <c r="FR67" s="200">
        <v>13</v>
      </c>
      <c r="FS67" s="200">
        <v>12</v>
      </c>
      <c r="FT67" s="200">
        <v>39</v>
      </c>
      <c r="FU67" s="200">
        <v>19</v>
      </c>
      <c r="FV67" s="200">
        <v>15</v>
      </c>
      <c r="FW67" s="200">
        <v>0</v>
      </c>
      <c r="GC67" s="200">
        <v>35</v>
      </c>
      <c r="GD67" s="200">
        <v>2122</v>
      </c>
      <c r="GF67" s="200">
        <v>36</v>
      </c>
      <c r="GG67" s="200">
        <v>817</v>
      </c>
      <c r="GI67" s="200">
        <v>36</v>
      </c>
      <c r="GJ67" s="200">
        <v>1305</v>
      </c>
      <c r="GL67" s="200">
        <v>35</v>
      </c>
      <c r="GM67" s="200">
        <v>2038</v>
      </c>
      <c r="GO67" s="200">
        <v>72</v>
      </c>
      <c r="GP67" s="200">
        <v>783</v>
      </c>
      <c r="GR67" s="200">
        <v>70</v>
      </c>
      <c r="GS67" s="200">
        <v>1255</v>
      </c>
      <c r="GU67" s="200">
        <v>74</v>
      </c>
      <c r="GV67" s="200">
        <v>2040</v>
      </c>
      <c r="GX67" s="200">
        <v>79</v>
      </c>
      <c r="GY67" s="200">
        <v>782</v>
      </c>
      <c r="HA67" s="200">
        <v>81</v>
      </c>
      <c r="HB67" s="200">
        <v>1258</v>
      </c>
      <c r="HD67" s="200">
        <v>77</v>
      </c>
      <c r="HE67" s="200">
        <v>2038</v>
      </c>
      <c r="HG67" s="200">
        <v>70</v>
      </c>
      <c r="HH67" s="200">
        <v>783</v>
      </c>
      <c r="HJ67" s="200">
        <v>66</v>
      </c>
      <c r="HK67" s="200">
        <v>1255</v>
      </c>
      <c r="HM67" s="200">
        <v>72</v>
      </c>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row>
    <row r="68" spans="1:256" x14ac:dyDescent="0.2">
      <c r="B68" s="200" t="s">
        <v>247</v>
      </c>
      <c r="C68" s="200">
        <v>0</v>
      </c>
      <c r="D68" s="200" t="s">
        <v>119</v>
      </c>
      <c r="E68" s="200" t="s">
        <v>119</v>
      </c>
      <c r="F68" s="200" t="s">
        <v>119</v>
      </c>
      <c r="G68" s="200" t="s">
        <v>119</v>
      </c>
      <c r="H68" s="200" t="s">
        <v>119</v>
      </c>
      <c r="I68" s="200" t="s">
        <v>119</v>
      </c>
      <c r="J68" s="200" t="s">
        <v>119</v>
      </c>
      <c r="K68" s="200" t="s">
        <v>119</v>
      </c>
      <c r="P68" s="200" t="s">
        <v>119</v>
      </c>
      <c r="Q68" s="200">
        <v>0</v>
      </c>
      <c r="R68" s="200" t="s">
        <v>119</v>
      </c>
      <c r="S68" s="200" t="s">
        <v>119</v>
      </c>
      <c r="T68" s="200" t="s">
        <v>119</v>
      </c>
      <c r="U68" s="200" t="s">
        <v>119</v>
      </c>
      <c r="V68" s="200" t="s">
        <v>119</v>
      </c>
      <c r="W68" s="200" t="s">
        <v>119</v>
      </c>
      <c r="X68" s="200" t="s">
        <v>119</v>
      </c>
      <c r="Y68" s="200" t="s">
        <v>119</v>
      </c>
      <c r="AD68" s="200" t="s">
        <v>119</v>
      </c>
      <c r="AE68" s="200">
        <v>0</v>
      </c>
      <c r="AF68" s="200" t="s">
        <v>119</v>
      </c>
      <c r="AG68" s="200" t="s">
        <v>119</v>
      </c>
      <c r="AH68" s="200" t="s">
        <v>119</v>
      </c>
      <c r="AI68" s="200" t="s">
        <v>119</v>
      </c>
      <c r="AJ68" s="200" t="s">
        <v>119</v>
      </c>
      <c r="AK68" s="200" t="s">
        <v>119</v>
      </c>
      <c r="AL68" s="200" t="s">
        <v>119</v>
      </c>
      <c r="AM68" s="200" t="s">
        <v>119</v>
      </c>
      <c r="AR68" s="200" t="s">
        <v>119</v>
      </c>
      <c r="AS68" s="200">
        <v>0</v>
      </c>
      <c r="AT68" s="200" t="s">
        <v>119</v>
      </c>
      <c r="AU68" s="200" t="s">
        <v>119</v>
      </c>
      <c r="AV68" s="200" t="s">
        <v>119</v>
      </c>
      <c r="AW68" s="200" t="s">
        <v>119</v>
      </c>
      <c r="AX68" s="200" t="s">
        <v>119</v>
      </c>
      <c r="AY68" s="200" t="s">
        <v>119</v>
      </c>
      <c r="AZ68" s="200" t="s">
        <v>119</v>
      </c>
      <c r="BA68" s="200" t="s">
        <v>119</v>
      </c>
      <c r="BB68" s="200" t="s">
        <v>119</v>
      </c>
      <c r="BH68" s="200" t="s">
        <v>119</v>
      </c>
      <c r="BI68" s="200">
        <v>0</v>
      </c>
      <c r="BJ68" s="200" t="s">
        <v>119</v>
      </c>
      <c r="BK68" s="200" t="s">
        <v>119</v>
      </c>
      <c r="BL68" s="200" t="s">
        <v>119</v>
      </c>
      <c r="BM68" s="200" t="s">
        <v>119</v>
      </c>
      <c r="BN68" s="200" t="s">
        <v>119</v>
      </c>
      <c r="BO68" s="200" t="s">
        <v>119</v>
      </c>
      <c r="BP68" s="200" t="s">
        <v>119</v>
      </c>
      <c r="BQ68" s="200" t="s">
        <v>119</v>
      </c>
      <c r="BR68" s="200" t="s">
        <v>119</v>
      </c>
      <c r="BX68" s="200" t="s">
        <v>119</v>
      </c>
      <c r="BY68" s="200">
        <v>0</v>
      </c>
      <c r="BZ68" s="200" t="s">
        <v>119</v>
      </c>
      <c r="CA68" s="200" t="s">
        <v>119</v>
      </c>
      <c r="CB68" s="200" t="s">
        <v>119</v>
      </c>
      <c r="CC68" s="200" t="s">
        <v>119</v>
      </c>
      <c r="CD68" s="200" t="s">
        <v>119</v>
      </c>
      <c r="CE68" s="200" t="s">
        <v>119</v>
      </c>
      <c r="CF68" s="200" t="s">
        <v>119</v>
      </c>
      <c r="CG68" s="200" t="s">
        <v>119</v>
      </c>
      <c r="CH68" s="200" t="s">
        <v>119</v>
      </c>
      <c r="CN68" s="200" t="s">
        <v>119</v>
      </c>
      <c r="CO68" s="200">
        <v>0</v>
      </c>
      <c r="CP68" s="200" t="s">
        <v>119</v>
      </c>
      <c r="CQ68" s="200" t="s">
        <v>119</v>
      </c>
      <c r="CR68" s="200" t="s">
        <v>119</v>
      </c>
      <c r="CS68" s="200" t="s">
        <v>119</v>
      </c>
      <c r="CT68" s="200" t="s">
        <v>119</v>
      </c>
      <c r="CU68" s="200" t="s">
        <v>119</v>
      </c>
      <c r="CV68" s="200" t="s">
        <v>119</v>
      </c>
      <c r="CW68" s="200" t="s">
        <v>119</v>
      </c>
      <c r="CX68" s="200" t="s">
        <v>119</v>
      </c>
      <c r="DD68" s="200" t="s">
        <v>119</v>
      </c>
      <c r="DE68" s="200">
        <v>0</v>
      </c>
      <c r="DF68" s="200" t="s">
        <v>119</v>
      </c>
      <c r="DG68" s="200" t="s">
        <v>119</v>
      </c>
      <c r="DH68" s="200" t="s">
        <v>119</v>
      </c>
      <c r="DI68" s="200" t="s">
        <v>119</v>
      </c>
      <c r="DJ68" s="200" t="s">
        <v>119</v>
      </c>
      <c r="DK68" s="200" t="s">
        <v>119</v>
      </c>
      <c r="DL68" s="200" t="s">
        <v>119</v>
      </c>
      <c r="DM68" s="200" t="s">
        <v>119</v>
      </c>
      <c r="DN68" s="200" t="s">
        <v>119</v>
      </c>
      <c r="DT68" s="200" t="s">
        <v>119</v>
      </c>
      <c r="DU68" s="200">
        <v>0</v>
      </c>
      <c r="DV68" s="200" t="s">
        <v>119</v>
      </c>
      <c r="DW68" s="200" t="s">
        <v>119</v>
      </c>
      <c r="DX68" s="200" t="s">
        <v>119</v>
      </c>
      <c r="DY68" s="200" t="s">
        <v>119</v>
      </c>
      <c r="DZ68" s="200" t="s">
        <v>119</v>
      </c>
      <c r="EA68" s="200" t="s">
        <v>119</v>
      </c>
      <c r="EB68" s="200" t="s">
        <v>119</v>
      </c>
      <c r="EC68" s="200" t="s">
        <v>119</v>
      </c>
      <c r="ED68" s="200" t="s">
        <v>119</v>
      </c>
      <c r="EJ68" s="200" t="s">
        <v>119</v>
      </c>
      <c r="EK68" s="200">
        <v>0</v>
      </c>
      <c r="EL68" s="200" t="s">
        <v>119</v>
      </c>
      <c r="EM68" s="200" t="s">
        <v>119</v>
      </c>
      <c r="EN68" s="200" t="s">
        <v>119</v>
      </c>
      <c r="EO68" s="200" t="s">
        <v>119</v>
      </c>
      <c r="EP68" s="200" t="s">
        <v>119</v>
      </c>
      <c r="EQ68" s="200" t="s">
        <v>119</v>
      </c>
      <c r="ER68" s="200" t="s">
        <v>119</v>
      </c>
      <c r="ES68" s="200" t="s">
        <v>119</v>
      </c>
      <c r="EY68" s="200" t="s">
        <v>119</v>
      </c>
      <c r="EZ68" s="200">
        <v>0</v>
      </c>
      <c r="FA68" s="200" t="s">
        <v>119</v>
      </c>
      <c r="FB68" s="200" t="s">
        <v>119</v>
      </c>
      <c r="FC68" s="200" t="s">
        <v>119</v>
      </c>
      <c r="FD68" s="200" t="s">
        <v>119</v>
      </c>
      <c r="FE68" s="200" t="s">
        <v>119</v>
      </c>
      <c r="FF68" s="200" t="s">
        <v>119</v>
      </c>
      <c r="FG68" s="200" t="s">
        <v>119</v>
      </c>
      <c r="FH68" s="200" t="s">
        <v>119</v>
      </c>
      <c r="FN68" s="200" t="s">
        <v>119</v>
      </c>
      <c r="FO68" s="200">
        <v>0</v>
      </c>
      <c r="FP68" s="200" t="s">
        <v>119</v>
      </c>
      <c r="FQ68" s="200" t="s">
        <v>119</v>
      </c>
      <c r="FR68" s="200" t="s">
        <v>119</v>
      </c>
      <c r="FS68" s="200" t="s">
        <v>119</v>
      </c>
      <c r="FT68" s="200" t="s">
        <v>119</v>
      </c>
      <c r="FU68" s="200" t="s">
        <v>119</v>
      </c>
      <c r="FV68" s="200" t="s">
        <v>119</v>
      </c>
      <c r="FW68" s="200" t="s">
        <v>119</v>
      </c>
      <c r="GC68" s="200" t="s">
        <v>119</v>
      </c>
      <c r="GD68" s="200">
        <v>0</v>
      </c>
      <c r="GF68" s="200" t="s">
        <v>119</v>
      </c>
      <c r="GG68" s="200">
        <v>0</v>
      </c>
      <c r="GI68" s="200" t="s">
        <v>119</v>
      </c>
      <c r="GJ68" s="200">
        <v>0</v>
      </c>
      <c r="GL68" s="200" t="s">
        <v>119</v>
      </c>
      <c r="GM68" s="200">
        <v>0</v>
      </c>
      <c r="GO68" s="200" t="s">
        <v>119</v>
      </c>
      <c r="GP68" s="200">
        <v>0</v>
      </c>
      <c r="GR68" s="200" t="s">
        <v>119</v>
      </c>
      <c r="GS68" s="200">
        <v>0</v>
      </c>
      <c r="GU68" s="200" t="s">
        <v>119</v>
      </c>
      <c r="GV68" s="200">
        <v>0</v>
      </c>
      <c r="GX68" s="200" t="s">
        <v>119</v>
      </c>
      <c r="GY68" s="200">
        <v>0</v>
      </c>
      <c r="HA68" s="200" t="s">
        <v>119</v>
      </c>
      <c r="HB68" s="200">
        <v>0</v>
      </c>
      <c r="HD68" s="200" t="s">
        <v>119</v>
      </c>
      <c r="HE68" s="200">
        <v>0</v>
      </c>
      <c r="HG68" s="200" t="s">
        <v>119</v>
      </c>
      <c r="HH68" s="200">
        <v>0</v>
      </c>
      <c r="HJ68" s="200" t="s">
        <v>119</v>
      </c>
      <c r="HK68" s="200">
        <v>0</v>
      </c>
      <c r="HM68" s="200" t="s">
        <v>119</v>
      </c>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row>
    <row r="69" spans="1:256" ht="15" x14ac:dyDescent="0.25">
      <c r="A69" s="203"/>
      <c r="B69" s="189" t="s">
        <v>490</v>
      </c>
      <c r="C69" s="200">
        <v>57217</v>
      </c>
      <c r="D69" s="200">
        <v>1</v>
      </c>
      <c r="E69" s="200">
        <v>0</v>
      </c>
      <c r="F69" s="200">
        <v>23</v>
      </c>
      <c r="G69" s="200">
        <v>10</v>
      </c>
      <c r="H69" s="200">
        <v>19</v>
      </c>
      <c r="I69" s="200">
        <v>34</v>
      </c>
      <c r="J69" s="200">
        <v>13</v>
      </c>
      <c r="K69" s="200">
        <v>0</v>
      </c>
      <c r="P69" s="200">
        <v>47</v>
      </c>
      <c r="Q69" s="200">
        <v>17147</v>
      </c>
      <c r="R69" s="200">
        <v>1</v>
      </c>
      <c r="S69" s="200">
        <v>0</v>
      </c>
      <c r="T69" s="200">
        <v>24</v>
      </c>
      <c r="U69" s="200">
        <v>11</v>
      </c>
      <c r="V69" s="200">
        <v>21</v>
      </c>
      <c r="W69" s="200">
        <v>33</v>
      </c>
      <c r="X69" s="200">
        <v>11</v>
      </c>
      <c r="Y69" s="200">
        <v>0</v>
      </c>
      <c r="AD69" s="200">
        <v>44</v>
      </c>
      <c r="AE69" s="200">
        <v>40070</v>
      </c>
      <c r="AF69" s="200">
        <v>1</v>
      </c>
      <c r="AG69" s="200">
        <v>0</v>
      </c>
      <c r="AH69" s="200">
        <v>23</v>
      </c>
      <c r="AI69" s="200">
        <v>10</v>
      </c>
      <c r="AJ69" s="200">
        <v>18</v>
      </c>
      <c r="AK69" s="200">
        <v>34</v>
      </c>
      <c r="AL69" s="200">
        <v>14</v>
      </c>
      <c r="AM69" s="200">
        <v>0</v>
      </c>
      <c r="AR69" s="200">
        <v>48</v>
      </c>
      <c r="AS69" s="200">
        <v>57181</v>
      </c>
      <c r="AT69" s="200">
        <v>0</v>
      </c>
      <c r="AU69" s="200">
        <v>0</v>
      </c>
      <c r="AV69" s="200">
        <v>6</v>
      </c>
      <c r="AW69" s="200">
        <v>5</v>
      </c>
      <c r="AX69" s="200">
        <v>18</v>
      </c>
      <c r="AY69" s="200">
        <v>36</v>
      </c>
      <c r="AZ69" s="200">
        <v>30</v>
      </c>
      <c r="BA69" s="200">
        <v>4</v>
      </c>
      <c r="BB69" s="200">
        <v>0</v>
      </c>
      <c r="BH69" s="200">
        <v>34</v>
      </c>
      <c r="BI69" s="200">
        <v>17137</v>
      </c>
      <c r="BJ69" s="200">
        <v>0</v>
      </c>
      <c r="BK69" s="200">
        <v>0</v>
      </c>
      <c r="BL69" s="200">
        <v>7</v>
      </c>
      <c r="BM69" s="200">
        <v>5</v>
      </c>
      <c r="BN69" s="200">
        <v>16</v>
      </c>
      <c r="BO69" s="200">
        <v>36</v>
      </c>
      <c r="BP69" s="200">
        <v>31</v>
      </c>
      <c r="BQ69" s="200">
        <v>5</v>
      </c>
      <c r="BR69" s="200">
        <v>0</v>
      </c>
      <c r="BX69" s="200">
        <v>36</v>
      </c>
      <c r="BY69" s="200">
        <v>40044</v>
      </c>
      <c r="BZ69" s="200">
        <v>0</v>
      </c>
      <c r="CA69" s="200">
        <v>0</v>
      </c>
      <c r="CB69" s="200">
        <v>6</v>
      </c>
      <c r="CC69" s="200">
        <v>6</v>
      </c>
      <c r="CD69" s="200">
        <v>19</v>
      </c>
      <c r="CE69" s="200">
        <v>37</v>
      </c>
      <c r="CF69" s="200">
        <v>30</v>
      </c>
      <c r="CG69" s="200">
        <v>4</v>
      </c>
      <c r="CH69" s="200">
        <v>0</v>
      </c>
      <c r="CN69" s="200">
        <v>34</v>
      </c>
      <c r="CO69" s="200">
        <v>57210</v>
      </c>
      <c r="CP69" s="200">
        <v>1</v>
      </c>
      <c r="CQ69" s="200">
        <v>0</v>
      </c>
      <c r="CR69" s="200">
        <v>21</v>
      </c>
      <c r="CS69" s="200">
        <v>4</v>
      </c>
      <c r="CT69" s="200">
        <v>2</v>
      </c>
      <c r="CU69" s="200">
        <v>27</v>
      </c>
      <c r="CV69" s="200">
        <v>36</v>
      </c>
      <c r="CW69" s="200">
        <v>9</v>
      </c>
      <c r="CX69" s="200">
        <v>1</v>
      </c>
      <c r="DD69" s="200">
        <v>46</v>
      </c>
      <c r="DE69" s="200">
        <v>17144</v>
      </c>
      <c r="DF69" s="200">
        <v>1</v>
      </c>
      <c r="DG69" s="200">
        <v>0</v>
      </c>
      <c r="DH69" s="200">
        <v>24</v>
      </c>
      <c r="DI69" s="200">
        <v>5</v>
      </c>
      <c r="DJ69" s="200">
        <v>3</v>
      </c>
      <c r="DK69" s="200">
        <v>30</v>
      </c>
      <c r="DL69" s="200">
        <v>31</v>
      </c>
      <c r="DM69" s="200">
        <v>6</v>
      </c>
      <c r="DN69" s="200">
        <v>0</v>
      </c>
      <c r="DT69" s="200">
        <v>37</v>
      </c>
      <c r="DU69" s="200">
        <v>40066</v>
      </c>
      <c r="DV69" s="200">
        <v>1</v>
      </c>
      <c r="DW69" s="200">
        <v>0</v>
      </c>
      <c r="DX69" s="200">
        <v>19</v>
      </c>
      <c r="DY69" s="200">
        <v>3</v>
      </c>
      <c r="DZ69" s="200">
        <v>2</v>
      </c>
      <c r="EA69" s="200">
        <v>25</v>
      </c>
      <c r="EB69" s="200">
        <v>38</v>
      </c>
      <c r="EC69" s="200">
        <v>10</v>
      </c>
      <c r="ED69" s="200">
        <v>1</v>
      </c>
      <c r="EJ69" s="200">
        <v>49</v>
      </c>
      <c r="EK69" s="200">
        <v>57216</v>
      </c>
      <c r="EL69" s="200">
        <v>1</v>
      </c>
      <c r="EM69" s="200">
        <v>0</v>
      </c>
      <c r="EN69" s="200">
        <v>22</v>
      </c>
      <c r="EO69" s="200">
        <v>14</v>
      </c>
      <c r="EP69" s="200">
        <v>37</v>
      </c>
      <c r="EQ69" s="200">
        <v>15</v>
      </c>
      <c r="ER69" s="200">
        <v>11</v>
      </c>
      <c r="ES69" s="200">
        <v>0</v>
      </c>
      <c r="EY69" s="200">
        <v>26</v>
      </c>
      <c r="EZ69" s="200">
        <v>17147</v>
      </c>
      <c r="FA69" s="200">
        <v>1</v>
      </c>
      <c r="FB69" s="200">
        <v>0</v>
      </c>
      <c r="FC69" s="200">
        <v>22</v>
      </c>
      <c r="FD69" s="200">
        <v>13</v>
      </c>
      <c r="FE69" s="200">
        <v>38</v>
      </c>
      <c r="FF69" s="200">
        <v>15</v>
      </c>
      <c r="FG69" s="200">
        <v>10</v>
      </c>
      <c r="FH69" s="200">
        <v>0</v>
      </c>
      <c r="FN69" s="200">
        <v>25</v>
      </c>
      <c r="FO69" s="200">
        <v>40069</v>
      </c>
      <c r="FP69" s="200">
        <v>1</v>
      </c>
      <c r="FQ69" s="200">
        <v>0</v>
      </c>
      <c r="FR69" s="200">
        <v>22</v>
      </c>
      <c r="FS69" s="200">
        <v>14</v>
      </c>
      <c r="FT69" s="200">
        <v>37</v>
      </c>
      <c r="FU69" s="200">
        <v>16</v>
      </c>
      <c r="FV69" s="200">
        <v>11</v>
      </c>
      <c r="FW69" s="200">
        <v>0</v>
      </c>
      <c r="GC69" s="200">
        <v>27</v>
      </c>
      <c r="GD69" s="200">
        <v>57124</v>
      </c>
      <c r="GF69" s="200">
        <v>26</v>
      </c>
      <c r="GG69" s="200">
        <v>17121</v>
      </c>
      <c r="GI69" s="200">
        <v>24</v>
      </c>
      <c r="GJ69" s="200">
        <v>40003</v>
      </c>
      <c r="GL69" s="200">
        <v>27</v>
      </c>
      <c r="GM69" s="200">
        <v>55587</v>
      </c>
      <c r="GO69" s="200">
        <v>67</v>
      </c>
      <c r="GP69" s="200">
        <v>16650</v>
      </c>
      <c r="GR69" s="200">
        <v>65</v>
      </c>
      <c r="GS69" s="200">
        <v>38937</v>
      </c>
      <c r="GU69" s="200">
        <v>68</v>
      </c>
      <c r="GV69" s="200">
        <v>55594</v>
      </c>
      <c r="GX69" s="200">
        <v>72</v>
      </c>
      <c r="GY69" s="200">
        <v>16647</v>
      </c>
      <c r="HA69" s="200">
        <v>73</v>
      </c>
      <c r="HB69" s="200">
        <v>38947</v>
      </c>
      <c r="HD69" s="200">
        <v>72</v>
      </c>
      <c r="HE69" s="200">
        <v>55543</v>
      </c>
      <c r="HG69" s="200">
        <v>66</v>
      </c>
      <c r="HH69" s="200">
        <v>16640</v>
      </c>
      <c r="HJ69" s="200">
        <v>61</v>
      </c>
      <c r="HK69" s="200">
        <v>38903</v>
      </c>
      <c r="HM69" s="200">
        <v>68</v>
      </c>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row>
    <row r="70" spans="1:256" x14ac:dyDescent="0.2">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row>
    <row r="71" spans="1:256" x14ac:dyDescent="0.2">
      <c r="A71" s="200" t="s">
        <v>248</v>
      </c>
      <c r="B71" s="200" t="s">
        <v>121</v>
      </c>
      <c r="C71" s="200">
        <v>369372</v>
      </c>
      <c r="D71" s="200">
        <v>0</v>
      </c>
      <c r="E71" s="200">
        <v>0</v>
      </c>
      <c r="F71" s="200">
        <v>2</v>
      </c>
      <c r="G71" s="200">
        <v>2</v>
      </c>
      <c r="H71" s="200">
        <v>6</v>
      </c>
      <c r="I71" s="200">
        <v>38</v>
      </c>
      <c r="J71" s="200">
        <v>50</v>
      </c>
      <c r="K71" s="200">
        <v>1</v>
      </c>
      <c r="P71" s="200">
        <v>89</v>
      </c>
      <c r="Q71" s="200">
        <v>179960</v>
      </c>
      <c r="R71" s="200">
        <v>0</v>
      </c>
      <c r="S71" s="200">
        <v>0</v>
      </c>
      <c r="T71" s="200">
        <v>2</v>
      </c>
      <c r="U71" s="200">
        <v>1</v>
      </c>
      <c r="V71" s="200">
        <v>5</v>
      </c>
      <c r="W71" s="200">
        <v>37</v>
      </c>
      <c r="X71" s="200">
        <v>54</v>
      </c>
      <c r="Y71" s="200">
        <v>1</v>
      </c>
      <c r="AD71" s="200">
        <v>91</v>
      </c>
      <c r="AE71" s="200">
        <v>189412</v>
      </c>
      <c r="AF71" s="200">
        <v>0</v>
      </c>
      <c r="AG71" s="200">
        <v>0</v>
      </c>
      <c r="AH71" s="200">
        <v>3</v>
      </c>
      <c r="AI71" s="200">
        <v>2</v>
      </c>
      <c r="AJ71" s="200">
        <v>7</v>
      </c>
      <c r="AK71" s="200">
        <v>40</v>
      </c>
      <c r="AL71" s="200">
        <v>47</v>
      </c>
      <c r="AM71" s="200">
        <v>0</v>
      </c>
      <c r="AR71" s="200">
        <v>87</v>
      </c>
      <c r="AS71" s="200">
        <v>369680</v>
      </c>
      <c r="AT71" s="200">
        <v>0</v>
      </c>
      <c r="AU71" s="200">
        <v>0</v>
      </c>
      <c r="AV71" s="200">
        <v>1</v>
      </c>
      <c r="AW71" s="200">
        <v>1</v>
      </c>
      <c r="AX71" s="200">
        <v>2</v>
      </c>
      <c r="AY71" s="200">
        <v>10</v>
      </c>
      <c r="AZ71" s="200">
        <v>52</v>
      </c>
      <c r="BA71" s="200">
        <v>34</v>
      </c>
      <c r="BB71" s="200">
        <v>2</v>
      </c>
      <c r="BH71" s="200">
        <v>87</v>
      </c>
      <c r="BI71" s="200">
        <v>180122</v>
      </c>
      <c r="BJ71" s="200">
        <v>0</v>
      </c>
      <c r="BK71" s="200">
        <v>0</v>
      </c>
      <c r="BL71" s="200">
        <v>0</v>
      </c>
      <c r="BM71" s="200">
        <v>0</v>
      </c>
      <c r="BN71" s="200">
        <v>1</v>
      </c>
      <c r="BO71" s="200">
        <v>6</v>
      </c>
      <c r="BP71" s="200">
        <v>48</v>
      </c>
      <c r="BQ71" s="200">
        <v>41</v>
      </c>
      <c r="BR71" s="200">
        <v>3</v>
      </c>
      <c r="BX71" s="200">
        <v>92</v>
      </c>
      <c r="BY71" s="200">
        <v>189558</v>
      </c>
      <c r="BZ71" s="200">
        <v>0</v>
      </c>
      <c r="CA71" s="200">
        <v>0</v>
      </c>
      <c r="CB71" s="200">
        <v>1</v>
      </c>
      <c r="CC71" s="200">
        <v>1</v>
      </c>
      <c r="CD71" s="200">
        <v>3</v>
      </c>
      <c r="CE71" s="200">
        <v>13</v>
      </c>
      <c r="CF71" s="200">
        <v>55</v>
      </c>
      <c r="CG71" s="200">
        <v>27</v>
      </c>
      <c r="CH71" s="200">
        <v>1</v>
      </c>
      <c r="CN71" s="200">
        <v>83</v>
      </c>
      <c r="CO71" s="200">
        <v>369362</v>
      </c>
      <c r="CP71" s="200">
        <v>0</v>
      </c>
      <c r="CQ71" s="200">
        <v>0</v>
      </c>
      <c r="CR71" s="200">
        <v>2</v>
      </c>
      <c r="CS71" s="200">
        <v>0</v>
      </c>
      <c r="CT71" s="200">
        <v>0</v>
      </c>
      <c r="CU71" s="200">
        <v>9</v>
      </c>
      <c r="CV71" s="200">
        <v>41</v>
      </c>
      <c r="CW71" s="200">
        <v>39</v>
      </c>
      <c r="CX71" s="200">
        <v>8</v>
      </c>
      <c r="DD71" s="200">
        <v>88</v>
      </c>
      <c r="DE71" s="200">
        <v>179958</v>
      </c>
      <c r="DF71" s="200">
        <v>0</v>
      </c>
      <c r="DG71" s="200">
        <v>0</v>
      </c>
      <c r="DH71" s="200">
        <v>2</v>
      </c>
      <c r="DI71" s="200">
        <v>0</v>
      </c>
      <c r="DJ71" s="200">
        <v>0</v>
      </c>
      <c r="DK71" s="200">
        <v>9</v>
      </c>
      <c r="DL71" s="200">
        <v>44</v>
      </c>
      <c r="DM71" s="200">
        <v>38</v>
      </c>
      <c r="DN71" s="200">
        <v>7</v>
      </c>
      <c r="DT71" s="200">
        <v>88</v>
      </c>
      <c r="DU71" s="200">
        <v>189404</v>
      </c>
      <c r="DV71" s="200">
        <v>0</v>
      </c>
      <c r="DW71" s="200">
        <v>0</v>
      </c>
      <c r="DX71" s="200">
        <v>2</v>
      </c>
      <c r="DY71" s="200">
        <v>0</v>
      </c>
      <c r="DZ71" s="200">
        <v>0</v>
      </c>
      <c r="EA71" s="200">
        <v>8</v>
      </c>
      <c r="EB71" s="200">
        <v>39</v>
      </c>
      <c r="EC71" s="200">
        <v>39</v>
      </c>
      <c r="ED71" s="200">
        <v>10</v>
      </c>
      <c r="EJ71" s="200">
        <v>88</v>
      </c>
      <c r="EK71" s="200">
        <v>369342</v>
      </c>
      <c r="EL71" s="200">
        <v>0</v>
      </c>
      <c r="EM71" s="200">
        <v>0</v>
      </c>
      <c r="EN71" s="200">
        <v>2</v>
      </c>
      <c r="EO71" s="200">
        <v>2</v>
      </c>
      <c r="EP71" s="200">
        <v>17</v>
      </c>
      <c r="EQ71" s="200">
        <v>25</v>
      </c>
      <c r="ER71" s="200">
        <v>51</v>
      </c>
      <c r="ES71" s="200">
        <v>2</v>
      </c>
      <c r="EY71" s="200">
        <v>79</v>
      </c>
      <c r="EZ71" s="200">
        <v>179943</v>
      </c>
      <c r="FA71" s="200">
        <v>0</v>
      </c>
      <c r="FB71" s="200">
        <v>0</v>
      </c>
      <c r="FC71" s="200">
        <v>2</v>
      </c>
      <c r="FD71" s="200">
        <v>1</v>
      </c>
      <c r="FE71" s="200">
        <v>13</v>
      </c>
      <c r="FF71" s="200">
        <v>24</v>
      </c>
      <c r="FG71" s="200">
        <v>57</v>
      </c>
      <c r="FH71" s="200">
        <v>3</v>
      </c>
      <c r="FN71" s="200">
        <v>84</v>
      </c>
      <c r="FO71" s="200">
        <v>189399</v>
      </c>
      <c r="FP71" s="200">
        <v>0</v>
      </c>
      <c r="FQ71" s="200">
        <v>0</v>
      </c>
      <c r="FR71" s="200">
        <v>3</v>
      </c>
      <c r="FS71" s="200">
        <v>3</v>
      </c>
      <c r="FT71" s="200">
        <v>20</v>
      </c>
      <c r="FU71" s="200">
        <v>27</v>
      </c>
      <c r="FV71" s="200">
        <v>46</v>
      </c>
      <c r="FW71" s="200">
        <v>2</v>
      </c>
      <c r="GC71" s="200">
        <v>74</v>
      </c>
      <c r="GD71" s="200">
        <v>369284</v>
      </c>
      <c r="GF71" s="200">
        <v>81</v>
      </c>
      <c r="GG71" s="200">
        <v>179922</v>
      </c>
      <c r="GI71" s="200">
        <v>84</v>
      </c>
      <c r="GJ71" s="200">
        <v>189362</v>
      </c>
      <c r="GL71" s="200">
        <v>78</v>
      </c>
      <c r="GM71" s="200">
        <v>353401</v>
      </c>
      <c r="GO71" s="200">
        <v>90</v>
      </c>
      <c r="GP71" s="200">
        <v>172151</v>
      </c>
      <c r="GR71" s="200">
        <v>90</v>
      </c>
      <c r="GS71" s="200">
        <v>181250</v>
      </c>
      <c r="GU71" s="200">
        <v>89</v>
      </c>
      <c r="GV71" s="200">
        <v>353629</v>
      </c>
      <c r="GX71" s="200">
        <v>93</v>
      </c>
      <c r="GY71" s="200">
        <v>172271</v>
      </c>
      <c r="HA71" s="200">
        <v>94</v>
      </c>
      <c r="HB71" s="200">
        <v>181358</v>
      </c>
      <c r="HD71" s="200">
        <v>91</v>
      </c>
      <c r="HE71" s="200">
        <v>353852</v>
      </c>
      <c r="HG71" s="200">
        <v>90</v>
      </c>
      <c r="HH71" s="200">
        <v>172295</v>
      </c>
      <c r="HJ71" s="200">
        <v>90</v>
      </c>
      <c r="HK71" s="200">
        <v>181557</v>
      </c>
      <c r="HM71" s="200">
        <v>90</v>
      </c>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row>
    <row r="72" spans="1:256" x14ac:dyDescent="0.2">
      <c r="B72" s="200" t="s">
        <v>120</v>
      </c>
      <c r="C72" s="200">
        <v>163916</v>
      </c>
      <c r="D72" s="200">
        <v>0</v>
      </c>
      <c r="E72" s="200">
        <v>0</v>
      </c>
      <c r="F72" s="200">
        <v>5</v>
      </c>
      <c r="G72" s="200">
        <v>4</v>
      </c>
      <c r="H72" s="200">
        <v>12</v>
      </c>
      <c r="I72" s="200">
        <v>48</v>
      </c>
      <c r="J72" s="200">
        <v>30</v>
      </c>
      <c r="K72" s="200">
        <v>0</v>
      </c>
      <c r="P72" s="200">
        <v>78</v>
      </c>
      <c r="Q72" s="200">
        <v>80399</v>
      </c>
      <c r="R72" s="200">
        <v>0</v>
      </c>
      <c r="S72" s="200">
        <v>0</v>
      </c>
      <c r="T72" s="200">
        <v>4</v>
      </c>
      <c r="U72" s="200">
        <v>3</v>
      </c>
      <c r="V72" s="200">
        <v>11</v>
      </c>
      <c r="W72" s="200">
        <v>48</v>
      </c>
      <c r="X72" s="200">
        <v>33</v>
      </c>
      <c r="Y72" s="200">
        <v>0</v>
      </c>
      <c r="AD72" s="200">
        <v>81</v>
      </c>
      <c r="AE72" s="200">
        <v>83517</v>
      </c>
      <c r="AF72" s="200">
        <v>0</v>
      </c>
      <c r="AG72" s="200">
        <v>0</v>
      </c>
      <c r="AH72" s="200">
        <v>7</v>
      </c>
      <c r="AI72" s="200">
        <v>5</v>
      </c>
      <c r="AJ72" s="200">
        <v>13</v>
      </c>
      <c r="AK72" s="200">
        <v>47</v>
      </c>
      <c r="AL72" s="200">
        <v>27</v>
      </c>
      <c r="AM72" s="200">
        <v>0</v>
      </c>
      <c r="AR72" s="200">
        <v>74</v>
      </c>
      <c r="AS72" s="200">
        <v>164165</v>
      </c>
      <c r="AT72" s="200">
        <v>0</v>
      </c>
      <c r="AU72" s="200">
        <v>0</v>
      </c>
      <c r="AV72" s="200">
        <v>1</v>
      </c>
      <c r="AW72" s="200">
        <v>1</v>
      </c>
      <c r="AX72" s="200">
        <v>5</v>
      </c>
      <c r="AY72" s="200">
        <v>19</v>
      </c>
      <c r="AZ72" s="200">
        <v>56</v>
      </c>
      <c r="BA72" s="200">
        <v>17</v>
      </c>
      <c r="BB72" s="200">
        <v>1</v>
      </c>
      <c r="BH72" s="200">
        <v>74</v>
      </c>
      <c r="BI72" s="200">
        <v>80538</v>
      </c>
      <c r="BJ72" s="200">
        <v>0</v>
      </c>
      <c r="BK72" s="200">
        <v>0</v>
      </c>
      <c r="BL72" s="200">
        <v>1</v>
      </c>
      <c r="BM72" s="200">
        <v>1</v>
      </c>
      <c r="BN72" s="200">
        <v>3</v>
      </c>
      <c r="BO72" s="200">
        <v>15</v>
      </c>
      <c r="BP72" s="200">
        <v>58</v>
      </c>
      <c r="BQ72" s="200">
        <v>22</v>
      </c>
      <c r="BR72" s="200">
        <v>1</v>
      </c>
      <c r="BX72" s="200">
        <v>81</v>
      </c>
      <c r="BY72" s="200">
        <v>83627</v>
      </c>
      <c r="BZ72" s="200">
        <v>0</v>
      </c>
      <c r="CA72" s="200">
        <v>0</v>
      </c>
      <c r="CB72" s="200">
        <v>1</v>
      </c>
      <c r="CC72" s="200">
        <v>2</v>
      </c>
      <c r="CD72" s="200">
        <v>7</v>
      </c>
      <c r="CE72" s="200">
        <v>23</v>
      </c>
      <c r="CF72" s="200">
        <v>55</v>
      </c>
      <c r="CG72" s="200">
        <v>12</v>
      </c>
      <c r="CH72" s="200">
        <v>0</v>
      </c>
      <c r="CN72" s="200">
        <v>67</v>
      </c>
      <c r="CO72" s="200">
        <v>163905</v>
      </c>
      <c r="CP72" s="200">
        <v>0</v>
      </c>
      <c r="CQ72" s="200">
        <v>0</v>
      </c>
      <c r="CR72" s="200">
        <v>5</v>
      </c>
      <c r="CS72" s="200">
        <v>1</v>
      </c>
      <c r="CT72" s="200">
        <v>1</v>
      </c>
      <c r="CU72" s="200">
        <v>16</v>
      </c>
      <c r="CV72" s="200">
        <v>50</v>
      </c>
      <c r="CW72" s="200">
        <v>24</v>
      </c>
      <c r="CX72" s="200">
        <v>2</v>
      </c>
      <c r="DD72" s="200">
        <v>77</v>
      </c>
      <c r="DE72" s="200">
        <v>80393</v>
      </c>
      <c r="DF72" s="200">
        <v>0</v>
      </c>
      <c r="DG72" s="200">
        <v>0</v>
      </c>
      <c r="DH72" s="200">
        <v>4</v>
      </c>
      <c r="DI72" s="200">
        <v>1</v>
      </c>
      <c r="DJ72" s="200">
        <v>1</v>
      </c>
      <c r="DK72" s="200">
        <v>17</v>
      </c>
      <c r="DL72" s="200">
        <v>52</v>
      </c>
      <c r="DM72" s="200">
        <v>23</v>
      </c>
      <c r="DN72" s="200">
        <v>2</v>
      </c>
      <c r="DT72" s="200">
        <v>77</v>
      </c>
      <c r="DU72" s="200">
        <v>83512</v>
      </c>
      <c r="DV72" s="200">
        <v>1</v>
      </c>
      <c r="DW72" s="200">
        <v>0</v>
      </c>
      <c r="DX72" s="200">
        <v>6</v>
      </c>
      <c r="DY72" s="200">
        <v>1</v>
      </c>
      <c r="DZ72" s="200">
        <v>1</v>
      </c>
      <c r="EA72" s="200">
        <v>15</v>
      </c>
      <c r="EB72" s="200">
        <v>48</v>
      </c>
      <c r="EC72" s="200">
        <v>26</v>
      </c>
      <c r="ED72" s="200">
        <v>3</v>
      </c>
      <c r="EJ72" s="200">
        <v>77</v>
      </c>
      <c r="EK72" s="200">
        <v>163909</v>
      </c>
      <c r="EL72" s="200">
        <v>0</v>
      </c>
      <c r="EM72" s="200">
        <v>0</v>
      </c>
      <c r="EN72" s="200">
        <v>5</v>
      </c>
      <c r="EO72" s="200">
        <v>5</v>
      </c>
      <c r="EP72" s="200">
        <v>28</v>
      </c>
      <c r="EQ72" s="200">
        <v>28</v>
      </c>
      <c r="ER72" s="200">
        <v>33</v>
      </c>
      <c r="ES72" s="200">
        <v>1</v>
      </c>
      <c r="EY72" s="200">
        <v>62</v>
      </c>
      <c r="EZ72" s="200">
        <v>80394</v>
      </c>
      <c r="FA72" s="200">
        <v>0</v>
      </c>
      <c r="FB72" s="200">
        <v>0</v>
      </c>
      <c r="FC72" s="200">
        <v>3</v>
      </c>
      <c r="FD72" s="200">
        <v>4</v>
      </c>
      <c r="FE72" s="200">
        <v>24</v>
      </c>
      <c r="FF72" s="200">
        <v>28</v>
      </c>
      <c r="FG72" s="200">
        <v>39</v>
      </c>
      <c r="FH72" s="200">
        <v>1</v>
      </c>
      <c r="FN72" s="200">
        <v>68</v>
      </c>
      <c r="FO72" s="200">
        <v>83515</v>
      </c>
      <c r="FP72" s="200">
        <v>0</v>
      </c>
      <c r="FQ72" s="200">
        <v>0</v>
      </c>
      <c r="FR72" s="200">
        <v>7</v>
      </c>
      <c r="FS72" s="200">
        <v>6</v>
      </c>
      <c r="FT72" s="200">
        <v>30</v>
      </c>
      <c r="FU72" s="200">
        <v>27</v>
      </c>
      <c r="FV72" s="200">
        <v>28</v>
      </c>
      <c r="FW72" s="200">
        <v>0</v>
      </c>
      <c r="GC72" s="200">
        <v>56</v>
      </c>
      <c r="GD72" s="200">
        <v>163831</v>
      </c>
      <c r="GF72" s="200">
        <v>63</v>
      </c>
      <c r="GG72" s="200">
        <v>80370</v>
      </c>
      <c r="GI72" s="200">
        <v>68</v>
      </c>
      <c r="GJ72" s="200">
        <v>83461</v>
      </c>
      <c r="GL72" s="200">
        <v>59</v>
      </c>
      <c r="GM72" s="200">
        <v>158454</v>
      </c>
      <c r="GO72" s="200">
        <v>85</v>
      </c>
      <c r="GP72" s="200">
        <v>77717</v>
      </c>
      <c r="GR72" s="200">
        <v>86</v>
      </c>
      <c r="GS72" s="200">
        <v>80737</v>
      </c>
      <c r="GU72" s="200">
        <v>83</v>
      </c>
      <c r="GV72" s="200">
        <v>158470</v>
      </c>
      <c r="GX72" s="200">
        <v>89</v>
      </c>
      <c r="GY72" s="200">
        <v>77728</v>
      </c>
      <c r="HA72" s="200">
        <v>91</v>
      </c>
      <c r="HB72" s="200">
        <v>80742</v>
      </c>
      <c r="HD72" s="200">
        <v>86</v>
      </c>
      <c r="HE72" s="200">
        <v>158368</v>
      </c>
      <c r="HG72" s="200">
        <v>84</v>
      </c>
      <c r="HH72" s="200">
        <v>77703</v>
      </c>
      <c r="HJ72" s="200">
        <v>84</v>
      </c>
      <c r="HK72" s="200">
        <v>80665</v>
      </c>
      <c r="HM72" s="200">
        <v>84</v>
      </c>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row>
    <row r="73" spans="1:256" ht="15" x14ac:dyDescent="0.25">
      <c r="A73" s="203"/>
      <c r="B73" s="203" t="s">
        <v>22</v>
      </c>
      <c r="C73" s="200">
        <v>533288</v>
      </c>
      <c r="D73" s="200">
        <v>0</v>
      </c>
      <c r="E73" s="200">
        <v>0</v>
      </c>
      <c r="F73" s="200">
        <v>3</v>
      </c>
      <c r="G73" s="200">
        <v>2</v>
      </c>
      <c r="H73" s="200">
        <v>8</v>
      </c>
      <c r="I73" s="200">
        <v>41</v>
      </c>
      <c r="J73" s="200">
        <v>44</v>
      </c>
      <c r="K73" s="200">
        <v>0</v>
      </c>
      <c r="P73" s="200">
        <v>86</v>
      </c>
      <c r="Q73" s="200">
        <v>260359</v>
      </c>
      <c r="R73" s="200">
        <v>0</v>
      </c>
      <c r="S73" s="200">
        <v>0</v>
      </c>
      <c r="T73" s="200">
        <v>2</v>
      </c>
      <c r="U73" s="200">
        <v>2</v>
      </c>
      <c r="V73" s="200">
        <v>7</v>
      </c>
      <c r="W73" s="200">
        <v>40</v>
      </c>
      <c r="X73" s="200">
        <v>47</v>
      </c>
      <c r="Y73" s="200">
        <v>1</v>
      </c>
      <c r="AD73" s="200">
        <v>88</v>
      </c>
      <c r="AE73" s="200">
        <v>272929</v>
      </c>
      <c r="AF73" s="200">
        <v>0</v>
      </c>
      <c r="AG73" s="200">
        <v>0</v>
      </c>
      <c r="AH73" s="200">
        <v>4</v>
      </c>
      <c r="AI73" s="200">
        <v>3</v>
      </c>
      <c r="AJ73" s="200">
        <v>9</v>
      </c>
      <c r="AK73" s="200">
        <v>42</v>
      </c>
      <c r="AL73" s="200">
        <v>41</v>
      </c>
      <c r="AM73" s="200">
        <v>0</v>
      </c>
      <c r="AR73" s="200">
        <v>83</v>
      </c>
      <c r="AS73" s="200">
        <v>533845</v>
      </c>
      <c r="AT73" s="200">
        <v>0</v>
      </c>
      <c r="AU73" s="200">
        <v>0</v>
      </c>
      <c r="AV73" s="200">
        <v>1</v>
      </c>
      <c r="AW73" s="200">
        <v>1</v>
      </c>
      <c r="AX73" s="200">
        <v>3</v>
      </c>
      <c r="AY73" s="200">
        <v>12</v>
      </c>
      <c r="AZ73" s="200">
        <v>53</v>
      </c>
      <c r="BA73" s="200">
        <v>29</v>
      </c>
      <c r="BB73" s="200">
        <v>2</v>
      </c>
      <c r="BH73" s="200">
        <v>83</v>
      </c>
      <c r="BI73" s="200">
        <v>260660</v>
      </c>
      <c r="BJ73" s="200">
        <v>0</v>
      </c>
      <c r="BK73" s="200">
        <v>0</v>
      </c>
      <c r="BL73" s="200">
        <v>0</v>
      </c>
      <c r="BM73" s="200">
        <v>0</v>
      </c>
      <c r="BN73" s="200">
        <v>2</v>
      </c>
      <c r="BO73" s="200">
        <v>9</v>
      </c>
      <c r="BP73" s="200">
        <v>51</v>
      </c>
      <c r="BQ73" s="200">
        <v>36</v>
      </c>
      <c r="BR73" s="200">
        <v>2</v>
      </c>
      <c r="BX73" s="200">
        <v>88</v>
      </c>
      <c r="BY73" s="200">
        <v>273185</v>
      </c>
      <c r="BZ73" s="200">
        <v>0</v>
      </c>
      <c r="CA73" s="200">
        <v>0</v>
      </c>
      <c r="CB73" s="200">
        <v>1</v>
      </c>
      <c r="CC73" s="200">
        <v>1</v>
      </c>
      <c r="CD73" s="200">
        <v>4</v>
      </c>
      <c r="CE73" s="200">
        <v>16</v>
      </c>
      <c r="CF73" s="200">
        <v>55</v>
      </c>
      <c r="CG73" s="200">
        <v>22</v>
      </c>
      <c r="CH73" s="200">
        <v>1</v>
      </c>
      <c r="CN73" s="200">
        <v>78</v>
      </c>
      <c r="CO73" s="200">
        <v>533267</v>
      </c>
      <c r="CP73" s="200">
        <v>0</v>
      </c>
      <c r="CQ73" s="200">
        <v>0</v>
      </c>
      <c r="CR73" s="200">
        <v>3</v>
      </c>
      <c r="CS73" s="200">
        <v>1</v>
      </c>
      <c r="CT73" s="200">
        <v>0</v>
      </c>
      <c r="CU73" s="200">
        <v>11</v>
      </c>
      <c r="CV73" s="200">
        <v>44</v>
      </c>
      <c r="CW73" s="200">
        <v>34</v>
      </c>
      <c r="CX73" s="200">
        <v>6</v>
      </c>
      <c r="DD73" s="200">
        <v>85</v>
      </c>
      <c r="DE73" s="200">
        <v>260351</v>
      </c>
      <c r="DF73" s="200">
        <v>0</v>
      </c>
      <c r="DG73" s="200">
        <v>0</v>
      </c>
      <c r="DH73" s="200">
        <v>2</v>
      </c>
      <c r="DI73" s="200">
        <v>1</v>
      </c>
      <c r="DJ73" s="200">
        <v>0</v>
      </c>
      <c r="DK73" s="200">
        <v>11</v>
      </c>
      <c r="DL73" s="200">
        <v>46</v>
      </c>
      <c r="DM73" s="200">
        <v>34</v>
      </c>
      <c r="DN73" s="200">
        <v>5</v>
      </c>
      <c r="DT73" s="200">
        <v>85</v>
      </c>
      <c r="DU73" s="200">
        <v>272916</v>
      </c>
      <c r="DV73" s="200">
        <v>0</v>
      </c>
      <c r="DW73" s="200">
        <v>0</v>
      </c>
      <c r="DX73" s="200">
        <v>3</v>
      </c>
      <c r="DY73" s="200">
        <v>1</v>
      </c>
      <c r="DZ73" s="200">
        <v>0</v>
      </c>
      <c r="EA73" s="200">
        <v>10</v>
      </c>
      <c r="EB73" s="200">
        <v>42</v>
      </c>
      <c r="EC73" s="200">
        <v>35</v>
      </c>
      <c r="ED73" s="200">
        <v>8</v>
      </c>
      <c r="EJ73" s="200">
        <v>85</v>
      </c>
      <c r="EK73" s="200">
        <v>533251</v>
      </c>
      <c r="EL73" s="200">
        <v>0</v>
      </c>
      <c r="EM73" s="200">
        <v>0</v>
      </c>
      <c r="EN73" s="200">
        <v>3</v>
      </c>
      <c r="EO73" s="200">
        <v>3</v>
      </c>
      <c r="EP73" s="200">
        <v>20</v>
      </c>
      <c r="EQ73" s="200">
        <v>26</v>
      </c>
      <c r="ER73" s="200">
        <v>46</v>
      </c>
      <c r="ES73" s="200">
        <v>2</v>
      </c>
      <c r="EY73" s="200">
        <v>74</v>
      </c>
      <c r="EZ73" s="200">
        <v>260337</v>
      </c>
      <c r="FA73" s="200">
        <v>0</v>
      </c>
      <c r="FB73" s="200">
        <v>0</v>
      </c>
      <c r="FC73" s="200">
        <v>2</v>
      </c>
      <c r="FD73" s="200">
        <v>2</v>
      </c>
      <c r="FE73" s="200">
        <v>17</v>
      </c>
      <c r="FF73" s="200">
        <v>25</v>
      </c>
      <c r="FG73" s="200">
        <v>51</v>
      </c>
      <c r="FH73" s="200">
        <v>2</v>
      </c>
      <c r="FN73" s="200">
        <v>79</v>
      </c>
      <c r="FO73" s="200">
        <v>272914</v>
      </c>
      <c r="FP73" s="200">
        <v>0</v>
      </c>
      <c r="FQ73" s="200">
        <v>0</v>
      </c>
      <c r="FR73" s="200">
        <v>4</v>
      </c>
      <c r="FS73" s="200">
        <v>4</v>
      </c>
      <c r="FT73" s="200">
        <v>23</v>
      </c>
      <c r="FU73" s="200">
        <v>27</v>
      </c>
      <c r="FV73" s="200">
        <v>41</v>
      </c>
      <c r="FW73" s="200">
        <v>1</v>
      </c>
      <c r="GC73" s="200">
        <v>69</v>
      </c>
      <c r="GD73" s="200">
        <v>533115</v>
      </c>
      <c r="GF73" s="200">
        <v>75</v>
      </c>
      <c r="GG73" s="200">
        <v>260292</v>
      </c>
      <c r="GI73" s="200">
        <v>79</v>
      </c>
      <c r="GJ73" s="200">
        <v>272823</v>
      </c>
      <c r="GL73" s="200">
        <v>72</v>
      </c>
      <c r="GM73" s="200">
        <v>511855</v>
      </c>
      <c r="GO73" s="200">
        <v>88</v>
      </c>
      <c r="GP73" s="200">
        <v>249868</v>
      </c>
      <c r="GR73" s="200">
        <v>89</v>
      </c>
      <c r="GS73" s="200">
        <v>261987</v>
      </c>
      <c r="GU73" s="200">
        <v>87</v>
      </c>
      <c r="GV73" s="200">
        <v>512099</v>
      </c>
      <c r="GX73" s="200">
        <v>92</v>
      </c>
      <c r="GY73" s="200">
        <v>249999</v>
      </c>
      <c r="HA73" s="200">
        <v>93</v>
      </c>
      <c r="HB73" s="200">
        <v>262100</v>
      </c>
      <c r="HD73" s="200">
        <v>90</v>
      </c>
      <c r="HE73" s="200">
        <v>512220</v>
      </c>
      <c r="HG73" s="200">
        <v>88</v>
      </c>
      <c r="HH73" s="200">
        <v>249998</v>
      </c>
      <c r="HJ73" s="200">
        <v>88</v>
      </c>
      <c r="HK73" s="200">
        <v>262222</v>
      </c>
      <c r="HM73" s="200">
        <v>88</v>
      </c>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row>
    <row r="75" spans="1:256" x14ac:dyDescent="0.2">
      <c r="B75" s="39"/>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row>
    <row r="76" spans="1:256" x14ac:dyDescent="0.2">
      <c r="B76" s="39"/>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row>
  </sheetData>
  <mergeCells count="1">
    <mergeCell ref="A1:T1"/>
  </mergeCells>
  <conditionalFormatting sqref="A4:A8">
    <cfRule type="cellIs" dxfId="1" priority="1" stopIfTrue="1" operator="equal">
      <formula>TRUE</formula>
    </cfRule>
    <cfRule type="cellIs" dxfId="0" priority="2" stopIfTrue="1" operator="equal">
      <formula>FALSE</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U98"/>
  <sheetViews>
    <sheetView zoomScaleNormal="100" workbookViewId="0">
      <selection activeCell="P4" sqref="P4:T4"/>
    </sheetView>
  </sheetViews>
  <sheetFormatPr defaultColWidth="1.42578125" defaultRowHeight="12.75" x14ac:dyDescent="0.2"/>
  <cols>
    <col min="1" max="1" width="1.42578125" style="240" customWidth="1"/>
    <col min="2" max="2" width="24" style="240" customWidth="1"/>
    <col min="3" max="20" width="6.7109375" style="240" customWidth="1"/>
    <col min="21" max="22" width="9.140625" style="240" customWidth="1"/>
    <col min="23" max="25" width="9.140625" style="239" hidden="1" customWidth="1"/>
    <col min="26" max="29" width="9.140625" style="240" hidden="1" customWidth="1"/>
    <col min="30" max="30" width="15" style="240" hidden="1" customWidth="1"/>
    <col min="31" max="32" width="9.140625" style="240" hidden="1" customWidth="1"/>
    <col min="33" max="255" width="9.140625" style="240" customWidth="1"/>
    <col min="256" max="256" width="1.42578125" style="240"/>
    <col min="257" max="257" width="1.42578125" style="240" customWidth="1"/>
    <col min="258" max="258" width="24" style="240" customWidth="1"/>
    <col min="259" max="276" width="6.7109375" style="240" customWidth="1"/>
    <col min="277" max="278" width="9.140625" style="240" customWidth="1"/>
    <col min="279" max="288" width="0" style="240" hidden="1" customWidth="1"/>
    <col min="289" max="511" width="9.140625" style="240" customWidth="1"/>
    <col min="512" max="512" width="1.42578125" style="240"/>
    <col min="513" max="513" width="1.42578125" style="240" customWidth="1"/>
    <col min="514" max="514" width="24" style="240" customWidth="1"/>
    <col min="515" max="532" width="6.7109375" style="240" customWidth="1"/>
    <col min="533" max="534" width="9.140625" style="240" customWidth="1"/>
    <col min="535" max="544" width="0" style="240" hidden="1" customWidth="1"/>
    <col min="545" max="767" width="9.140625" style="240" customWidth="1"/>
    <col min="768" max="768" width="1.42578125" style="240"/>
    <col min="769" max="769" width="1.42578125" style="240" customWidth="1"/>
    <col min="770" max="770" width="24" style="240" customWidth="1"/>
    <col min="771" max="788" width="6.7109375" style="240" customWidth="1"/>
    <col min="789" max="790" width="9.140625" style="240" customWidth="1"/>
    <col min="791" max="800" width="0" style="240" hidden="1" customWidth="1"/>
    <col min="801" max="1023" width="9.140625" style="240" customWidth="1"/>
    <col min="1024" max="1024" width="1.42578125" style="240"/>
    <col min="1025" max="1025" width="1.42578125" style="240" customWidth="1"/>
    <col min="1026" max="1026" width="24" style="240" customWidth="1"/>
    <col min="1027" max="1044" width="6.7109375" style="240" customWidth="1"/>
    <col min="1045" max="1046" width="9.140625" style="240" customWidth="1"/>
    <col min="1047" max="1056" width="0" style="240" hidden="1" customWidth="1"/>
    <col min="1057" max="1279" width="9.140625" style="240" customWidth="1"/>
    <col min="1280" max="1280" width="1.42578125" style="240"/>
    <col min="1281" max="1281" width="1.42578125" style="240" customWidth="1"/>
    <col min="1282" max="1282" width="24" style="240" customWidth="1"/>
    <col min="1283" max="1300" width="6.7109375" style="240" customWidth="1"/>
    <col min="1301" max="1302" width="9.140625" style="240" customWidth="1"/>
    <col min="1303" max="1312" width="0" style="240" hidden="1" customWidth="1"/>
    <col min="1313" max="1535" width="9.140625" style="240" customWidth="1"/>
    <col min="1536" max="1536" width="1.42578125" style="240"/>
    <col min="1537" max="1537" width="1.42578125" style="240" customWidth="1"/>
    <col min="1538" max="1538" width="24" style="240" customWidth="1"/>
    <col min="1539" max="1556" width="6.7109375" style="240" customWidth="1"/>
    <col min="1557" max="1558" width="9.140625" style="240" customWidth="1"/>
    <col min="1559" max="1568" width="0" style="240" hidden="1" customWidth="1"/>
    <col min="1569" max="1791" width="9.140625" style="240" customWidth="1"/>
    <col min="1792" max="1792" width="1.42578125" style="240"/>
    <col min="1793" max="1793" width="1.42578125" style="240" customWidth="1"/>
    <col min="1794" max="1794" width="24" style="240" customWidth="1"/>
    <col min="1795" max="1812" width="6.7109375" style="240" customWidth="1"/>
    <col min="1813" max="1814" width="9.140625" style="240" customWidth="1"/>
    <col min="1815" max="1824" width="0" style="240" hidden="1" customWidth="1"/>
    <col min="1825" max="2047" width="9.140625" style="240" customWidth="1"/>
    <col min="2048" max="2048" width="1.42578125" style="240"/>
    <col min="2049" max="2049" width="1.42578125" style="240" customWidth="1"/>
    <col min="2050" max="2050" width="24" style="240" customWidth="1"/>
    <col min="2051" max="2068" width="6.7109375" style="240" customWidth="1"/>
    <col min="2069" max="2070" width="9.140625" style="240" customWidth="1"/>
    <col min="2071" max="2080" width="0" style="240" hidden="1" customWidth="1"/>
    <col min="2081" max="2303" width="9.140625" style="240" customWidth="1"/>
    <col min="2304" max="2304" width="1.42578125" style="240"/>
    <col min="2305" max="2305" width="1.42578125" style="240" customWidth="1"/>
    <col min="2306" max="2306" width="24" style="240" customWidth="1"/>
    <col min="2307" max="2324" width="6.7109375" style="240" customWidth="1"/>
    <col min="2325" max="2326" width="9.140625" style="240" customWidth="1"/>
    <col min="2327" max="2336" width="0" style="240" hidden="1" customWidth="1"/>
    <col min="2337" max="2559" width="9.140625" style="240" customWidth="1"/>
    <col min="2560" max="2560" width="1.42578125" style="240"/>
    <col min="2561" max="2561" width="1.42578125" style="240" customWidth="1"/>
    <col min="2562" max="2562" width="24" style="240" customWidth="1"/>
    <col min="2563" max="2580" width="6.7109375" style="240" customWidth="1"/>
    <col min="2581" max="2582" width="9.140625" style="240" customWidth="1"/>
    <col min="2583" max="2592" width="0" style="240" hidden="1" customWidth="1"/>
    <col min="2593" max="2815" width="9.140625" style="240" customWidth="1"/>
    <col min="2816" max="2816" width="1.42578125" style="240"/>
    <col min="2817" max="2817" width="1.42578125" style="240" customWidth="1"/>
    <col min="2818" max="2818" width="24" style="240" customWidth="1"/>
    <col min="2819" max="2836" width="6.7109375" style="240" customWidth="1"/>
    <col min="2837" max="2838" width="9.140625" style="240" customWidth="1"/>
    <col min="2839" max="2848" width="0" style="240" hidden="1" customWidth="1"/>
    <col min="2849" max="3071" width="9.140625" style="240" customWidth="1"/>
    <col min="3072" max="3072" width="1.42578125" style="240"/>
    <col min="3073" max="3073" width="1.42578125" style="240" customWidth="1"/>
    <col min="3074" max="3074" width="24" style="240" customWidth="1"/>
    <col min="3075" max="3092" width="6.7109375" style="240" customWidth="1"/>
    <col min="3093" max="3094" width="9.140625" style="240" customWidth="1"/>
    <col min="3095" max="3104" width="0" style="240" hidden="1" customWidth="1"/>
    <col min="3105" max="3327" width="9.140625" style="240" customWidth="1"/>
    <col min="3328" max="3328" width="1.42578125" style="240"/>
    <col min="3329" max="3329" width="1.42578125" style="240" customWidth="1"/>
    <col min="3330" max="3330" width="24" style="240" customWidth="1"/>
    <col min="3331" max="3348" width="6.7109375" style="240" customWidth="1"/>
    <col min="3349" max="3350" width="9.140625" style="240" customWidth="1"/>
    <col min="3351" max="3360" width="0" style="240" hidden="1" customWidth="1"/>
    <col min="3361" max="3583" width="9.140625" style="240" customWidth="1"/>
    <col min="3584" max="3584" width="1.42578125" style="240"/>
    <col min="3585" max="3585" width="1.42578125" style="240" customWidth="1"/>
    <col min="3586" max="3586" width="24" style="240" customWidth="1"/>
    <col min="3587" max="3604" width="6.7109375" style="240" customWidth="1"/>
    <col min="3605" max="3606" width="9.140625" style="240" customWidth="1"/>
    <col min="3607" max="3616" width="0" style="240" hidden="1" customWidth="1"/>
    <col min="3617" max="3839" width="9.140625" style="240" customWidth="1"/>
    <col min="3840" max="3840" width="1.42578125" style="240"/>
    <col min="3841" max="3841" width="1.42578125" style="240" customWidth="1"/>
    <col min="3842" max="3842" width="24" style="240" customWidth="1"/>
    <col min="3843" max="3860" width="6.7109375" style="240" customWidth="1"/>
    <col min="3861" max="3862" width="9.140625" style="240" customWidth="1"/>
    <col min="3863" max="3872" width="0" style="240" hidden="1" customWidth="1"/>
    <col min="3873" max="4095" width="9.140625" style="240" customWidth="1"/>
    <col min="4096" max="4096" width="1.42578125" style="240"/>
    <col min="4097" max="4097" width="1.42578125" style="240" customWidth="1"/>
    <col min="4098" max="4098" width="24" style="240" customWidth="1"/>
    <col min="4099" max="4116" width="6.7109375" style="240" customWidth="1"/>
    <col min="4117" max="4118" width="9.140625" style="240" customWidth="1"/>
    <col min="4119" max="4128" width="0" style="240" hidden="1" customWidth="1"/>
    <col min="4129" max="4351" width="9.140625" style="240" customWidth="1"/>
    <col min="4352" max="4352" width="1.42578125" style="240"/>
    <col min="4353" max="4353" width="1.42578125" style="240" customWidth="1"/>
    <col min="4354" max="4354" width="24" style="240" customWidth="1"/>
    <col min="4355" max="4372" width="6.7109375" style="240" customWidth="1"/>
    <col min="4373" max="4374" width="9.140625" style="240" customWidth="1"/>
    <col min="4375" max="4384" width="0" style="240" hidden="1" customWidth="1"/>
    <col min="4385" max="4607" width="9.140625" style="240" customWidth="1"/>
    <col min="4608" max="4608" width="1.42578125" style="240"/>
    <col min="4609" max="4609" width="1.42578125" style="240" customWidth="1"/>
    <col min="4610" max="4610" width="24" style="240" customWidth="1"/>
    <col min="4611" max="4628" width="6.7109375" style="240" customWidth="1"/>
    <col min="4629" max="4630" width="9.140625" style="240" customWidth="1"/>
    <col min="4631" max="4640" width="0" style="240" hidden="1" customWidth="1"/>
    <col min="4641" max="4863" width="9.140625" style="240" customWidth="1"/>
    <col min="4864" max="4864" width="1.42578125" style="240"/>
    <col min="4865" max="4865" width="1.42578125" style="240" customWidth="1"/>
    <col min="4866" max="4866" width="24" style="240" customWidth="1"/>
    <col min="4867" max="4884" width="6.7109375" style="240" customWidth="1"/>
    <col min="4885" max="4886" width="9.140625" style="240" customWidth="1"/>
    <col min="4887" max="4896" width="0" style="240" hidden="1" customWidth="1"/>
    <col min="4897" max="5119" width="9.140625" style="240" customWidth="1"/>
    <col min="5120" max="5120" width="1.42578125" style="240"/>
    <col min="5121" max="5121" width="1.42578125" style="240" customWidth="1"/>
    <col min="5122" max="5122" width="24" style="240" customWidth="1"/>
    <col min="5123" max="5140" width="6.7109375" style="240" customWidth="1"/>
    <col min="5141" max="5142" width="9.140625" style="240" customWidth="1"/>
    <col min="5143" max="5152" width="0" style="240" hidden="1" customWidth="1"/>
    <col min="5153" max="5375" width="9.140625" style="240" customWidth="1"/>
    <col min="5376" max="5376" width="1.42578125" style="240"/>
    <col min="5377" max="5377" width="1.42578125" style="240" customWidth="1"/>
    <col min="5378" max="5378" width="24" style="240" customWidth="1"/>
    <col min="5379" max="5396" width="6.7109375" style="240" customWidth="1"/>
    <col min="5397" max="5398" width="9.140625" style="240" customWidth="1"/>
    <col min="5399" max="5408" width="0" style="240" hidden="1" customWidth="1"/>
    <col min="5409" max="5631" width="9.140625" style="240" customWidth="1"/>
    <col min="5632" max="5632" width="1.42578125" style="240"/>
    <col min="5633" max="5633" width="1.42578125" style="240" customWidth="1"/>
    <col min="5634" max="5634" width="24" style="240" customWidth="1"/>
    <col min="5635" max="5652" width="6.7109375" style="240" customWidth="1"/>
    <col min="5653" max="5654" width="9.140625" style="240" customWidth="1"/>
    <col min="5655" max="5664" width="0" style="240" hidden="1" customWidth="1"/>
    <col min="5665" max="5887" width="9.140625" style="240" customWidth="1"/>
    <col min="5888" max="5888" width="1.42578125" style="240"/>
    <col min="5889" max="5889" width="1.42578125" style="240" customWidth="1"/>
    <col min="5890" max="5890" width="24" style="240" customWidth="1"/>
    <col min="5891" max="5908" width="6.7109375" style="240" customWidth="1"/>
    <col min="5909" max="5910" width="9.140625" style="240" customWidth="1"/>
    <col min="5911" max="5920" width="0" style="240" hidden="1" customWidth="1"/>
    <col min="5921" max="6143" width="9.140625" style="240" customWidth="1"/>
    <col min="6144" max="6144" width="1.42578125" style="240"/>
    <col min="6145" max="6145" width="1.42578125" style="240" customWidth="1"/>
    <col min="6146" max="6146" width="24" style="240" customWidth="1"/>
    <col min="6147" max="6164" width="6.7109375" style="240" customWidth="1"/>
    <col min="6165" max="6166" width="9.140625" style="240" customWidth="1"/>
    <col min="6167" max="6176" width="0" style="240" hidden="1" customWidth="1"/>
    <col min="6177" max="6399" width="9.140625" style="240" customWidth="1"/>
    <col min="6400" max="6400" width="1.42578125" style="240"/>
    <col min="6401" max="6401" width="1.42578125" style="240" customWidth="1"/>
    <col min="6402" max="6402" width="24" style="240" customWidth="1"/>
    <col min="6403" max="6420" width="6.7109375" style="240" customWidth="1"/>
    <col min="6421" max="6422" width="9.140625" style="240" customWidth="1"/>
    <col min="6423" max="6432" width="0" style="240" hidden="1" customWidth="1"/>
    <col min="6433" max="6655" width="9.140625" style="240" customWidth="1"/>
    <col min="6656" max="6656" width="1.42578125" style="240"/>
    <col min="6657" max="6657" width="1.42578125" style="240" customWidth="1"/>
    <col min="6658" max="6658" width="24" style="240" customWidth="1"/>
    <col min="6659" max="6676" width="6.7109375" style="240" customWidth="1"/>
    <col min="6677" max="6678" width="9.140625" style="240" customWidth="1"/>
    <col min="6679" max="6688" width="0" style="240" hidden="1" customWidth="1"/>
    <col min="6689" max="6911" width="9.140625" style="240" customWidth="1"/>
    <col min="6912" max="6912" width="1.42578125" style="240"/>
    <col min="6913" max="6913" width="1.42578125" style="240" customWidth="1"/>
    <col min="6914" max="6914" width="24" style="240" customWidth="1"/>
    <col min="6915" max="6932" width="6.7109375" style="240" customWidth="1"/>
    <col min="6933" max="6934" width="9.140625" style="240" customWidth="1"/>
    <col min="6935" max="6944" width="0" style="240" hidden="1" customWidth="1"/>
    <col min="6945" max="7167" width="9.140625" style="240" customWidth="1"/>
    <col min="7168" max="7168" width="1.42578125" style="240"/>
    <col min="7169" max="7169" width="1.42578125" style="240" customWidth="1"/>
    <col min="7170" max="7170" width="24" style="240" customWidth="1"/>
    <col min="7171" max="7188" width="6.7109375" style="240" customWidth="1"/>
    <col min="7189" max="7190" width="9.140625" style="240" customWidth="1"/>
    <col min="7191" max="7200" width="0" style="240" hidden="1" customWidth="1"/>
    <col min="7201" max="7423" width="9.140625" style="240" customWidth="1"/>
    <col min="7424" max="7424" width="1.42578125" style="240"/>
    <col min="7425" max="7425" width="1.42578125" style="240" customWidth="1"/>
    <col min="7426" max="7426" width="24" style="240" customWidth="1"/>
    <col min="7427" max="7444" width="6.7109375" style="240" customWidth="1"/>
    <col min="7445" max="7446" width="9.140625" style="240" customWidth="1"/>
    <col min="7447" max="7456" width="0" style="240" hidden="1" customWidth="1"/>
    <col min="7457" max="7679" width="9.140625" style="240" customWidth="1"/>
    <col min="7680" max="7680" width="1.42578125" style="240"/>
    <col min="7681" max="7681" width="1.42578125" style="240" customWidth="1"/>
    <col min="7682" max="7682" width="24" style="240" customWidth="1"/>
    <col min="7683" max="7700" width="6.7109375" style="240" customWidth="1"/>
    <col min="7701" max="7702" width="9.140625" style="240" customWidth="1"/>
    <col min="7703" max="7712" width="0" style="240" hidden="1" customWidth="1"/>
    <col min="7713" max="7935" width="9.140625" style="240" customWidth="1"/>
    <col min="7936" max="7936" width="1.42578125" style="240"/>
    <col min="7937" max="7937" width="1.42578125" style="240" customWidth="1"/>
    <col min="7938" max="7938" width="24" style="240" customWidth="1"/>
    <col min="7939" max="7956" width="6.7109375" style="240" customWidth="1"/>
    <col min="7957" max="7958" width="9.140625" style="240" customWidth="1"/>
    <col min="7959" max="7968" width="0" style="240" hidden="1" customWidth="1"/>
    <col min="7969" max="8191" width="9.140625" style="240" customWidth="1"/>
    <col min="8192" max="8192" width="1.42578125" style="240"/>
    <col min="8193" max="8193" width="1.42578125" style="240" customWidth="1"/>
    <col min="8194" max="8194" width="24" style="240" customWidth="1"/>
    <col min="8195" max="8212" width="6.7109375" style="240" customWidth="1"/>
    <col min="8213" max="8214" width="9.140625" style="240" customWidth="1"/>
    <col min="8215" max="8224" width="0" style="240" hidden="1" customWidth="1"/>
    <col min="8225" max="8447" width="9.140625" style="240" customWidth="1"/>
    <col min="8448" max="8448" width="1.42578125" style="240"/>
    <col min="8449" max="8449" width="1.42578125" style="240" customWidth="1"/>
    <col min="8450" max="8450" width="24" style="240" customWidth="1"/>
    <col min="8451" max="8468" width="6.7109375" style="240" customWidth="1"/>
    <col min="8469" max="8470" width="9.140625" style="240" customWidth="1"/>
    <col min="8471" max="8480" width="0" style="240" hidden="1" customWidth="1"/>
    <col min="8481" max="8703" width="9.140625" style="240" customWidth="1"/>
    <col min="8704" max="8704" width="1.42578125" style="240"/>
    <col min="8705" max="8705" width="1.42578125" style="240" customWidth="1"/>
    <col min="8706" max="8706" width="24" style="240" customWidth="1"/>
    <col min="8707" max="8724" width="6.7109375" style="240" customWidth="1"/>
    <col min="8725" max="8726" width="9.140625" style="240" customWidth="1"/>
    <col min="8727" max="8736" width="0" style="240" hidden="1" customWidth="1"/>
    <col min="8737" max="8959" width="9.140625" style="240" customWidth="1"/>
    <col min="8960" max="8960" width="1.42578125" style="240"/>
    <col min="8961" max="8961" width="1.42578125" style="240" customWidth="1"/>
    <col min="8962" max="8962" width="24" style="240" customWidth="1"/>
    <col min="8963" max="8980" width="6.7109375" style="240" customWidth="1"/>
    <col min="8981" max="8982" width="9.140625" style="240" customWidth="1"/>
    <col min="8983" max="8992" width="0" style="240" hidden="1" customWidth="1"/>
    <col min="8993" max="9215" width="9.140625" style="240" customWidth="1"/>
    <col min="9216" max="9216" width="1.42578125" style="240"/>
    <col min="9217" max="9217" width="1.42578125" style="240" customWidth="1"/>
    <col min="9218" max="9218" width="24" style="240" customWidth="1"/>
    <col min="9219" max="9236" width="6.7109375" style="240" customWidth="1"/>
    <col min="9237" max="9238" width="9.140625" style="240" customWidth="1"/>
    <col min="9239" max="9248" width="0" style="240" hidden="1" customWidth="1"/>
    <col min="9249" max="9471" width="9.140625" style="240" customWidth="1"/>
    <col min="9472" max="9472" width="1.42578125" style="240"/>
    <col min="9473" max="9473" width="1.42578125" style="240" customWidth="1"/>
    <col min="9474" max="9474" width="24" style="240" customWidth="1"/>
    <col min="9475" max="9492" width="6.7109375" style="240" customWidth="1"/>
    <col min="9493" max="9494" width="9.140625" style="240" customWidth="1"/>
    <col min="9495" max="9504" width="0" style="240" hidden="1" customWidth="1"/>
    <col min="9505" max="9727" width="9.140625" style="240" customWidth="1"/>
    <col min="9728" max="9728" width="1.42578125" style="240"/>
    <col min="9729" max="9729" width="1.42578125" style="240" customWidth="1"/>
    <col min="9730" max="9730" width="24" style="240" customWidth="1"/>
    <col min="9731" max="9748" width="6.7109375" style="240" customWidth="1"/>
    <col min="9749" max="9750" width="9.140625" style="240" customWidth="1"/>
    <col min="9751" max="9760" width="0" style="240" hidden="1" customWidth="1"/>
    <col min="9761" max="9983" width="9.140625" style="240" customWidth="1"/>
    <col min="9984" max="9984" width="1.42578125" style="240"/>
    <col min="9985" max="9985" width="1.42578125" style="240" customWidth="1"/>
    <col min="9986" max="9986" width="24" style="240" customWidth="1"/>
    <col min="9987" max="10004" width="6.7109375" style="240" customWidth="1"/>
    <col min="10005" max="10006" width="9.140625" style="240" customWidth="1"/>
    <col min="10007" max="10016" width="0" style="240" hidden="1" customWidth="1"/>
    <col min="10017" max="10239" width="9.140625" style="240" customWidth="1"/>
    <col min="10240" max="10240" width="1.42578125" style="240"/>
    <col min="10241" max="10241" width="1.42578125" style="240" customWidth="1"/>
    <col min="10242" max="10242" width="24" style="240" customWidth="1"/>
    <col min="10243" max="10260" width="6.7109375" style="240" customWidth="1"/>
    <col min="10261" max="10262" width="9.140625" style="240" customWidth="1"/>
    <col min="10263" max="10272" width="0" style="240" hidden="1" customWidth="1"/>
    <col min="10273" max="10495" width="9.140625" style="240" customWidth="1"/>
    <col min="10496" max="10496" width="1.42578125" style="240"/>
    <col min="10497" max="10497" width="1.42578125" style="240" customWidth="1"/>
    <col min="10498" max="10498" width="24" style="240" customWidth="1"/>
    <col min="10499" max="10516" width="6.7109375" style="240" customWidth="1"/>
    <col min="10517" max="10518" width="9.140625" style="240" customWidth="1"/>
    <col min="10519" max="10528" width="0" style="240" hidden="1" customWidth="1"/>
    <col min="10529" max="10751" width="9.140625" style="240" customWidth="1"/>
    <col min="10752" max="10752" width="1.42578125" style="240"/>
    <col min="10753" max="10753" width="1.42578125" style="240" customWidth="1"/>
    <col min="10754" max="10754" width="24" style="240" customWidth="1"/>
    <col min="10755" max="10772" width="6.7109375" style="240" customWidth="1"/>
    <col min="10773" max="10774" width="9.140625" style="240" customWidth="1"/>
    <col min="10775" max="10784" width="0" style="240" hidden="1" customWidth="1"/>
    <col min="10785" max="11007" width="9.140625" style="240" customWidth="1"/>
    <col min="11008" max="11008" width="1.42578125" style="240"/>
    <col min="11009" max="11009" width="1.42578125" style="240" customWidth="1"/>
    <col min="11010" max="11010" width="24" style="240" customWidth="1"/>
    <col min="11011" max="11028" width="6.7109375" style="240" customWidth="1"/>
    <col min="11029" max="11030" width="9.140625" style="240" customWidth="1"/>
    <col min="11031" max="11040" width="0" style="240" hidden="1" customWidth="1"/>
    <col min="11041" max="11263" width="9.140625" style="240" customWidth="1"/>
    <col min="11264" max="11264" width="1.42578125" style="240"/>
    <col min="11265" max="11265" width="1.42578125" style="240" customWidth="1"/>
    <col min="11266" max="11266" width="24" style="240" customWidth="1"/>
    <col min="11267" max="11284" width="6.7109375" style="240" customWidth="1"/>
    <col min="11285" max="11286" width="9.140625" style="240" customWidth="1"/>
    <col min="11287" max="11296" width="0" style="240" hidden="1" customWidth="1"/>
    <col min="11297" max="11519" width="9.140625" style="240" customWidth="1"/>
    <col min="11520" max="11520" width="1.42578125" style="240"/>
    <col min="11521" max="11521" width="1.42578125" style="240" customWidth="1"/>
    <col min="11522" max="11522" width="24" style="240" customWidth="1"/>
    <col min="11523" max="11540" width="6.7109375" style="240" customWidth="1"/>
    <col min="11541" max="11542" width="9.140625" style="240" customWidth="1"/>
    <col min="11543" max="11552" width="0" style="240" hidden="1" customWidth="1"/>
    <col min="11553" max="11775" width="9.140625" style="240" customWidth="1"/>
    <col min="11776" max="11776" width="1.42578125" style="240"/>
    <col min="11777" max="11777" width="1.42578125" style="240" customWidth="1"/>
    <col min="11778" max="11778" width="24" style="240" customWidth="1"/>
    <col min="11779" max="11796" width="6.7109375" style="240" customWidth="1"/>
    <col min="11797" max="11798" width="9.140625" style="240" customWidth="1"/>
    <col min="11799" max="11808" width="0" style="240" hidden="1" customWidth="1"/>
    <col min="11809" max="12031" width="9.140625" style="240" customWidth="1"/>
    <col min="12032" max="12032" width="1.42578125" style="240"/>
    <col min="12033" max="12033" width="1.42578125" style="240" customWidth="1"/>
    <col min="12034" max="12034" width="24" style="240" customWidth="1"/>
    <col min="12035" max="12052" width="6.7109375" style="240" customWidth="1"/>
    <col min="12053" max="12054" width="9.140625" style="240" customWidth="1"/>
    <col min="12055" max="12064" width="0" style="240" hidden="1" customWidth="1"/>
    <col min="12065" max="12287" width="9.140625" style="240" customWidth="1"/>
    <col min="12288" max="12288" width="1.42578125" style="240"/>
    <col min="12289" max="12289" width="1.42578125" style="240" customWidth="1"/>
    <col min="12290" max="12290" width="24" style="240" customWidth="1"/>
    <col min="12291" max="12308" width="6.7109375" style="240" customWidth="1"/>
    <col min="12309" max="12310" width="9.140625" style="240" customWidth="1"/>
    <col min="12311" max="12320" width="0" style="240" hidden="1" customWidth="1"/>
    <col min="12321" max="12543" width="9.140625" style="240" customWidth="1"/>
    <col min="12544" max="12544" width="1.42578125" style="240"/>
    <col min="12545" max="12545" width="1.42578125" style="240" customWidth="1"/>
    <col min="12546" max="12546" width="24" style="240" customWidth="1"/>
    <col min="12547" max="12564" width="6.7109375" style="240" customWidth="1"/>
    <col min="12565" max="12566" width="9.140625" style="240" customWidth="1"/>
    <col min="12567" max="12576" width="0" style="240" hidden="1" customWidth="1"/>
    <col min="12577" max="12799" width="9.140625" style="240" customWidth="1"/>
    <col min="12800" max="12800" width="1.42578125" style="240"/>
    <col min="12801" max="12801" width="1.42578125" style="240" customWidth="1"/>
    <col min="12802" max="12802" width="24" style="240" customWidth="1"/>
    <col min="12803" max="12820" width="6.7109375" style="240" customWidth="1"/>
    <col min="12821" max="12822" width="9.140625" style="240" customWidth="1"/>
    <col min="12823" max="12832" width="0" style="240" hidden="1" customWidth="1"/>
    <col min="12833" max="13055" width="9.140625" style="240" customWidth="1"/>
    <col min="13056" max="13056" width="1.42578125" style="240"/>
    <col min="13057" max="13057" width="1.42578125" style="240" customWidth="1"/>
    <col min="13058" max="13058" width="24" style="240" customWidth="1"/>
    <col min="13059" max="13076" width="6.7109375" style="240" customWidth="1"/>
    <col min="13077" max="13078" width="9.140625" style="240" customWidth="1"/>
    <col min="13079" max="13088" width="0" style="240" hidden="1" customWidth="1"/>
    <col min="13089" max="13311" width="9.140625" style="240" customWidth="1"/>
    <col min="13312" max="13312" width="1.42578125" style="240"/>
    <col min="13313" max="13313" width="1.42578125" style="240" customWidth="1"/>
    <col min="13314" max="13314" width="24" style="240" customWidth="1"/>
    <col min="13315" max="13332" width="6.7109375" style="240" customWidth="1"/>
    <col min="13333" max="13334" width="9.140625" style="240" customWidth="1"/>
    <col min="13335" max="13344" width="0" style="240" hidden="1" customWidth="1"/>
    <col min="13345" max="13567" width="9.140625" style="240" customWidth="1"/>
    <col min="13568" max="13568" width="1.42578125" style="240"/>
    <col min="13569" max="13569" width="1.42578125" style="240" customWidth="1"/>
    <col min="13570" max="13570" width="24" style="240" customWidth="1"/>
    <col min="13571" max="13588" width="6.7109375" style="240" customWidth="1"/>
    <col min="13589" max="13590" width="9.140625" style="240" customWidth="1"/>
    <col min="13591" max="13600" width="0" style="240" hidden="1" customWidth="1"/>
    <col min="13601" max="13823" width="9.140625" style="240" customWidth="1"/>
    <col min="13824" max="13824" width="1.42578125" style="240"/>
    <col min="13825" max="13825" width="1.42578125" style="240" customWidth="1"/>
    <col min="13826" max="13826" width="24" style="240" customWidth="1"/>
    <col min="13827" max="13844" width="6.7109375" style="240" customWidth="1"/>
    <col min="13845" max="13846" width="9.140625" style="240" customWidth="1"/>
    <col min="13847" max="13856" width="0" style="240" hidden="1" customWidth="1"/>
    <col min="13857" max="14079" width="9.140625" style="240" customWidth="1"/>
    <col min="14080" max="14080" width="1.42578125" style="240"/>
    <col min="14081" max="14081" width="1.42578125" style="240" customWidth="1"/>
    <col min="14082" max="14082" width="24" style="240" customWidth="1"/>
    <col min="14083" max="14100" width="6.7109375" style="240" customWidth="1"/>
    <col min="14101" max="14102" width="9.140625" style="240" customWidth="1"/>
    <col min="14103" max="14112" width="0" style="240" hidden="1" customWidth="1"/>
    <col min="14113" max="14335" width="9.140625" style="240" customWidth="1"/>
    <col min="14336" max="14336" width="1.42578125" style="240"/>
    <col min="14337" max="14337" width="1.42578125" style="240" customWidth="1"/>
    <col min="14338" max="14338" width="24" style="240" customWidth="1"/>
    <col min="14339" max="14356" width="6.7109375" style="240" customWidth="1"/>
    <col min="14357" max="14358" width="9.140625" style="240" customWidth="1"/>
    <col min="14359" max="14368" width="0" style="240" hidden="1" customWidth="1"/>
    <col min="14369" max="14591" width="9.140625" style="240" customWidth="1"/>
    <col min="14592" max="14592" width="1.42578125" style="240"/>
    <col min="14593" max="14593" width="1.42578125" style="240" customWidth="1"/>
    <col min="14594" max="14594" width="24" style="240" customWidth="1"/>
    <col min="14595" max="14612" width="6.7109375" style="240" customWidth="1"/>
    <col min="14613" max="14614" width="9.140625" style="240" customWidth="1"/>
    <col min="14615" max="14624" width="0" style="240" hidden="1" customWidth="1"/>
    <col min="14625" max="14847" width="9.140625" style="240" customWidth="1"/>
    <col min="14848" max="14848" width="1.42578125" style="240"/>
    <col min="14849" max="14849" width="1.42578125" style="240" customWidth="1"/>
    <col min="14850" max="14850" width="24" style="240" customWidth="1"/>
    <col min="14851" max="14868" width="6.7109375" style="240" customWidth="1"/>
    <col min="14869" max="14870" width="9.140625" style="240" customWidth="1"/>
    <col min="14871" max="14880" width="0" style="240" hidden="1" customWidth="1"/>
    <col min="14881" max="15103" width="9.140625" style="240" customWidth="1"/>
    <col min="15104" max="15104" width="1.42578125" style="240"/>
    <col min="15105" max="15105" width="1.42578125" style="240" customWidth="1"/>
    <col min="15106" max="15106" width="24" style="240" customWidth="1"/>
    <col min="15107" max="15124" width="6.7109375" style="240" customWidth="1"/>
    <col min="15125" max="15126" width="9.140625" style="240" customWidth="1"/>
    <col min="15127" max="15136" width="0" style="240" hidden="1" customWidth="1"/>
    <col min="15137" max="15359" width="9.140625" style="240" customWidth="1"/>
    <col min="15360" max="15360" width="1.42578125" style="240"/>
    <col min="15361" max="15361" width="1.42578125" style="240" customWidth="1"/>
    <col min="15362" max="15362" width="24" style="240" customWidth="1"/>
    <col min="15363" max="15380" width="6.7109375" style="240" customWidth="1"/>
    <col min="15381" max="15382" width="9.140625" style="240" customWidth="1"/>
    <col min="15383" max="15392" width="0" style="240" hidden="1" customWidth="1"/>
    <col min="15393" max="15615" width="9.140625" style="240" customWidth="1"/>
    <col min="15616" max="15616" width="1.42578125" style="240"/>
    <col min="15617" max="15617" width="1.42578125" style="240" customWidth="1"/>
    <col min="15618" max="15618" width="24" style="240" customWidth="1"/>
    <col min="15619" max="15636" width="6.7109375" style="240" customWidth="1"/>
    <col min="15637" max="15638" width="9.140625" style="240" customWidth="1"/>
    <col min="15639" max="15648" width="0" style="240" hidden="1" customWidth="1"/>
    <col min="15649" max="15871" width="9.140625" style="240" customWidth="1"/>
    <col min="15872" max="15872" width="1.42578125" style="240"/>
    <col min="15873" max="15873" width="1.42578125" style="240" customWidth="1"/>
    <col min="15874" max="15874" width="24" style="240" customWidth="1"/>
    <col min="15875" max="15892" width="6.7109375" style="240" customWidth="1"/>
    <col min="15893" max="15894" width="9.140625" style="240" customWidth="1"/>
    <col min="15895" max="15904" width="0" style="240" hidden="1" customWidth="1"/>
    <col min="15905" max="16127" width="9.140625" style="240" customWidth="1"/>
    <col min="16128" max="16128" width="1.42578125" style="240"/>
    <col min="16129" max="16129" width="1.42578125" style="240" customWidth="1"/>
    <col min="16130" max="16130" width="24" style="240" customWidth="1"/>
    <col min="16131" max="16148" width="6.7109375" style="240" customWidth="1"/>
    <col min="16149" max="16150" width="9.140625" style="240" customWidth="1"/>
    <col min="16151" max="16160" width="0" style="240" hidden="1" customWidth="1"/>
    <col min="16161" max="16383" width="9.140625" style="240" customWidth="1"/>
    <col min="16384" max="16384" width="1.42578125" style="240"/>
  </cols>
  <sheetData>
    <row r="1" spans="1:47" s="6" customFormat="1" x14ac:dyDescent="0.2">
      <c r="A1" s="768" t="s">
        <v>477</v>
      </c>
      <c r="B1" s="769"/>
      <c r="C1" s="769"/>
      <c r="D1" s="769"/>
      <c r="E1" s="769"/>
      <c r="F1" s="769"/>
      <c r="G1" s="769"/>
      <c r="H1" s="769"/>
      <c r="I1" s="769"/>
      <c r="J1" s="769"/>
      <c r="K1" s="769"/>
      <c r="L1" s="769"/>
      <c r="M1" s="769"/>
      <c r="N1" s="769"/>
      <c r="O1" s="769"/>
      <c r="P1" s="769"/>
      <c r="Q1" s="769"/>
      <c r="R1" s="769"/>
      <c r="S1" s="769"/>
      <c r="T1" s="769"/>
      <c r="W1" s="212"/>
      <c r="X1" s="25" t="s">
        <v>1</v>
      </c>
      <c r="Y1" s="212"/>
      <c r="Z1" s="100"/>
      <c r="AA1" s="100"/>
      <c r="AB1" s="100"/>
      <c r="AC1" s="100"/>
      <c r="AD1" s="212"/>
      <c r="AE1" s="100"/>
      <c r="AF1" s="100"/>
      <c r="AG1" s="100"/>
      <c r="AH1" s="100"/>
      <c r="AI1" s="100"/>
      <c r="AJ1" s="100"/>
      <c r="AK1" s="100"/>
      <c r="AL1" s="100"/>
      <c r="AM1" s="100"/>
      <c r="AN1" s="100"/>
      <c r="AO1" s="100"/>
    </row>
    <row r="2" spans="1:47" s="6" customFormat="1" ht="15" thickBot="1" x14ac:dyDescent="0.25">
      <c r="A2" s="98" t="s">
        <v>184</v>
      </c>
      <c r="B2" s="99"/>
      <c r="C2" s="99"/>
      <c r="D2" s="99"/>
      <c r="E2" s="99"/>
      <c r="F2" s="99"/>
      <c r="G2" s="99"/>
      <c r="H2" s="2"/>
      <c r="I2" s="4"/>
      <c r="J2" s="4"/>
      <c r="K2" s="4"/>
      <c r="L2" s="4"/>
      <c r="M2" s="4"/>
      <c r="N2" s="7"/>
      <c r="W2" s="212"/>
      <c r="X2" s="25" t="s">
        <v>4</v>
      </c>
      <c r="Y2" s="212"/>
      <c r="Z2" s="100"/>
      <c r="AA2" s="100"/>
      <c r="AB2" s="100"/>
      <c r="AC2" s="100"/>
      <c r="AD2" s="212"/>
      <c r="AE2" s="100"/>
      <c r="AF2" s="100"/>
      <c r="AG2" s="100"/>
      <c r="AH2" s="100"/>
      <c r="AI2" s="100"/>
      <c r="AJ2" s="100"/>
      <c r="AK2" s="100"/>
      <c r="AL2" s="100"/>
      <c r="AM2" s="100"/>
      <c r="AN2" s="100"/>
      <c r="AO2" s="100"/>
    </row>
    <row r="3" spans="1:47" s="6" customFormat="1" ht="13.5" thickBot="1" x14ac:dyDescent="0.25">
      <c r="A3" s="142" t="s">
        <v>185</v>
      </c>
      <c r="B3" s="142"/>
      <c r="C3" s="143"/>
      <c r="D3" s="143"/>
      <c r="E3" s="143"/>
      <c r="F3" s="143"/>
      <c r="G3" s="99"/>
      <c r="H3" s="2"/>
      <c r="O3" s="770" t="s">
        <v>3</v>
      </c>
      <c r="P3" s="771"/>
      <c r="Q3" s="771"/>
      <c r="R3" s="771"/>
      <c r="S3" s="771"/>
      <c r="T3" s="772"/>
      <c r="W3" s="212"/>
      <c r="X3" s="25" t="s">
        <v>7</v>
      </c>
      <c r="Y3" s="212"/>
      <c r="Z3" s="100"/>
      <c r="AA3" s="100"/>
      <c r="AB3" s="100"/>
      <c r="AC3" s="100"/>
      <c r="AD3" s="212"/>
      <c r="AE3" s="100"/>
      <c r="AF3" s="100"/>
      <c r="AG3" s="100"/>
      <c r="AH3" s="100"/>
      <c r="AI3" s="100"/>
      <c r="AJ3" s="100"/>
      <c r="AK3" s="100"/>
      <c r="AL3" s="100"/>
      <c r="AM3" s="100"/>
      <c r="AN3" s="100"/>
      <c r="AO3" s="100"/>
    </row>
    <row r="4" spans="1:47" s="6" customFormat="1" ht="12.75" customHeight="1" x14ac:dyDescent="0.2">
      <c r="A4" s="142"/>
      <c r="B4" s="2"/>
      <c r="C4" s="2"/>
      <c r="D4" s="2"/>
      <c r="E4" s="2"/>
      <c r="F4" s="2"/>
      <c r="G4" s="2"/>
      <c r="H4" s="2"/>
      <c r="O4" s="213" t="s">
        <v>6</v>
      </c>
      <c r="P4" s="773" t="s">
        <v>1</v>
      </c>
      <c r="Q4" s="773"/>
      <c r="R4" s="773"/>
      <c r="S4" s="773"/>
      <c r="T4" s="774"/>
      <c r="W4" s="212"/>
      <c r="X4" s="25" t="s">
        <v>249</v>
      </c>
      <c r="Y4" s="212"/>
      <c r="Z4" s="100"/>
      <c r="AA4" s="100"/>
      <c r="AB4" s="100"/>
      <c r="AC4" s="100"/>
      <c r="AD4" s="212"/>
      <c r="AE4" s="100"/>
      <c r="AF4" s="100"/>
      <c r="AG4" s="100"/>
      <c r="AH4" s="100"/>
      <c r="AI4" s="100"/>
      <c r="AJ4" s="100"/>
      <c r="AK4" s="100"/>
      <c r="AL4" s="100"/>
      <c r="AM4" s="100"/>
      <c r="AN4" s="100"/>
      <c r="AO4" s="100"/>
    </row>
    <row r="5" spans="1:47" s="6" customFormat="1" ht="13.5" thickBot="1" x14ac:dyDescent="0.25">
      <c r="A5" s="2"/>
      <c r="B5" s="2"/>
      <c r="C5" s="2"/>
      <c r="D5" s="2"/>
      <c r="E5" s="2"/>
      <c r="F5" s="2"/>
      <c r="G5" s="2"/>
      <c r="H5" s="2"/>
      <c r="O5" s="214" t="s">
        <v>11</v>
      </c>
      <c r="P5" s="775">
        <v>2013</v>
      </c>
      <c r="Q5" s="775"/>
      <c r="R5" s="775"/>
      <c r="S5" s="775"/>
      <c r="T5" s="776"/>
      <c r="W5" s="212"/>
      <c r="X5" s="25" t="s">
        <v>250</v>
      </c>
      <c r="Y5" s="212"/>
      <c r="Z5" s="100"/>
      <c r="AA5" s="100"/>
      <c r="AB5" s="100"/>
      <c r="AC5" s="100"/>
      <c r="AD5" s="212"/>
      <c r="AE5" s="100"/>
      <c r="AF5" s="100"/>
      <c r="AG5" s="100"/>
      <c r="AH5" s="100"/>
      <c r="AI5" s="100"/>
      <c r="AJ5" s="100"/>
      <c r="AK5" s="100"/>
      <c r="AL5" s="100"/>
      <c r="AM5" s="100"/>
      <c r="AN5" s="100"/>
      <c r="AO5" s="100"/>
    </row>
    <row r="6" spans="1:47" s="6" customFormat="1" ht="11.25" x14ac:dyDescent="0.2">
      <c r="I6" s="7"/>
      <c r="J6" s="7"/>
      <c r="K6" s="7"/>
      <c r="L6" s="7"/>
      <c r="M6" s="7"/>
      <c r="N6" s="7"/>
      <c r="W6" s="212"/>
      <c r="X6" s="215" t="s">
        <v>251</v>
      </c>
      <c r="Y6" s="212"/>
      <c r="Z6" s="100"/>
      <c r="AA6" s="100"/>
      <c r="AB6" s="100"/>
      <c r="AC6" s="100"/>
      <c r="AD6" s="212"/>
      <c r="AE6" s="100"/>
      <c r="AF6" s="100"/>
      <c r="AG6" s="100"/>
      <c r="AH6" s="100"/>
      <c r="AI6" s="100"/>
      <c r="AJ6" s="100"/>
      <c r="AK6" s="100"/>
      <c r="AL6" s="100"/>
      <c r="AM6" s="100"/>
      <c r="AN6" s="100"/>
      <c r="AO6" s="100"/>
    </row>
    <row r="7" spans="1:47" s="17" customFormat="1" ht="29.25" customHeight="1" x14ac:dyDescent="0.2">
      <c r="A7" s="663" t="str">
        <f>"Key Stage 2 "&amp;P4</f>
        <v>Key Stage 2 Reading</v>
      </c>
      <c r="B7" s="663"/>
      <c r="C7" s="666" t="s">
        <v>160</v>
      </c>
      <c r="D7" s="666"/>
      <c r="E7" s="666"/>
      <c r="F7" s="666"/>
      <c r="G7" s="666"/>
      <c r="H7" s="666"/>
      <c r="I7" s="666" t="s">
        <v>252</v>
      </c>
      <c r="J7" s="666"/>
      <c r="K7" s="666"/>
      <c r="L7" s="666"/>
      <c r="M7" s="666"/>
      <c r="N7" s="666"/>
      <c r="O7" s="666" t="s">
        <v>162</v>
      </c>
      <c r="P7" s="666"/>
      <c r="Q7" s="666"/>
      <c r="R7" s="666"/>
      <c r="S7" s="666"/>
      <c r="T7" s="666"/>
      <c r="W7" s="216"/>
      <c r="X7" s="17" t="s">
        <v>253</v>
      </c>
      <c r="Y7" s="216"/>
      <c r="AD7" s="216"/>
      <c r="AE7" s="102"/>
      <c r="AF7" s="102"/>
      <c r="AG7" s="102"/>
      <c r="AH7" s="102"/>
      <c r="AI7" s="102"/>
      <c r="AJ7" s="102"/>
      <c r="AK7" s="102"/>
      <c r="AL7" s="102"/>
      <c r="AM7" s="102"/>
      <c r="AN7" s="102"/>
      <c r="AO7" s="102"/>
      <c r="AP7" s="102"/>
      <c r="AQ7" s="102"/>
      <c r="AR7" s="102"/>
      <c r="AS7" s="102"/>
      <c r="AT7" s="102"/>
      <c r="AU7" s="102"/>
    </row>
    <row r="8" spans="1:47" s="17" customFormat="1" ht="25.5" customHeight="1" x14ac:dyDescent="0.2">
      <c r="A8" s="777"/>
      <c r="B8" s="777"/>
      <c r="C8" s="747" t="s">
        <v>188</v>
      </c>
      <c r="D8" s="747"/>
      <c r="E8" s="747"/>
      <c r="F8" s="748" t="str">
        <f>IF(OR($P$4="Reading",$P$4="Mathematics",$P$4="Writing",$P$4="Reading, Writing &amp; Mathematics", $P$4="Grammar, Punctuation &amp; Spelling"),"Percentage achieving level 4 or above","Percentage making expected progress")</f>
        <v>Percentage achieving level 4 or above</v>
      </c>
      <c r="G8" s="748"/>
      <c r="H8" s="748"/>
      <c r="I8" s="668" t="s">
        <v>188</v>
      </c>
      <c r="J8" s="668"/>
      <c r="K8" s="668"/>
      <c r="L8" s="748" t="str">
        <f>IF(OR($P$4="Reading",$P$4="Mathematics",$P$4="Writing",$P$4="Reading, Writing &amp; Mathematics", $P$4="Grammar, Punctuation &amp; Spelling"),"Percentage achieving level 4 or above","Percentage making expected progress")</f>
        <v>Percentage achieving level 4 or above</v>
      </c>
      <c r="M8" s="748"/>
      <c r="N8" s="748"/>
      <c r="O8" s="747" t="s">
        <v>188</v>
      </c>
      <c r="P8" s="747"/>
      <c r="Q8" s="747"/>
      <c r="R8" s="748" t="str">
        <f>IF(OR($P$4="Reading",$P$4="Mathematics",$P$4="Writing",$P$4="Reading, Writing &amp; Mathematics", $P$4="Grammar, Punctuation &amp; Spelling"),"Percentage achieving level 4 or above","Percentage making expected progress")</f>
        <v>Percentage achieving level 4 or above</v>
      </c>
      <c r="S8" s="748"/>
      <c r="T8" s="748"/>
      <c r="W8" s="216"/>
      <c r="X8" s="217" t="s">
        <v>254</v>
      </c>
      <c r="Y8" s="216"/>
      <c r="AD8" s="216"/>
      <c r="AE8" s="102"/>
      <c r="AF8" s="102"/>
      <c r="AG8" s="102"/>
      <c r="AH8" s="102"/>
      <c r="AI8" s="102"/>
      <c r="AJ8" s="102"/>
      <c r="AK8" s="102"/>
      <c r="AL8" s="102"/>
      <c r="AM8" s="102"/>
      <c r="AN8" s="102"/>
      <c r="AO8" s="102"/>
      <c r="AP8" s="102"/>
      <c r="AQ8" s="102"/>
      <c r="AR8" s="102"/>
      <c r="AS8" s="102"/>
      <c r="AT8" s="102"/>
      <c r="AU8" s="102"/>
    </row>
    <row r="9" spans="1:47" s="17" customFormat="1" ht="11.25" x14ac:dyDescent="0.2">
      <c r="A9" s="778"/>
      <c r="B9" s="778"/>
      <c r="C9" s="218" t="s">
        <v>12</v>
      </c>
      <c r="D9" s="218" t="s">
        <v>13</v>
      </c>
      <c r="E9" s="218" t="s">
        <v>55</v>
      </c>
      <c r="F9" s="218" t="s">
        <v>12</v>
      </c>
      <c r="G9" s="218" t="s">
        <v>13</v>
      </c>
      <c r="H9" s="218" t="s">
        <v>55</v>
      </c>
      <c r="I9" s="219" t="s">
        <v>12</v>
      </c>
      <c r="J9" s="219" t="s">
        <v>13</v>
      </c>
      <c r="K9" s="219" t="s">
        <v>55</v>
      </c>
      <c r="L9" s="220" t="s">
        <v>12</v>
      </c>
      <c r="M9" s="220" t="s">
        <v>13</v>
      </c>
      <c r="N9" s="220" t="s">
        <v>55</v>
      </c>
      <c r="O9" s="218" t="s">
        <v>12</v>
      </c>
      <c r="P9" s="218" t="s">
        <v>13</v>
      </c>
      <c r="Q9" s="218" t="s">
        <v>55</v>
      </c>
      <c r="R9" s="218" t="s">
        <v>12</v>
      </c>
      <c r="S9" s="218" t="s">
        <v>13</v>
      </c>
      <c r="T9" s="218" t="s">
        <v>55</v>
      </c>
      <c r="W9" s="216"/>
      <c r="X9" s="221"/>
      <c r="Y9" s="216"/>
      <c r="AD9" s="216"/>
      <c r="AE9" s="102"/>
      <c r="AF9" s="102"/>
      <c r="AG9" s="102"/>
      <c r="AH9" s="102"/>
      <c r="AI9" s="102"/>
      <c r="AJ9" s="102"/>
      <c r="AK9" s="102"/>
      <c r="AL9" s="102"/>
      <c r="AM9" s="102"/>
      <c r="AN9" s="102"/>
      <c r="AO9" s="102"/>
      <c r="AP9" s="102"/>
      <c r="AQ9" s="102"/>
      <c r="AR9" s="102"/>
      <c r="AS9" s="102"/>
      <c r="AT9" s="102"/>
      <c r="AU9" s="102"/>
    </row>
    <row r="10" spans="1:47" s="173" customFormat="1" ht="11.25" x14ac:dyDescent="0.2">
      <c r="A10" s="21" t="s">
        <v>162</v>
      </c>
      <c r="C10" s="222">
        <f ca="1">VLOOKUP(TRIM($A10),INDIRECT($Z$12),4+$Z$13,FALSE)</f>
        <v>50073</v>
      </c>
      <c r="D10" s="222">
        <f ca="1">VLOOKUP(TRIM($A10),INDIRECT($Z$12),3+$Z$13,FALSE)</f>
        <v>47734</v>
      </c>
      <c r="E10" s="222">
        <f ca="1">VLOOKUP(TRIM($A10),INDIRECT($Z$12),5+$Z$13,FALSE)</f>
        <v>97807</v>
      </c>
      <c r="F10" s="222">
        <f ca="1">VLOOKUP(TRIM($A10),INDIRECT($Z$12),1+$Z$13,FALSE)</f>
        <v>71</v>
      </c>
      <c r="G10" s="222">
        <f ca="1">VLOOKUP(TRIM($A10),INDIRECT($Z$12),$Z$13,FALSE)</f>
        <v>79</v>
      </c>
      <c r="H10" s="222">
        <f ca="1">VLOOKUP(TRIM($A10),INDIRECT($Z$12),2+$Z$13,FALSE)</f>
        <v>75</v>
      </c>
      <c r="I10" s="222">
        <f ca="1">VLOOKUP(TRIM($A10),INDIRECT($Z$12),34+$Z$13,FALSE)</f>
        <v>222856</v>
      </c>
      <c r="J10" s="222">
        <f ca="1">VLOOKUP(TRIM($A10),INDIRECT($Z$12),33+$Z$13,FALSE)</f>
        <v>212625</v>
      </c>
      <c r="K10" s="222">
        <f ca="1">VLOOKUP(TRIM($A10),INDIRECT($Z$12),35+$Z$13,FALSE)</f>
        <v>435481</v>
      </c>
      <c r="L10" s="222">
        <f ca="1">VLOOKUP(TRIM($A10),INDIRECT($Z$12),31+$Z$13,FALSE)</f>
        <v>86</v>
      </c>
      <c r="M10" s="222">
        <f ca="1">VLOOKUP(TRIM($A10),INDIRECT($Z$12),30+$Z$13,FALSE)</f>
        <v>90</v>
      </c>
      <c r="N10" s="222">
        <f ca="1">VLOOKUP(TRIM($A10),INDIRECT($Z$12),32+$Z$13,FALSE)</f>
        <v>88</v>
      </c>
      <c r="O10" s="222">
        <f ca="1">VLOOKUP(TRIM($A10),INDIRECT($Z$12),64+$Z$13,FALSE)</f>
        <v>272929</v>
      </c>
      <c r="P10" s="222">
        <f ca="1">VLOOKUP(TRIM($A10),INDIRECT($Z$12),63+$Z$13,FALSE)</f>
        <v>260359</v>
      </c>
      <c r="Q10" s="222">
        <f ca="1">VLOOKUP(TRIM($A10),INDIRECT($Z$12),65+$Z$13,FALSE)</f>
        <v>533288</v>
      </c>
      <c r="R10" s="222">
        <f ca="1">VLOOKUP(TRIM($A10),INDIRECT($Z$12),61+$Z$13,FALSE)</f>
        <v>83</v>
      </c>
      <c r="S10" s="222">
        <f ca="1">VLOOKUP(TRIM($A10),INDIRECT($Z$12),60+$Z$13,FALSE)</f>
        <v>88</v>
      </c>
      <c r="T10" s="222">
        <f ca="1">VLOOKUP(TRIM($A10),INDIRECT($Z$12),62+$Z$13,FALSE)</f>
        <v>86</v>
      </c>
      <c r="W10" s="221"/>
      <c r="X10" s="223"/>
      <c r="Y10" s="223"/>
      <c r="Z10" s="221"/>
      <c r="AB10" s="17"/>
      <c r="AC10" s="111" t="s">
        <v>23</v>
      </c>
      <c r="AD10" s="111" t="s">
        <v>255</v>
      </c>
      <c r="AE10" s="111" t="s">
        <v>55</v>
      </c>
      <c r="AF10" s="103"/>
      <c r="AG10" s="103"/>
      <c r="AH10" s="103"/>
      <c r="AI10" s="103"/>
      <c r="AJ10" s="103"/>
      <c r="AK10" s="103"/>
      <c r="AL10" s="103"/>
      <c r="AM10" s="103"/>
      <c r="AN10" s="103"/>
      <c r="AO10" s="103"/>
      <c r="AP10" s="103"/>
      <c r="AQ10" s="103"/>
      <c r="AR10" s="103"/>
      <c r="AS10" s="103"/>
      <c r="AT10" s="103"/>
      <c r="AU10" s="103"/>
    </row>
    <row r="11" spans="1:47" s="173" customFormat="1" ht="11.25" x14ac:dyDescent="0.2">
      <c r="A11" s="21"/>
      <c r="B11" s="21"/>
      <c r="C11" s="224"/>
      <c r="D11" s="224"/>
      <c r="E11" s="224"/>
      <c r="F11" s="224"/>
      <c r="G11" s="224"/>
      <c r="H11" s="224"/>
      <c r="I11" s="224"/>
      <c r="J11" s="224"/>
      <c r="K11" s="224"/>
      <c r="L11" s="224"/>
      <c r="M11" s="224"/>
      <c r="N11" s="224"/>
      <c r="O11" s="225"/>
      <c r="P11" s="225"/>
      <c r="Q11" s="225"/>
      <c r="R11" s="226"/>
      <c r="S11" s="226"/>
      <c r="T11" s="226"/>
      <c r="W11" s="221"/>
      <c r="X11" s="223">
        <v>2012</v>
      </c>
      <c r="Z11" s="221"/>
      <c r="AB11" s="25" t="s">
        <v>1</v>
      </c>
      <c r="AC11" s="17">
        <v>2</v>
      </c>
      <c r="AD11" s="17">
        <v>32</v>
      </c>
      <c r="AE11" s="17">
        <v>62</v>
      </c>
      <c r="AF11" s="103"/>
      <c r="AG11" s="103"/>
      <c r="AH11" s="103"/>
      <c r="AI11" s="103"/>
      <c r="AJ11" s="103"/>
      <c r="AK11" s="103"/>
      <c r="AL11" s="103"/>
      <c r="AM11" s="103"/>
      <c r="AN11" s="103"/>
      <c r="AO11" s="103"/>
      <c r="AP11" s="103"/>
      <c r="AQ11" s="103"/>
      <c r="AR11" s="103"/>
      <c r="AS11" s="103"/>
      <c r="AT11" s="103"/>
      <c r="AU11" s="103"/>
    </row>
    <row r="12" spans="1:47" s="17" customFormat="1" ht="11.25" x14ac:dyDescent="0.2">
      <c r="A12" s="106" t="s">
        <v>24</v>
      </c>
      <c r="B12" s="107"/>
      <c r="C12" s="224"/>
      <c r="D12" s="224"/>
      <c r="E12" s="224"/>
      <c r="F12" s="224"/>
      <c r="G12" s="224"/>
      <c r="H12" s="224"/>
      <c r="I12" s="224"/>
      <c r="J12" s="224"/>
      <c r="K12" s="224"/>
      <c r="L12" s="224"/>
      <c r="M12" s="224"/>
      <c r="N12" s="224"/>
      <c r="O12" s="225"/>
      <c r="P12" s="225"/>
      <c r="Q12" s="225"/>
      <c r="R12" s="226"/>
      <c r="S12" s="226"/>
      <c r="T12" s="226"/>
      <c r="W12" s="216"/>
      <c r="X12" s="227">
        <v>2013</v>
      </c>
      <c r="Y12" s="228" t="s">
        <v>256</v>
      </c>
      <c r="Z12" s="216" t="str">
        <f>IF(OR($P$4="Progress in Reading", P4="Progress in Writing", P4="Progress in Mathematics"),("Table9b_Prog_"&amp;P5),("Table9b_"&amp;P5))</f>
        <v>Table9b_2013</v>
      </c>
      <c r="AB12" s="25" t="s">
        <v>4</v>
      </c>
      <c r="AC12" s="173">
        <v>8</v>
      </c>
      <c r="AD12" s="173">
        <v>38</v>
      </c>
      <c r="AE12" s="173">
        <v>68</v>
      </c>
      <c r="AF12" s="102"/>
      <c r="AG12" s="102"/>
      <c r="AH12" s="102"/>
      <c r="AI12" s="102"/>
      <c r="AJ12" s="102"/>
      <c r="AK12" s="102"/>
      <c r="AL12" s="102"/>
      <c r="AM12" s="102"/>
      <c r="AN12" s="102"/>
      <c r="AO12" s="102"/>
      <c r="AP12" s="102"/>
      <c r="AQ12" s="102"/>
      <c r="AR12" s="102"/>
      <c r="AS12" s="102"/>
      <c r="AT12" s="102"/>
      <c r="AU12" s="102"/>
    </row>
    <row r="13" spans="1:47" s="17" customFormat="1" ht="11.25" x14ac:dyDescent="0.2">
      <c r="A13" s="21"/>
      <c r="B13" s="21" t="s">
        <v>25</v>
      </c>
      <c r="C13" s="225">
        <f t="shared" ref="C13:C18" ca="1" si="0">VLOOKUP(TRIM($B13),INDIRECT($Z$12),4+$Z$13,FALSE)</f>
        <v>26581</v>
      </c>
      <c r="D13" s="225">
        <f t="shared" ref="D13:D18" ca="1" si="1">VLOOKUP(TRIM(B13),INDIRECT($Z$12),3+$Z$13,FALSE)</f>
        <v>33734</v>
      </c>
      <c r="E13" s="225">
        <f t="shared" ref="E13:E18" ca="1" si="2">VLOOKUP(TRIM($B13),INDIRECT($Z$12),5+$Z$13,FALSE)</f>
        <v>60315</v>
      </c>
      <c r="F13" s="225">
        <f t="shared" ref="F13:F18" ca="1" si="3">VLOOKUP(TRIM($B13),INDIRECT($Z$12),1+$Z$13,FALSE)</f>
        <v>89</v>
      </c>
      <c r="G13" s="225">
        <f t="shared" ref="G13:G18" ca="1" si="4">VLOOKUP(TRIM($B13),INDIRECT($Z$12),$Z$13,FALSE)</f>
        <v>90</v>
      </c>
      <c r="H13" s="225">
        <f t="shared" ref="H13:H18" ca="1" si="5">VLOOKUP(TRIM($B13),INDIRECT($Z$12),2+$Z$13,FALSE)</f>
        <v>90</v>
      </c>
      <c r="I13" s="225">
        <f t="shared" ref="I13:I18" ca="1" si="6">VLOOKUP(TRIM($B13),INDIRECT($Z$12),34+$Z$13,FALSE)</f>
        <v>167049</v>
      </c>
      <c r="J13" s="225">
        <f t="shared" ref="J13:J18" ca="1" si="7">VLOOKUP(TRIM($B13),INDIRECT($Z$12),33+$Z$13,FALSE)</f>
        <v>182895</v>
      </c>
      <c r="K13" s="225">
        <f t="shared" ref="K13:K18" ca="1" si="8">VLOOKUP(TRIM($B13),INDIRECT($Z$12),35+$Z$13,FALSE)</f>
        <v>349944</v>
      </c>
      <c r="L13" s="225">
        <f t="shared" ref="L13:L18" ca="1" si="9">VLOOKUP(TRIM($B13),INDIRECT($Z$12),31+$Z$13,FALSE)</f>
        <v>94</v>
      </c>
      <c r="M13" s="225">
        <f t="shared" ref="M13:M18" ca="1" si="10">VLOOKUP(TRIM($B13),INDIRECT($Z$12),30+$Z$13,FALSE)</f>
        <v>95</v>
      </c>
      <c r="N13" s="225">
        <f t="shared" ref="N13:N18" ca="1" si="11">VLOOKUP(TRIM($B13),INDIRECT($Z$12),32+$Z$13,FALSE)</f>
        <v>95</v>
      </c>
      <c r="O13" s="225">
        <f t="shared" ref="O13:O18" ca="1" si="12">VLOOKUP(TRIM($B13),INDIRECT($Z$12),64+$Z$13,FALSE)</f>
        <v>193630</v>
      </c>
      <c r="P13" s="225">
        <f t="shared" ref="P13:P18" ca="1" si="13">VLOOKUP(TRIM($B13),INDIRECT($Z$12),63+$Z$13,FALSE)</f>
        <v>216629</v>
      </c>
      <c r="Q13" s="225">
        <f t="shared" ref="Q13:Q18" ca="1" si="14">VLOOKUP(TRIM($B13),INDIRECT($Z$12),65+$Z$13,FALSE)</f>
        <v>410259</v>
      </c>
      <c r="R13" s="225">
        <f t="shared" ref="R13:R18" ca="1" si="15">VLOOKUP(TRIM($B13),INDIRECT($Z$12),61+$Z$13,FALSE)</f>
        <v>94</v>
      </c>
      <c r="S13" s="225">
        <f t="shared" ref="S13:S18" ca="1" si="16">VLOOKUP(TRIM($B13),INDIRECT($Z$12),60+$Z$13,FALSE)</f>
        <v>95</v>
      </c>
      <c r="T13" s="225">
        <f t="shared" ref="T13:T18" ca="1" si="17">VLOOKUP(TRIM($B13),INDIRECT($Z$12),62+$Z$13,FALSE)</f>
        <v>94</v>
      </c>
      <c r="W13" s="216"/>
      <c r="X13" s="216"/>
      <c r="Y13" s="228" t="s">
        <v>257</v>
      </c>
      <c r="Z13" s="229">
        <f>IF(P4="Reading",2,IF(P4="Writing",8,IF(P4="Mathematics",14, IF(P4="Grammar, Punctuation &amp; Spelling", 20, IF(P4="Reading, Writing &amp; Mathematics",26, IF(P4="Progress in Reading", 2, IF(P4="Progress in Writing",8, 14)))))))</f>
        <v>2</v>
      </c>
      <c r="AB13" s="25" t="s">
        <v>7</v>
      </c>
      <c r="AC13" s="17">
        <v>14</v>
      </c>
      <c r="AD13" s="17">
        <v>44</v>
      </c>
      <c r="AE13" s="17">
        <v>74</v>
      </c>
      <c r="AF13" s="102"/>
      <c r="AG13" s="102"/>
      <c r="AH13" s="102"/>
      <c r="AI13" s="102"/>
      <c r="AJ13" s="102"/>
      <c r="AK13" s="102"/>
      <c r="AL13" s="102"/>
      <c r="AM13" s="102"/>
      <c r="AN13" s="102"/>
      <c r="AO13" s="102"/>
      <c r="AP13" s="102"/>
      <c r="AQ13" s="102"/>
      <c r="AR13" s="102"/>
      <c r="AS13" s="102"/>
      <c r="AT13" s="102"/>
      <c r="AU13" s="102"/>
    </row>
    <row r="14" spans="1:47" s="17" customFormat="1" ht="11.25" x14ac:dyDescent="0.2">
      <c r="A14" s="21"/>
      <c r="B14" s="21" t="s">
        <v>26</v>
      </c>
      <c r="C14" s="225">
        <f t="shared" ca="1" si="0"/>
        <v>23492</v>
      </c>
      <c r="D14" s="225">
        <f t="shared" ca="1" si="1"/>
        <v>14000</v>
      </c>
      <c r="E14" s="225">
        <f t="shared" ca="1" si="2"/>
        <v>37492</v>
      </c>
      <c r="F14" s="225">
        <f t="shared" ca="1" si="3"/>
        <v>52</v>
      </c>
      <c r="G14" s="225">
        <f t="shared" ca="1" si="4"/>
        <v>52</v>
      </c>
      <c r="H14" s="225">
        <f t="shared" ca="1" si="5"/>
        <v>52</v>
      </c>
      <c r="I14" s="225">
        <f t="shared" ca="1" si="6"/>
        <v>55064</v>
      </c>
      <c r="J14" s="225">
        <f t="shared" ca="1" si="7"/>
        <v>29034</v>
      </c>
      <c r="K14" s="225">
        <f t="shared" ca="1" si="8"/>
        <v>84098</v>
      </c>
      <c r="L14" s="225">
        <f t="shared" ca="1" si="9"/>
        <v>61</v>
      </c>
      <c r="M14" s="225">
        <f t="shared" ca="1" si="10"/>
        <v>60</v>
      </c>
      <c r="N14" s="225">
        <f t="shared" ca="1" si="11"/>
        <v>61</v>
      </c>
      <c r="O14" s="225">
        <f t="shared" ca="1" si="12"/>
        <v>78556</v>
      </c>
      <c r="P14" s="225">
        <f t="shared" ca="1" si="13"/>
        <v>43034</v>
      </c>
      <c r="Q14" s="225">
        <f t="shared" ca="1" si="14"/>
        <v>121590</v>
      </c>
      <c r="R14" s="225">
        <f t="shared" ca="1" si="15"/>
        <v>58</v>
      </c>
      <c r="S14" s="225">
        <f t="shared" ca="1" si="16"/>
        <v>57</v>
      </c>
      <c r="T14" s="225">
        <f t="shared" ca="1" si="17"/>
        <v>58</v>
      </c>
      <c r="W14" s="216"/>
      <c r="X14" s="216"/>
      <c r="Y14" s="216"/>
      <c r="Z14" s="216"/>
      <c r="AB14" s="25" t="s">
        <v>198</v>
      </c>
      <c r="AC14" s="173">
        <v>20</v>
      </c>
      <c r="AD14" s="173">
        <v>50</v>
      </c>
      <c r="AE14" s="173">
        <v>80</v>
      </c>
      <c r="AF14" s="102"/>
      <c r="AG14" s="102"/>
      <c r="AH14" s="102"/>
      <c r="AI14" s="102"/>
      <c r="AJ14" s="102"/>
      <c r="AK14" s="102"/>
      <c r="AL14" s="102"/>
      <c r="AM14" s="102"/>
      <c r="AN14" s="102"/>
      <c r="AO14" s="102"/>
      <c r="AP14" s="102"/>
      <c r="AQ14" s="102"/>
      <c r="AR14" s="102"/>
      <c r="AS14" s="102"/>
      <c r="AT14" s="102"/>
      <c r="AU14" s="102"/>
    </row>
    <row r="15" spans="1:47" s="17" customFormat="1" ht="11.25" x14ac:dyDescent="0.2">
      <c r="A15" s="21"/>
      <c r="B15" s="230" t="s">
        <v>27</v>
      </c>
      <c r="C15" s="225">
        <f t="shared" ca="1" si="0"/>
        <v>19146</v>
      </c>
      <c r="D15" s="225">
        <f t="shared" ca="1" si="1"/>
        <v>12511</v>
      </c>
      <c r="E15" s="225">
        <f t="shared" ca="1" si="2"/>
        <v>31657</v>
      </c>
      <c r="F15" s="225">
        <f t="shared" ca="1" si="3"/>
        <v>58</v>
      </c>
      <c r="G15" s="225">
        <f t="shared" ca="1" si="4"/>
        <v>56</v>
      </c>
      <c r="H15" s="225">
        <f t="shared" ca="1" si="5"/>
        <v>57</v>
      </c>
      <c r="I15" s="225">
        <f t="shared" ca="1" si="6"/>
        <v>46957</v>
      </c>
      <c r="J15" s="225">
        <f t="shared" ca="1" si="7"/>
        <v>26132</v>
      </c>
      <c r="K15" s="225">
        <f t="shared" ca="1" si="8"/>
        <v>73089</v>
      </c>
      <c r="L15" s="225">
        <f t="shared" ca="1" si="9"/>
        <v>66</v>
      </c>
      <c r="M15" s="225">
        <f t="shared" ca="1" si="10"/>
        <v>64</v>
      </c>
      <c r="N15" s="225">
        <f t="shared" ca="1" si="11"/>
        <v>66</v>
      </c>
      <c r="O15" s="225">
        <f t="shared" ca="1" si="12"/>
        <v>66103</v>
      </c>
      <c r="P15" s="225">
        <f t="shared" ca="1" si="13"/>
        <v>38643</v>
      </c>
      <c r="Q15" s="225">
        <f t="shared" ca="1" si="14"/>
        <v>104746</v>
      </c>
      <c r="R15" s="225">
        <f t="shared" ca="1" si="15"/>
        <v>64</v>
      </c>
      <c r="S15" s="225">
        <f t="shared" ca="1" si="16"/>
        <v>62</v>
      </c>
      <c r="T15" s="225">
        <f t="shared" ca="1" si="17"/>
        <v>63</v>
      </c>
      <c r="W15" s="216"/>
      <c r="X15" s="216"/>
      <c r="Y15" s="216"/>
      <c r="Z15" s="216"/>
      <c r="AB15" s="25" t="s">
        <v>199</v>
      </c>
      <c r="AC15" s="17">
        <v>26</v>
      </c>
      <c r="AD15" s="17">
        <v>56</v>
      </c>
      <c r="AE15" s="17">
        <v>86</v>
      </c>
      <c r="AF15" s="102"/>
      <c r="AG15" s="102"/>
      <c r="AH15" s="102"/>
      <c r="AI15" s="102"/>
      <c r="AJ15" s="102"/>
      <c r="AK15" s="102"/>
      <c r="AL15" s="102"/>
      <c r="AM15" s="102"/>
      <c r="AN15" s="102"/>
      <c r="AO15" s="102"/>
      <c r="AP15" s="102"/>
      <c r="AQ15" s="102"/>
      <c r="AR15" s="102"/>
      <c r="AS15" s="102"/>
      <c r="AT15" s="102"/>
      <c r="AU15" s="102"/>
    </row>
    <row r="16" spans="1:47" s="17" customFormat="1" ht="11.25" x14ac:dyDescent="0.2">
      <c r="A16" s="21"/>
      <c r="B16" s="231" t="s">
        <v>28</v>
      </c>
      <c r="C16" s="225">
        <f t="shared" ca="1" si="0"/>
        <v>10381</v>
      </c>
      <c r="D16" s="225">
        <f t="shared" ca="1" si="1"/>
        <v>8084</v>
      </c>
      <c r="E16" s="225">
        <f t="shared" ca="1" si="2"/>
        <v>18465</v>
      </c>
      <c r="F16" s="225">
        <f t="shared" ca="1" si="3"/>
        <v>64</v>
      </c>
      <c r="G16" s="225">
        <f t="shared" ca="1" si="4"/>
        <v>61</v>
      </c>
      <c r="H16" s="225">
        <f t="shared" ca="1" si="5"/>
        <v>63</v>
      </c>
      <c r="I16" s="225">
        <f t="shared" ca="1" si="6"/>
        <v>28105</v>
      </c>
      <c r="J16" s="225">
        <f t="shared" ca="1" si="7"/>
        <v>17803</v>
      </c>
      <c r="K16" s="225">
        <f t="shared" ca="1" si="8"/>
        <v>45908</v>
      </c>
      <c r="L16" s="225">
        <f t="shared" ca="1" si="9"/>
        <v>71</v>
      </c>
      <c r="M16" s="225">
        <f t="shared" ca="1" si="10"/>
        <v>68</v>
      </c>
      <c r="N16" s="225">
        <f t="shared" ca="1" si="11"/>
        <v>70</v>
      </c>
      <c r="O16" s="225">
        <f t="shared" ca="1" si="12"/>
        <v>38486</v>
      </c>
      <c r="P16" s="225">
        <f t="shared" ca="1" si="13"/>
        <v>25887</v>
      </c>
      <c r="Q16" s="225">
        <f t="shared" ca="1" si="14"/>
        <v>64373</v>
      </c>
      <c r="R16" s="225">
        <f t="shared" ca="1" si="15"/>
        <v>69</v>
      </c>
      <c r="S16" s="225">
        <f t="shared" ca="1" si="16"/>
        <v>66</v>
      </c>
      <c r="T16" s="225">
        <f t="shared" ca="1" si="17"/>
        <v>68</v>
      </c>
      <c r="W16" s="216"/>
      <c r="X16" s="216"/>
      <c r="Y16" s="216"/>
      <c r="AD16" s="232"/>
      <c r="AE16" s="216"/>
      <c r="AF16" s="102"/>
      <c r="AG16" s="102"/>
      <c r="AH16" s="102"/>
      <c r="AI16" s="102"/>
      <c r="AJ16" s="102"/>
      <c r="AK16" s="102"/>
      <c r="AL16" s="102"/>
      <c r="AM16" s="102"/>
      <c r="AN16" s="102"/>
      <c r="AO16" s="102"/>
      <c r="AP16" s="102"/>
      <c r="AQ16" s="102"/>
      <c r="AR16" s="102"/>
      <c r="AS16" s="102"/>
      <c r="AT16" s="102"/>
      <c r="AU16" s="102"/>
    </row>
    <row r="17" spans="1:47" s="17" customFormat="1" ht="11.25" x14ac:dyDescent="0.2">
      <c r="A17" s="21"/>
      <c r="B17" s="231" t="s">
        <v>29</v>
      </c>
      <c r="C17" s="225">
        <f t="shared" ca="1" si="0"/>
        <v>8765</v>
      </c>
      <c r="D17" s="225">
        <f t="shared" ca="1" si="1"/>
        <v>4427</v>
      </c>
      <c r="E17" s="225">
        <f t="shared" ca="1" si="2"/>
        <v>13192</v>
      </c>
      <c r="F17" s="225">
        <f t="shared" ca="1" si="3"/>
        <v>51</v>
      </c>
      <c r="G17" s="225">
        <f t="shared" ca="1" si="4"/>
        <v>46</v>
      </c>
      <c r="H17" s="225">
        <f t="shared" ca="1" si="5"/>
        <v>49</v>
      </c>
      <c r="I17" s="225">
        <f t="shared" ca="1" si="6"/>
        <v>18852</v>
      </c>
      <c r="J17" s="225">
        <f t="shared" ca="1" si="7"/>
        <v>8329</v>
      </c>
      <c r="K17" s="225">
        <f t="shared" ca="1" si="8"/>
        <v>27181</v>
      </c>
      <c r="L17" s="225">
        <f t="shared" ca="1" si="9"/>
        <v>60</v>
      </c>
      <c r="M17" s="225">
        <f t="shared" ca="1" si="10"/>
        <v>56</v>
      </c>
      <c r="N17" s="225">
        <f t="shared" ca="1" si="11"/>
        <v>58</v>
      </c>
      <c r="O17" s="225">
        <f t="shared" ca="1" si="12"/>
        <v>27617</v>
      </c>
      <c r="P17" s="225">
        <f t="shared" ca="1" si="13"/>
        <v>12756</v>
      </c>
      <c r="Q17" s="225">
        <f t="shared" ca="1" si="14"/>
        <v>40373</v>
      </c>
      <c r="R17" s="225">
        <f t="shared" ca="1" si="15"/>
        <v>57</v>
      </c>
      <c r="S17" s="225">
        <f t="shared" ca="1" si="16"/>
        <v>52</v>
      </c>
      <c r="T17" s="225">
        <f t="shared" ca="1" si="17"/>
        <v>55</v>
      </c>
      <c r="W17" s="216"/>
      <c r="X17" s="216"/>
      <c r="Y17" s="216"/>
      <c r="AD17" s="232"/>
      <c r="AE17" s="102"/>
      <c r="AF17" s="102"/>
      <c r="AG17" s="102"/>
      <c r="AH17" s="102"/>
      <c r="AI17" s="102"/>
      <c r="AJ17" s="102"/>
      <c r="AK17" s="102"/>
      <c r="AL17" s="102"/>
      <c r="AM17" s="102"/>
      <c r="AN17" s="102"/>
      <c r="AO17" s="102"/>
      <c r="AP17" s="102"/>
      <c r="AQ17" s="102"/>
      <c r="AR17" s="102"/>
      <c r="AS17" s="102"/>
      <c r="AT17" s="102"/>
      <c r="AU17" s="102"/>
    </row>
    <row r="18" spans="1:47" s="17" customFormat="1" ht="11.25" x14ac:dyDescent="0.2">
      <c r="A18" s="44"/>
      <c r="B18" s="233" t="s">
        <v>30</v>
      </c>
      <c r="C18" s="234">
        <f t="shared" ca="1" si="0"/>
        <v>4346</v>
      </c>
      <c r="D18" s="234">
        <f t="shared" ca="1" si="1"/>
        <v>1489</v>
      </c>
      <c r="E18" s="234">
        <f t="shared" ca="1" si="2"/>
        <v>5835</v>
      </c>
      <c r="F18" s="234">
        <f t="shared" ca="1" si="3"/>
        <v>23</v>
      </c>
      <c r="G18" s="234">
        <f t="shared" ca="1" si="4"/>
        <v>16</v>
      </c>
      <c r="H18" s="234">
        <f t="shared" ca="1" si="5"/>
        <v>21</v>
      </c>
      <c r="I18" s="234">
        <f t="shared" ca="1" si="6"/>
        <v>8107</v>
      </c>
      <c r="J18" s="234">
        <f t="shared" ca="1" si="7"/>
        <v>2902</v>
      </c>
      <c r="K18" s="234">
        <f t="shared" ca="1" si="8"/>
        <v>11009</v>
      </c>
      <c r="L18" s="234">
        <f t="shared" ca="1" si="9"/>
        <v>32</v>
      </c>
      <c r="M18" s="234">
        <f t="shared" ca="1" si="10"/>
        <v>24</v>
      </c>
      <c r="N18" s="234">
        <f t="shared" ca="1" si="11"/>
        <v>30</v>
      </c>
      <c r="O18" s="234">
        <f t="shared" ca="1" si="12"/>
        <v>12453</v>
      </c>
      <c r="P18" s="234">
        <f t="shared" ca="1" si="13"/>
        <v>4391</v>
      </c>
      <c r="Q18" s="234">
        <f t="shared" ca="1" si="14"/>
        <v>16844</v>
      </c>
      <c r="R18" s="234">
        <f t="shared" ca="1" si="15"/>
        <v>29</v>
      </c>
      <c r="S18" s="234">
        <f t="shared" ca="1" si="16"/>
        <v>21</v>
      </c>
      <c r="T18" s="234">
        <f t="shared" ca="1" si="17"/>
        <v>27</v>
      </c>
      <c r="W18" s="216"/>
      <c r="Y18" s="216"/>
      <c r="AD18" s="232"/>
      <c r="AE18" s="102"/>
      <c r="AF18" s="102"/>
      <c r="AG18" s="102"/>
      <c r="AH18" s="102"/>
      <c r="AI18" s="102"/>
      <c r="AJ18" s="102"/>
      <c r="AK18" s="102"/>
      <c r="AL18" s="102"/>
      <c r="AM18" s="102"/>
      <c r="AN18" s="102"/>
      <c r="AO18" s="102"/>
      <c r="AP18" s="102"/>
      <c r="AQ18" s="102"/>
      <c r="AR18" s="102"/>
      <c r="AS18" s="102"/>
      <c r="AT18" s="102"/>
      <c r="AU18" s="102"/>
    </row>
    <row r="19" spans="1:47" s="17" customFormat="1" ht="11.25" x14ac:dyDescent="0.2">
      <c r="C19" s="111"/>
      <c r="D19" s="111"/>
      <c r="E19" s="111"/>
      <c r="F19" s="112"/>
      <c r="G19" s="112"/>
      <c r="H19" s="112"/>
      <c r="I19" s="111"/>
      <c r="J19" s="111"/>
      <c r="K19" s="111"/>
      <c r="T19" s="113" t="s">
        <v>258</v>
      </c>
      <c r="W19" s="216"/>
      <c r="X19" s="212"/>
      <c r="Y19" s="216"/>
      <c r="Z19" s="102"/>
      <c r="AA19" s="102"/>
      <c r="AB19" s="102"/>
      <c r="AC19" s="102"/>
      <c r="AD19" s="102"/>
      <c r="AE19" s="102"/>
      <c r="AF19" s="102"/>
      <c r="AG19" s="102"/>
      <c r="AH19" s="102"/>
      <c r="AI19" s="102"/>
      <c r="AJ19" s="102"/>
      <c r="AK19" s="102"/>
      <c r="AL19" s="102"/>
      <c r="AM19" s="102"/>
      <c r="AN19" s="102"/>
      <c r="AO19" s="102"/>
    </row>
    <row r="20" spans="1:47" s="6" customFormat="1" ht="15" customHeight="1" x14ac:dyDescent="0.2">
      <c r="A20" s="49" t="s">
        <v>208</v>
      </c>
      <c r="B20" s="49"/>
      <c r="C20" s="36"/>
      <c r="D20" s="114"/>
      <c r="E20" s="114"/>
      <c r="F20" s="114"/>
      <c r="G20" s="114"/>
      <c r="H20" s="114"/>
      <c r="I20" s="115"/>
      <c r="J20" s="115"/>
      <c r="K20" s="115"/>
      <c r="L20" s="115"/>
      <c r="M20" s="115"/>
      <c r="N20" s="115"/>
      <c r="O20" s="115"/>
      <c r="P20" s="115"/>
      <c r="Q20" s="115"/>
      <c r="R20" s="115"/>
      <c r="S20" s="115"/>
      <c r="T20" s="116"/>
      <c r="W20" s="212"/>
      <c r="X20" s="212" t="s">
        <v>106</v>
      </c>
      <c r="Y20" s="212"/>
    </row>
    <row r="21" spans="1:47" s="6" customFormat="1" ht="11.25" x14ac:dyDescent="0.2">
      <c r="A21" s="49" t="s">
        <v>259</v>
      </c>
      <c r="B21" s="111"/>
      <c r="C21" s="111"/>
      <c r="D21" s="111"/>
      <c r="E21" s="17"/>
      <c r="F21" s="17"/>
      <c r="G21" s="17"/>
      <c r="H21" s="17"/>
      <c r="I21" s="111"/>
      <c r="J21" s="111"/>
      <c r="K21" s="111"/>
      <c r="L21" s="17"/>
      <c r="M21" s="115"/>
      <c r="N21" s="115"/>
      <c r="O21" s="115"/>
      <c r="P21" s="115"/>
      <c r="Q21" s="115"/>
      <c r="R21" s="115"/>
      <c r="S21" s="116"/>
      <c r="V21" s="212"/>
      <c r="W21" s="212"/>
      <c r="X21" s="212"/>
    </row>
    <row r="22" spans="1:47" s="6" customFormat="1" ht="11.25" x14ac:dyDescent="0.2">
      <c r="A22" s="49" t="s">
        <v>260</v>
      </c>
      <c r="B22" s="49"/>
      <c r="C22" s="36"/>
      <c r="D22" s="36"/>
      <c r="E22" s="36"/>
      <c r="F22" s="36"/>
      <c r="G22" s="36"/>
      <c r="H22" s="19"/>
      <c r="I22" s="19"/>
      <c r="W22" s="212"/>
      <c r="X22" s="212"/>
      <c r="Y22" s="212"/>
    </row>
    <row r="23" spans="1:47" s="6" customFormat="1" ht="11.25" x14ac:dyDescent="0.2">
      <c r="A23" s="198"/>
      <c r="B23" s="198"/>
      <c r="C23" s="198"/>
      <c r="D23" s="198"/>
      <c r="E23" s="198"/>
      <c r="F23" s="198"/>
      <c r="G23" s="198"/>
      <c r="H23" s="198"/>
      <c r="I23" s="198"/>
      <c r="J23" s="198"/>
      <c r="K23" s="198"/>
      <c r="L23" s="198"/>
      <c r="M23" s="198"/>
      <c r="N23" s="198"/>
      <c r="O23" s="198"/>
      <c r="P23" s="198"/>
      <c r="Q23" s="198"/>
      <c r="R23" s="198"/>
      <c r="S23" s="198"/>
      <c r="T23" s="198"/>
      <c r="W23" s="212"/>
      <c r="X23" s="216"/>
      <c r="Y23" s="212"/>
    </row>
    <row r="24" spans="1:47" s="17" customFormat="1" ht="11.25" x14ac:dyDescent="0.2">
      <c r="A24" s="235" t="s">
        <v>47</v>
      </c>
      <c r="B24" s="236"/>
      <c r="C24" s="236"/>
      <c r="D24" s="236"/>
      <c r="E24" s="195"/>
      <c r="F24" s="195"/>
      <c r="G24" s="196"/>
      <c r="H24" s="196"/>
      <c r="I24" s="196"/>
      <c r="J24" s="196"/>
      <c r="K24" s="196"/>
      <c r="L24" s="196"/>
      <c r="M24" s="196"/>
      <c r="N24" s="196"/>
      <c r="O24" s="196"/>
      <c r="P24" s="196"/>
      <c r="Q24" s="196"/>
      <c r="R24" s="196"/>
      <c r="S24" s="196"/>
      <c r="T24" s="196"/>
      <c r="V24" s="197"/>
      <c r="W24" s="216"/>
      <c r="X24" s="212"/>
      <c r="Y24" s="216"/>
    </row>
    <row r="25" spans="1:47" s="6" customFormat="1" x14ac:dyDescent="0.2">
      <c r="A25" s="49" t="s">
        <v>416</v>
      </c>
      <c r="B25" s="49"/>
      <c r="T25" s="10"/>
      <c r="W25" s="212"/>
      <c r="X25" s="237"/>
      <c r="Y25" s="212"/>
    </row>
    <row r="26" spans="1:47" s="238" customFormat="1" x14ac:dyDescent="0.2">
      <c r="W26" s="237"/>
      <c r="X26" s="237"/>
      <c r="Y26" s="237"/>
    </row>
    <row r="27" spans="1:47" s="238" customFormat="1" x14ac:dyDescent="0.2">
      <c r="W27" s="237"/>
      <c r="X27" s="237"/>
      <c r="Y27" s="237"/>
    </row>
    <row r="28" spans="1:47" s="238" customFormat="1" x14ac:dyDescent="0.2">
      <c r="W28" s="237"/>
      <c r="X28" s="237"/>
      <c r="Y28" s="237"/>
    </row>
    <row r="29" spans="1:47" s="238" customFormat="1" x14ac:dyDescent="0.2">
      <c r="B29" s="49"/>
      <c r="C29" s="111"/>
      <c r="D29" s="111"/>
      <c r="E29" s="111"/>
      <c r="F29" s="17"/>
      <c r="G29" s="17"/>
      <c r="H29" s="17"/>
      <c r="I29" s="17"/>
      <c r="J29" s="111"/>
      <c r="K29" s="111"/>
      <c r="L29" s="111"/>
      <c r="M29" s="17"/>
      <c r="N29" s="17"/>
      <c r="W29" s="237"/>
      <c r="X29" s="237"/>
      <c r="Y29" s="237"/>
    </row>
    <row r="30" spans="1:47" s="238" customFormat="1" x14ac:dyDescent="0.2">
      <c r="W30" s="237"/>
      <c r="X30" s="237"/>
      <c r="Y30" s="237"/>
    </row>
    <row r="31" spans="1:47" s="238" customFormat="1" x14ac:dyDescent="0.2">
      <c r="W31" s="237"/>
      <c r="X31" s="237"/>
      <c r="Y31" s="237"/>
    </row>
    <row r="32" spans="1:47" s="238" customFormat="1" x14ac:dyDescent="0.2">
      <c r="W32" s="237"/>
      <c r="X32" s="237"/>
      <c r="Y32" s="237"/>
    </row>
    <row r="33" spans="23:25" s="238" customFormat="1" x14ac:dyDescent="0.2">
      <c r="W33" s="237"/>
      <c r="X33" s="237"/>
      <c r="Y33" s="237"/>
    </row>
    <row r="34" spans="23:25" s="238" customFormat="1" x14ac:dyDescent="0.2">
      <c r="W34" s="237"/>
      <c r="X34" s="237"/>
      <c r="Y34" s="237"/>
    </row>
    <row r="35" spans="23:25" s="238" customFormat="1" x14ac:dyDescent="0.2">
      <c r="W35" s="237"/>
      <c r="X35" s="237"/>
      <c r="Y35" s="237"/>
    </row>
    <row r="36" spans="23:25" s="238" customFormat="1" x14ac:dyDescent="0.2">
      <c r="W36" s="237"/>
      <c r="X36" s="237"/>
      <c r="Y36" s="237"/>
    </row>
    <row r="37" spans="23:25" s="238" customFormat="1" x14ac:dyDescent="0.2">
      <c r="W37" s="237"/>
      <c r="X37" s="237"/>
      <c r="Y37" s="237"/>
    </row>
    <row r="38" spans="23:25" s="238" customFormat="1" x14ac:dyDescent="0.2">
      <c r="W38" s="237"/>
      <c r="X38" s="237"/>
      <c r="Y38" s="237"/>
    </row>
    <row r="39" spans="23:25" s="238" customFormat="1" x14ac:dyDescent="0.2">
      <c r="W39" s="237"/>
      <c r="X39" s="237"/>
      <c r="Y39" s="237"/>
    </row>
    <row r="40" spans="23:25" s="238" customFormat="1" x14ac:dyDescent="0.2">
      <c r="W40" s="237"/>
      <c r="X40" s="237"/>
      <c r="Y40" s="237"/>
    </row>
    <row r="41" spans="23:25" s="238" customFormat="1" x14ac:dyDescent="0.2">
      <c r="W41" s="237"/>
      <c r="X41" s="237"/>
      <c r="Y41" s="237"/>
    </row>
    <row r="42" spans="23:25" s="238" customFormat="1" x14ac:dyDescent="0.2">
      <c r="W42" s="237"/>
      <c r="X42" s="237"/>
      <c r="Y42" s="237"/>
    </row>
    <row r="43" spans="23:25" s="238" customFormat="1" x14ac:dyDescent="0.2">
      <c r="W43" s="237"/>
      <c r="X43" s="237"/>
      <c r="Y43" s="237"/>
    </row>
    <row r="44" spans="23:25" s="238" customFormat="1" x14ac:dyDescent="0.2">
      <c r="W44" s="237"/>
      <c r="X44" s="237"/>
      <c r="Y44" s="237"/>
    </row>
    <row r="45" spans="23:25" s="238" customFormat="1" x14ac:dyDescent="0.2">
      <c r="W45" s="237"/>
      <c r="X45" s="237"/>
      <c r="Y45" s="237"/>
    </row>
    <row r="46" spans="23:25" s="238" customFormat="1" x14ac:dyDescent="0.2">
      <c r="W46" s="237"/>
      <c r="X46" s="237"/>
      <c r="Y46" s="237"/>
    </row>
    <row r="47" spans="23:25" s="238" customFormat="1" x14ac:dyDescent="0.2">
      <c r="W47" s="237"/>
      <c r="X47" s="237"/>
      <c r="Y47" s="237"/>
    </row>
    <row r="48" spans="23:25" s="238" customFormat="1" x14ac:dyDescent="0.2">
      <c r="W48" s="237"/>
      <c r="X48" s="237"/>
      <c r="Y48" s="237"/>
    </row>
    <row r="49" spans="23:25" s="238" customFormat="1" x14ac:dyDescent="0.2">
      <c r="W49" s="237"/>
      <c r="X49" s="237"/>
      <c r="Y49" s="237"/>
    </row>
    <row r="50" spans="23:25" s="238" customFormat="1" x14ac:dyDescent="0.2">
      <c r="W50" s="237"/>
      <c r="X50" s="237"/>
      <c r="Y50" s="237"/>
    </row>
    <row r="51" spans="23:25" s="238" customFormat="1" x14ac:dyDescent="0.2">
      <c r="W51" s="237"/>
      <c r="X51" s="237"/>
      <c r="Y51" s="237"/>
    </row>
    <row r="52" spans="23:25" s="238" customFormat="1" x14ac:dyDescent="0.2">
      <c r="W52" s="237"/>
      <c r="X52" s="237"/>
      <c r="Y52" s="237"/>
    </row>
    <row r="53" spans="23:25" s="238" customFormat="1" x14ac:dyDescent="0.2">
      <c r="W53" s="237"/>
      <c r="X53" s="237"/>
      <c r="Y53" s="237"/>
    </row>
    <row r="54" spans="23:25" s="238" customFormat="1" x14ac:dyDescent="0.2">
      <c r="W54" s="237"/>
      <c r="X54" s="237"/>
      <c r="Y54" s="237"/>
    </row>
    <row r="55" spans="23:25" s="238" customFormat="1" x14ac:dyDescent="0.2">
      <c r="W55" s="237"/>
      <c r="X55" s="237"/>
      <c r="Y55" s="237"/>
    </row>
    <row r="56" spans="23:25" s="238" customFormat="1" x14ac:dyDescent="0.2">
      <c r="W56" s="237"/>
      <c r="X56" s="237"/>
      <c r="Y56" s="237"/>
    </row>
    <row r="57" spans="23:25" s="238" customFormat="1" x14ac:dyDescent="0.2">
      <c r="W57" s="237"/>
      <c r="X57" s="237"/>
      <c r="Y57" s="237"/>
    </row>
    <row r="58" spans="23:25" s="238" customFormat="1" x14ac:dyDescent="0.2">
      <c r="W58" s="237"/>
      <c r="X58" s="237"/>
      <c r="Y58" s="237"/>
    </row>
    <row r="59" spans="23:25" s="238" customFormat="1" x14ac:dyDescent="0.2">
      <c r="W59" s="237"/>
      <c r="X59" s="237"/>
      <c r="Y59" s="237"/>
    </row>
    <row r="60" spans="23:25" s="238" customFormat="1" x14ac:dyDescent="0.2">
      <c r="W60" s="237"/>
      <c r="X60" s="237"/>
      <c r="Y60" s="237"/>
    </row>
    <row r="61" spans="23:25" s="238" customFormat="1" x14ac:dyDescent="0.2">
      <c r="W61" s="237"/>
      <c r="X61" s="237"/>
      <c r="Y61" s="237"/>
    </row>
    <row r="62" spans="23:25" s="238" customFormat="1" x14ac:dyDescent="0.2">
      <c r="W62" s="237"/>
      <c r="X62" s="237"/>
      <c r="Y62" s="237"/>
    </row>
    <row r="63" spans="23:25" s="238" customFormat="1" x14ac:dyDescent="0.2">
      <c r="W63" s="237"/>
      <c r="X63" s="237"/>
      <c r="Y63" s="237"/>
    </row>
    <row r="64" spans="23:25" s="238" customFormat="1" x14ac:dyDescent="0.2">
      <c r="W64" s="237"/>
      <c r="X64" s="237"/>
      <c r="Y64" s="237"/>
    </row>
    <row r="65" spans="23:25" s="238" customFormat="1" x14ac:dyDescent="0.2">
      <c r="W65" s="237"/>
      <c r="X65" s="237"/>
      <c r="Y65" s="237"/>
    </row>
    <row r="66" spans="23:25" s="238" customFormat="1" x14ac:dyDescent="0.2">
      <c r="W66" s="237"/>
      <c r="X66" s="237"/>
      <c r="Y66" s="237"/>
    </row>
    <row r="67" spans="23:25" s="238" customFormat="1" x14ac:dyDescent="0.2">
      <c r="W67" s="237"/>
      <c r="X67" s="237"/>
      <c r="Y67" s="237"/>
    </row>
    <row r="68" spans="23:25" s="238" customFormat="1" x14ac:dyDescent="0.2">
      <c r="W68" s="237"/>
      <c r="X68" s="237"/>
      <c r="Y68" s="237"/>
    </row>
    <row r="69" spans="23:25" s="238" customFormat="1" x14ac:dyDescent="0.2">
      <c r="W69" s="237"/>
      <c r="X69" s="237"/>
      <c r="Y69" s="237"/>
    </row>
    <row r="70" spans="23:25" s="238" customFormat="1" x14ac:dyDescent="0.2">
      <c r="W70" s="237"/>
      <c r="X70" s="237"/>
      <c r="Y70" s="237"/>
    </row>
    <row r="71" spans="23:25" s="238" customFormat="1" x14ac:dyDescent="0.2">
      <c r="W71" s="237"/>
      <c r="X71" s="237"/>
      <c r="Y71" s="237"/>
    </row>
    <row r="72" spans="23:25" s="238" customFormat="1" x14ac:dyDescent="0.2">
      <c r="W72" s="237"/>
      <c r="X72" s="237"/>
      <c r="Y72" s="237"/>
    </row>
    <row r="73" spans="23:25" s="238" customFormat="1" x14ac:dyDescent="0.2">
      <c r="W73" s="237"/>
      <c r="X73" s="237"/>
      <c r="Y73" s="237"/>
    </row>
    <row r="74" spans="23:25" s="238" customFormat="1" x14ac:dyDescent="0.2">
      <c r="W74" s="237"/>
      <c r="X74" s="237"/>
      <c r="Y74" s="237"/>
    </row>
    <row r="75" spans="23:25" s="238" customFormat="1" x14ac:dyDescent="0.2">
      <c r="W75" s="237"/>
      <c r="X75" s="237"/>
      <c r="Y75" s="237"/>
    </row>
    <row r="76" spans="23:25" s="238" customFormat="1" x14ac:dyDescent="0.2">
      <c r="W76" s="237"/>
      <c r="X76" s="237"/>
      <c r="Y76" s="237"/>
    </row>
    <row r="77" spans="23:25" s="238" customFormat="1" x14ac:dyDescent="0.2">
      <c r="W77" s="237"/>
      <c r="X77" s="237"/>
      <c r="Y77" s="237"/>
    </row>
    <row r="78" spans="23:25" s="238" customFormat="1" x14ac:dyDescent="0.2">
      <c r="W78" s="237"/>
      <c r="X78" s="237"/>
      <c r="Y78" s="237"/>
    </row>
    <row r="79" spans="23:25" s="238" customFormat="1" x14ac:dyDescent="0.2">
      <c r="W79" s="237"/>
      <c r="X79" s="237"/>
      <c r="Y79" s="237"/>
    </row>
    <row r="80" spans="23:25" s="238" customFormat="1" x14ac:dyDescent="0.2">
      <c r="W80" s="237"/>
      <c r="X80" s="237"/>
      <c r="Y80" s="237"/>
    </row>
    <row r="81" spans="23:25" s="238" customFormat="1" x14ac:dyDescent="0.2">
      <c r="W81" s="237"/>
      <c r="X81" s="237"/>
      <c r="Y81" s="237"/>
    </row>
    <row r="82" spans="23:25" s="238" customFormat="1" x14ac:dyDescent="0.2">
      <c r="W82" s="237"/>
      <c r="X82" s="237"/>
      <c r="Y82" s="237"/>
    </row>
    <row r="83" spans="23:25" s="238" customFormat="1" x14ac:dyDescent="0.2">
      <c r="W83" s="237"/>
      <c r="X83" s="237"/>
      <c r="Y83" s="237"/>
    </row>
    <row r="84" spans="23:25" s="238" customFormat="1" x14ac:dyDescent="0.2">
      <c r="W84" s="237"/>
      <c r="X84" s="237"/>
      <c r="Y84" s="237"/>
    </row>
    <row r="85" spans="23:25" s="238" customFormat="1" x14ac:dyDescent="0.2">
      <c r="W85" s="237"/>
      <c r="X85" s="237"/>
      <c r="Y85" s="237"/>
    </row>
    <row r="86" spans="23:25" s="238" customFormat="1" x14ac:dyDescent="0.2">
      <c r="W86" s="237"/>
      <c r="X86" s="237"/>
      <c r="Y86" s="237"/>
    </row>
    <row r="87" spans="23:25" s="238" customFormat="1" x14ac:dyDescent="0.2">
      <c r="W87" s="237"/>
      <c r="X87" s="237"/>
      <c r="Y87" s="237"/>
    </row>
    <row r="88" spans="23:25" s="238" customFormat="1" x14ac:dyDescent="0.2">
      <c r="W88" s="237"/>
      <c r="X88" s="237"/>
      <c r="Y88" s="237"/>
    </row>
    <row r="89" spans="23:25" s="238" customFormat="1" x14ac:dyDescent="0.2">
      <c r="W89" s="237"/>
      <c r="X89" s="237"/>
      <c r="Y89" s="237"/>
    </row>
    <row r="90" spans="23:25" s="238" customFormat="1" x14ac:dyDescent="0.2">
      <c r="W90" s="237"/>
      <c r="X90" s="237"/>
      <c r="Y90" s="237"/>
    </row>
    <row r="91" spans="23:25" s="238" customFormat="1" x14ac:dyDescent="0.2">
      <c r="W91" s="237"/>
      <c r="X91" s="237"/>
      <c r="Y91" s="237"/>
    </row>
    <row r="92" spans="23:25" s="238" customFormat="1" x14ac:dyDescent="0.2">
      <c r="W92" s="237"/>
      <c r="X92" s="237"/>
      <c r="Y92" s="237"/>
    </row>
    <row r="93" spans="23:25" s="238" customFormat="1" x14ac:dyDescent="0.2">
      <c r="W93" s="237"/>
      <c r="X93" s="237"/>
      <c r="Y93" s="237"/>
    </row>
    <row r="94" spans="23:25" s="238" customFormat="1" x14ac:dyDescent="0.2">
      <c r="W94" s="237"/>
      <c r="X94" s="237"/>
      <c r="Y94" s="237"/>
    </row>
    <row r="95" spans="23:25" s="238" customFormat="1" x14ac:dyDescent="0.2">
      <c r="W95" s="237"/>
      <c r="X95" s="237"/>
      <c r="Y95" s="237"/>
    </row>
    <row r="96" spans="23:25" s="238" customFormat="1" x14ac:dyDescent="0.2">
      <c r="W96" s="237"/>
      <c r="X96" s="237"/>
      <c r="Y96" s="237"/>
    </row>
    <row r="97" spans="23:25" s="238" customFormat="1" x14ac:dyDescent="0.2">
      <c r="W97" s="237"/>
      <c r="X97" s="237"/>
      <c r="Y97" s="237"/>
    </row>
    <row r="98" spans="23:25" s="238" customFormat="1" x14ac:dyDescent="0.2">
      <c r="W98" s="237"/>
      <c r="X98" s="239"/>
      <c r="Y98" s="237"/>
    </row>
  </sheetData>
  <sheetProtection sheet="1" objects="1" scenarios="1"/>
  <mergeCells count="15">
    <mergeCell ref="R8:T8"/>
    <mergeCell ref="A8:B9"/>
    <mergeCell ref="C8:E8"/>
    <mergeCell ref="F8:H8"/>
    <mergeCell ref="I8:K8"/>
    <mergeCell ref="L8:N8"/>
    <mergeCell ref="O8:Q8"/>
    <mergeCell ref="A1:T1"/>
    <mergeCell ref="O3:T3"/>
    <mergeCell ref="P4:T4"/>
    <mergeCell ref="P5:T5"/>
    <mergeCell ref="A7:B7"/>
    <mergeCell ref="C7:H7"/>
    <mergeCell ref="I7:N7"/>
    <mergeCell ref="O7:T7"/>
  </mergeCells>
  <dataValidations count="2">
    <dataValidation type="list" allowBlank="1" showInputMessage="1" showErrorMessage="1" sqref="P5:T5 JL5:JP5 TH5:TL5 ADD5:ADH5 AMZ5:AND5 AWV5:AWZ5 BGR5:BGV5 BQN5:BQR5 CAJ5:CAN5 CKF5:CKJ5 CUB5:CUF5 DDX5:DEB5 DNT5:DNX5 DXP5:DXT5 EHL5:EHP5 ERH5:ERL5 FBD5:FBH5 FKZ5:FLD5 FUV5:FUZ5 GER5:GEV5 GON5:GOR5 GYJ5:GYN5 HIF5:HIJ5 HSB5:HSF5 IBX5:ICB5 ILT5:ILX5 IVP5:IVT5 JFL5:JFP5 JPH5:JPL5 JZD5:JZH5 KIZ5:KJD5 KSV5:KSZ5 LCR5:LCV5 LMN5:LMR5 LWJ5:LWN5 MGF5:MGJ5 MQB5:MQF5 MZX5:NAB5 NJT5:NJX5 NTP5:NTT5 ODL5:ODP5 ONH5:ONL5 OXD5:OXH5 PGZ5:PHD5 PQV5:PQZ5 QAR5:QAV5 QKN5:QKR5 QUJ5:QUN5 REF5:REJ5 ROB5:ROF5 RXX5:RYB5 SHT5:SHX5 SRP5:SRT5 TBL5:TBP5 TLH5:TLL5 TVD5:TVH5 UEZ5:UFD5 UOV5:UOZ5 UYR5:UYV5 VIN5:VIR5 VSJ5:VSN5 WCF5:WCJ5 WMB5:WMF5 WVX5:WWB5 P65541:T65541 JL65541:JP65541 TH65541:TL65541 ADD65541:ADH65541 AMZ65541:AND65541 AWV65541:AWZ65541 BGR65541:BGV65541 BQN65541:BQR65541 CAJ65541:CAN65541 CKF65541:CKJ65541 CUB65541:CUF65541 DDX65541:DEB65541 DNT65541:DNX65541 DXP65541:DXT65541 EHL65541:EHP65541 ERH65541:ERL65541 FBD65541:FBH65541 FKZ65541:FLD65541 FUV65541:FUZ65541 GER65541:GEV65541 GON65541:GOR65541 GYJ65541:GYN65541 HIF65541:HIJ65541 HSB65541:HSF65541 IBX65541:ICB65541 ILT65541:ILX65541 IVP65541:IVT65541 JFL65541:JFP65541 JPH65541:JPL65541 JZD65541:JZH65541 KIZ65541:KJD65541 KSV65541:KSZ65541 LCR65541:LCV65541 LMN65541:LMR65541 LWJ65541:LWN65541 MGF65541:MGJ65541 MQB65541:MQF65541 MZX65541:NAB65541 NJT65541:NJX65541 NTP65541:NTT65541 ODL65541:ODP65541 ONH65541:ONL65541 OXD65541:OXH65541 PGZ65541:PHD65541 PQV65541:PQZ65541 QAR65541:QAV65541 QKN65541:QKR65541 QUJ65541:QUN65541 REF65541:REJ65541 ROB65541:ROF65541 RXX65541:RYB65541 SHT65541:SHX65541 SRP65541:SRT65541 TBL65541:TBP65541 TLH65541:TLL65541 TVD65541:TVH65541 UEZ65541:UFD65541 UOV65541:UOZ65541 UYR65541:UYV65541 VIN65541:VIR65541 VSJ65541:VSN65541 WCF65541:WCJ65541 WMB65541:WMF65541 WVX65541:WWB65541 P131077:T131077 JL131077:JP131077 TH131077:TL131077 ADD131077:ADH131077 AMZ131077:AND131077 AWV131077:AWZ131077 BGR131077:BGV131077 BQN131077:BQR131077 CAJ131077:CAN131077 CKF131077:CKJ131077 CUB131077:CUF131077 DDX131077:DEB131077 DNT131077:DNX131077 DXP131077:DXT131077 EHL131077:EHP131077 ERH131077:ERL131077 FBD131077:FBH131077 FKZ131077:FLD131077 FUV131077:FUZ131077 GER131077:GEV131077 GON131077:GOR131077 GYJ131077:GYN131077 HIF131077:HIJ131077 HSB131077:HSF131077 IBX131077:ICB131077 ILT131077:ILX131077 IVP131077:IVT131077 JFL131077:JFP131077 JPH131077:JPL131077 JZD131077:JZH131077 KIZ131077:KJD131077 KSV131077:KSZ131077 LCR131077:LCV131077 LMN131077:LMR131077 LWJ131077:LWN131077 MGF131077:MGJ131077 MQB131077:MQF131077 MZX131077:NAB131077 NJT131077:NJX131077 NTP131077:NTT131077 ODL131077:ODP131077 ONH131077:ONL131077 OXD131077:OXH131077 PGZ131077:PHD131077 PQV131077:PQZ131077 QAR131077:QAV131077 QKN131077:QKR131077 QUJ131077:QUN131077 REF131077:REJ131077 ROB131077:ROF131077 RXX131077:RYB131077 SHT131077:SHX131077 SRP131077:SRT131077 TBL131077:TBP131077 TLH131077:TLL131077 TVD131077:TVH131077 UEZ131077:UFD131077 UOV131077:UOZ131077 UYR131077:UYV131077 VIN131077:VIR131077 VSJ131077:VSN131077 WCF131077:WCJ131077 WMB131077:WMF131077 WVX131077:WWB131077 P196613:T196613 JL196613:JP196613 TH196613:TL196613 ADD196613:ADH196613 AMZ196613:AND196613 AWV196613:AWZ196613 BGR196613:BGV196613 BQN196613:BQR196613 CAJ196613:CAN196613 CKF196613:CKJ196613 CUB196613:CUF196613 DDX196613:DEB196613 DNT196613:DNX196613 DXP196613:DXT196613 EHL196613:EHP196613 ERH196613:ERL196613 FBD196613:FBH196613 FKZ196613:FLD196613 FUV196613:FUZ196613 GER196613:GEV196613 GON196613:GOR196613 GYJ196613:GYN196613 HIF196613:HIJ196613 HSB196613:HSF196613 IBX196613:ICB196613 ILT196613:ILX196613 IVP196613:IVT196613 JFL196613:JFP196613 JPH196613:JPL196613 JZD196613:JZH196613 KIZ196613:KJD196613 KSV196613:KSZ196613 LCR196613:LCV196613 LMN196613:LMR196613 LWJ196613:LWN196613 MGF196613:MGJ196613 MQB196613:MQF196613 MZX196613:NAB196613 NJT196613:NJX196613 NTP196613:NTT196613 ODL196613:ODP196613 ONH196613:ONL196613 OXD196613:OXH196613 PGZ196613:PHD196613 PQV196613:PQZ196613 QAR196613:QAV196613 QKN196613:QKR196613 QUJ196613:QUN196613 REF196613:REJ196613 ROB196613:ROF196613 RXX196613:RYB196613 SHT196613:SHX196613 SRP196613:SRT196613 TBL196613:TBP196613 TLH196613:TLL196613 TVD196613:TVH196613 UEZ196613:UFD196613 UOV196613:UOZ196613 UYR196613:UYV196613 VIN196613:VIR196613 VSJ196613:VSN196613 WCF196613:WCJ196613 WMB196613:WMF196613 WVX196613:WWB196613 P262149:T262149 JL262149:JP262149 TH262149:TL262149 ADD262149:ADH262149 AMZ262149:AND262149 AWV262149:AWZ262149 BGR262149:BGV262149 BQN262149:BQR262149 CAJ262149:CAN262149 CKF262149:CKJ262149 CUB262149:CUF262149 DDX262149:DEB262149 DNT262149:DNX262149 DXP262149:DXT262149 EHL262149:EHP262149 ERH262149:ERL262149 FBD262149:FBH262149 FKZ262149:FLD262149 FUV262149:FUZ262149 GER262149:GEV262149 GON262149:GOR262149 GYJ262149:GYN262149 HIF262149:HIJ262149 HSB262149:HSF262149 IBX262149:ICB262149 ILT262149:ILX262149 IVP262149:IVT262149 JFL262149:JFP262149 JPH262149:JPL262149 JZD262149:JZH262149 KIZ262149:KJD262149 KSV262149:KSZ262149 LCR262149:LCV262149 LMN262149:LMR262149 LWJ262149:LWN262149 MGF262149:MGJ262149 MQB262149:MQF262149 MZX262149:NAB262149 NJT262149:NJX262149 NTP262149:NTT262149 ODL262149:ODP262149 ONH262149:ONL262149 OXD262149:OXH262149 PGZ262149:PHD262149 PQV262149:PQZ262149 QAR262149:QAV262149 QKN262149:QKR262149 QUJ262149:QUN262149 REF262149:REJ262149 ROB262149:ROF262149 RXX262149:RYB262149 SHT262149:SHX262149 SRP262149:SRT262149 TBL262149:TBP262149 TLH262149:TLL262149 TVD262149:TVH262149 UEZ262149:UFD262149 UOV262149:UOZ262149 UYR262149:UYV262149 VIN262149:VIR262149 VSJ262149:VSN262149 WCF262149:WCJ262149 WMB262149:WMF262149 WVX262149:WWB262149 P327685:T327685 JL327685:JP327685 TH327685:TL327685 ADD327685:ADH327685 AMZ327685:AND327685 AWV327685:AWZ327685 BGR327685:BGV327685 BQN327685:BQR327685 CAJ327685:CAN327685 CKF327685:CKJ327685 CUB327685:CUF327685 DDX327685:DEB327685 DNT327685:DNX327685 DXP327685:DXT327685 EHL327685:EHP327685 ERH327685:ERL327685 FBD327685:FBH327685 FKZ327685:FLD327685 FUV327685:FUZ327685 GER327685:GEV327685 GON327685:GOR327685 GYJ327685:GYN327685 HIF327685:HIJ327685 HSB327685:HSF327685 IBX327685:ICB327685 ILT327685:ILX327685 IVP327685:IVT327685 JFL327685:JFP327685 JPH327685:JPL327685 JZD327685:JZH327685 KIZ327685:KJD327685 KSV327685:KSZ327685 LCR327685:LCV327685 LMN327685:LMR327685 LWJ327685:LWN327685 MGF327685:MGJ327685 MQB327685:MQF327685 MZX327685:NAB327685 NJT327685:NJX327685 NTP327685:NTT327685 ODL327685:ODP327685 ONH327685:ONL327685 OXD327685:OXH327685 PGZ327685:PHD327685 PQV327685:PQZ327685 QAR327685:QAV327685 QKN327685:QKR327685 QUJ327685:QUN327685 REF327685:REJ327685 ROB327685:ROF327685 RXX327685:RYB327685 SHT327685:SHX327685 SRP327685:SRT327685 TBL327685:TBP327685 TLH327685:TLL327685 TVD327685:TVH327685 UEZ327685:UFD327685 UOV327685:UOZ327685 UYR327685:UYV327685 VIN327685:VIR327685 VSJ327685:VSN327685 WCF327685:WCJ327685 WMB327685:WMF327685 WVX327685:WWB327685 P393221:T393221 JL393221:JP393221 TH393221:TL393221 ADD393221:ADH393221 AMZ393221:AND393221 AWV393221:AWZ393221 BGR393221:BGV393221 BQN393221:BQR393221 CAJ393221:CAN393221 CKF393221:CKJ393221 CUB393221:CUF393221 DDX393221:DEB393221 DNT393221:DNX393221 DXP393221:DXT393221 EHL393221:EHP393221 ERH393221:ERL393221 FBD393221:FBH393221 FKZ393221:FLD393221 FUV393221:FUZ393221 GER393221:GEV393221 GON393221:GOR393221 GYJ393221:GYN393221 HIF393221:HIJ393221 HSB393221:HSF393221 IBX393221:ICB393221 ILT393221:ILX393221 IVP393221:IVT393221 JFL393221:JFP393221 JPH393221:JPL393221 JZD393221:JZH393221 KIZ393221:KJD393221 KSV393221:KSZ393221 LCR393221:LCV393221 LMN393221:LMR393221 LWJ393221:LWN393221 MGF393221:MGJ393221 MQB393221:MQF393221 MZX393221:NAB393221 NJT393221:NJX393221 NTP393221:NTT393221 ODL393221:ODP393221 ONH393221:ONL393221 OXD393221:OXH393221 PGZ393221:PHD393221 PQV393221:PQZ393221 QAR393221:QAV393221 QKN393221:QKR393221 QUJ393221:QUN393221 REF393221:REJ393221 ROB393221:ROF393221 RXX393221:RYB393221 SHT393221:SHX393221 SRP393221:SRT393221 TBL393221:TBP393221 TLH393221:TLL393221 TVD393221:TVH393221 UEZ393221:UFD393221 UOV393221:UOZ393221 UYR393221:UYV393221 VIN393221:VIR393221 VSJ393221:VSN393221 WCF393221:WCJ393221 WMB393221:WMF393221 WVX393221:WWB393221 P458757:T458757 JL458757:JP458757 TH458757:TL458757 ADD458757:ADH458757 AMZ458757:AND458757 AWV458757:AWZ458757 BGR458757:BGV458757 BQN458757:BQR458757 CAJ458757:CAN458757 CKF458757:CKJ458757 CUB458757:CUF458757 DDX458757:DEB458757 DNT458757:DNX458757 DXP458757:DXT458757 EHL458757:EHP458757 ERH458757:ERL458757 FBD458757:FBH458757 FKZ458757:FLD458757 FUV458757:FUZ458757 GER458757:GEV458757 GON458757:GOR458757 GYJ458757:GYN458757 HIF458757:HIJ458757 HSB458757:HSF458757 IBX458757:ICB458757 ILT458757:ILX458757 IVP458757:IVT458757 JFL458757:JFP458757 JPH458757:JPL458757 JZD458757:JZH458757 KIZ458757:KJD458757 KSV458757:KSZ458757 LCR458757:LCV458757 LMN458757:LMR458757 LWJ458757:LWN458757 MGF458757:MGJ458757 MQB458757:MQF458757 MZX458757:NAB458757 NJT458757:NJX458757 NTP458757:NTT458757 ODL458757:ODP458757 ONH458757:ONL458757 OXD458757:OXH458757 PGZ458757:PHD458757 PQV458757:PQZ458757 QAR458757:QAV458757 QKN458757:QKR458757 QUJ458757:QUN458757 REF458757:REJ458757 ROB458757:ROF458757 RXX458757:RYB458757 SHT458757:SHX458757 SRP458757:SRT458757 TBL458757:TBP458757 TLH458757:TLL458757 TVD458757:TVH458757 UEZ458757:UFD458757 UOV458757:UOZ458757 UYR458757:UYV458757 VIN458757:VIR458757 VSJ458757:VSN458757 WCF458757:WCJ458757 WMB458757:WMF458757 WVX458757:WWB458757 P524293:T524293 JL524293:JP524293 TH524293:TL524293 ADD524293:ADH524293 AMZ524293:AND524293 AWV524293:AWZ524293 BGR524293:BGV524293 BQN524293:BQR524293 CAJ524293:CAN524293 CKF524293:CKJ524293 CUB524293:CUF524293 DDX524293:DEB524293 DNT524293:DNX524293 DXP524293:DXT524293 EHL524293:EHP524293 ERH524293:ERL524293 FBD524293:FBH524293 FKZ524293:FLD524293 FUV524293:FUZ524293 GER524293:GEV524293 GON524293:GOR524293 GYJ524293:GYN524293 HIF524293:HIJ524293 HSB524293:HSF524293 IBX524293:ICB524293 ILT524293:ILX524293 IVP524293:IVT524293 JFL524293:JFP524293 JPH524293:JPL524293 JZD524293:JZH524293 KIZ524293:KJD524293 KSV524293:KSZ524293 LCR524293:LCV524293 LMN524293:LMR524293 LWJ524293:LWN524293 MGF524293:MGJ524293 MQB524293:MQF524293 MZX524293:NAB524293 NJT524293:NJX524293 NTP524293:NTT524293 ODL524293:ODP524293 ONH524293:ONL524293 OXD524293:OXH524293 PGZ524293:PHD524293 PQV524293:PQZ524293 QAR524293:QAV524293 QKN524293:QKR524293 QUJ524293:QUN524293 REF524293:REJ524293 ROB524293:ROF524293 RXX524293:RYB524293 SHT524293:SHX524293 SRP524293:SRT524293 TBL524293:TBP524293 TLH524293:TLL524293 TVD524293:TVH524293 UEZ524293:UFD524293 UOV524293:UOZ524293 UYR524293:UYV524293 VIN524293:VIR524293 VSJ524293:VSN524293 WCF524293:WCJ524293 WMB524293:WMF524293 WVX524293:WWB524293 P589829:T589829 JL589829:JP589829 TH589829:TL589829 ADD589829:ADH589829 AMZ589829:AND589829 AWV589829:AWZ589829 BGR589829:BGV589829 BQN589829:BQR589829 CAJ589829:CAN589829 CKF589829:CKJ589829 CUB589829:CUF589829 DDX589829:DEB589829 DNT589829:DNX589829 DXP589829:DXT589829 EHL589829:EHP589829 ERH589829:ERL589829 FBD589829:FBH589829 FKZ589829:FLD589829 FUV589829:FUZ589829 GER589829:GEV589829 GON589829:GOR589829 GYJ589829:GYN589829 HIF589829:HIJ589829 HSB589829:HSF589829 IBX589829:ICB589829 ILT589829:ILX589829 IVP589829:IVT589829 JFL589829:JFP589829 JPH589829:JPL589829 JZD589829:JZH589829 KIZ589829:KJD589829 KSV589829:KSZ589829 LCR589829:LCV589829 LMN589829:LMR589829 LWJ589829:LWN589829 MGF589829:MGJ589829 MQB589829:MQF589829 MZX589829:NAB589829 NJT589829:NJX589829 NTP589829:NTT589829 ODL589829:ODP589829 ONH589829:ONL589829 OXD589829:OXH589829 PGZ589829:PHD589829 PQV589829:PQZ589829 QAR589829:QAV589829 QKN589829:QKR589829 QUJ589829:QUN589829 REF589829:REJ589829 ROB589829:ROF589829 RXX589829:RYB589829 SHT589829:SHX589829 SRP589829:SRT589829 TBL589829:TBP589829 TLH589829:TLL589829 TVD589829:TVH589829 UEZ589829:UFD589829 UOV589829:UOZ589829 UYR589829:UYV589829 VIN589829:VIR589829 VSJ589829:VSN589829 WCF589829:WCJ589829 WMB589829:WMF589829 WVX589829:WWB589829 P655365:T655365 JL655365:JP655365 TH655365:TL655365 ADD655365:ADH655365 AMZ655365:AND655365 AWV655365:AWZ655365 BGR655365:BGV655365 BQN655365:BQR655365 CAJ655365:CAN655365 CKF655365:CKJ655365 CUB655365:CUF655365 DDX655365:DEB655365 DNT655365:DNX655365 DXP655365:DXT655365 EHL655365:EHP655365 ERH655365:ERL655365 FBD655365:FBH655365 FKZ655365:FLD655365 FUV655365:FUZ655365 GER655365:GEV655365 GON655365:GOR655365 GYJ655365:GYN655365 HIF655365:HIJ655365 HSB655365:HSF655365 IBX655365:ICB655365 ILT655365:ILX655365 IVP655365:IVT655365 JFL655365:JFP655365 JPH655365:JPL655365 JZD655365:JZH655365 KIZ655365:KJD655365 KSV655365:KSZ655365 LCR655365:LCV655365 LMN655365:LMR655365 LWJ655365:LWN655365 MGF655365:MGJ655365 MQB655365:MQF655365 MZX655365:NAB655365 NJT655365:NJX655365 NTP655365:NTT655365 ODL655365:ODP655365 ONH655365:ONL655365 OXD655365:OXH655365 PGZ655365:PHD655365 PQV655365:PQZ655365 QAR655365:QAV655365 QKN655365:QKR655365 QUJ655365:QUN655365 REF655365:REJ655365 ROB655365:ROF655365 RXX655365:RYB655365 SHT655365:SHX655365 SRP655365:SRT655365 TBL655365:TBP655365 TLH655365:TLL655365 TVD655365:TVH655365 UEZ655365:UFD655365 UOV655365:UOZ655365 UYR655365:UYV655365 VIN655365:VIR655365 VSJ655365:VSN655365 WCF655365:WCJ655365 WMB655365:WMF655365 WVX655365:WWB655365 P720901:T720901 JL720901:JP720901 TH720901:TL720901 ADD720901:ADH720901 AMZ720901:AND720901 AWV720901:AWZ720901 BGR720901:BGV720901 BQN720901:BQR720901 CAJ720901:CAN720901 CKF720901:CKJ720901 CUB720901:CUF720901 DDX720901:DEB720901 DNT720901:DNX720901 DXP720901:DXT720901 EHL720901:EHP720901 ERH720901:ERL720901 FBD720901:FBH720901 FKZ720901:FLD720901 FUV720901:FUZ720901 GER720901:GEV720901 GON720901:GOR720901 GYJ720901:GYN720901 HIF720901:HIJ720901 HSB720901:HSF720901 IBX720901:ICB720901 ILT720901:ILX720901 IVP720901:IVT720901 JFL720901:JFP720901 JPH720901:JPL720901 JZD720901:JZH720901 KIZ720901:KJD720901 KSV720901:KSZ720901 LCR720901:LCV720901 LMN720901:LMR720901 LWJ720901:LWN720901 MGF720901:MGJ720901 MQB720901:MQF720901 MZX720901:NAB720901 NJT720901:NJX720901 NTP720901:NTT720901 ODL720901:ODP720901 ONH720901:ONL720901 OXD720901:OXH720901 PGZ720901:PHD720901 PQV720901:PQZ720901 QAR720901:QAV720901 QKN720901:QKR720901 QUJ720901:QUN720901 REF720901:REJ720901 ROB720901:ROF720901 RXX720901:RYB720901 SHT720901:SHX720901 SRP720901:SRT720901 TBL720901:TBP720901 TLH720901:TLL720901 TVD720901:TVH720901 UEZ720901:UFD720901 UOV720901:UOZ720901 UYR720901:UYV720901 VIN720901:VIR720901 VSJ720901:VSN720901 WCF720901:WCJ720901 WMB720901:WMF720901 WVX720901:WWB720901 P786437:T786437 JL786437:JP786437 TH786437:TL786437 ADD786437:ADH786437 AMZ786437:AND786437 AWV786437:AWZ786437 BGR786437:BGV786437 BQN786437:BQR786437 CAJ786437:CAN786437 CKF786437:CKJ786437 CUB786437:CUF786437 DDX786437:DEB786437 DNT786437:DNX786437 DXP786437:DXT786437 EHL786437:EHP786437 ERH786437:ERL786437 FBD786437:FBH786437 FKZ786437:FLD786437 FUV786437:FUZ786437 GER786437:GEV786437 GON786437:GOR786437 GYJ786437:GYN786437 HIF786437:HIJ786437 HSB786437:HSF786437 IBX786437:ICB786437 ILT786437:ILX786437 IVP786437:IVT786437 JFL786437:JFP786437 JPH786437:JPL786437 JZD786437:JZH786437 KIZ786437:KJD786437 KSV786437:KSZ786437 LCR786437:LCV786437 LMN786437:LMR786437 LWJ786437:LWN786437 MGF786437:MGJ786437 MQB786437:MQF786437 MZX786437:NAB786437 NJT786437:NJX786437 NTP786437:NTT786437 ODL786437:ODP786437 ONH786437:ONL786437 OXD786437:OXH786437 PGZ786437:PHD786437 PQV786437:PQZ786437 QAR786437:QAV786437 QKN786437:QKR786437 QUJ786437:QUN786437 REF786437:REJ786437 ROB786437:ROF786437 RXX786437:RYB786437 SHT786437:SHX786437 SRP786437:SRT786437 TBL786437:TBP786437 TLH786437:TLL786437 TVD786437:TVH786437 UEZ786437:UFD786437 UOV786437:UOZ786437 UYR786437:UYV786437 VIN786437:VIR786437 VSJ786437:VSN786437 WCF786437:WCJ786437 WMB786437:WMF786437 WVX786437:WWB786437 P851973:T851973 JL851973:JP851973 TH851973:TL851973 ADD851973:ADH851973 AMZ851973:AND851973 AWV851973:AWZ851973 BGR851973:BGV851973 BQN851973:BQR851973 CAJ851973:CAN851973 CKF851973:CKJ851973 CUB851973:CUF851973 DDX851973:DEB851973 DNT851973:DNX851973 DXP851973:DXT851973 EHL851973:EHP851973 ERH851973:ERL851973 FBD851973:FBH851973 FKZ851973:FLD851973 FUV851973:FUZ851973 GER851973:GEV851973 GON851973:GOR851973 GYJ851973:GYN851973 HIF851973:HIJ851973 HSB851973:HSF851973 IBX851973:ICB851973 ILT851973:ILX851973 IVP851973:IVT851973 JFL851973:JFP851973 JPH851973:JPL851973 JZD851973:JZH851973 KIZ851973:KJD851973 KSV851973:KSZ851973 LCR851973:LCV851973 LMN851973:LMR851973 LWJ851973:LWN851973 MGF851973:MGJ851973 MQB851973:MQF851973 MZX851973:NAB851973 NJT851973:NJX851973 NTP851973:NTT851973 ODL851973:ODP851973 ONH851973:ONL851973 OXD851973:OXH851973 PGZ851973:PHD851973 PQV851973:PQZ851973 QAR851973:QAV851973 QKN851973:QKR851973 QUJ851973:QUN851973 REF851973:REJ851973 ROB851973:ROF851973 RXX851973:RYB851973 SHT851973:SHX851973 SRP851973:SRT851973 TBL851973:TBP851973 TLH851973:TLL851973 TVD851973:TVH851973 UEZ851973:UFD851973 UOV851973:UOZ851973 UYR851973:UYV851973 VIN851973:VIR851973 VSJ851973:VSN851973 WCF851973:WCJ851973 WMB851973:WMF851973 WVX851973:WWB851973 P917509:T917509 JL917509:JP917509 TH917509:TL917509 ADD917509:ADH917509 AMZ917509:AND917509 AWV917509:AWZ917509 BGR917509:BGV917509 BQN917509:BQR917509 CAJ917509:CAN917509 CKF917509:CKJ917509 CUB917509:CUF917509 DDX917509:DEB917509 DNT917509:DNX917509 DXP917509:DXT917509 EHL917509:EHP917509 ERH917509:ERL917509 FBD917509:FBH917509 FKZ917509:FLD917509 FUV917509:FUZ917509 GER917509:GEV917509 GON917509:GOR917509 GYJ917509:GYN917509 HIF917509:HIJ917509 HSB917509:HSF917509 IBX917509:ICB917509 ILT917509:ILX917509 IVP917509:IVT917509 JFL917509:JFP917509 JPH917509:JPL917509 JZD917509:JZH917509 KIZ917509:KJD917509 KSV917509:KSZ917509 LCR917509:LCV917509 LMN917509:LMR917509 LWJ917509:LWN917509 MGF917509:MGJ917509 MQB917509:MQF917509 MZX917509:NAB917509 NJT917509:NJX917509 NTP917509:NTT917509 ODL917509:ODP917509 ONH917509:ONL917509 OXD917509:OXH917509 PGZ917509:PHD917509 PQV917509:PQZ917509 QAR917509:QAV917509 QKN917509:QKR917509 QUJ917509:QUN917509 REF917509:REJ917509 ROB917509:ROF917509 RXX917509:RYB917509 SHT917509:SHX917509 SRP917509:SRT917509 TBL917509:TBP917509 TLH917509:TLL917509 TVD917509:TVH917509 UEZ917509:UFD917509 UOV917509:UOZ917509 UYR917509:UYV917509 VIN917509:VIR917509 VSJ917509:VSN917509 WCF917509:WCJ917509 WMB917509:WMF917509 WVX917509:WWB917509 P983045:T983045 JL983045:JP983045 TH983045:TL983045 ADD983045:ADH983045 AMZ983045:AND983045 AWV983045:AWZ983045 BGR983045:BGV983045 BQN983045:BQR983045 CAJ983045:CAN983045 CKF983045:CKJ983045 CUB983045:CUF983045 DDX983045:DEB983045 DNT983045:DNX983045 DXP983045:DXT983045 EHL983045:EHP983045 ERH983045:ERL983045 FBD983045:FBH983045 FKZ983045:FLD983045 FUV983045:FUZ983045 GER983045:GEV983045 GON983045:GOR983045 GYJ983045:GYN983045 HIF983045:HIJ983045 HSB983045:HSF983045 IBX983045:ICB983045 ILT983045:ILX983045 IVP983045:IVT983045 JFL983045:JFP983045 JPH983045:JPL983045 JZD983045:JZH983045 KIZ983045:KJD983045 KSV983045:KSZ983045 LCR983045:LCV983045 LMN983045:LMR983045 LWJ983045:LWN983045 MGF983045:MGJ983045 MQB983045:MQF983045 MZX983045:NAB983045 NJT983045:NJX983045 NTP983045:NTT983045 ODL983045:ODP983045 ONH983045:ONL983045 OXD983045:OXH983045 PGZ983045:PHD983045 PQV983045:PQZ983045 QAR983045:QAV983045 QKN983045:QKR983045 QUJ983045:QUN983045 REF983045:REJ983045 ROB983045:ROF983045 RXX983045:RYB983045 SHT983045:SHX983045 SRP983045:SRT983045 TBL983045:TBP983045 TLH983045:TLL983045 TVD983045:TVH983045 UEZ983045:UFD983045 UOV983045:UOZ983045 UYR983045:UYV983045 VIN983045:VIR983045 VSJ983045:VSN983045 WCF983045:WCJ983045 WMB983045:WMF983045 WVX983045:WWB983045">
      <formula1>$X$11:$X$12</formula1>
    </dataValidation>
    <dataValidation type="list" allowBlank="1" showInputMessage="1" showErrorMessage="1" sqref="P4:T4 JL4:JP4 TH4:TL4 ADD4:ADH4 AMZ4:AND4 AWV4:AWZ4 BGR4:BGV4 BQN4:BQR4 CAJ4:CAN4 CKF4:CKJ4 CUB4:CUF4 DDX4:DEB4 DNT4:DNX4 DXP4:DXT4 EHL4:EHP4 ERH4:ERL4 FBD4:FBH4 FKZ4:FLD4 FUV4:FUZ4 GER4:GEV4 GON4:GOR4 GYJ4:GYN4 HIF4:HIJ4 HSB4:HSF4 IBX4:ICB4 ILT4:ILX4 IVP4:IVT4 JFL4:JFP4 JPH4:JPL4 JZD4:JZH4 KIZ4:KJD4 KSV4:KSZ4 LCR4:LCV4 LMN4:LMR4 LWJ4:LWN4 MGF4:MGJ4 MQB4:MQF4 MZX4:NAB4 NJT4:NJX4 NTP4:NTT4 ODL4:ODP4 ONH4:ONL4 OXD4:OXH4 PGZ4:PHD4 PQV4:PQZ4 QAR4:QAV4 QKN4:QKR4 QUJ4:QUN4 REF4:REJ4 ROB4:ROF4 RXX4:RYB4 SHT4:SHX4 SRP4:SRT4 TBL4:TBP4 TLH4:TLL4 TVD4:TVH4 UEZ4:UFD4 UOV4:UOZ4 UYR4:UYV4 VIN4:VIR4 VSJ4:VSN4 WCF4:WCJ4 WMB4:WMF4 WVX4:WWB4 P65540:T65540 JL65540:JP65540 TH65540:TL65540 ADD65540:ADH65540 AMZ65540:AND65540 AWV65540:AWZ65540 BGR65540:BGV65540 BQN65540:BQR65540 CAJ65540:CAN65540 CKF65540:CKJ65540 CUB65540:CUF65540 DDX65540:DEB65540 DNT65540:DNX65540 DXP65540:DXT65540 EHL65540:EHP65540 ERH65540:ERL65540 FBD65540:FBH65540 FKZ65540:FLD65540 FUV65540:FUZ65540 GER65540:GEV65540 GON65540:GOR65540 GYJ65540:GYN65540 HIF65540:HIJ65540 HSB65540:HSF65540 IBX65540:ICB65540 ILT65540:ILX65540 IVP65540:IVT65540 JFL65540:JFP65540 JPH65540:JPL65540 JZD65540:JZH65540 KIZ65540:KJD65540 KSV65540:KSZ65540 LCR65540:LCV65540 LMN65540:LMR65540 LWJ65540:LWN65540 MGF65540:MGJ65540 MQB65540:MQF65540 MZX65540:NAB65540 NJT65540:NJX65540 NTP65540:NTT65540 ODL65540:ODP65540 ONH65540:ONL65540 OXD65540:OXH65540 PGZ65540:PHD65540 PQV65540:PQZ65540 QAR65540:QAV65540 QKN65540:QKR65540 QUJ65540:QUN65540 REF65540:REJ65540 ROB65540:ROF65540 RXX65540:RYB65540 SHT65540:SHX65540 SRP65540:SRT65540 TBL65540:TBP65540 TLH65540:TLL65540 TVD65540:TVH65540 UEZ65540:UFD65540 UOV65540:UOZ65540 UYR65540:UYV65540 VIN65540:VIR65540 VSJ65540:VSN65540 WCF65540:WCJ65540 WMB65540:WMF65540 WVX65540:WWB65540 P131076:T131076 JL131076:JP131076 TH131076:TL131076 ADD131076:ADH131076 AMZ131076:AND131076 AWV131076:AWZ131076 BGR131076:BGV131076 BQN131076:BQR131076 CAJ131076:CAN131076 CKF131076:CKJ131076 CUB131076:CUF131076 DDX131076:DEB131076 DNT131076:DNX131076 DXP131076:DXT131076 EHL131076:EHP131076 ERH131076:ERL131076 FBD131076:FBH131076 FKZ131076:FLD131076 FUV131076:FUZ131076 GER131076:GEV131076 GON131076:GOR131076 GYJ131076:GYN131076 HIF131076:HIJ131076 HSB131076:HSF131076 IBX131076:ICB131076 ILT131076:ILX131076 IVP131076:IVT131076 JFL131076:JFP131076 JPH131076:JPL131076 JZD131076:JZH131076 KIZ131076:KJD131076 KSV131076:KSZ131076 LCR131076:LCV131076 LMN131076:LMR131076 LWJ131076:LWN131076 MGF131076:MGJ131076 MQB131076:MQF131076 MZX131076:NAB131076 NJT131076:NJX131076 NTP131076:NTT131076 ODL131076:ODP131076 ONH131076:ONL131076 OXD131076:OXH131076 PGZ131076:PHD131076 PQV131076:PQZ131076 QAR131076:QAV131076 QKN131076:QKR131076 QUJ131076:QUN131076 REF131076:REJ131076 ROB131076:ROF131076 RXX131076:RYB131076 SHT131076:SHX131076 SRP131076:SRT131076 TBL131076:TBP131076 TLH131076:TLL131076 TVD131076:TVH131076 UEZ131076:UFD131076 UOV131076:UOZ131076 UYR131076:UYV131076 VIN131076:VIR131076 VSJ131076:VSN131076 WCF131076:WCJ131076 WMB131076:WMF131076 WVX131076:WWB131076 P196612:T196612 JL196612:JP196612 TH196612:TL196612 ADD196612:ADH196612 AMZ196612:AND196612 AWV196612:AWZ196612 BGR196612:BGV196612 BQN196612:BQR196612 CAJ196612:CAN196612 CKF196612:CKJ196612 CUB196612:CUF196612 DDX196612:DEB196612 DNT196612:DNX196612 DXP196612:DXT196612 EHL196612:EHP196612 ERH196612:ERL196612 FBD196612:FBH196612 FKZ196612:FLD196612 FUV196612:FUZ196612 GER196612:GEV196612 GON196612:GOR196612 GYJ196612:GYN196612 HIF196612:HIJ196612 HSB196612:HSF196612 IBX196612:ICB196612 ILT196612:ILX196612 IVP196612:IVT196612 JFL196612:JFP196612 JPH196612:JPL196612 JZD196612:JZH196612 KIZ196612:KJD196612 KSV196612:KSZ196612 LCR196612:LCV196612 LMN196612:LMR196612 LWJ196612:LWN196612 MGF196612:MGJ196612 MQB196612:MQF196612 MZX196612:NAB196612 NJT196612:NJX196612 NTP196612:NTT196612 ODL196612:ODP196612 ONH196612:ONL196612 OXD196612:OXH196612 PGZ196612:PHD196612 PQV196612:PQZ196612 QAR196612:QAV196612 QKN196612:QKR196612 QUJ196612:QUN196612 REF196612:REJ196612 ROB196612:ROF196612 RXX196612:RYB196612 SHT196612:SHX196612 SRP196612:SRT196612 TBL196612:TBP196612 TLH196612:TLL196612 TVD196612:TVH196612 UEZ196612:UFD196612 UOV196612:UOZ196612 UYR196612:UYV196612 VIN196612:VIR196612 VSJ196612:VSN196612 WCF196612:WCJ196612 WMB196612:WMF196612 WVX196612:WWB196612 P262148:T262148 JL262148:JP262148 TH262148:TL262148 ADD262148:ADH262148 AMZ262148:AND262148 AWV262148:AWZ262148 BGR262148:BGV262148 BQN262148:BQR262148 CAJ262148:CAN262148 CKF262148:CKJ262148 CUB262148:CUF262148 DDX262148:DEB262148 DNT262148:DNX262148 DXP262148:DXT262148 EHL262148:EHP262148 ERH262148:ERL262148 FBD262148:FBH262148 FKZ262148:FLD262148 FUV262148:FUZ262148 GER262148:GEV262148 GON262148:GOR262148 GYJ262148:GYN262148 HIF262148:HIJ262148 HSB262148:HSF262148 IBX262148:ICB262148 ILT262148:ILX262148 IVP262148:IVT262148 JFL262148:JFP262148 JPH262148:JPL262148 JZD262148:JZH262148 KIZ262148:KJD262148 KSV262148:KSZ262148 LCR262148:LCV262148 LMN262148:LMR262148 LWJ262148:LWN262148 MGF262148:MGJ262148 MQB262148:MQF262148 MZX262148:NAB262148 NJT262148:NJX262148 NTP262148:NTT262148 ODL262148:ODP262148 ONH262148:ONL262148 OXD262148:OXH262148 PGZ262148:PHD262148 PQV262148:PQZ262148 QAR262148:QAV262148 QKN262148:QKR262148 QUJ262148:QUN262148 REF262148:REJ262148 ROB262148:ROF262148 RXX262148:RYB262148 SHT262148:SHX262148 SRP262148:SRT262148 TBL262148:TBP262148 TLH262148:TLL262148 TVD262148:TVH262148 UEZ262148:UFD262148 UOV262148:UOZ262148 UYR262148:UYV262148 VIN262148:VIR262148 VSJ262148:VSN262148 WCF262148:WCJ262148 WMB262148:WMF262148 WVX262148:WWB262148 P327684:T327684 JL327684:JP327684 TH327684:TL327684 ADD327684:ADH327684 AMZ327684:AND327684 AWV327684:AWZ327684 BGR327684:BGV327684 BQN327684:BQR327684 CAJ327684:CAN327684 CKF327684:CKJ327684 CUB327684:CUF327684 DDX327684:DEB327684 DNT327684:DNX327684 DXP327684:DXT327684 EHL327684:EHP327684 ERH327684:ERL327684 FBD327684:FBH327684 FKZ327684:FLD327684 FUV327684:FUZ327684 GER327684:GEV327684 GON327684:GOR327684 GYJ327684:GYN327684 HIF327684:HIJ327684 HSB327684:HSF327684 IBX327684:ICB327684 ILT327684:ILX327684 IVP327684:IVT327684 JFL327684:JFP327684 JPH327684:JPL327684 JZD327684:JZH327684 KIZ327684:KJD327684 KSV327684:KSZ327684 LCR327684:LCV327684 LMN327684:LMR327684 LWJ327684:LWN327684 MGF327684:MGJ327684 MQB327684:MQF327684 MZX327684:NAB327684 NJT327684:NJX327684 NTP327684:NTT327684 ODL327684:ODP327684 ONH327684:ONL327684 OXD327684:OXH327684 PGZ327684:PHD327684 PQV327684:PQZ327684 QAR327684:QAV327684 QKN327684:QKR327684 QUJ327684:QUN327684 REF327684:REJ327684 ROB327684:ROF327684 RXX327684:RYB327684 SHT327684:SHX327684 SRP327684:SRT327684 TBL327684:TBP327684 TLH327684:TLL327684 TVD327684:TVH327684 UEZ327684:UFD327684 UOV327684:UOZ327684 UYR327684:UYV327684 VIN327684:VIR327684 VSJ327684:VSN327684 WCF327684:WCJ327684 WMB327684:WMF327684 WVX327684:WWB327684 P393220:T393220 JL393220:JP393220 TH393220:TL393220 ADD393220:ADH393220 AMZ393220:AND393220 AWV393220:AWZ393220 BGR393220:BGV393220 BQN393220:BQR393220 CAJ393220:CAN393220 CKF393220:CKJ393220 CUB393220:CUF393220 DDX393220:DEB393220 DNT393220:DNX393220 DXP393220:DXT393220 EHL393220:EHP393220 ERH393220:ERL393220 FBD393220:FBH393220 FKZ393220:FLD393220 FUV393220:FUZ393220 GER393220:GEV393220 GON393220:GOR393220 GYJ393220:GYN393220 HIF393220:HIJ393220 HSB393220:HSF393220 IBX393220:ICB393220 ILT393220:ILX393220 IVP393220:IVT393220 JFL393220:JFP393220 JPH393220:JPL393220 JZD393220:JZH393220 KIZ393220:KJD393220 KSV393220:KSZ393220 LCR393220:LCV393220 LMN393220:LMR393220 LWJ393220:LWN393220 MGF393220:MGJ393220 MQB393220:MQF393220 MZX393220:NAB393220 NJT393220:NJX393220 NTP393220:NTT393220 ODL393220:ODP393220 ONH393220:ONL393220 OXD393220:OXH393220 PGZ393220:PHD393220 PQV393220:PQZ393220 QAR393220:QAV393220 QKN393220:QKR393220 QUJ393220:QUN393220 REF393220:REJ393220 ROB393220:ROF393220 RXX393220:RYB393220 SHT393220:SHX393220 SRP393220:SRT393220 TBL393220:TBP393220 TLH393220:TLL393220 TVD393220:TVH393220 UEZ393220:UFD393220 UOV393220:UOZ393220 UYR393220:UYV393220 VIN393220:VIR393220 VSJ393220:VSN393220 WCF393220:WCJ393220 WMB393220:WMF393220 WVX393220:WWB393220 P458756:T458756 JL458756:JP458756 TH458756:TL458756 ADD458756:ADH458756 AMZ458756:AND458756 AWV458756:AWZ458756 BGR458756:BGV458756 BQN458756:BQR458756 CAJ458756:CAN458756 CKF458756:CKJ458756 CUB458756:CUF458756 DDX458756:DEB458756 DNT458756:DNX458756 DXP458756:DXT458756 EHL458756:EHP458756 ERH458756:ERL458756 FBD458756:FBH458756 FKZ458756:FLD458756 FUV458756:FUZ458756 GER458756:GEV458756 GON458756:GOR458756 GYJ458756:GYN458756 HIF458756:HIJ458756 HSB458756:HSF458756 IBX458756:ICB458756 ILT458756:ILX458756 IVP458756:IVT458756 JFL458756:JFP458756 JPH458756:JPL458756 JZD458756:JZH458756 KIZ458756:KJD458756 KSV458756:KSZ458756 LCR458756:LCV458756 LMN458756:LMR458756 LWJ458756:LWN458756 MGF458756:MGJ458756 MQB458756:MQF458756 MZX458756:NAB458756 NJT458756:NJX458756 NTP458756:NTT458756 ODL458756:ODP458756 ONH458756:ONL458756 OXD458756:OXH458756 PGZ458756:PHD458756 PQV458756:PQZ458756 QAR458756:QAV458756 QKN458756:QKR458756 QUJ458756:QUN458756 REF458756:REJ458756 ROB458756:ROF458756 RXX458756:RYB458756 SHT458756:SHX458756 SRP458756:SRT458756 TBL458756:TBP458756 TLH458756:TLL458756 TVD458756:TVH458756 UEZ458756:UFD458756 UOV458756:UOZ458756 UYR458756:UYV458756 VIN458756:VIR458756 VSJ458756:VSN458756 WCF458756:WCJ458756 WMB458756:WMF458756 WVX458756:WWB458756 P524292:T524292 JL524292:JP524292 TH524292:TL524292 ADD524292:ADH524292 AMZ524292:AND524292 AWV524292:AWZ524292 BGR524292:BGV524292 BQN524292:BQR524292 CAJ524292:CAN524292 CKF524292:CKJ524292 CUB524292:CUF524292 DDX524292:DEB524292 DNT524292:DNX524292 DXP524292:DXT524292 EHL524292:EHP524292 ERH524292:ERL524292 FBD524292:FBH524292 FKZ524292:FLD524292 FUV524292:FUZ524292 GER524292:GEV524292 GON524292:GOR524292 GYJ524292:GYN524292 HIF524292:HIJ524292 HSB524292:HSF524292 IBX524292:ICB524292 ILT524292:ILX524292 IVP524292:IVT524292 JFL524292:JFP524292 JPH524292:JPL524292 JZD524292:JZH524292 KIZ524292:KJD524292 KSV524292:KSZ524292 LCR524292:LCV524292 LMN524292:LMR524292 LWJ524292:LWN524292 MGF524292:MGJ524292 MQB524292:MQF524292 MZX524292:NAB524292 NJT524292:NJX524292 NTP524292:NTT524292 ODL524292:ODP524292 ONH524292:ONL524292 OXD524292:OXH524292 PGZ524292:PHD524292 PQV524292:PQZ524292 QAR524292:QAV524292 QKN524292:QKR524292 QUJ524292:QUN524292 REF524292:REJ524292 ROB524292:ROF524292 RXX524292:RYB524292 SHT524292:SHX524292 SRP524292:SRT524292 TBL524292:TBP524292 TLH524292:TLL524292 TVD524292:TVH524292 UEZ524292:UFD524292 UOV524292:UOZ524292 UYR524292:UYV524292 VIN524292:VIR524292 VSJ524292:VSN524292 WCF524292:WCJ524292 WMB524292:WMF524292 WVX524292:WWB524292 P589828:T589828 JL589828:JP589828 TH589828:TL589828 ADD589828:ADH589828 AMZ589828:AND589828 AWV589828:AWZ589828 BGR589828:BGV589828 BQN589828:BQR589828 CAJ589828:CAN589828 CKF589828:CKJ589828 CUB589828:CUF589828 DDX589828:DEB589828 DNT589828:DNX589828 DXP589828:DXT589828 EHL589828:EHP589828 ERH589828:ERL589828 FBD589828:FBH589828 FKZ589828:FLD589828 FUV589828:FUZ589828 GER589828:GEV589828 GON589828:GOR589828 GYJ589828:GYN589828 HIF589828:HIJ589828 HSB589828:HSF589828 IBX589828:ICB589828 ILT589828:ILX589828 IVP589828:IVT589828 JFL589828:JFP589828 JPH589828:JPL589828 JZD589828:JZH589828 KIZ589828:KJD589828 KSV589828:KSZ589828 LCR589828:LCV589828 LMN589828:LMR589828 LWJ589828:LWN589828 MGF589828:MGJ589828 MQB589828:MQF589828 MZX589828:NAB589828 NJT589828:NJX589828 NTP589828:NTT589828 ODL589828:ODP589828 ONH589828:ONL589828 OXD589828:OXH589828 PGZ589828:PHD589828 PQV589828:PQZ589828 QAR589828:QAV589828 QKN589828:QKR589828 QUJ589828:QUN589828 REF589828:REJ589828 ROB589828:ROF589828 RXX589828:RYB589828 SHT589828:SHX589828 SRP589828:SRT589828 TBL589828:TBP589828 TLH589828:TLL589828 TVD589828:TVH589828 UEZ589828:UFD589828 UOV589828:UOZ589828 UYR589828:UYV589828 VIN589828:VIR589828 VSJ589828:VSN589828 WCF589828:WCJ589828 WMB589828:WMF589828 WVX589828:WWB589828 P655364:T655364 JL655364:JP655364 TH655364:TL655364 ADD655364:ADH655364 AMZ655364:AND655364 AWV655364:AWZ655364 BGR655364:BGV655364 BQN655364:BQR655364 CAJ655364:CAN655364 CKF655364:CKJ655364 CUB655364:CUF655364 DDX655364:DEB655364 DNT655364:DNX655364 DXP655364:DXT655364 EHL655364:EHP655364 ERH655364:ERL655364 FBD655364:FBH655364 FKZ655364:FLD655364 FUV655364:FUZ655364 GER655364:GEV655364 GON655364:GOR655364 GYJ655364:GYN655364 HIF655364:HIJ655364 HSB655364:HSF655364 IBX655364:ICB655364 ILT655364:ILX655364 IVP655364:IVT655364 JFL655364:JFP655364 JPH655364:JPL655364 JZD655364:JZH655364 KIZ655364:KJD655364 KSV655364:KSZ655364 LCR655364:LCV655364 LMN655364:LMR655364 LWJ655364:LWN655364 MGF655364:MGJ655364 MQB655364:MQF655364 MZX655364:NAB655364 NJT655364:NJX655364 NTP655364:NTT655364 ODL655364:ODP655364 ONH655364:ONL655364 OXD655364:OXH655364 PGZ655364:PHD655364 PQV655364:PQZ655364 QAR655364:QAV655364 QKN655364:QKR655364 QUJ655364:QUN655364 REF655364:REJ655364 ROB655364:ROF655364 RXX655364:RYB655364 SHT655364:SHX655364 SRP655364:SRT655364 TBL655364:TBP655364 TLH655364:TLL655364 TVD655364:TVH655364 UEZ655364:UFD655364 UOV655364:UOZ655364 UYR655364:UYV655364 VIN655364:VIR655364 VSJ655364:VSN655364 WCF655364:WCJ655364 WMB655364:WMF655364 WVX655364:WWB655364 P720900:T720900 JL720900:JP720900 TH720900:TL720900 ADD720900:ADH720900 AMZ720900:AND720900 AWV720900:AWZ720900 BGR720900:BGV720900 BQN720900:BQR720900 CAJ720900:CAN720900 CKF720900:CKJ720900 CUB720900:CUF720900 DDX720900:DEB720900 DNT720900:DNX720900 DXP720900:DXT720900 EHL720900:EHP720900 ERH720900:ERL720900 FBD720900:FBH720900 FKZ720900:FLD720900 FUV720900:FUZ720900 GER720900:GEV720900 GON720900:GOR720900 GYJ720900:GYN720900 HIF720900:HIJ720900 HSB720900:HSF720900 IBX720900:ICB720900 ILT720900:ILX720900 IVP720900:IVT720900 JFL720900:JFP720900 JPH720900:JPL720900 JZD720900:JZH720900 KIZ720900:KJD720900 KSV720900:KSZ720900 LCR720900:LCV720900 LMN720900:LMR720900 LWJ720900:LWN720900 MGF720900:MGJ720900 MQB720900:MQF720900 MZX720900:NAB720900 NJT720900:NJX720900 NTP720900:NTT720900 ODL720900:ODP720900 ONH720900:ONL720900 OXD720900:OXH720900 PGZ720900:PHD720900 PQV720900:PQZ720900 QAR720900:QAV720900 QKN720900:QKR720900 QUJ720900:QUN720900 REF720900:REJ720900 ROB720900:ROF720900 RXX720900:RYB720900 SHT720900:SHX720900 SRP720900:SRT720900 TBL720900:TBP720900 TLH720900:TLL720900 TVD720900:TVH720900 UEZ720900:UFD720900 UOV720900:UOZ720900 UYR720900:UYV720900 VIN720900:VIR720900 VSJ720900:VSN720900 WCF720900:WCJ720900 WMB720900:WMF720900 WVX720900:WWB720900 P786436:T786436 JL786436:JP786436 TH786436:TL786436 ADD786436:ADH786436 AMZ786436:AND786436 AWV786436:AWZ786436 BGR786436:BGV786436 BQN786436:BQR786436 CAJ786436:CAN786436 CKF786436:CKJ786436 CUB786436:CUF786436 DDX786436:DEB786436 DNT786436:DNX786436 DXP786436:DXT786436 EHL786436:EHP786436 ERH786436:ERL786436 FBD786436:FBH786436 FKZ786436:FLD786436 FUV786436:FUZ786436 GER786436:GEV786436 GON786436:GOR786436 GYJ786436:GYN786436 HIF786436:HIJ786436 HSB786436:HSF786436 IBX786436:ICB786436 ILT786436:ILX786436 IVP786436:IVT786436 JFL786436:JFP786436 JPH786436:JPL786436 JZD786436:JZH786436 KIZ786436:KJD786436 KSV786436:KSZ786436 LCR786436:LCV786436 LMN786436:LMR786436 LWJ786436:LWN786436 MGF786436:MGJ786436 MQB786436:MQF786436 MZX786436:NAB786436 NJT786436:NJX786436 NTP786436:NTT786436 ODL786436:ODP786436 ONH786436:ONL786436 OXD786436:OXH786436 PGZ786436:PHD786436 PQV786436:PQZ786436 QAR786436:QAV786436 QKN786436:QKR786436 QUJ786436:QUN786436 REF786436:REJ786436 ROB786436:ROF786436 RXX786436:RYB786436 SHT786436:SHX786436 SRP786436:SRT786436 TBL786436:TBP786436 TLH786436:TLL786436 TVD786436:TVH786436 UEZ786436:UFD786436 UOV786436:UOZ786436 UYR786436:UYV786436 VIN786436:VIR786436 VSJ786436:VSN786436 WCF786436:WCJ786436 WMB786436:WMF786436 WVX786436:WWB786436 P851972:T851972 JL851972:JP851972 TH851972:TL851972 ADD851972:ADH851972 AMZ851972:AND851972 AWV851972:AWZ851972 BGR851972:BGV851972 BQN851972:BQR851972 CAJ851972:CAN851972 CKF851972:CKJ851972 CUB851972:CUF851972 DDX851972:DEB851972 DNT851972:DNX851972 DXP851972:DXT851972 EHL851972:EHP851972 ERH851972:ERL851972 FBD851972:FBH851972 FKZ851972:FLD851972 FUV851972:FUZ851972 GER851972:GEV851972 GON851972:GOR851972 GYJ851972:GYN851972 HIF851972:HIJ851972 HSB851972:HSF851972 IBX851972:ICB851972 ILT851972:ILX851972 IVP851972:IVT851972 JFL851972:JFP851972 JPH851972:JPL851972 JZD851972:JZH851972 KIZ851972:KJD851972 KSV851972:KSZ851972 LCR851972:LCV851972 LMN851972:LMR851972 LWJ851972:LWN851972 MGF851972:MGJ851972 MQB851972:MQF851972 MZX851972:NAB851972 NJT851972:NJX851972 NTP851972:NTT851972 ODL851972:ODP851972 ONH851972:ONL851972 OXD851972:OXH851972 PGZ851972:PHD851972 PQV851972:PQZ851972 QAR851972:QAV851972 QKN851972:QKR851972 QUJ851972:QUN851972 REF851972:REJ851972 ROB851972:ROF851972 RXX851972:RYB851972 SHT851972:SHX851972 SRP851972:SRT851972 TBL851972:TBP851972 TLH851972:TLL851972 TVD851972:TVH851972 UEZ851972:UFD851972 UOV851972:UOZ851972 UYR851972:UYV851972 VIN851972:VIR851972 VSJ851972:VSN851972 WCF851972:WCJ851972 WMB851972:WMF851972 WVX851972:WWB851972 P917508:T917508 JL917508:JP917508 TH917508:TL917508 ADD917508:ADH917508 AMZ917508:AND917508 AWV917508:AWZ917508 BGR917508:BGV917508 BQN917508:BQR917508 CAJ917508:CAN917508 CKF917508:CKJ917508 CUB917508:CUF917508 DDX917508:DEB917508 DNT917508:DNX917508 DXP917508:DXT917508 EHL917508:EHP917508 ERH917508:ERL917508 FBD917508:FBH917508 FKZ917508:FLD917508 FUV917508:FUZ917508 GER917508:GEV917508 GON917508:GOR917508 GYJ917508:GYN917508 HIF917508:HIJ917508 HSB917508:HSF917508 IBX917508:ICB917508 ILT917508:ILX917508 IVP917508:IVT917508 JFL917508:JFP917508 JPH917508:JPL917508 JZD917508:JZH917508 KIZ917508:KJD917508 KSV917508:KSZ917508 LCR917508:LCV917508 LMN917508:LMR917508 LWJ917508:LWN917508 MGF917508:MGJ917508 MQB917508:MQF917508 MZX917508:NAB917508 NJT917508:NJX917508 NTP917508:NTT917508 ODL917508:ODP917508 ONH917508:ONL917508 OXD917508:OXH917508 PGZ917508:PHD917508 PQV917508:PQZ917508 QAR917508:QAV917508 QKN917508:QKR917508 QUJ917508:QUN917508 REF917508:REJ917508 ROB917508:ROF917508 RXX917508:RYB917508 SHT917508:SHX917508 SRP917508:SRT917508 TBL917508:TBP917508 TLH917508:TLL917508 TVD917508:TVH917508 UEZ917508:UFD917508 UOV917508:UOZ917508 UYR917508:UYV917508 VIN917508:VIR917508 VSJ917508:VSN917508 WCF917508:WCJ917508 WMB917508:WMF917508 WVX917508:WWB917508 P983044:T983044 JL983044:JP983044 TH983044:TL983044 ADD983044:ADH983044 AMZ983044:AND983044 AWV983044:AWZ983044 BGR983044:BGV983044 BQN983044:BQR983044 CAJ983044:CAN983044 CKF983044:CKJ983044 CUB983044:CUF983044 DDX983044:DEB983044 DNT983044:DNX983044 DXP983044:DXT983044 EHL983044:EHP983044 ERH983044:ERL983044 FBD983044:FBH983044 FKZ983044:FLD983044 FUV983044:FUZ983044 GER983044:GEV983044 GON983044:GOR983044 GYJ983044:GYN983044 HIF983044:HIJ983044 HSB983044:HSF983044 IBX983044:ICB983044 ILT983044:ILX983044 IVP983044:IVT983044 JFL983044:JFP983044 JPH983044:JPL983044 JZD983044:JZH983044 KIZ983044:KJD983044 KSV983044:KSZ983044 LCR983044:LCV983044 LMN983044:LMR983044 LWJ983044:LWN983044 MGF983044:MGJ983044 MQB983044:MQF983044 MZX983044:NAB983044 NJT983044:NJX983044 NTP983044:NTT983044 ODL983044:ODP983044 ONH983044:ONL983044 OXD983044:OXH983044 PGZ983044:PHD983044 PQV983044:PQZ983044 QAR983044:QAV983044 QKN983044:QKR983044 QUJ983044:QUN983044 REF983044:REJ983044 ROB983044:ROF983044 RXX983044:RYB983044 SHT983044:SHX983044 SRP983044:SRT983044 TBL983044:TBP983044 TLH983044:TLL983044 TVD983044:TVH983044 UEZ983044:UFD983044 UOV983044:UOZ983044 UYR983044:UYV983044 VIN983044:VIR983044 VSJ983044:VSN983044 WCF983044:WCJ983044 WMB983044:WMF983044 WVX983044:WWB983044">
      <formula1>$X$1:$X$8</formula1>
    </dataValidation>
  </dataValidations>
  <pageMargins left="0.70866141732283472" right="0.70866141732283472" top="0.74803149606299213" bottom="0.74803149606299213" header="0.31496062992125984" footer="0.31496062992125984"/>
  <pageSetup paperSize="9" scale="78"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sheetPr>
  <dimension ref="A1:CO60"/>
  <sheetViews>
    <sheetView zoomScale="75" zoomScaleNormal="75" workbookViewId="0">
      <selection sqref="A1:N1"/>
    </sheetView>
  </sheetViews>
  <sheetFormatPr defaultRowHeight="15" x14ac:dyDescent="0.25"/>
  <cols>
    <col min="1" max="1" width="9.140625" style="242" customWidth="1"/>
    <col min="2" max="2" width="16.28515625" style="242" customWidth="1"/>
    <col min="3" max="256" width="9.140625" style="242"/>
    <col min="257" max="257" width="9.140625" style="242" customWidth="1"/>
    <col min="258" max="258" width="16.28515625" style="242" customWidth="1"/>
    <col min="259" max="512" width="9.140625" style="242"/>
    <col min="513" max="513" width="9.140625" style="242" customWidth="1"/>
    <col min="514" max="514" width="16.28515625" style="242" customWidth="1"/>
    <col min="515" max="768" width="9.140625" style="242"/>
    <col min="769" max="769" width="9.140625" style="242" customWidth="1"/>
    <col min="770" max="770" width="16.28515625" style="242" customWidth="1"/>
    <col min="771" max="1024" width="9.140625" style="242"/>
    <col min="1025" max="1025" width="9.140625" style="242" customWidth="1"/>
    <col min="1026" max="1026" width="16.28515625" style="242" customWidth="1"/>
    <col min="1027" max="1280" width="9.140625" style="242"/>
    <col min="1281" max="1281" width="9.140625" style="242" customWidth="1"/>
    <col min="1282" max="1282" width="16.28515625" style="242" customWidth="1"/>
    <col min="1283" max="1536" width="9.140625" style="242"/>
    <col min="1537" max="1537" width="9.140625" style="242" customWidth="1"/>
    <col min="1538" max="1538" width="16.28515625" style="242" customWidth="1"/>
    <col min="1539" max="1792" width="9.140625" style="242"/>
    <col min="1793" max="1793" width="9.140625" style="242" customWidth="1"/>
    <col min="1794" max="1794" width="16.28515625" style="242" customWidth="1"/>
    <col min="1795" max="2048" width="9.140625" style="242"/>
    <col min="2049" max="2049" width="9.140625" style="242" customWidth="1"/>
    <col min="2050" max="2050" width="16.28515625" style="242" customWidth="1"/>
    <col min="2051" max="2304" width="9.140625" style="242"/>
    <col min="2305" max="2305" width="9.140625" style="242" customWidth="1"/>
    <col min="2306" max="2306" width="16.28515625" style="242" customWidth="1"/>
    <col min="2307" max="2560" width="9.140625" style="242"/>
    <col min="2561" max="2561" width="9.140625" style="242" customWidth="1"/>
    <col min="2562" max="2562" width="16.28515625" style="242" customWidth="1"/>
    <col min="2563" max="2816" width="9.140625" style="242"/>
    <col min="2817" max="2817" width="9.140625" style="242" customWidth="1"/>
    <col min="2818" max="2818" width="16.28515625" style="242" customWidth="1"/>
    <col min="2819" max="3072" width="9.140625" style="242"/>
    <col min="3073" max="3073" width="9.140625" style="242" customWidth="1"/>
    <col min="3074" max="3074" width="16.28515625" style="242" customWidth="1"/>
    <col min="3075" max="3328" width="9.140625" style="242"/>
    <col min="3329" max="3329" width="9.140625" style="242" customWidth="1"/>
    <col min="3330" max="3330" width="16.28515625" style="242" customWidth="1"/>
    <col min="3331" max="3584" width="9.140625" style="242"/>
    <col min="3585" max="3585" width="9.140625" style="242" customWidth="1"/>
    <col min="3586" max="3586" width="16.28515625" style="242" customWidth="1"/>
    <col min="3587" max="3840" width="9.140625" style="242"/>
    <col min="3841" max="3841" width="9.140625" style="242" customWidth="1"/>
    <col min="3842" max="3842" width="16.28515625" style="242" customWidth="1"/>
    <col min="3843" max="4096" width="9.140625" style="242"/>
    <col min="4097" max="4097" width="9.140625" style="242" customWidth="1"/>
    <col min="4098" max="4098" width="16.28515625" style="242" customWidth="1"/>
    <col min="4099" max="4352" width="9.140625" style="242"/>
    <col min="4353" max="4353" width="9.140625" style="242" customWidth="1"/>
    <col min="4354" max="4354" width="16.28515625" style="242" customWidth="1"/>
    <col min="4355" max="4608" width="9.140625" style="242"/>
    <col min="4609" max="4609" width="9.140625" style="242" customWidth="1"/>
    <col min="4610" max="4610" width="16.28515625" style="242" customWidth="1"/>
    <col min="4611" max="4864" width="9.140625" style="242"/>
    <col min="4865" max="4865" width="9.140625" style="242" customWidth="1"/>
    <col min="4866" max="4866" width="16.28515625" style="242" customWidth="1"/>
    <col min="4867" max="5120" width="9.140625" style="242"/>
    <col min="5121" max="5121" width="9.140625" style="242" customWidth="1"/>
    <col min="5122" max="5122" width="16.28515625" style="242" customWidth="1"/>
    <col min="5123" max="5376" width="9.140625" style="242"/>
    <col min="5377" max="5377" width="9.140625" style="242" customWidth="1"/>
    <col min="5378" max="5378" width="16.28515625" style="242" customWidth="1"/>
    <col min="5379" max="5632" width="9.140625" style="242"/>
    <col min="5633" max="5633" width="9.140625" style="242" customWidth="1"/>
    <col min="5634" max="5634" width="16.28515625" style="242" customWidth="1"/>
    <col min="5635" max="5888" width="9.140625" style="242"/>
    <col min="5889" max="5889" width="9.140625" style="242" customWidth="1"/>
    <col min="5890" max="5890" width="16.28515625" style="242" customWidth="1"/>
    <col min="5891" max="6144" width="9.140625" style="242"/>
    <col min="6145" max="6145" width="9.140625" style="242" customWidth="1"/>
    <col min="6146" max="6146" width="16.28515625" style="242" customWidth="1"/>
    <col min="6147" max="6400" width="9.140625" style="242"/>
    <col min="6401" max="6401" width="9.140625" style="242" customWidth="1"/>
    <col min="6402" max="6402" width="16.28515625" style="242" customWidth="1"/>
    <col min="6403" max="6656" width="9.140625" style="242"/>
    <col min="6657" max="6657" width="9.140625" style="242" customWidth="1"/>
    <col min="6658" max="6658" width="16.28515625" style="242" customWidth="1"/>
    <col min="6659" max="6912" width="9.140625" style="242"/>
    <col min="6913" max="6913" width="9.140625" style="242" customWidth="1"/>
    <col min="6914" max="6914" width="16.28515625" style="242" customWidth="1"/>
    <col min="6915" max="7168" width="9.140625" style="242"/>
    <col min="7169" max="7169" width="9.140625" style="242" customWidth="1"/>
    <col min="7170" max="7170" width="16.28515625" style="242" customWidth="1"/>
    <col min="7171" max="7424" width="9.140625" style="242"/>
    <col min="7425" max="7425" width="9.140625" style="242" customWidth="1"/>
    <col min="7426" max="7426" width="16.28515625" style="242" customWidth="1"/>
    <col min="7427" max="7680" width="9.140625" style="242"/>
    <col min="7681" max="7681" width="9.140625" style="242" customWidth="1"/>
    <col min="7682" max="7682" width="16.28515625" style="242" customWidth="1"/>
    <col min="7683" max="7936" width="9.140625" style="242"/>
    <col min="7937" max="7937" width="9.140625" style="242" customWidth="1"/>
    <col min="7938" max="7938" width="16.28515625" style="242" customWidth="1"/>
    <col min="7939" max="8192" width="9.140625" style="242"/>
    <col min="8193" max="8193" width="9.140625" style="242" customWidth="1"/>
    <col min="8194" max="8194" width="16.28515625" style="242" customWidth="1"/>
    <col min="8195" max="8448" width="9.140625" style="242"/>
    <col min="8449" max="8449" width="9.140625" style="242" customWidth="1"/>
    <col min="8450" max="8450" width="16.28515625" style="242" customWidth="1"/>
    <col min="8451" max="8704" width="9.140625" style="242"/>
    <col min="8705" max="8705" width="9.140625" style="242" customWidth="1"/>
    <col min="8706" max="8706" width="16.28515625" style="242" customWidth="1"/>
    <col min="8707" max="8960" width="9.140625" style="242"/>
    <col min="8961" max="8961" width="9.140625" style="242" customWidth="1"/>
    <col min="8962" max="8962" width="16.28515625" style="242" customWidth="1"/>
    <col min="8963" max="9216" width="9.140625" style="242"/>
    <col min="9217" max="9217" width="9.140625" style="242" customWidth="1"/>
    <col min="9218" max="9218" width="16.28515625" style="242" customWidth="1"/>
    <col min="9219" max="9472" width="9.140625" style="242"/>
    <col min="9473" max="9473" width="9.140625" style="242" customWidth="1"/>
    <col min="9474" max="9474" width="16.28515625" style="242" customWidth="1"/>
    <col min="9475" max="9728" width="9.140625" style="242"/>
    <col min="9729" max="9729" width="9.140625" style="242" customWidth="1"/>
    <col min="9730" max="9730" width="16.28515625" style="242" customWidth="1"/>
    <col min="9731" max="9984" width="9.140625" style="242"/>
    <col min="9985" max="9985" width="9.140625" style="242" customWidth="1"/>
    <col min="9986" max="9986" width="16.28515625" style="242" customWidth="1"/>
    <col min="9987" max="10240" width="9.140625" style="242"/>
    <col min="10241" max="10241" width="9.140625" style="242" customWidth="1"/>
    <col min="10242" max="10242" width="16.28515625" style="242" customWidth="1"/>
    <col min="10243" max="10496" width="9.140625" style="242"/>
    <col min="10497" max="10497" width="9.140625" style="242" customWidth="1"/>
    <col min="10498" max="10498" width="16.28515625" style="242" customWidth="1"/>
    <col min="10499" max="10752" width="9.140625" style="242"/>
    <col min="10753" max="10753" width="9.140625" style="242" customWidth="1"/>
    <col min="10754" max="10754" width="16.28515625" style="242" customWidth="1"/>
    <col min="10755" max="11008" width="9.140625" style="242"/>
    <col min="11009" max="11009" width="9.140625" style="242" customWidth="1"/>
    <col min="11010" max="11010" width="16.28515625" style="242" customWidth="1"/>
    <col min="11011" max="11264" width="9.140625" style="242"/>
    <col min="11265" max="11265" width="9.140625" style="242" customWidth="1"/>
    <col min="11266" max="11266" width="16.28515625" style="242" customWidth="1"/>
    <col min="11267" max="11520" width="9.140625" style="242"/>
    <col min="11521" max="11521" width="9.140625" style="242" customWidth="1"/>
    <col min="11522" max="11522" width="16.28515625" style="242" customWidth="1"/>
    <col min="11523" max="11776" width="9.140625" style="242"/>
    <col min="11777" max="11777" width="9.140625" style="242" customWidth="1"/>
    <col min="11778" max="11778" width="16.28515625" style="242" customWidth="1"/>
    <col min="11779" max="12032" width="9.140625" style="242"/>
    <col min="12033" max="12033" width="9.140625" style="242" customWidth="1"/>
    <col min="12034" max="12034" width="16.28515625" style="242" customWidth="1"/>
    <col min="12035" max="12288" width="9.140625" style="242"/>
    <col min="12289" max="12289" width="9.140625" style="242" customWidth="1"/>
    <col min="12290" max="12290" width="16.28515625" style="242" customWidth="1"/>
    <col min="12291" max="12544" width="9.140625" style="242"/>
    <col min="12545" max="12545" width="9.140625" style="242" customWidth="1"/>
    <col min="12546" max="12546" width="16.28515625" style="242" customWidth="1"/>
    <col min="12547" max="12800" width="9.140625" style="242"/>
    <col min="12801" max="12801" width="9.140625" style="242" customWidth="1"/>
    <col min="12802" max="12802" width="16.28515625" style="242" customWidth="1"/>
    <col min="12803" max="13056" width="9.140625" style="242"/>
    <col min="13057" max="13057" width="9.140625" style="242" customWidth="1"/>
    <col min="13058" max="13058" width="16.28515625" style="242" customWidth="1"/>
    <col min="13059" max="13312" width="9.140625" style="242"/>
    <col min="13313" max="13313" width="9.140625" style="242" customWidth="1"/>
    <col min="13314" max="13314" width="16.28515625" style="242" customWidth="1"/>
    <col min="13315" max="13568" width="9.140625" style="242"/>
    <col min="13569" max="13569" width="9.140625" style="242" customWidth="1"/>
    <col min="13570" max="13570" width="16.28515625" style="242" customWidth="1"/>
    <col min="13571" max="13824" width="9.140625" style="242"/>
    <col min="13825" max="13825" width="9.140625" style="242" customWidth="1"/>
    <col min="13826" max="13826" width="16.28515625" style="242" customWidth="1"/>
    <col min="13827" max="14080" width="9.140625" style="242"/>
    <col min="14081" max="14081" width="9.140625" style="242" customWidth="1"/>
    <col min="14082" max="14082" width="16.28515625" style="242" customWidth="1"/>
    <col min="14083" max="14336" width="9.140625" style="242"/>
    <col min="14337" max="14337" width="9.140625" style="242" customWidth="1"/>
    <col min="14338" max="14338" width="16.28515625" style="242" customWidth="1"/>
    <col min="14339" max="14592" width="9.140625" style="242"/>
    <col min="14593" max="14593" width="9.140625" style="242" customWidth="1"/>
    <col min="14594" max="14594" width="16.28515625" style="242" customWidth="1"/>
    <col min="14595" max="14848" width="9.140625" style="242"/>
    <col min="14849" max="14849" width="9.140625" style="242" customWidth="1"/>
    <col min="14850" max="14850" width="16.28515625" style="242" customWidth="1"/>
    <col min="14851" max="15104" width="9.140625" style="242"/>
    <col min="15105" max="15105" width="9.140625" style="242" customWidth="1"/>
    <col min="15106" max="15106" width="16.28515625" style="242" customWidth="1"/>
    <col min="15107" max="15360" width="9.140625" style="242"/>
    <col min="15361" max="15361" width="9.140625" style="242" customWidth="1"/>
    <col min="15362" max="15362" width="16.28515625" style="242" customWidth="1"/>
    <col min="15363" max="15616" width="9.140625" style="242"/>
    <col min="15617" max="15617" width="9.140625" style="242" customWidth="1"/>
    <col min="15618" max="15618" width="16.28515625" style="242" customWidth="1"/>
    <col min="15619" max="15872" width="9.140625" style="242"/>
    <col min="15873" max="15873" width="9.140625" style="242" customWidth="1"/>
    <col min="15874" max="15874" width="16.28515625" style="242" customWidth="1"/>
    <col min="15875" max="16128" width="9.140625" style="242"/>
    <col min="16129" max="16129" width="9.140625" style="242" customWidth="1"/>
    <col min="16130" max="16130" width="16.28515625" style="242" customWidth="1"/>
    <col min="16131" max="16384" width="9.140625" style="242"/>
  </cols>
  <sheetData>
    <row r="1" spans="1:93" x14ac:dyDescent="0.25">
      <c r="A1" s="767" t="s">
        <v>210</v>
      </c>
      <c r="B1" s="767"/>
      <c r="C1" s="767"/>
      <c r="D1" s="767"/>
      <c r="E1" s="767"/>
      <c r="F1" s="767"/>
      <c r="G1" s="767"/>
      <c r="H1" s="767"/>
      <c r="I1" s="767"/>
      <c r="J1" s="767"/>
      <c r="K1" s="767"/>
      <c r="L1" s="767"/>
      <c r="M1" s="767"/>
      <c r="N1" s="767"/>
      <c r="O1" s="767"/>
      <c r="P1" s="767"/>
      <c r="Q1" s="767"/>
      <c r="R1" s="767"/>
      <c r="S1" s="767"/>
      <c r="T1" s="767"/>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row>
    <row r="2" spans="1:93" x14ac:dyDescent="0.25">
      <c r="A2" s="243"/>
      <c r="B2" s="244"/>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row>
    <row r="3" spans="1:93" x14ac:dyDescent="0.25">
      <c r="A3" s="245"/>
      <c r="B3" s="245"/>
      <c r="C3" s="241" t="s">
        <v>172</v>
      </c>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t="s">
        <v>261</v>
      </c>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F3" s="241"/>
      <c r="BG3" s="241"/>
      <c r="BH3" s="241"/>
      <c r="BI3" s="241"/>
      <c r="BJ3" s="241"/>
      <c r="BK3" s="241" t="s">
        <v>55</v>
      </c>
      <c r="BL3" s="241"/>
      <c r="BM3" s="241"/>
      <c r="BN3" s="241"/>
      <c r="BO3" s="241"/>
      <c r="BP3" s="241"/>
      <c r="BQ3" s="241"/>
      <c r="BR3" s="241"/>
      <c r="BS3" s="241"/>
      <c r="BT3" s="241"/>
      <c r="BU3" s="241"/>
      <c r="BV3" s="241"/>
      <c r="BW3" s="241"/>
      <c r="BX3" s="241"/>
      <c r="BY3" s="241"/>
      <c r="BZ3" s="241"/>
      <c r="CA3" s="241"/>
      <c r="CB3" s="241"/>
    </row>
    <row r="4" spans="1:93" x14ac:dyDescent="0.25">
      <c r="A4" s="241"/>
      <c r="B4" s="241"/>
      <c r="C4" s="246" t="s">
        <v>211</v>
      </c>
      <c r="D4" s="246"/>
      <c r="E4" s="246"/>
      <c r="F4" s="246"/>
      <c r="G4" s="246"/>
      <c r="H4" s="246"/>
      <c r="I4" s="247" t="s">
        <v>212</v>
      </c>
      <c r="J4" s="248"/>
      <c r="K4" s="248"/>
      <c r="L4" s="248"/>
      <c r="M4" s="248"/>
      <c r="N4" s="248"/>
      <c r="O4" s="249" t="s">
        <v>213</v>
      </c>
      <c r="P4" s="249"/>
      <c r="Q4" s="249"/>
      <c r="R4" s="249"/>
      <c r="S4" s="249"/>
      <c r="T4" s="249"/>
      <c r="U4" s="250" t="s">
        <v>214</v>
      </c>
      <c r="V4" s="250"/>
      <c r="W4" s="250"/>
      <c r="X4" s="250"/>
      <c r="Y4" s="250"/>
      <c r="Z4" s="250"/>
      <c r="AA4" s="251" t="s">
        <v>211</v>
      </c>
      <c r="AB4" s="251"/>
      <c r="AC4" s="251"/>
      <c r="AD4" s="251"/>
      <c r="AE4" s="251"/>
      <c r="AF4" s="251"/>
      <c r="AG4" s="246" t="s">
        <v>211</v>
      </c>
      <c r="AH4" s="246"/>
      <c r="AI4" s="246"/>
      <c r="AJ4" s="246"/>
      <c r="AK4" s="246"/>
      <c r="AL4" s="246"/>
      <c r="AM4" s="247" t="s">
        <v>212</v>
      </c>
      <c r="AN4" s="248"/>
      <c r="AO4" s="248"/>
      <c r="AP4" s="248"/>
      <c r="AQ4" s="248"/>
      <c r="AR4" s="248"/>
      <c r="AS4" s="249" t="s">
        <v>213</v>
      </c>
      <c r="AT4" s="249"/>
      <c r="AU4" s="249"/>
      <c r="AV4" s="249"/>
      <c r="AW4" s="249"/>
      <c r="AX4" s="249"/>
      <c r="AY4" s="250" t="s">
        <v>214</v>
      </c>
      <c r="AZ4" s="250"/>
      <c r="BA4" s="250"/>
      <c r="BB4" s="250"/>
      <c r="BC4" s="250"/>
      <c r="BD4" s="250"/>
      <c r="BE4" s="251" t="s">
        <v>211</v>
      </c>
      <c r="BF4" s="251"/>
      <c r="BG4" s="251"/>
      <c r="BH4" s="251"/>
      <c r="BI4" s="251"/>
      <c r="BJ4" s="251"/>
      <c r="BK4" s="246" t="s">
        <v>211</v>
      </c>
      <c r="BL4" s="246"/>
      <c r="BM4" s="246"/>
      <c r="BN4" s="246"/>
      <c r="BO4" s="246"/>
      <c r="BP4" s="246"/>
      <c r="BQ4" s="247" t="s">
        <v>212</v>
      </c>
      <c r="BR4" s="248"/>
      <c r="BS4" s="248"/>
      <c r="BT4" s="248"/>
      <c r="BU4" s="248"/>
      <c r="BV4" s="248"/>
      <c r="BW4" s="249" t="s">
        <v>213</v>
      </c>
      <c r="BX4" s="249"/>
      <c r="BY4" s="249"/>
      <c r="BZ4" s="249"/>
      <c r="CA4" s="249"/>
      <c r="CB4" s="249"/>
      <c r="CC4" s="250" t="s">
        <v>214</v>
      </c>
      <c r="CD4" s="250"/>
      <c r="CE4" s="250"/>
      <c r="CF4" s="250"/>
      <c r="CG4" s="250"/>
      <c r="CH4" s="250"/>
      <c r="CI4" s="251" t="s">
        <v>211</v>
      </c>
      <c r="CJ4" s="251"/>
      <c r="CK4" s="251"/>
      <c r="CL4" s="251"/>
      <c r="CM4" s="251"/>
      <c r="CN4" s="251"/>
    </row>
    <row r="5" spans="1:93" x14ac:dyDescent="0.25">
      <c r="A5" s="241"/>
      <c r="B5" s="241"/>
      <c r="C5" s="246">
        <v>1</v>
      </c>
      <c r="D5" s="246"/>
      <c r="E5" s="246"/>
      <c r="F5" s="246"/>
      <c r="G5" s="246"/>
      <c r="H5" s="246"/>
      <c r="I5" s="247">
        <v>1</v>
      </c>
      <c r="J5" s="248"/>
      <c r="K5" s="248"/>
      <c r="L5" s="248"/>
      <c r="M5" s="248"/>
      <c r="N5" s="248"/>
      <c r="O5" s="249">
        <v>1</v>
      </c>
      <c r="P5" s="249"/>
      <c r="Q5" s="249"/>
      <c r="R5" s="249"/>
      <c r="S5" s="249"/>
      <c r="T5" s="249"/>
      <c r="U5" s="250">
        <v>1</v>
      </c>
      <c r="V5" s="250"/>
      <c r="W5" s="250"/>
      <c r="X5" s="250"/>
      <c r="Y5" s="250"/>
      <c r="Z5" s="250"/>
      <c r="AA5" s="251">
        <v>1</v>
      </c>
      <c r="AB5" s="251"/>
      <c r="AC5" s="251"/>
      <c r="AD5" s="251"/>
      <c r="AE5" s="251"/>
      <c r="AF5" s="251"/>
      <c r="AG5" s="246">
        <v>1</v>
      </c>
      <c r="AH5" s="246"/>
      <c r="AI5" s="246"/>
      <c r="AJ5" s="246"/>
      <c r="AK5" s="246"/>
      <c r="AL5" s="246"/>
      <c r="AM5" s="247">
        <v>1</v>
      </c>
      <c r="AN5" s="248"/>
      <c r="AO5" s="248"/>
      <c r="AP5" s="248"/>
      <c r="AQ5" s="248"/>
      <c r="AR5" s="248"/>
      <c r="AS5" s="249">
        <v>1</v>
      </c>
      <c r="AT5" s="249"/>
      <c r="AU5" s="249"/>
      <c r="AV5" s="249"/>
      <c r="AW5" s="249"/>
      <c r="AX5" s="249"/>
      <c r="AY5" s="250">
        <v>1</v>
      </c>
      <c r="AZ5" s="250"/>
      <c r="BA5" s="250"/>
      <c r="BB5" s="250"/>
      <c r="BC5" s="250"/>
      <c r="BD5" s="250"/>
      <c r="BE5" s="251">
        <v>1</v>
      </c>
      <c r="BF5" s="251"/>
      <c r="BG5" s="251"/>
      <c r="BH5" s="251"/>
      <c r="BI5" s="251"/>
      <c r="BJ5" s="251"/>
      <c r="BK5" s="246">
        <v>1</v>
      </c>
      <c r="BL5" s="246"/>
      <c r="BM5" s="246"/>
      <c r="BN5" s="246"/>
      <c r="BO5" s="246"/>
      <c r="BP5" s="246"/>
      <c r="BQ5" s="247">
        <v>1</v>
      </c>
      <c r="BR5" s="248"/>
      <c r="BS5" s="248"/>
      <c r="BT5" s="248"/>
      <c r="BU5" s="248"/>
      <c r="BV5" s="248"/>
      <c r="BW5" s="249">
        <v>1</v>
      </c>
      <c r="BX5" s="249"/>
      <c r="BY5" s="249"/>
      <c r="BZ5" s="249"/>
      <c r="CA5" s="249"/>
      <c r="CB5" s="249"/>
      <c r="CC5" s="250">
        <v>1</v>
      </c>
      <c r="CD5" s="250"/>
      <c r="CE5" s="250"/>
      <c r="CF5" s="250"/>
      <c r="CG5" s="250"/>
      <c r="CH5" s="250"/>
      <c r="CI5" s="251">
        <v>1</v>
      </c>
      <c r="CJ5" s="251"/>
      <c r="CK5" s="251"/>
      <c r="CL5" s="251"/>
      <c r="CM5" s="251"/>
      <c r="CN5" s="251"/>
    </row>
    <row r="6" spans="1:93" x14ac:dyDescent="0.25">
      <c r="A6" s="241"/>
      <c r="B6" s="241"/>
      <c r="C6" s="246" t="s">
        <v>219</v>
      </c>
      <c r="D6" s="246"/>
      <c r="E6" s="246"/>
      <c r="F6" s="246"/>
      <c r="G6" s="246"/>
      <c r="H6" s="246"/>
      <c r="I6" s="247" t="s">
        <v>221</v>
      </c>
      <c r="J6" s="248"/>
      <c r="K6" s="248"/>
      <c r="L6" s="248"/>
      <c r="M6" s="248"/>
      <c r="N6" s="248"/>
      <c r="O6" s="249" t="s">
        <v>223</v>
      </c>
      <c r="P6" s="249"/>
      <c r="Q6" s="249"/>
      <c r="R6" s="249"/>
      <c r="S6" s="249"/>
      <c r="T6" s="249"/>
      <c r="U6" s="250" t="s">
        <v>225</v>
      </c>
      <c r="V6" s="250"/>
      <c r="W6" s="250"/>
      <c r="X6" s="250"/>
      <c r="Y6" s="250"/>
      <c r="Z6" s="250"/>
      <c r="AA6" s="251" t="s">
        <v>262</v>
      </c>
      <c r="AB6" s="251"/>
      <c r="AC6" s="251"/>
      <c r="AD6" s="251"/>
      <c r="AE6" s="251"/>
      <c r="AF6" s="251"/>
      <c r="AG6" s="246" t="s">
        <v>219</v>
      </c>
      <c r="AH6" s="246"/>
      <c r="AI6" s="246"/>
      <c r="AJ6" s="246"/>
      <c r="AK6" s="246"/>
      <c r="AL6" s="246"/>
      <c r="AM6" s="247" t="s">
        <v>221</v>
      </c>
      <c r="AN6" s="248"/>
      <c r="AO6" s="248"/>
      <c r="AP6" s="248"/>
      <c r="AQ6" s="248"/>
      <c r="AR6" s="248"/>
      <c r="AS6" s="249" t="s">
        <v>223</v>
      </c>
      <c r="AT6" s="249"/>
      <c r="AU6" s="249"/>
      <c r="AV6" s="249"/>
      <c r="AW6" s="249"/>
      <c r="AX6" s="249"/>
      <c r="AY6" s="250" t="s">
        <v>225</v>
      </c>
      <c r="AZ6" s="250"/>
      <c r="BA6" s="250"/>
      <c r="BB6" s="250"/>
      <c r="BC6" s="250"/>
      <c r="BD6" s="250"/>
      <c r="BE6" s="251" t="s">
        <v>262</v>
      </c>
      <c r="BF6" s="251"/>
      <c r="BG6" s="251"/>
      <c r="BH6" s="251"/>
      <c r="BI6" s="251"/>
      <c r="BJ6" s="251"/>
      <c r="BK6" s="246" t="s">
        <v>219</v>
      </c>
      <c r="BL6" s="246"/>
      <c r="BM6" s="246"/>
      <c r="BN6" s="246"/>
      <c r="BO6" s="246"/>
      <c r="BP6" s="246"/>
      <c r="BQ6" s="247" t="s">
        <v>221</v>
      </c>
      <c r="BR6" s="248"/>
      <c r="BS6" s="248"/>
      <c r="BT6" s="248"/>
      <c r="BU6" s="248"/>
      <c r="BV6" s="248"/>
      <c r="BW6" s="249" t="s">
        <v>223</v>
      </c>
      <c r="BX6" s="249"/>
      <c r="BY6" s="249"/>
      <c r="BZ6" s="249"/>
      <c r="CA6" s="249"/>
      <c r="CB6" s="249"/>
      <c r="CC6" s="250" t="s">
        <v>225</v>
      </c>
      <c r="CD6" s="250"/>
      <c r="CE6" s="250"/>
      <c r="CF6" s="250"/>
      <c r="CG6" s="250"/>
      <c r="CH6" s="250"/>
      <c r="CI6" s="251" t="s">
        <v>262</v>
      </c>
      <c r="CJ6" s="251"/>
      <c r="CK6" s="251"/>
      <c r="CL6" s="251"/>
      <c r="CM6" s="251"/>
      <c r="CN6" s="251"/>
    </row>
    <row r="7" spans="1:93" x14ac:dyDescent="0.25">
      <c r="A7" s="241"/>
      <c r="B7" s="241"/>
      <c r="C7" s="246">
        <v>1</v>
      </c>
      <c r="D7" s="246"/>
      <c r="E7" s="246"/>
      <c r="F7" s="246" t="s">
        <v>55</v>
      </c>
      <c r="G7" s="246"/>
      <c r="H7" s="246"/>
      <c r="I7" s="247">
        <v>1</v>
      </c>
      <c r="J7" s="248"/>
      <c r="K7" s="248"/>
      <c r="L7" s="248"/>
      <c r="M7" s="248"/>
      <c r="N7" s="248"/>
      <c r="O7" s="249">
        <v>1</v>
      </c>
      <c r="P7" s="249"/>
      <c r="Q7" s="249"/>
      <c r="R7" s="249" t="s">
        <v>55</v>
      </c>
      <c r="S7" s="249"/>
      <c r="T7" s="249"/>
      <c r="U7" s="250">
        <v>1</v>
      </c>
      <c r="V7" s="250"/>
      <c r="W7" s="250"/>
      <c r="X7" s="250" t="s">
        <v>55</v>
      </c>
      <c r="Y7" s="250"/>
      <c r="Z7" s="250"/>
      <c r="AA7" s="251">
        <v>1</v>
      </c>
      <c r="AB7" s="251"/>
      <c r="AC7" s="251"/>
      <c r="AD7" s="251"/>
      <c r="AE7" s="251"/>
      <c r="AF7" s="251"/>
      <c r="AG7" s="246">
        <v>1</v>
      </c>
      <c r="AH7" s="246"/>
      <c r="AI7" s="246"/>
      <c r="AJ7" s="246" t="s">
        <v>55</v>
      </c>
      <c r="AK7" s="246"/>
      <c r="AL7" s="246"/>
      <c r="AM7" s="247">
        <v>1</v>
      </c>
      <c r="AN7" s="248"/>
      <c r="AO7" s="248"/>
      <c r="AP7" s="248"/>
      <c r="AQ7" s="248"/>
      <c r="AR7" s="248"/>
      <c r="AS7" s="249">
        <v>1</v>
      </c>
      <c r="AT7" s="249"/>
      <c r="AU7" s="249"/>
      <c r="AV7" s="249" t="s">
        <v>55</v>
      </c>
      <c r="AW7" s="249"/>
      <c r="AX7" s="249"/>
      <c r="AY7" s="250">
        <v>1</v>
      </c>
      <c r="AZ7" s="250"/>
      <c r="BA7" s="250"/>
      <c r="BB7" s="250" t="s">
        <v>55</v>
      </c>
      <c r="BC7" s="250"/>
      <c r="BD7" s="250"/>
      <c r="BE7" s="251">
        <v>1</v>
      </c>
      <c r="BF7" s="251"/>
      <c r="BG7" s="251"/>
      <c r="BH7" s="251"/>
      <c r="BI7" s="251"/>
      <c r="BJ7" s="251"/>
      <c r="BK7" s="246">
        <v>1</v>
      </c>
      <c r="BL7" s="246"/>
      <c r="BM7" s="246"/>
      <c r="BN7" s="246" t="s">
        <v>55</v>
      </c>
      <c r="BO7" s="246"/>
      <c r="BP7" s="246"/>
      <c r="BQ7" s="247">
        <v>1</v>
      </c>
      <c r="BR7" s="248"/>
      <c r="BS7" s="248"/>
      <c r="BT7" s="248"/>
      <c r="BU7" s="248"/>
      <c r="BV7" s="248"/>
      <c r="BW7" s="249">
        <v>1</v>
      </c>
      <c r="BX7" s="249"/>
      <c r="BY7" s="249"/>
      <c r="BZ7" s="249" t="s">
        <v>55</v>
      </c>
      <c r="CA7" s="249"/>
      <c r="CB7" s="249"/>
      <c r="CC7" s="250">
        <v>1</v>
      </c>
      <c r="CD7" s="250"/>
      <c r="CE7" s="250"/>
      <c r="CF7" s="250" t="s">
        <v>55</v>
      </c>
      <c r="CG7" s="250"/>
      <c r="CH7" s="250"/>
      <c r="CI7" s="251">
        <v>1</v>
      </c>
      <c r="CJ7" s="251"/>
      <c r="CK7" s="251"/>
      <c r="CL7" s="251"/>
      <c r="CM7" s="251"/>
      <c r="CN7" s="251"/>
    </row>
    <row r="8" spans="1:93" x14ac:dyDescent="0.25">
      <c r="A8" s="241"/>
      <c r="B8" s="241"/>
      <c r="C8" s="246" t="s">
        <v>217</v>
      </c>
      <c r="D8" s="246"/>
      <c r="E8" s="246"/>
      <c r="F8" s="246" t="s">
        <v>217</v>
      </c>
      <c r="G8" s="246"/>
      <c r="H8" s="246"/>
      <c r="I8" s="248" t="s">
        <v>217</v>
      </c>
      <c r="J8" s="248"/>
      <c r="K8" s="248"/>
      <c r="L8" s="248" t="s">
        <v>217</v>
      </c>
      <c r="M8" s="248"/>
      <c r="N8" s="248"/>
      <c r="O8" s="249" t="s">
        <v>217</v>
      </c>
      <c r="P8" s="249"/>
      <c r="Q8" s="249"/>
      <c r="R8" s="249" t="s">
        <v>217</v>
      </c>
      <c r="S8" s="249"/>
      <c r="T8" s="249"/>
      <c r="U8" s="250" t="s">
        <v>217</v>
      </c>
      <c r="V8" s="250"/>
      <c r="W8" s="250"/>
      <c r="X8" s="250" t="s">
        <v>217</v>
      </c>
      <c r="Y8" s="250"/>
      <c r="Z8" s="250"/>
      <c r="AA8" s="251" t="s">
        <v>213</v>
      </c>
      <c r="AB8" s="251"/>
      <c r="AC8" s="251"/>
      <c r="AD8" s="251"/>
      <c r="AE8" s="251"/>
      <c r="AF8" s="251"/>
      <c r="AG8" s="246" t="s">
        <v>217</v>
      </c>
      <c r="AH8" s="246"/>
      <c r="AI8" s="246"/>
      <c r="AJ8" s="246" t="s">
        <v>217</v>
      </c>
      <c r="AK8" s="246"/>
      <c r="AL8" s="246"/>
      <c r="AM8" s="248" t="s">
        <v>217</v>
      </c>
      <c r="AN8" s="248"/>
      <c r="AO8" s="248"/>
      <c r="AP8" s="248" t="s">
        <v>217</v>
      </c>
      <c r="AQ8" s="248"/>
      <c r="AR8" s="248"/>
      <c r="AS8" s="249" t="s">
        <v>217</v>
      </c>
      <c r="AT8" s="249"/>
      <c r="AU8" s="249"/>
      <c r="AV8" s="249" t="s">
        <v>217</v>
      </c>
      <c r="AW8" s="249"/>
      <c r="AX8" s="249"/>
      <c r="AY8" s="250" t="s">
        <v>217</v>
      </c>
      <c r="AZ8" s="250"/>
      <c r="BA8" s="250"/>
      <c r="BB8" s="250" t="s">
        <v>217</v>
      </c>
      <c r="BC8" s="250"/>
      <c r="BD8" s="250"/>
      <c r="BE8" s="251" t="s">
        <v>213</v>
      </c>
      <c r="BF8" s="251"/>
      <c r="BG8" s="251"/>
      <c r="BH8" s="251"/>
      <c r="BI8" s="251"/>
      <c r="BJ8" s="251"/>
      <c r="BK8" s="246" t="s">
        <v>217</v>
      </c>
      <c r="BL8" s="246"/>
      <c r="BM8" s="246"/>
      <c r="BN8" s="246" t="s">
        <v>217</v>
      </c>
      <c r="BO8" s="246"/>
      <c r="BP8" s="246"/>
      <c r="BQ8" s="248" t="s">
        <v>217</v>
      </c>
      <c r="BR8" s="248"/>
      <c r="BS8" s="248"/>
      <c r="BT8" s="248" t="s">
        <v>217</v>
      </c>
      <c r="BU8" s="248"/>
      <c r="BV8" s="248"/>
      <c r="BW8" s="249" t="s">
        <v>217</v>
      </c>
      <c r="BX8" s="249"/>
      <c r="BY8" s="249"/>
      <c r="BZ8" s="249" t="s">
        <v>217</v>
      </c>
      <c r="CA8" s="249"/>
      <c r="CB8" s="249"/>
      <c r="CC8" s="250" t="s">
        <v>217</v>
      </c>
      <c r="CD8" s="250"/>
      <c r="CE8" s="250"/>
      <c r="CF8" s="250" t="s">
        <v>217</v>
      </c>
      <c r="CG8" s="250"/>
      <c r="CH8" s="250"/>
      <c r="CI8" s="251" t="s">
        <v>213</v>
      </c>
      <c r="CJ8" s="251"/>
      <c r="CK8" s="251"/>
      <c r="CL8" s="251"/>
      <c r="CM8" s="251"/>
      <c r="CN8" s="251"/>
    </row>
    <row r="9" spans="1:93" x14ac:dyDescent="0.25">
      <c r="A9" s="241"/>
      <c r="B9" s="241"/>
      <c r="C9" s="246" t="s">
        <v>53</v>
      </c>
      <c r="D9" s="246" t="s">
        <v>54</v>
      </c>
      <c r="E9" s="246" t="s">
        <v>55</v>
      </c>
      <c r="F9" s="246" t="s">
        <v>53</v>
      </c>
      <c r="G9" s="246" t="s">
        <v>54</v>
      </c>
      <c r="H9" s="246" t="s">
        <v>55</v>
      </c>
      <c r="I9" s="248" t="s">
        <v>53</v>
      </c>
      <c r="J9" s="248" t="s">
        <v>54</v>
      </c>
      <c r="K9" s="248" t="s">
        <v>55</v>
      </c>
      <c r="L9" s="248" t="s">
        <v>53</v>
      </c>
      <c r="M9" s="248" t="s">
        <v>54</v>
      </c>
      <c r="N9" s="248" t="s">
        <v>55</v>
      </c>
      <c r="O9" s="249" t="s">
        <v>53</v>
      </c>
      <c r="P9" s="249" t="s">
        <v>54</v>
      </c>
      <c r="Q9" s="249" t="s">
        <v>55</v>
      </c>
      <c r="R9" s="249" t="s">
        <v>53</v>
      </c>
      <c r="S9" s="249" t="s">
        <v>54</v>
      </c>
      <c r="T9" s="249" t="s">
        <v>55</v>
      </c>
      <c r="U9" s="250" t="s">
        <v>53</v>
      </c>
      <c r="V9" s="250" t="s">
        <v>54</v>
      </c>
      <c r="W9" s="250" t="s">
        <v>55</v>
      </c>
      <c r="X9" s="250" t="s">
        <v>53</v>
      </c>
      <c r="Y9" s="250" t="s">
        <v>54</v>
      </c>
      <c r="Z9" s="250" t="s">
        <v>55</v>
      </c>
      <c r="AA9" s="251">
        <v>1</v>
      </c>
      <c r="AB9" s="251"/>
      <c r="AC9" s="251"/>
      <c r="AD9" s="251"/>
      <c r="AE9" s="251"/>
      <c r="AF9" s="251"/>
      <c r="AG9" s="246" t="s">
        <v>53</v>
      </c>
      <c r="AH9" s="246" t="s">
        <v>54</v>
      </c>
      <c r="AI9" s="246" t="s">
        <v>55</v>
      </c>
      <c r="AJ9" s="246" t="s">
        <v>53</v>
      </c>
      <c r="AK9" s="246" t="s">
        <v>54</v>
      </c>
      <c r="AL9" s="246" t="s">
        <v>55</v>
      </c>
      <c r="AM9" s="248" t="s">
        <v>53</v>
      </c>
      <c r="AN9" s="248" t="s">
        <v>54</v>
      </c>
      <c r="AO9" s="248" t="s">
        <v>55</v>
      </c>
      <c r="AP9" s="248" t="s">
        <v>53</v>
      </c>
      <c r="AQ9" s="248" t="s">
        <v>54</v>
      </c>
      <c r="AR9" s="248" t="s">
        <v>55</v>
      </c>
      <c r="AS9" s="249" t="s">
        <v>53</v>
      </c>
      <c r="AT9" s="249" t="s">
        <v>54</v>
      </c>
      <c r="AU9" s="249" t="s">
        <v>55</v>
      </c>
      <c r="AV9" s="249" t="s">
        <v>53</v>
      </c>
      <c r="AW9" s="249" t="s">
        <v>54</v>
      </c>
      <c r="AX9" s="249" t="s">
        <v>55</v>
      </c>
      <c r="AY9" s="250" t="s">
        <v>53</v>
      </c>
      <c r="AZ9" s="250" t="s">
        <v>54</v>
      </c>
      <c r="BA9" s="250" t="s">
        <v>55</v>
      </c>
      <c r="BB9" s="250" t="s">
        <v>53</v>
      </c>
      <c r="BC9" s="250" t="s">
        <v>54</v>
      </c>
      <c r="BD9" s="250" t="s">
        <v>55</v>
      </c>
      <c r="BE9" s="251">
        <v>1</v>
      </c>
      <c r="BF9" s="251"/>
      <c r="BG9" s="251"/>
      <c r="BH9" s="251"/>
      <c r="BI9" s="251"/>
      <c r="BJ9" s="251"/>
      <c r="BK9" s="246" t="s">
        <v>53</v>
      </c>
      <c r="BL9" s="246" t="s">
        <v>54</v>
      </c>
      <c r="BM9" s="246" t="s">
        <v>55</v>
      </c>
      <c r="BN9" s="246" t="s">
        <v>53</v>
      </c>
      <c r="BO9" s="246" t="s">
        <v>54</v>
      </c>
      <c r="BP9" s="246" t="s">
        <v>55</v>
      </c>
      <c r="BQ9" s="248" t="s">
        <v>53</v>
      </c>
      <c r="BR9" s="248" t="s">
        <v>54</v>
      </c>
      <c r="BS9" s="248" t="s">
        <v>55</v>
      </c>
      <c r="BT9" s="248" t="s">
        <v>53</v>
      </c>
      <c r="BU9" s="248" t="s">
        <v>54</v>
      </c>
      <c r="BV9" s="248" t="s">
        <v>55</v>
      </c>
      <c r="BW9" s="249" t="s">
        <v>53</v>
      </c>
      <c r="BX9" s="249" t="s">
        <v>54</v>
      </c>
      <c r="BY9" s="249" t="s">
        <v>55</v>
      </c>
      <c r="BZ9" s="249" t="s">
        <v>53</v>
      </c>
      <c r="CA9" s="249" t="s">
        <v>54</v>
      </c>
      <c r="CB9" s="249" t="s">
        <v>55</v>
      </c>
      <c r="CC9" s="250" t="s">
        <v>53</v>
      </c>
      <c r="CD9" s="250" t="s">
        <v>54</v>
      </c>
      <c r="CE9" s="250" t="s">
        <v>55</v>
      </c>
      <c r="CF9" s="250" t="s">
        <v>53</v>
      </c>
      <c r="CG9" s="250" t="s">
        <v>54</v>
      </c>
      <c r="CH9" s="250" t="s">
        <v>55</v>
      </c>
      <c r="CI9" s="251">
        <v>1</v>
      </c>
      <c r="CJ9" s="251"/>
      <c r="CK9" s="251"/>
      <c r="CL9" s="251"/>
      <c r="CM9" s="251"/>
      <c r="CN9" s="251"/>
    </row>
    <row r="10" spans="1:93" x14ac:dyDescent="0.25">
      <c r="A10" s="241"/>
      <c r="B10" s="241"/>
      <c r="C10" s="246" t="s">
        <v>76</v>
      </c>
      <c r="D10" s="246" t="s">
        <v>76</v>
      </c>
      <c r="E10" s="246" t="s">
        <v>76</v>
      </c>
      <c r="F10" s="246" t="s">
        <v>76</v>
      </c>
      <c r="G10" s="246" t="s">
        <v>76</v>
      </c>
      <c r="H10" s="246" t="s">
        <v>76</v>
      </c>
      <c r="I10" s="248" t="s">
        <v>76</v>
      </c>
      <c r="J10" s="248" t="s">
        <v>76</v>
      </c>
      <c r="K10" s="248" t="s">
        <v>76</v>
      </c>
      <c r="L10" s="248" t="s">
        <v>76</v>
      </c>
      <c r="M10" s="248" t="s">
        <v>76</v>
      </c>
      <c r="N10" s="248" t="s">
        <v>76</v>
      </c>
      <c r="O10" s="249" t="s">
        <v>76</v>
      </c>
      <c r="P10" s="249" t="s">
        <v>76</v>
      </c>
      <c r="Q10" s="249" t="s">
        <v>76</v>
      </c>
      <c r="R10" s="249" t="s">
        <v>76</v>
      </c>
      <c r="S10" s="249" t="s">
        <v>76</v>
      </c>
      <c r="T10" s="249" t="s">
        <v>76</v>
      </c>
      <c r="U10" s="250" t="s">
        <v>76</v>
      </c>
      <c r="V10" s="250" t="s">
        <v>76</v>
      </c>
      <c r="W10" s="250" t="s">
        <v>76</v>
      </c>
      <c r="X10" s="250" t="s">
        <v>76</v>
      </c>
      <c r="Y10" s="250" t="s">
        <v>76</v>
      </c>
      <c r="Z10" s="250" t="s">
        <v>76</v>
      </c>
      <c r="AA10" s="251" t="s">
        <v>263</v>
      </c>
      <c r="AB10" s="251"/>
      <c r="AC10" s="251"/>
      <c r="AD10" s="251"/>
      <c r="AE10" s="251"/>
      <c r="AF10" s="251"/>
      <c r="AG10" s="246" t="s">
        <v>76</v>
      </c>
      <c r="AH10" s="246" t="s">
        <v>76</v>
      </c>
      <c r="AI10" s="246" t="s">
        <v>76</v>
      </c>
      <c r="AJ10" s="246" t="s">
        <v>76</v>
      </c>
      <c r="AK10" s="246" t="s">
        <v>76</v>
      </c>
      <c r="AL10" s="246" t="s">
        <v>76</v>
      </c>
      <c r="AM10" s="248" t="s">
        <v>76</v>
      </c>
      <c r="AN10" s="248" t="s">
        <v>76</v>
      </c>
      <c r="AO10" s="248" t="s">
        <v>76</v>
      </c>
      <c r="AP10" s="248" t="s">
        <v>76</v>
      </c>
      <c r="AQ10" s="248" t="s">
        <v>76</v>
      </c>
      <c r="AR10" s="248" t="s">
        <v>76</v>
      </c>
      <c r="AS10" s="249" t="s">
        <v>76</v>
      </c>
      <c r="AT10" s="249" t="s">
        <v>76</v>
      </c>
      <c r="AU10" s="249" t="s">
        <v>76</v>
      </c>
      <c r="AV10" s="249" t="s">
        <v>76</v>
      </c>
      <c r="AW10" s="249" t="s">
        <v>76</v>
      </c>
      <c r="AX10" s="249" t="s">
        <v>76</v>
      </c>
      <c r="AY10" s="250" t="s">
        <v>76</v>
      </c>
      <c r="AZ10" s="250" t="s">
        <v>76</v>
      </c>
      <c r="BA10" s="250" t="s">
        <v>76</v>
      </c>
      <c r="BB10" s="250" t="s">
        <v>76</v>
      </c>
      <c r="BC10" s="250" t="s">
        <v>76</v>
      </c>
      <c r="BD10" s="250" t="s">
        <v>76</v>
      </c>
      <c r="BE10" s="251" t="s">
        <v>263</v>
      </c>
      <c r="BF10" s="251"/>
      <c r="BG10" s="251"/>
      <c r="BH10" s="251"/>
      <c r="BI10" s="251"/>
      <c r="BJ10" s="251"/>
      <c r="BK10" s="246" t="s">
        <v>76</v>
      </c>
      <c r="BL10" s="246" t="s">
        <v>76</v>
      </c>
      <c r="BM10" s="246" t="s">
        <v>76</v>
      </c>
      <c r="BN10" s="246" t="s">
        <v>76</v>
      </c>
      <c r="BO10" s="246" t="s">
        <v>76</v>
      </c>
      <c r="BP10" s="246" t="s">
        <v>76</v>
      </c>
      <c r="BQ10" s="248" t="s">
        <v>76</v>
      </c>
      <c r="BR10" s="248" t="s">
        <v>76</v>
      </c>
      <c r="BS10" s="248" t="s">
        <v>76</v>
      </c>
      <c r="BT10" s="248" t="s">
        <v>76</v>
      </c>
      <c r="BU10" s="248" t="s">
        <v>76</v>
      </c>
      <c r="BV10" s="248" t="s">
        <v>76</v>
      </c>
      <c r="BW10" s="249" t="s">
        <v>76</v>
      </c>
      <c r="BX10" s="249" t="s">
        <v>76</v>
      </c>
      <c r="BY10" s="249" t="s">
        <v>76</v>
      </c>
      <c r="BZ10" s="249" t="s">
        <v>76</v>
      </c>
      <c r="CA10" s="249" t="s">
        <v>76</v>
      </c>
      <c r="CB10" s="249" t="s">
        <v>76</v>
      </c>
      <c r="CC10" s="250" t="s">
        <v>76</v>
      </c>
      <c r="CD10" s="250" t="s">
        <v>76</v>
      </c>
      <c r="CE10" s="250" t="s">
        <v>76</v>
      </c>
      <c r="CF10" s="250" t="s">
        <v>76</v>
      </c>
      <c r="CG10" s="250" t="s">
        <v>76</v>
      </c>
      <c r="CH10" s="250" t="s">
        <v>76</v>
      </c>
      <c r="CI10" s="251" t="s">
        <v>263</v>
      </c>
      <c r="CJ10" s="251"/>
      <c r="CK10" s="251"/>
      <c r="CL10" s="251"/>
      <c r="CM10" s="251"/>
      <c r="CN10" s="251"/>
    </row>
    <row r="11" spans="1:93" x14ac:dyDescent="0.25">
      <c r="A11" s="241"/>
      <c r="B11" s="241"/>
      <c r="C11" s="246" t="s">
        <v>53</v>
      </c>
      <c r="D11" s="246" t="s">
        <v>54</v>
      </c>
      <c r="E11" s="246" t="s">
        <v>55</v>
      </c>
      <c r="F11" s="246" t="s">
        <v>53</v>
      </c>
      <c r="G11" s="246" t="s">
        <v>54</v>
      </c>
      <c r="H11" s="246" t="s">
        <v>55</v>
      </c>
      <c r="I11" s="248" t="s">
        <v>53</v>
      </c>
      <c r="J11" s="248" t="s">
        <v>54</v>
      </c>
      <c r="K11" s="248" t="s">
        <v>55</v>
      </c>
      <c r="L11" s="248" t="s">
        <v>53</v>
      </c>
      <c r="M11" s="248" t="s">
        <v>54</v>
      </c>
      <c r="N11" s="248" t="s">
        <v>55</v>
      </c>
      <c r="O11" s="249">
        <v>1</v>
      </c>
      <c r="P11" s="249"/>
      <c r="Q11" s="249"/>
      <c r="R11" s="249" t="s">
        <v>55</v>
      </c>
      <c r="S11" s="249"/>
      <c r="T11" s="249"/>
      <c r="U11" s="250">
        <v>1</v>
      </c>
      <c r="V11" s="250"/>
      <c r="W11" s="250"/>
      <c r="X11" s="250" t="s">
        <v>55</v>
      </c>
      <c r="Y11" s="250"/>
      <c r="Z11" s="250"/>
      <c r="AA11" s="251">
        <v>1</v>
      </c>
      <c r="AB11" s="251"/>
      <c r="AC11" s="251"/>
      <c r="AD11" s="251" t="s">
        <v>55</v>
      </c>
      <c r="AE11" s="251"/>
      <c r="AF11" s="251"/>
      <c r="AG11" s="246" t="s">
        <v>53</v>
      </c>
      <c r="AH11" s="246" t="s">
        <v>54</v>
      </c>
      <c r="AI11" s="246" t="s">
        <v>55</v>
      </c>
      <c r="AJ11" s="246" t="s">
        <v>53</v>
      </c>
      <c r="AK11" s="246" t="s">
        <v>54</v>
      </c>
      <c r="AL11" s="246" t="s">
        <v>55</v>
      </c>
      <c r="AM11" s="248" t="s">
        <v>53</v>
      </c>
      <c r="AN11" s="248" t="s">
        <v>54</v>
      </c>
      <c r="AO11" s="248" t="s">
        <v>55</v>
      </c>
      <c r="AP11" s="248" t="s">
        <v>53</v>
      </c>
      <c r="AQ11" s="248" t="s">
        <v>54</v>
      </c>
      <c r="AR11" s="248" t="s">
        <v>55</v>
      </c>
      <c r="AS11" s="249">
        <v>1</v>
      </c>
      <c r="AT11" s="249"/>
      <c r="AU11" s="249"/>
      <c r="AV11" s="249" t="s">
        <v>55</v>
      </c>
      <c r="AW11" s="249"/>
      <c r="AX11" s="249"/>
      <c r="AY11" s="250">
        <v>1</v>
      </c>
      <c r="AZ11" s="250"/>
      <c r="BA11" s="250"/>
      <c r="BB11" s="250" t="s">
        <v>55</v>
      </c>
      <c r="BC11" s="250"/>
      <c r="BD11" s="250"/>
      <c r="BE11" s="251">
        <v>1</v>
      </c>
      <c r="BF11" s="251"/>
      <c r="BG11" s="251"/>
      <c r="BH11" s="251" t="s">
        <v>55</v>
      </c>
      <c r="BI11" s="251"/>
      <c r="BJ11" s="251"/>
      <c r="BK11" s="246" t="s">
        <v>53</v>
      </c>
      <c r="BL11" s="246" t="s">
        <v>54</v>
      </c>
      <c r="BM11" s="246" t="s">
        <v>55</v>
      </c>
      <c r="BN11" s="246" t="s">
        <v>53</v>
      </c>
      <c r="BO11" s="246" t="s">
        <v>54</v>
      </c>
      <c r="BP11" s="246" t="s">
        <v>55</v>
      </c>
      <c r="BQ11" s="248" t="s">
        <v>53</v>
      </c>
      <c r="BR11" s="248" t="s">
        <v>54</v>
      </c>
      <c r="BS11" s="248" t="s">
        <v>55</v>
      </c>
      <c r="BT11" s="248" t="s">
        <v>53</v>
      </c>
      <c r="BU11" s="248" t="s">
        <v>54</v>
      </c>
      <c r="BV11" s="248" t="s">
        <v>55</v>
      </c>
      <c r="BW11" s="249">
        <v>1</v>
      </c>
      <c r="BX11" s="249"/>
      <c r="BY11" s="249"/>
      <c r="BZ11" s="249" t="s">
        <v>55</v>
      </c>
      <c r="CA11" s="249"/>
      <c r="CB11" s="249"/>
      <c r="CC11" s="250">
        <v>1</v>
      </c>
      <c r="CD11" s="250"/>
      <c r="CE11" s="250"/>
      <c r="CF11" s="250" t="s">
        <v>55</v>
      </c>
      <c r="CG11" s="250"/>
      <c r="CH11" s="250"/>
      <c r="CI11" s="251">
        <v>1</v>
      </c>
      <c r="CJ11" s="251"/>
      <c r="CK11" s="251"/>
      <c r="CL11" s="251" t="s">
        <v>55</v>
      </c>
      <c r="CM11" s="251"/>
      <c r="CN11" s="251"/>
    </row>
    <row r="12" spans="1:93" x14ac:dyDescent="0.25">
      <c r="A12" s="241"/>
      <c r="B12" s="241"/>
      <c r="C12" s="246" t="s">
        <v>76</v>
      </c>
      <c r="D12" s="246" t="s">
        <v>76</v>
      </c>
      <c r="E12" s="246" t="s">
        <v>76</v>
      </c>
      <c r="F12" s="246" t="s">
        <v>76</v>
      </c>
      <c r="G12" s="246" t="s">
        <v>76</v>
      </c>
      <c r="H12" s="246" t="s">
        <v>76</v>
      </c>
      <c r="I12" s="248" t="s">
        <v>76</v>
      </c>
      <c r="J12" s="248" t="s">
        <v>76</v>
      </c>
      <c r="K12" s="248" t="s">
        <v>76</v>
      </c>
      <c r="L12" s="248" t="s">
        <v>76</v>
      </c>
      <c r="M12" s="248" t="s">
        <v>76</v>
      </c>
      <c r="N12" s="248" t="s">
        <v>76</v>
      </c>
      <c r="O12" s="249" t="s">
        <v>217</v>
      </c>
      <c r="P12" s="249"/>
      <c r="Q12" s="249"/>
      <c r="R12" s="249" t="s">
        <v>217</v>
      </c>
      <c r="S12" s="249"/>
      <c r="T12" s="249"/>
      <c r="U12" s="250" t="s">
        <v>217</v>
      </c>
      <c r="V12" s="250"/>
      <c r="W12" s="250"/>
      <c r="X12" s="250" t="s">
        <v>217</v>
      </c>
      <c r="Y12" s="250"/>
      <c r="Z12" s="250"/>
      <c r="AA12" s="251" t="s">
        <v>217</v>
      </c>
      <c r="AB12" s="251"/>
      <c r="AC12" s="251"/>
      <c r="AD12" s="251" t="s">
        <v>217</v>
      </c>
      <c r="AE12" s="251"/>
      <c r="AF12" s="251"/>
      <c r="AG12" s="246" t="s">
        <v>76</v>
      </c>
      <c r="AH12" s="246" t="s">
        <v>76</v>
      </c>
      <c r="AI12" s="246" t="s">
        <v>76</v>
      </c>
      <c r="AJ12" s="246" t="s">
        <v>76</v>
      </c>
      <c r="AK12" s="246" t="s">
        <v>76</v>
      </c>
      <c r="AL12" s="246" t="s">
        <v>76</v>
      </c>
      <c r="AM12" s="248" t="s">
        <v>76</v>
      </c>
      <c r="AN12" s="248" t="s">
        <v>76</v>
      </c>
      <c r="AO12" s="248" t="s">
        <v>76</v>
      </c>
      <c r="AP12" s="248" t="s">
        <v>76</v>
      </c>
      <c r="AQ12" s="248" t="s">
        <v>76</v>
      </c>
      <c r="AR12" s="248" t="s">
        <v>76</v>
      </c>
      <c r="AS12" s="249" t="s">
        <v>217</v>
      </c>
      <c r="AT12" s="249"/>
      <c r="AU12" s="249"/>
      <c r="AV12" s="249" t="s">
        <v>217</v>
      </c>
      <c r="AW12" s="249"/>
      <c r="AX12" s="249"/>
      <c r="AY12" s="250" t="s">
        <v>217</v>
      </c>
      <c r="AZ12" s="250"/>
      <c r="BA12" s="250"/>
      <c r="BB12" s="250" t="s">
        <v>217</v>
      </c>
      <c r="BC12" s="250"/>
      <c r="BD12" s="250"/>
      <c r="BE12" s="251" t="s">
        <v>217</v>
      </c>
      <c r="BF12" s="251"/>
      <c r="BG12" s="251"/>
      <c r="BH12" s="251" t="s">
        <v>217</v>
      </c>
      <c r="BI12" s="251"/>
      <c r="BJ12" s="251"/>
      <c r="BK12" s="246" t="s">
        <v>76</v>
      </c>
      <c r="BL12" s="246" t="s">
        <v>76</v>
      </c>
      <c r="BM12" s="246" t="s">
        <v>76</v>
      </c>
      <c r="BN12" s="246" t="s">
        <v>76</v>
      </c>
      <c r="BO12" s="246" t="s">
        <v>76</v>
      </c>
      <c r="BP12" s="246" t="s">
        <v>76</v>
      </c>
      <c r="BQ12" s="248" t="s">
        <v>76</v>
      </c>
      <c r="BR12" s="248" t="s">
        <v>76</v>
      </c>
      <c r="BS12" s="248" t="s">
        <v>76</v>
      </c>
      <c r="BT12" s="248" t="s">
        <v>76</v>
      </c>
      <c r="BU12" s="248" t="s">
        <v>76</v>
      </c>
      <c r="BV12" s="248" t="s">
        <v>76</v>
      </c>
      <c r="BW12" s="249" t="s">
        <v>217</v>
      </c>
      <c r="BX12" s="249"/>
      <c r="BY12" s="249"/>
      <c r="BZ12" s="249" t="s">
        <v>217</v>
      </c>
      <c r="CA12" s="249"/>
      <c r="CB12" s="249"/>
      <c r="CC12" s="250" t="s">
        <v>217</v>
      </c>
      <c r="CD12" s="250"/>
      <c r="CE12" s="250"/>
      <c r="CF12" s="250" t="s">
        <v>217</v>
      </c>
      <c r="CG12" s="250"/>
      <c r="CH12" s="250"/>
      <c r="CI12" s="251" t="s">
        <v>217</v>
      </c>
      <c r="CJ12" s="251"/>
      <c r="CK12" s="251"/>
      <c r="CL12" s="251" t="s">
        <v>217</v>
      </c>
      <c r="CM12" s="251"/>
      <c r="CN12" s="251"/>
    </row>
    <row r="13" spans="1:93" x14ac:dyDescent="0.25">
      <c r="A13" s="241"/>
      <c r="B13" s="241"/>
      <c r="C13" s="246" t="s">
        <v>53</v>
      </c>
      <c r="D13" s="246" t="s">
        <v>54</v>
      </c>
      <c r="E13" s="246" t="s">
        <v>55</v>
      </c>
      <c r="F13" s="246" t="s">
        <v>53</v>
      </c>
      <c r="G13" s="246" t="s">
        <v>54</v>
      </c>
      <c r="H13" s="246" t="s">
        <v>55</v>
      </c>
      <c r="I13" s="248" t="s">
        <v>53</v>
      </c>
      <c r="J13" s="248" t="s">
        <v>54</v>
      </c>
      <c r="K13" s="248" t="s">
        <v>55</v>
      </c>
      <c r="L13" s="248" t="s">
        <v>53</v>
      </c>
      <c r="M13" s="248" t="s">
        <v>54</v>
      </c>
      <c r="N13" s="248" t="s">
        <v>55</v>
      </c>
      <c r="O13" s="249" t="s">
        <v>53</v>
      </c>
      <c r="P13" s="249" t="s">
        <v>54</v>
      </c>
      <c r="Q13" s="249" t="s">
        <v>55</v>
      </c>
      <c r="R13" s="249" t="s">
        <v>53</v>
      </c>
      <c r="S13" s="249" t="s">
        <v>54</v>
      </c>
      <c r="T13" s="249" t="s">
        <v>55</v>
      </c>
      <c r="U13" s="250" t="s">
        <v>53</v>
      </c>
      <c r="V13" s="250" t="s">
        <v>54</v>
      </c>
      <c r="W13" s="250" t="s">
        <v>55</v>
      </c>
      <c r="X13" s="250" t="s">
        <v>53</v>
      </c>
      <c r="Y13" s="250" t="s">
        <v>54</v>
      </c>
      <c r="Z13" s="250" t="s">
        <v>55</v>
      </c>
      <c r="AA13" s="251" t="s">
        <v>53</v>
      </c>
      <c r="AB13" s="251" t="s">
        <v>54</v>
      </c>
      <c r="AC13" s="251" t="s">
        <v>55</v>
      </c>
      <c r="AD13" s="251" t="s">
        <v>53</v>
      </c>
      <c r="AE13" s="251" t="s">
        <v>54</v>
      </c>
      <c r="AF13" s="251" t="s">
        <v>55</v>
      </c>
      <c r="AG13" s="246" t="s">
        <v>53</v>
      </c>
      <c r="AH13" s="246" t="s">
        <v>54</v>
      </c>
      <c r="AI13" s="246" t="s">
        <v>55</v>
      </c>
      <c r="AJ13" s="246" t="s">
        <v>53</v>
      </c>
      <c r="AK13" s="246" t="s">
        <v>54</v>
      </c>
      <c r="AL13" s="246" t="s">
        <v>55</v>
      </c>
      <c r="AM13" s="248" t="s">
        <v>53</v>
      </c>
      <c r="AN13" s="248" t="s">
        <v>54</v>
      </c>
      <c r="AO13" s="248" t="s">
        <v>55</v>
      </c>
      <c r="AP13" s="248" t="s">
        <v>53</v>
      </c>
      <c r="AQ13" s="248" t="s">
        <v>54</v>
      </c>
      <c r="AR13" s="248" t="s">
        <v>55</v>
      </c>
      <c r="AS13" s="249" t="s">
        <v>53</v>
      </c>
      <c r="AT13" s="249" t="s">
        <v>54</v>
      </c>
      <c r="AU13" s="249" t="s">
        <v>55</v>
      </c>
      <c r="AV13" s="249" t="s">
        <v>53</v>
      </c>
      <c r="AW13" s="249" t="s">
        <v>54</v>
      </c>
      <c r="AX13" s="249" t="s">
        <v>55</v>
      </c>
      <c r="AY13" s="250" t="s">
        <v>53</v>
      </c>
      <c r="AZ13" s="250" t="s">
        <v>54</v>
      </c>
      <c r="BA13" s="250" t="s">
        <v>55</v>
      </c>
      <c r="BB13" s="250" t="s">
        <v>53</v>
      </c>
      <c r="BC13" s="250" t="s">
        <v>54</v>
      </c>
      <c r="BD13" s="250" t="s">
        <v>55</v>
      </c>
      <c r="BE13" s="251" t="s">
        <v>53</v>
      </c>
      <c r="BF13" s="251" t="s">
        <v>54</v>
      </c>
      <c r="BG13" s="251" t="s">
        <v>55</v>
      </c>
      <c r="BH13" s="251" t="s">
        <v>53</v>
      </c>
      <c r="BI13" s="251" t="s">
        <v>54</v>
      </c>
      <c r="BJ13" s="251" t="s">
        <v>55</v>
      </c>
      <c r="BK13" s="246" t="s">
        <v>53</v>
      </c>
      <c r="BL13" s="246" t="s">
        <v>54</v>
      </c>
      <c r="BM13" s="246" t="s">
        <v>55</v>
      </c>
      <c r="BN13" s="246" t="s">
        <v>53</v>
      </c>
      <c r="BO13" s="246" t="s">
        <v>54</v>
      </c>
      <c r="BP13" s="246" t="s">
        <v>55</v>
      </c>
      <c r="BQ13" s="248" t="s">
        <v>53</v>
      </c>
      <c r="BR13" s="248" t="s">
        <v>54</v>
      </c>
      <c r="BS13" s="248" t="s">
        <v>55</v>
      </c>
      <c r="BT13" s="248" t="s">
        <v>53</v>
      </c>
      <c r="BU13" s="248" t="s">
        <v>54</v>
      </c>
      <c r="BV13" s="248" t="s">
        <v>55</v>
      </c>
      <c r="BW13" s="249" t="s">
        <v>53</v>
      </c>
      <c r="BX13" s="249" t="s">
        <v>54</v>
      </c>
      <c r="BY13" s="249" t="s">
        <v>55</v>
      </c>
      <c r="BZ13" s="249" t="s">
        <v>53</v>
      </c>
      <c r="CA13" s="249" t="s">
        <v>54</v>
      </c>
      <c r="CB13" s="249" t="s">
        <v>55</v>
      </c>
      <c r="CC13" s="250" t="s">
        <v>53</v>
      </c>
      <c r="CD13" s="250" t="s">
        <v>54</v>
      </c>
      <c r="CE13" s="250" t="s">
        <v>55</v>
      </c>
      <c r="CF13" s="250" t="s">
        <v>53</v>
      </c>
      <c r="CG13" s="250" t="s">
        <v>54</v>
      </c>
      <c r="CH13" s="250" t="s">
        <v>55</v>
      </c>
      <c r="CI13" s="251" t="s">
        <v>53</v>
      </c>
      <c r="CJ13" s="251" t="s">
        <v>54</v>
      </c>
      <c r="CK13" s="251" t="s">
        <v>55</v>
      </c>
      <c r="CL13" s="251" t="s">
        <v>53</v>
      </c>
      <c r="CM13" s="251" t="s">
        <v>54</v>
      </c>
      <c r="CN13" s="251" t="s">
        <v>55</v>
      </c>
    </row>
    <row r="14" spans="1:93" x14ac:dyDescent="0.25">
      <c r="A14" s="241"/>
      <c r="B14" s="241"/>
      <c r="C14" s="246" t="s">
        <v>76</v>
      </c>
      <c r="D14" s="246" t="s">
        <v>76</v>
      </c>
      <c r="E14" s="246" t="s">
        <v>76</v>
      </c>
      <c r="F14" s="246" t="s">
        <v>76</v>
      </c>
      <c r="G14" s="246" t="s">
        <v>76</v>
      </c>
      <c r="H14" s="246" t="s">
        <v>76</v>
      </c>
      <c r="I14" s="248" t="s">
        <v>76</v>
      </c>
      <c r="J14" s="248" t="s">
        <v>76</v>
      </c>
      <c r="K14" s="248" t="s">
        <v>76</v>
      </c>
      <c r="L14" s="248" t="s">
        <v>76</v>
      </c>
      <c r="M14" s="248" t="s">
        <v>76</v>
      </c>
      <c r="N14" s="248" t="s">
        <v>76</v>
      </c>
      <c r="O14" s="249" t="s">
        <v>76</v>
      </c>
      <c r="P14" s="249" t="s">
        <v>76</v>
      </c>
      <c r="Q14" s="249" t="s">
        <v>76</v>
      </c>
      <c r="R14" s="249" t="s">
        <v>76</v>
      </c>
      <c r="S14" s="249" t="s">
        <v>76</v>
      </c>
      <c r="T14" s="249" t="s">
        <v>76</v>
      </c>
      <c r="U14" s="250" t="s">
        <v>76</v>
      </c>
      <c r="V14" s="250" t="s">
        <v>76</v>
      </c>
      <c r="W14" s="250" t="s">
        <v>76</v>
      </c>
      <c r="X14" s="250" t="s">
        <v>76</v>
      </c>
      <c r="Y14" s="250" t="s">
        <v>76</v>
      </c>
      <c r="Z14" s="250" t="s">
        <v>76</v>
      </c>
      <c r="AA14" s="251" t="s">
        <v>76</v>
      </c>
      <c r="AB14" s="251" t="s">
        <v>76</v>
      </c>
      <c r="AC14" s="251" t="s">
        <v>76</v>
      </c>
      <c r="AD14" s="251" t="s">
        <v>76</v>
      </c>
      <c r="AE14" s="251" t="s">
        <v>76</v>
      </c>
      <c r="AF14" s="251" t="s">
        <v>76</v>
      </c>
      <c r="AG14" s="246" t="s">
        <v>76</v>
      </c>
      <c r="AH14" s="246" t="s">
        <v>76</v>
      </c>
      <c r="AI14" s="246" t="s">
        <v>76</v>
      </c>
      <c r="AJ14" s="246" t="s">
        <v>76</v>
      </c>
      <c r="AK14" s="246" t="s">
        <v>76</v>
      </c>
      <c r="AL14" s="246" t="s">
        <v>76</v>
      </c>
      <c r="AM14" s="248" t="s">
        <v>76</v>
      </c>
      <c r="AN14" s="248" t="s">
        <v>76</v>
      </c>
      <c r="AO14" s="248" t="s">
        <v>76</v>
      </c>
      <c r="AP14" s="248" t="s">
        <v>76</v>
      </c>
      <c r="AQ14" s="248" t="s">
        <v>76</v>
      </c>
      <c r="AR14" s="248" t="s">
        <v>76</v>
      </c>
      <c r="AS14" s="249" t="s">
        <v>76</v>
      </c>
      <c r="AT14" s="249" t="s">
        <v>76</v>
      </c>
      <c r="AU14" s="249" t="s">
        <v>76</v>
      </c>
      <c r="AV14" s="249" t="s">
        <v>76</v>
      </c>
      <c r="AW14" s="249" t="s">
        <v>76</v>
      </c>
      <c r="AX14" s="249" t="s">
        <v>76</v>
      </c>
      <c r="AY14" s="250" t="s">
        <v>76</v>
      </c>
      <c r="AZ14" s="250" t="s">
        <v>76</v>
      </c>
      <c r="BA14" s="250" t="s">
        <v>76</v>
      </c>
      <c r="BB14" s="250" t="s">
        <v>76</v>
      </c>
      <c r="BC14" s="250" t="s">
        <v>76</v>
      </c>
      <c r="BD14" s="250" t="s">
        <v>76</v>
      </c>
      <c r="BE14" s="251" t="s">
        <v>76</v>
      </c>
      <c r="BF14" s="251" t="s">
        <v>76</v>
      </c>
      <c r="BG14" s="251" t="s">
        <v>76</v>
      </c>
      <c r="BH14" s="251" t="s">
        <v>76</v>
      </c>
      <c r="BI14" s="251" t="s">
        <v>76</v>
      </c>
      <c r="BJ14" s="251" t="s">
        <v>76</v>
      </c>
      <c r="BK14" s="246" t="s">
        <v>76</v>
      </c>
      <c r="BL14" s="246" t="s">
        <v>76</v>
      </c>
      <c r="BM14" s="246" t="s">
        <v>76</v>
      </c>
      <c r="BN14" s="246" t="s">
        <v>76</v>
      </c>
      <c r="BO14" s="246" t="s">
        <v>76</v>
      </c>
      <c r="BP14" s="246" t="s">
        <v>76</v>
      </c>
      <c r="BQ14" s="248" t="s">
        <v>76</v>
      </c>
      <c r="BR14" s="248" t="s">
        <v>76</v>
      </c>
      <c r="BS14" s="248" t="s">
        <v>76</v>
      </c>
      <c r="BT14" s="248" t="s">
        <v>76</v>
      </c>
      <c r="BU14" s="248" t="s">
        <v>76</v>
      </c>
      <c r="BV14" s="248" t="s">
        <v>76</v>
      </c>
      <c r="BW14" s="249" t="s">
        <v>76</v>
      </c>
      <c r="BX14" s="249" t="s">
        <v>76</v>
      </c>
      <c r="BY14" s="249" t="s">
        <v>76</v>
      </c>
      <c r="BZ14" s="249" t="s">
        <v>76</v>
      </c>
      <c r="CA14" s="249" t="s">
        <v>76</v>
      </c>
      <c r="CB14" s="249" t="s">
        <v>76</v>
      </c>
      <c r="CC14" s="250" t="s">
        <v>76</v>
      </c>
      <c r="CD14" s="250" t="s">
        <v>76</v>
      </c>
      <c r="CE14" s="250" t="s">
        <v>76</v>
      </c>
      <c r="CF14" s="250" t="s">
        <v>76</v>
      </c>
      <c r="CG14" s="250" t="s">
        <v>76</v>
      </c>
      <c r="CH14" s="250" t="s">
        <v>76</v>
      </c>
      <c r="CI14" s="251" t="s">
        <v>76</v>
      </c>
      <c r="CJ14" s="251" t="s">
        <v>76</v>
      </c>
      <c r="CK14" s="251" t="s">
        <v>76</v>
      </c>
      <c r="CL14" s="251" t="s">
        <v>76</v>
      </c>
      <c r="CM14" s="251" t="s">
        <v>76</v>
      </c>
      <c r="CN14" s="251" t="s">
        <v>76</v>
      </c>
    </row>
    <row r="15" spans="1:93" x14ac:dyDescent="0.25">
      <c r="A15" s="241" t="s">
        <v>102</v>
      </c>
      <c r="B15" s="252" t="s">
        <v>25</v>
      </c>
      <c r="C15" s="241">
        <v>93</v>
      </c>
      <c r="D15" s="241">
        <v>90</v>
      </c>
      <c r="E15" s="241">
        <v>92</v>
      </c>
      <c r="F15" s="241">
        <v>33181</v>
      </c>
      <c r="G15" s="241">
        <v>25430</v>
      </c>
      <c r="H15" s="241">
        <v>58611</v>
      </c>
      <c r="I15" s="241">
        <v>91</v>
      </c>
      <c r="J15" s="241">
        <v>85</v>
      </c>
      <c r="K15" s="241">
        <v>88</v>
      </c>
      <c r="L15" s="241">
        <v>33189</v>
      </c>
      <c r="M15" s="241">
        <v>25444</v>
      </c>
      <c r="N15" s="241">
        <v>58633</v>
      </c>
      <c r="O15" s="253">
        <v>87</v>
      </c>
      <c r="P15" s="253">
        <v>91</v>
      </c>
      <c r="Q15" s="253">
        <v>89</v>
      </c>
      <c r="R15" s="253">
        <v>33179</v>
      </c>
      <c r="S15" s="253">
        <v>25429</v>
      </c>
      <c r="T15" s="253">
        <v>58608</v>
      </c>
      <c r="U15" s="253" t="s">
        <v>119</v>
      </c>
      <c r="V15" s="253" t="s">
        <v>119</v>
      </c>
      <c r="W15" s="253" t="s">
        <v>119</v>
      </c>
      <c r="X15" s="253" t="s">
        <v>119</v>
      </c>
      <c r="Y15" s="253" t="s">
        <v>119</v>
      </c>
      <c r="Z15" s="253" t="s">
        <v>119</v>
      </c>
      <c r="AA15" s="253">
        <v>81</v>
      </c>
      <c r="AB15" s="253">
        <v>78</v>
      </c>
      <c r="AC15" s="253">
        <v>80</v>
      </c>
      <c r="AD15" s="253">
        <v>33163</v>
      </c>
      <c r="AE15" s="253">
        <v>25417</v>
      </c>
      <c r="AF15" s="253">
        <v>58580</v>
      </c>
      <c r="AG15" s="241">
        <v>96</v>
      </c>
      <c r="AH15" s="241">
        <v>95</v>
      </c>
      <c r="AI15" s="241">
        <v>96</v>
      </c>
      <c r="AJ15" s="241">
        <v>182484</v>
      </c>
      <c r="AK15" s="241">
        <v>165220</v>
      </c>
      <c r="AL15" s="241">
        <v>347704</v>
      </c>
      <c r="AM15" s="241">
        <v>96</v>
      </c>
      <c r="AN15" s="241">
        <v>92</v>
      </c>
      <c r="AO15" s="241">
        <v>94</v>
      </c>
      <c r="AP15" s="241">
        <v>182470</v>
      </c>
      <c r="AQ15" s="241">
        <v>165197</v>
      </c>
      <c r="AR15" s="241">
        <v>347667</v>
      </c>
      <c r="AS15" s="253">
        <v>93</v>
      </c>
      <c r="AT15" s="253">
        <v>95</v>
      </c>
      <c r="AU15" s="253">
        <v>94</v>
      </c>
      <c r="AV15" s="253">
        <v>182481</v>
      </c>
      <c r="AW15" s="253">
        <v>165216</v>
      </c>
      <c r="AX15" s="253">
        <v>347697</v>
      </c>
      <c r="AY15" s="241" t="s">
        <v>119</v>
      </c>
      <c r="AZ15" s="241" t="s">
        <v>119</v>
      </c>
      <c r="BA15" s="241" t="s">
        <v>119</v>
      </c>
      <c r="BB15" s="241" t="s">
        <v>119</v>
      </c>
      <c r="BC15" s="241" t="s">
        <v>119</v>
      </c>
      <c r="BD15" s="241" t="s">
        <v>119</v>
      </c>
      <c r="BE15" s="253">
        <v>90</v>
      </c>
      <c r="BF15" s="253">
        <v>88</v>
      </c>
      <c r="BG15" s="253">
        <v>89</v>
      </c>
      <c r="BH15" s="253">
        <v>182435</v>
      </c>
      <c r="BI15" s="253">
        <v>165170</v>
      </c>
      <c r="BJ15" s="253">
        <v>347605</v>
      </c>
      <c r="BK15" s="241">
        <v>96</v>
      </c>
      <c r="BL15" s="241">
        <v>94</v>
      </c>
      <c r="BM15" s="241">
        <v>95</v>
      </c>
      <c r="BN15" s="241">
        <v>215665</v>
      </c>
      <c r="BO15" s="241">
        <v>190650</v>
      </c>
      <c r="BP15" s="241">
        <v>406315</v>
      </c>
      <c r="BQ15" s="241">
        <v>95</v>
      </c>
      <c r="BR15" s="241">
        <v>91</v>
      </c>
      <c r="BS15" s="241">
        <v>93</v>
      </c>
      <c r="BT15" s="241">
        <v>215659</v>
      </c>
      <c r="BU15" s="241">
        <v>190641</v>
      </c>
      <c r="BV15" s="241">
        <v>406300</v>
      </c>
      <c r="BW15" s="253">
        <v>92</v>
      </c>
      <c r="BX15" s="253">
        <v>95</v>
      </c>
      <c r="BY15" s="253">
        <v>93</v>
      </c>
      <c r="BZ15" s="253">
        <v>215660</v>
      </c>
      <c r="CA15" s="253">
        <v>190645</v>
      </c>
      <c r="CB15" s="253">
        <v>406305</v>
      </c>
      <c r="CC15" s="242" t="s">
        <v>119</v>
      </c>
      <c r="CD15" s="242" t="s">
        <v>119</v>
      </c>
      <c r="CE15" s="242" t="s">
        <v>119</v>
      </c>
      <c r="CF15" s="242" t="s">
        <v>119</v>
      </c>
      <c r="CG15" s="242" t="s">
        <v>119</v>
      </c>
      <c r="CH15" s="242" t="s">
        <v>119</v>
      </c>
      <c r="CI15" s="254">
        <v>89</v>
      </c>
      <c r="CJ15" s="254">
        <v>87</v>
      </c>
      <c r="CK15" s="254">
        <v>88</v>
      </c>
      <c r="CL15" s="254">
        <v>215598</v>
      </c>
      <c r="CM15" s="254">
        <v>190587</v>
      </c>
      <c r="CN15" s="254">
        <v>406185</v>
      </c>
      <c r="CO15" s="254"/>
    </row>
    <row r="16" spans="1:93" x14ac:dyDescent="0.25">
      <c r="A16" s="241"/>
      <c r="B16" s="252" t="s">
        <v>26</v>
      </c>
      <c r="C16" s="241">
        <v>55</v>
      </c>
      <c r="D16" s="241">
        <v>53</v>
      </c>
      <c r="E16" s="241">
        <v>54</v>
      </c>
      <c r="F16" s="241">
        <v>15170</v>
      </c>
      <c r="G16" s="241">
        <v>24296</v>
      </c>
      <c r="H16" s="241">
        <v>39466</v>
      </c>
      <c r="I16" s="241">
        <v>41</v>
      </c>
      <c r="J16" s="241">
        <v>35</v>
      </c>
      <c r="K16" s="241">
        <v>37</v>
      </c>
      <c r="L16" s="241">
        <v>15142</v>
      </c>
      <c r="M16" s="241">
        <v>24246</v>
      </c>
      <c r="N16" s="241">
        <v>39388</v>
      </c>
      <c r="O16" s="253">
        <v>41</v>
      </c>
      <c r="P16" s="253">
        <v>53</v>
      </c>
      <c r="Q16" s="253">
        <v>49</v>
      </c>
      <c r="R16" s="253">
        <v>15169</v>
      </c>
      <c r="S16" s="253">
        <v>24294</v>
      </c>
      <c r="T16" s="253">
        <v>39463</v>
      </c>
      <c r="U16" s="253" t="s">
        <v>119</v>
      </c>
      <c r="V16" s="253" t="s">
        <v>119</v>
      </c>
      <c r="W16" s="253" t="s">
        <v>119</v>
      </c>
      <c r="X16" s="253" t="s">
        <v>119</v>
      </c>
      <c r="Y16" s="253" t="s">
        <v>119</v>
      </c>
      <c r="Z16" s="253" t="s">
        <v>119</v>
      </c>
      <c r="AA16" s="253">
        <v>27</v>
      </c>
      <c r="AB16" s="253">
        <v>28</v>
      </c>
      <c r="AC16" s="253">
        <v>28</v>
      </c>
      <c r="AD16" s="253">
        <v>15140</v>
      </c>
      <c r="AE16" s="253">
        <v>24227</v>
      </c>
      <c r="AF16" s="253">
        <v>39367</v>
      </c>
      <c r="AG16" s="241">
        <v>64</v>
      </c>
      <c r="AH16" s="241">
        <v>62</v>
      </c>
      <c r="AI16" s="241">
        <v>63</v>
      </c>
      <c r="AJ16" s="241">
        <v>31626</v>
      </c>
      <c r="AK16" s="241">
        <v>58992</v>
      </c>
      <c r="AL16" s="241">
        <v>90618</v>
      </c>
      <c r="AM16" s="241">
        <v>52</v>
      </c>
      <c r="AN16" s="241">
        <v>44</v>
      </c>
      <c r="AO16" s="241">
        <v>47</v>
      </c>
      <c r="AP16" s="241">
        <v>31581</v>
      </c>
      <c r="AQ16" s="241">
        <v>58930</v>
      </c>
      <c r="AR16" s="241">
        <v>90511</v>
      </c>
      <c r="AS16" s="253">
        <v>49</v>
      </c>
      <c r="AT16" s="253">
        <v>62</v>
      </c>
      <c r="AU16" s="253">
        <v>58</v>
      </c>
      <c r="AV16" s="253">
        <v>31626</v>
      </c>
      <c r="AW16" s="253">
        <v>58989</v>
      </c>
      <c r="AX16" s="253">
        <v>90615</v>
      </c>
      <c r="AY16" s="241" t="s">
        <v>119</v>
      </c>
      <c r="AZ16" s="241" t="s">
        <v>119</v>
      </c>
      <c r="BA16" s="241" t="s">
        <v>119</v>
      </c>
      <c r="BB16" s="241" t="s">
        <v>119</v>
      </c>
      <c r="BC16" s="241" t="s">
        <v>119</v>
      </c>
      <c r="BD16" s="241" t="s">
        <v>119</v>
      </c>
      <c r="BE16" s="253">
        <v>35</v>
      </c>
      <c r="BF16" s="253">
        <v>36</v>
      </c>
      <c r="BG16" s="253">
        <v>36</v>
      </c>
      <c r="BH16" s="253">
        <v>31576</v>
      </c>
      <c r="BI16" s="253">
        <v>58917</v>
      </c>
      <c r="BJ16" s="253">
        <v>90493</v>
      </c>
      <c r="BK16" s="241">
        <v>61</v>
      </c>
      <c r="BL16" s="241">
        <v>60</v>
      </c>
      <c r="BM16" s="241">
        <v>60</v>
      </c>
      <c r="BN16" s="241">
        <v>46796</v>
      </c>
      <c r="BO16" s="241">
        <v>83288</v>
      </c>
      <c r="BP16" s="241">
        <v>130084</v>
      </c>
      <c r="BQ16" s="241">
        <v>49</v>
      </c>
      <c r="BR16" s="241">
        <v>42</v>
      </c>
      <c r="BS16" s="241">
        <v>44</v>
      </c>
      <c r="BT16" s="241">
        <v>46723</v>
      </c>
      <c r="BU16" s="241">
        <v>83176</v>
      </c>
      <c r="BV16" s="241">
        <v>129899</v>
      </c>
      <c r="BW16" s="253">
        <v>47</v>
      </c>
      <c r="BX16" s="253">
        <v>60</v>
      </c>
      <c r="BY16" s="253">
        <v>55</v>
      </c>
      <c r="BZ16" s="253">
        <v>46795</v>
      </c>
      <c r="CA16" s="253">
        <v>83283</v>
      </c>
      <c r="CB16" s="253">
        <v>130078</v>
      </c>
      <c r="CC16" s="242" t="s">
        <v>119</v>
      </c>
      <c r="CD16" s="242" t="s">
        <v>119</v>
      </c>
      <c r="CE16" s="242" t="s">
        <v>119</v>
      </c>
      <c r="CF16" s="242" t="s">
        <v>119</v>
      </c>
      <c r="CG16" s="242" t="s">
        <v>119</v>
      </c>
      <c r="CH16" s="242" t="s">
        <v>119</v>
      </c>
      <c r="CI16" s="254">
        <v>33</v>
      </c>
      <c r="CJ16" s="254">
        <v>34</v>
      </c>
      <c r="CK16" s="254">
        <v>33</v>
      </c>
      <c r="CL16" s="254">
        <v>46716</v>
      </c>
      <c r="CM16" s="254">
        <v>83144</v>
      </c>
      <c r="CN16" s="254">
        <v>129860</v>
      </c>
      <c r="CO16" s="254"/>
    </row>
    <row r="17" spans="1:93" x14ac:dyDescent="0.25">
      <c r="B17" s="252" t="s">
        <v>27</v>
      </c>
      <c r="C17" s="241">
        <v>59</v>
      </c>
      <c r="D17" s="241">
        <v>60</v>
      </c>
      <c r="E17" s="241">
        <v>60</v>
      </c>
      <c r="F17" s="241">
        <v>13654</v>
      </c>
      <c r="G17" s="241">
        <v>20137</v>
      </c>
      <c r="H17" s="241">
        <v>33791</v>
      </c>
      <c r="I17" s="241">
        <v>44</v>
      </c>
      <c r="J17" s="241">
        <v>40</v>
      </c>
      <c r="K17" s="241">
        <v>42</v>
      </c>
      <c r="L17" s="241">
        <v>13642</v>
      </c>
      <c r="M17" s="241">
        <v>20129</v>
      </c>
      <c r="N17" s="241">
        <v>33771</v>
      </c>
      <c r="O17" s="253">
        <v>45</v>
      </c>
      <c r="P17" s="253">
        <v>60</v>
      </c>
      <c r="Q17" s="253">
        <v>54</v>
      </c>
      <c r="R17" s="253">
        <v>13653</v>
      </c>
      <c r="S17" s="253">
        <v>20133</v>
      </c>
      <c r="T17" s="253">
        <v>33786</v>
      </c>
      <c r="U17" s="253" t="s">
        <v>119</v>
      </c>
      <c r="V17" s="253" t="s">
        <v>119</v>
      </c>
      <c r="W17" s="253" t="s">
        <v>119</v>
      </c>
      <c r="X17" s="253" t="s">
        <v>119</v>
      </c>
      <c r="Y17" s="253" t="s">
        <v>119</v>
      </c>
      <c r="Z17" s="253" t="s">
        <v>119</v>
      </c>
      <c r="AA17" s="253">
        <v>29</v>
      </c>
      <c r="AB17" s="253">
        <v>32</v>
      </c>
      <c r="AC17" s="253">
        <v>31</v>
      </c>
      <c r="AD17" s="253">
        <v>13640</v>
      </c>
      <c r="AE17" s="253">
        <v>20112</v>
      </c>
      <c r="AF17" s="253">
        <v>33752</v>
      </c>
      <c r="AG17" s="241">
        <v>69</v>
      </c>
      <c r="AH17" s="241">
        <v>67</v>
      </c>
      <c r="AI17" s="241">
        <v>68</v>
      </c>
      <c r="AJ17" s="241">
        <v>28646</v>
      </c>
      <c r="AK17" s="241">
        <v>50688</v>
      </c>
      <c r="AL17" s="241">
        <v>79334</v>
      </c>
      <c r="AM17" s="241">
        <v>56</v>
      </c>
      <c r="AN17" s="241">
        <v>48</v>
      </c>
      <c r="AO17" s="241">
        <v>51</v>
      </c>
      <c r="AP17" s="241">
        <v>28634</v>
      </c>
      <c r="AQ17" s="241">
        <v>50675</v>
      </c>
      <c r="AR17" s="241">
        <v>79309</v>
      </c>
      <c r="AS17" s="253">
        <v>53</v>
      </c>
      <c r="AT17" s="253">
        <v>68</v>
      </c>
      <c r="AU17" s="253">
        <v>62</v>
      </c>
      <c r="AV17" s="253">
        <v>28646</v>
      </c>
      <c r="AW17" s="253">
        <v>50687</v>
      </c>
      <c r="AX17" s="253">
        <v>79333</v>
      </c>
      <c r="AY17" s="241" t="s">
        <v>119</v>
      </c>
      <c r="AZ17" s="241" t="s">
        <v>119</v>
      </c>
      <c r="BA17" s="241" t="s">
        <v>119</v>
      </c>
      <c r="BB17" s="241" t="s">
        <v>119</v>
      </c>
      <c r="BC17" s="241" t="s">
        <v>119</v>
      </c>
      <c r="BD17" s="241" t="s">
        <v>119</v>
      </c>
      <c r="BE17" s="253">
        <v>38</v>
      </c>
      <c r="BF17" s="253">
        <v>39</v>
      </c>
      <c r="BG17" s="253">
        <v>39</v>
      </c>
      <c r="BH17" s="253">
        <v>28629</v>
      </c>
      <c r="BI17" s="253">
        <v>50664</v>
      </c>
      <c r="BJ17" s="253">
        <v>79293</v>
      </c>
      <c r="BK17" s="241">
        <v>66</v>
      </c>
      <c r="BL17" s="241">
        <v>65</v>
      </c>
      <c r="BM17" s="241">
        <v>65</v>
      </c>
      <c r="BN17" s="241">
        <v>42300</v>
      </c>
      <c r="BO17" s="241">
        <v>70825</v>
      </c>
      <c r="BP17" s="241">
        <v>113125</v>
      </c>
      <c r="BQ17" s="241">
        <v>52</v>
      </c>
      <c r="BR17" s="241">
        <v>46</v>
      </c>
      <c r="BS17" s="241">
        <v>48</v>
      </c>
      <c r="BT17" s="241">
        <v>42276</v>
      </c>
      <c r="BU17" s="241">
        <v>70804</v>
      </c>
      <c r="BV17" s="241">
        <v>113080</v>
      </c>
      <c r="BW17" s="253">
        <v>50</v>
      </c>
      <c r="BX17" s="253">
        <v>65</v>
      </c>
      <c r="BY17" s="253">
        <v>60</v>
      </c>
      <c r="BZ17" s="253">
        <v>42299</v>
      </c>
      <c r="CA17" s="253">
        <v>70820</v>
      </c>
      <c r="CB17" s="253">
        <v>113119</v>
      </c>
      <c r="CC17" s="242" t="s">
        <v>119</v>
      </c>
      <c r="CD17" s="242" t="s">
        <v>119</v>
      </c>
      <c r="CE17" s="242" t="s">
        <v>119</v>
      </c>
      <c r="CF17" s="242" t="s">
        <v>119</v>
      </c>
      <c r="CG17" s="242" t="s">
        <v>119</v>
      </c>
      <c r="CH17" s="242" t="s">
        <v>119</v>
      </c>
      <c r="CI17" s="254">
        <v>35</v>
      </c>
      <c r="CJ17" s="254">
        <v>37</v>
      </c>
      <c r="CK17" s="254">
        <v>36</v>
      </c>
      <c r="CL17" s="254">
        <v>42269</v>
      </c>
      <c r="CM17" s="254">
        <v>70776</v>
      </c>
      <c r="CN17" s="254">
        <v>113045</v>
      </c>
      <c r="CO17" s="254"/>
    </row>
    <row r="18" spans="1:93" x14ac:dyDescent="0.25">
      <c r="B18" s="252" t="s">
        <v>103</v>
      </c>
      <c r="C18" s="241">
        <v>66</v>
      </c>
      <c r="D18" s="241">
        <v>67</v>
      </c>
      <c r="E18" s="241">
        <v>67</v>
      </c>
      <c r="F18" s="241">
        <v>8905</v>
      </c>
      <c r="G18" s="241">
        <v>11092</v>
      </c>
      <c r="H18" s="241">
        <v>19997</v>
      </c>
      <c r="I18" s="241">
        <v>51</v>
      </c>
      <c r="J18" s="241">
        <v>47</v>
      </c>
      <c r="K18" s="241">
        <v>49</v>
      </c>
      <c r="L18" s="241">
        <v>8896</v>
      </c>
      <c r="M18" s="241">
        <v>11095</v>
      </c>
      <c r="N18" s="241">
        <v>19991</v>
      </c>
      <c r="O18" s="253">
        <v>50</v>
      </c>
      <c r="P18" s="253">
        <v>67</v>
      </c>
      <c r="Q18" s="253">
        <v>59</v>
      </c>
      <c r="R18" s="253">
        <v>8904</v>
      </c>
      <c r="S18" s="253">
        <v>11089</v>
      </c>
      <c r="T18" s="253">
        <v>19993</v>
      </c>
      <c r="U18" s="253" t="s">
        <v>119</v>
      </c>
      <c r="V18" s="253" t="s">
        <v>119</v>
      </c>
      <c r="W18" s="253" t="s">
        <v>119</v>
      </c>
      <c r="X18" s="253" t="s">
        <v>119</v>
      </c>
      <c r="Y18" s="253" t="s">
        <v>119</v>
      </c>
      <c r="Z18" s="253" t="s">
        <v>119</v>
      </c>
      <c r="AA18" s="253">
        <v>33</v>
      </c>
      <c r="AB18" s="253">
        <v>38</v>
      </c>
      <c r="AC18" s="253">
        <v>36</v>
      </c>
      <c r="AD18" s="253">
        <v>8895</v>
      </c>
      <c r="AE18" s="253">
        <v>11081</v>
      </c>
      <c r="AF18" s="253">
        <v>19976</v>
      </c>
      <c r="AG18" s="241">
        <v>73</v>
      </c>
      <c r="AH18" s="241">
        <v>72</v>
      </c>
      <c r="AI18" s="241">
        <v>73</v>
      </c>
      <c r="AJ18" s="241">
        <v>19767</v>
      </c>
      <c r="AK18" s="241">
        <v>30664</v>
      </c>
      <c r="AL18" s="241">
        <v>50431</v>
      </c>
      <c r="AM18" s="241">
        <v>61</v>
      </c>
      <c r="AN18" s="241">
        <v>53</v>
      </c>
      <c r="AO18" s="241">
        <v>56</v>
      </c>
      <c r="AP18" s="241">
        <v>19763</v>
      </c>
      <c r="AQ18" s="241">
        <v>30660</v>
      </c>
      <c r="AR18" s="241">
        <v>50423</v>
      </c>
      <c r="AS18" s="253">
        <v>57</v>
      </c>
      <c r="AT18" s="253">
        <v>73</v>
      </c>
      <c r="AU18" s="253">
        <v>66</v>
      </c>
      <c r="AV18" s="253">
        <v>19767</v>
      </c>
      <c r="AW18" s="253">
        <v>30663</v>
      </c>
      <c r="AX18" s="253">
        <v>50430</v>
      </c>
      <c r="AY18" s="241" t="s">
        <v>119</v>
      </c>
      <c r="AZ18" s="241" t="s">
        <v>119</v>
      </c>
      <c r="BA18" s="241" t="s">
        <v>119</v>
      </c>
      <c r="BB18" s="241" t="s">
        <v>119</v>
      </c>
      <c r="BC18" s="241" t="s">
        <v>119</v>
      </c>
      <c r="BD18" s="241" t="s">
        <v>119</v>
      </c>
      <c r="BE18" s="253">
        <v>42</v>
      </c>
      <c r="BF18" s="253">
        <v>43</v>
      </c>
      <c r="BG18" s="253">
        <v>43</v>
      </c>
      <c r="BH18" s="253">
        <v>19759</v>
      </c>
      <c r="BI18" s="253">
        <v>30650</v>
      </c>
      <c r="BJ18" s="253">
        <v>50409</v>
      </c>
      <c r="BK18" s="241">
        <v>71</v>
      </c>
      <c r="BL18" s="241">
        <v>71</v>
      </c>
      <c r="BM18" s="241">
        <v>71</v>
      </c>
      <c r="BN18" s="241">
        <v>28672</v>
      </c>
      <c r="BO18" s="241">
        <v>41756</v>
      </c>
      <c r="BP18" s="241">
        <v>70428</v>
      </c>
      <c r="BQ18" s="241">
        <v>58</v>
      </c>
      <c r="BR18" s="241">
        <v>52</v>
      </c>
      <c r="BS18" s="241">
        <v>54</v>
      </c>
      <c r="BT18" s="241">
        <v>28659</v>
      </c>
      <c r="BU18" s="241">
        <v>41755</v>
      </c>
      <c r="BV18" s="241">
        <v>70414</v>
      </c>
      <c r="BW18" s="253">
        <v>55</v>
      </c>
      <c r="BX18" s="253">
        <v>71</v>
      </c>
      <c r="BY18" s="253">
        <v>64</v>
      </c>
      <c r="BZ18" s="253">
        <v>28671</v>
      </c>
      <c r="CA18" s="253">
        <v>41752</v>
      </c>
      <c r="CB18" s="253">
        <v>70423</v>
      </c>
      <c r="CC18" s="242" t="s">
        <v>119</v>
      </c>
      <c r="CD18" s="242" t="s">
        <v>119</v>
      </c>
      <c r="CE18" s="242" t="s">
        <v>119</v>
      </c>
      <c r="CF18" s="242" t="s">
        <v>119</v>
      </c>
      <c r="CG18" s="242" t="s">
        <v>119</v>
      </c>
      <c r="CH18" s="242" t="s">
        <v>119</v>
      </c>
      <c r="CI18" s="254">
        <v>39</v>
      </c>
      <c r="CJ18" s="254">
        <v>42</v>
      </c>
      <c r="CK18" s="254">
        <v>41</v>
      </c>
      <c r="CL18" s="254">
        <v>28654</v>
      </c>
      <c r="CM18" s="254">
        <v>41731</v>
      </c>
      <c r="CN18" s="254">
        <v>70385</v>
      </c>
      <c r="CO18" s="254"/>
    </row>
    <row r="19" spans="1:93" x14ac:dyDescent="0.25">
      <c r="B19" s="252" t="s">
        <v>104</v>
      </c>
      <c r="C19" s="241">
        <v>47</v>
      </c>
      <c r="D19" s="241">
        <v>51</v>
      </c>
      <c r="E19" s="241">
        <v>50</v>
      </c>
      <c r="F19" s="241">
        <v>4749</v>
      </c>
      <c r="G19" s="241">
        <v>9045</v>
      </c>
      <c r="H19" s="241">
        <v>13794</v>
      </c>
      <c r="I19" s="241">
        <v>32</v>
      </c>
      <c r="J19" s="241">
        <v>31</v>
      </c>
      <c r="K19" s="241">
        <v>31</v>
      </c>
      <c r="L19" s="241">
        <v>4746</v>
      </c>
      <c r="M19" s="241">
        <v>9034</v>
      </c>
      <c r="N19" s="241">
        <v>13780</v>
      </c>
      <c r="O19" s="253">
        <v>35</v>
      </c>
      <c r="P19" s="253">
        <v>52</v>
      </c>
      <c r="Q19" s="253">
        <v>46</v>
      </c>
      <c r="R19" s="253">
        <v>4749</v>
      </c>
      <c r="S19" s="253">
        <v>9044</v>
      </c>
      <c r="T19" s="253">
        <v>13793</v>
      </c>
      <c r="U19" s="253" t="s">
        <v>119</v>
      </c>
      <c r="V19" s="253" t="s">
        <v>119</v>
      </c>
      <c r="W19" s="253" t="s">
        <v>119</v>
      </c>
      <c r="X19" s="253" t="s">
        <v>119</v>
      </c>
      <c r="Y19" s="253" t="s">
        <v>119</v>
      </c>
      <c r="Z19" s="253" t="s">
        <v>119</v>
      </c>
      <c r="AA19" s="253">
        <v>21</v>
      </c>
      <c r="AB19" s="253">
        <v>24</v>
      </c>
      <c r="AC19" s="253">
        <v>23</v>
      </c>
      <c r="AD19" s="253">
        <v>4745</v>
      </c>
      <c r="AE19" s="253">
        <v>9031</v>
      </c>
      <c r="AF19" s="253">
        <v>13776</v>
      </c>
      <c r="AG19" s="241">
        <v>58</v>
      </c>
      <c r="AH19" s="241">
        <v>59</v>
      </c>
      <c r="AI19" s="241">
        <v>59</v>
      </c>
      <c r="AJ19" s="241">
        <v>8879</v>
      </c>
      <c r="AK19" s="241">
        <v>20024</v>
      </c>
      <c r="AL19" s="241">
        <v>28903</v>
      </c>
      <c r="AM19" s="241">
        <v>43</v>
      </c>
      <c r="AN19" s="241">
        <v>40</v>
      </c>
      <c r="AO19" s="241">
        <v>41</v>
      </c>
      <c r="AP19" s="241">
        <v>8871</v>
      </c>
      <c r="AQ19" s="241">
        <v>20015</v>
      </c>
      <c r="AR19" s="241">
        <v>28886</v>
      </c>
      <c r="AS19" s="253">
        <v>44</v>
      </c>
      <c r="AT19" s="253">
        <v>60</v>
      </c>
      <c r="AU19" s="253">
        <v>55</v>
      </c>
      <c r="AV19" s="253">
        <v>8879</v>
      </c>
      <c r="AW19" s="253">
        <v>20024</v>
      </c>
      <c r="AX19" s="253">
        <v>28903</v>
      </c>
      <c r="AY19" s="241" t="s">
        <v>119</v>
      </c>
      <c r="AZ19" s="241" t="s">
        <v>119</v>
      </c>
      <c r="BA19" s="241" t="s">
        <v>119</v>
      </c>
      <c r="BB19" s="241" t="s">
        <v>119</v>
      </c>
      <c r="BC19" s="241" t="s">
        <v>119</v>
      </c>
      <c r="BD19" s="241" t="s">
        <v>119</v>
      </c>
      <c r="BE19" s="253">
        <v>30</v>
      </c>
      <c r="BF19" s="253">
        <v>33</v>
      </c>
      <c r="BG19" s="253">
        <v>32</v>
      </c>
      <c r="BH19" s="253">
        <v>8870</v>
      </c>
      <c r="BI19" s="253">
        <v>20014</v>
      </c>
      <c r="BJ19" s="253">
        <v>28884</v>
      </c>
      <c r="BK19" s="241">
        <v>54</v>
      </c>
      <c r="BL19" s="241">
        <v>57</v>
      </c>
      <c r="BM19" s="241">
        <v>56</v>
      </c>
      <c r="BN19" s="241">
        <v>13628</v>
      </c>
      <c r="BO19" s="241">
        <v>29069</v>
      </c>
      <c r="BP19" s="241">
        <v>42697</v>
      </c>
      <c r="BQ19" s="241">
        <v>39</v>
      </c>
      <c r="BR19" s="241">
        <v>37</v>
      </c>
      <c r="BS19" s="241">
        <v>38</v>
      </c>
      <c r="BT19" s="241">
        <v>13617</v>
      </c>
      <c r="BU19" s="241">
        <v>29049</v>
      </c>
      <c r="BV19" s="241">
        <v>42666</v>
      </c>
      <c r="BW19" s="253">
        <v>41</v>
      </c>
      <c r="BX19" s="253">
        <v>57</v>
      </c>
      <c r="BY19" s="253">
        <v>52</v>
      </c>
      <c r="BZ19" s="253">
        <v>13628</v>
      </c>
      <c r="CA19" s="253">
        <v>29068</v>
      </c>
      <c r="CB19" s="253">
        <v>42696</v>
      </c>
      <c r="CC19" s="242" t="s">
        <v>119</v>
      </c>
      <c r="CD19" s="242" t="s">
        <v>119</v>
      </c>
      <c r="CE19" s="242" t="s">
        <v>119</v>
      </c>
      <c r="CF19" s="242" t="s">
        <v>119</v>
      </c>
      <c r="CG19" s="242" t="s">
        <v>119</v>
      </c>
      <c r="CH19" s="242" t="s">
        <v>119</v>
      </c>
      <c r="CI19" s="254">
        <v>27</v>
      </c>
      <c r="CJ19" s="254">
        <v>30</v>
      </c>
      <c r="CK19" s="254">
        <v>29</v>
      </c>
      <c r="CL19" s="254">
        <v>13615</v>
      </c>
      <c r="CM19" s="254">
        <v>29045</v>
      </c>
      <c r="CN19" s="254">
        <v>42660</v>
      </c>
      <c r="CO19" s="254"/>
    </row>
    <row r="20" spans="1:93" x14ac:dyDescent="0.25">
      <c r="B20" s="252" t="s">
        <v>30</v>
      </c>
      <c r="C20" s="241">
        <v>19</v>
      </c>
      <c r="D20" s="241">
        <v>22</v>
      </c>
      <c r="E20" s="241">
        <v>21</v>
      </c>
      <c r="F20" s="241">
        <v>1516</v>
      </c>
      <c r="G20" s="241">
        <v>4159</v>
      </c>
      <c r="H20" s="241">
        <v>5675</v>
      </c>
      <c r="I20" s="241">
        <v>11</v>
      </c>
      <c r="J20" s="241">
        <v>13</v>
      </c>
      <c r="K20" s="241">
        <v>12</v>
      </c>
      <c r="L20" s="241">
        <v>1500</v>
      </c>
      <c r="M20" s="241">
        <v>4117</v>
      </c>
      <c r="N20" s="241">
        <v>5617</v>
      </c>
      <c r="O20" s="253">
        <v>11</v>
      </c>
      <c r="P20" s="253">
        <v>21</v>
      </c>
      <c r="Q20" s="253">
        <v>18</v>
      </c>
      <c r="R20" s="253">
        <v>1516</v>
      </c>
      <c r="S20" s="253">
        <v>4161</v>
      </c>
      <c r="T20" s="253">
        <v>5677</v>
      </c>
      <c r="U20" s="253" t="s">
        <v>119</v>
      </c>
      <c r="V20" s="253" t="s">
        <v>119</v>
      </c>
      <c r="W20" s="253" t="s">
        <v>119</v>
      </c>
      <c r="X20" s="253" t="s">
        <v>119</v>
      </c>
      <c r="Y20" s="253" t="s">
        <v>119</v>
      </c>
      <c r="Z20" s="253" t="s">
        <v>119</v>
      </c>
      <c r="AA20" s="253">
        <v>7</v>
      </c>
      <c r="AB20" s="253">
        <v>10</v>
      </c>
      <c r="AC20" s="253">
        <v>9</v>
      </c>
      <c r="AD20" s="253">
        <v>1500</v>
      </c>
      <c r="AE20" s="253">
        <v>4115</v>
      </c>
      <c r="AF20" s="253">
        <v>5615</v>
      </c>
      <c r="AG20" s="241">
        <v>23</v>
      </c>
      <c r="AH20" s="241">
        <v>31</v>
      </c>
      <c r="AI20" s="241">
        <v>29</v>
      </c>
      <c r="AJ20" s="241">
        <v>2980</v>
      </c>
      <c r="AK20" s="241">
        <v>8304</v>
      </c>
      <c r="AL20" s="241">
        <v>11284</v>
      </c>
      <c r="AM20" s="241">
        <v>16</v>
      </c>
      <c r="AN20" s="241">
        <v>20</v>
      </c>
      <c r="AO20" s="241">
        <v>19</v>
      </c>
      <c r="AP20" s="241">
        <v>2947</v>
      </c>
      <c r="AQ20" s="241">
        <v>8255</v>
      </c>
      <c r="AR20" s="241">
        <v>11202</v>
      </c>
      <c r="AS20" s="253">
        <v>16</v>
      </c>
      <c r="AT20" s="253">
        <v>29</v>
      </c>
      <c r="AU20" s="253">
        <v>25</v>
      </c>
      <c r="AV20" s="253">
        <v>2980</v>
      </c>
      <c r="AW20" s="253">
        <v>8302</v>
      </c>
      <c r="AX20" s="253">
        <v>11282</v>
      </c>
      <c r="AY20" s="241" t="s">
        <v>119</v>
      </c>
      <c r="AZ20" s="241" t="s">
        <v>119</v>
      </c>
      <c r="BA20" s="241" t="s">
        <v>119</v>
      </c>
      <c r="BB20" s="241" t="s">
        <v>119</v>
      </c>
      <c r="BC20" s="241" t="s">
        <v>119</v>
      </c>
      <c r="BD20" s="241" t="s">
        <v>119</v>
      </c>
      <c r="BE20" s="253">
        <v>11</v>
      </c>
      <c r="BF20" s="253">
        <v>16</v>
      </c>
      <c r="BG20" s="253">
        <v>15</v>
      </c>
      <c r="BH20" s="253">
        <v>2947</v>
      </c>
      <c r="BI20" s="253">
        <v>8253</v>
      </c>
      <c r="BJ20" s="253">
        <v>11200</v>
      </c>
      <c r="BK20" s="241">
        <v>22</v>
      </c>
      <c r="BL20" s="241">
        <v>28</v>
      </c>
      <c r="BM20" s="241">
        <v>26</v>
      </c>
      <c r="BN20" s="241">
        <v>4496</v>
      </c>
      <c r="BO20" s="241">
        <v>12463</v>
      </c>
      <c r="BP20" s="241">
        <v>16959</v>
      </c>
      <c r="BQ20" s="241">
        <v>15</v>
      </c>
      <c r="BR20" s="241">
        <v>18</v>
      </c>
      <c r="BS20" s="241">
        <v>17</v>
      </c>
      <c r="BT20" s="241">
        <v>4447</v>
      </c>
      <c r="BU20" s="241">
        <v>12372</v>
      </c>
      <c r="BV20" s="241">
        <v>16819</v>
      </c>
      <c r="BW20" s="253">
        <v>14</v>
      </c>
      <c r="BX20" s="253">
        <v>26</v>
      </c>
      <c r="BY20" s="253">
        <v>23</v>
      </c>
      <c r="BZ20" s="253">
        <v>4496</v>
      </c>
      <c r="CA20" s="253">
        <v>12463</v>
      </c>
      <c r="CB20" s="253">
        <v>16959</v>
      </c>
      <c r="CC20" s="242" t="s">
        <v>119</v>
      </c>
      <c r="CD20" s="242" t="s">
        <v>119</v>
      </c>
      <c r="CE20" s="242" t="s">
        <v>119</v>
      </c>
      <c r="CF20" s="242" t="s">
        <v>119</v>
      </c>
      <c r="CG20" s="242" t="s">
        <v>119</v>
      </c>
      <c r="CH20" s="242" t="s">
        <v>119</v>
      </c>
      <c r="CI20" s="254">
        <v>10</v>
      </c>
      <c r="CJ20" s="254">
        <v>14</v>
      </c>
      <c r="CK20" s="254">
        <v>13</v>
      </c>
      <c r="CL20" s="254">
        <v>4447</v>
      </c>
      <c r="CM20" s="254">
        <v>12368</v>
      </c>
      <c r="CN20" s="254">
        <v>16815</v>
      </c>
      <c r="CO20" s="254"/>
    </row>
    <row r="21" spans="1:93" x14ac:dyDescent="0.25">
      <c r="B21" s="252"/>
      <c r="C21" s="241"/>
      <c r="D21" s="241"/>
      <c r="E21" s="241"/>
      <c r="F21" s="241"/>
      <c r="G21" s="241"/>
      <c r="H21" s="241"/>
      <c r="I21" s="241"/>
      <c r="J21" s="241"/>
      <c r="K21" s="241"/>
      <c r="L21" s="241"/>
      <c r="M21" s="241"/>
      <c r="N21" s="241"/>
      <c r="O21" s="253"/>
      <c r="P21" s="253"/>
      <c r="Q21" s="253"/>
      <c r="R21" s="253"/>
      <c r="S21" s="253"/>
      <c r="T21" s="253"/>
      <c r="U21" s="253"/>
      <c r="V21" s="253"/>
      <c r="W21" s="253"/>
      <c r="X21" s="253"/>
      <c r="Y21" s="253"/>
      <c r="Z21" s="253"/>
      <c r="AA21" s="253"/>
      <c r="AB21" s="253"/>
      <c r="AC21" s="253"/>
      <c r="AD21" s="253"/>
      <c r="AE21" s="253"/>
      <c r="AF21" s="253"/>
      <c r="AG21" s="241"/>
      <c r="AH21" s="241"/>
      <c r="AI21" s="241"/>
      <c r="AJ21" s="241"/>
      <c r="AK21" s="241"/>
      <c r="AL21" s="241"/>
      <c r="AM21" s="241"/>
      <c r="AN21" s="241"/>
      <c r="AO21" s="241"/>
      <c r="AP21" s="241"/>
      <c r="AQ21" s="241"/>
      <c r="AR21" s="241"/>
      <c r="AS21" s="253"/>
      <c r="AT21" s="253"/>
      <c r="AU21" s="253"/>
      <c r="AV21" s="253"/>
      <c r="AW21" s="253"/>
      <c r="AX21" s="253"/>
      <c r="AY21" s="241"/>
      <c r="AZ21" s="241"/>
      <c r="BA21" s="241"/>
      <c r="BB21" s="241"/>
      <c r="BC21" s="241"/>
      <c r="BD21" s="241"/>
      <c r="BE21" s="253"/>
      <c r="BF21" s="253"/>
      <c r="BG21" s="253"/>
      <c r="BH21" s="253"/>
      <c r="BI21" s="253"/>
      <c r="BJ21" s="253"/>
      <c r="BK21" s="241"/>
      <c r="BL21" s="241"/>
      <c r="BM21" s="241"/>
      <c r="BN21" s="241"/>
      <c r="BO21" s="241"/>
      <c r="BP21" s="241"/>
      <c r="BQ21" s="241"/>
      <c r="BR21" s="241"/>
      <c r="BS21" s="241"/>
      <c r="BT21" s="241"/>
      <c r="BU21" s="241"/>
      <c r="BV21" s="241"/>
      <c r="BW21" s="253"/>
      <c r="BX21" s="253"/>
      <c r="BY21" s="253"/>
      <c r="BZ21" s="253"/>
      <c r="CA21" s="253"/>
      <c r="CB21" s="253"/>
      <c r="CI21" s="254"/>
      <c r="CJ21" s="254"/>
      <c r="CK21" s="254"/>
      <c r="CL21" s="254"/>
      <c r="CM21" s="254"/>
      <c r="CN21" s="254"/>
      <c r="CO21" s="254"/>
    </row>
    <row r="22" spans="1:93" x14ac:dyDescent="0.25">
      <c r="B22" s="252" t="s">
        <v>264</v>
      </c>
      <c r="C22" s="241">
        <v>81</v>
      </c>
      <c r="D22" s="241">
        <v>72</v>
      </c>
      <c r="E22" s="241">
        <v>77</v>
      </c>
      <c r="F22" s="241">
        <v>48351</v>
      </c>
      <c r="G22" s="241">
        <v>49726</v>
      </c>
      <c r="H22" s="241">
        <v>98077</v>
      </c>
      <c r="I22" s="241">
        <v>75</v>
      </c>
      <c r="J22" s="241">
        <v>60</v>
      </c>
      <c r="K22" s="241">
        <v>68</v>
      </c>
      <c r="L22" s="241">
        <v>48331</v>
      </c>
      <c r="M22" s="241">
        <v>49690</v>
      </c>
      <c r="N22" s="241">
        <v>98021</v>
      </c>
      <c r="O22" s="253">
        <v>73</v>
      </c>
      <c r="P22" s="253">
        <v>73</v>
      </c>
      <c r="Q22" s="253">
        <v>73</v>
      </c>
      <c r="R22" s="253">
        <v>48348</v>
      </c>
      <c r="S22" s="253">
        <v>49723</v>
      </c>
      <c r="T22" s="253">
        <v>98071</v>
      </c>
      <c r="U22" s="253" t="s">
        <v>119</v>
      </c>
      <c r="V22" s="253" t="s">
        <v>119</v>
      </c>
      <c r="W22" s="253" t="s">
        <v>119</v>
      </c>
      <c r="X22" s="253" t="s">
        <v>119</v>
      </c>
      <c r="Y22" s="253" t="s">
        <v>119</v>
      </c>
      <c r="Z22" s="253" t="s">
        <v>119</v>
      </c>
      <c r="AA22" s="253">
        <v>64</v>
      </c>
      <c r="AB22" s="253">
        <v>54</v>
      </c>
      <c r="AC22" s="253">
        <v>59</v>
      </c>
      <c r="AD22" s="253">
        <v>48303</v>
      </c>
      <c r="AE22" s="253">
        <v>49644</v>
      </c>
      <c r="AF22" s="253">
        <v>97947</v>
      </c>
      <c r="AG22" s="241">
        <v>92</v>
      </c>
      <c r="AH22" s="241">
        <v>86</v>
      </c>
      <c r="AI22" s="241">
        <v>89</v>
      </c>
      <c r="AJ22" s="241">
        <v>214673</v>
      </c>
      <c r="AK22" s="241">
        <v>224883</v>
      </c>
      <c r="AL22" s="241">
        <v>439556</v>
      </c>
      <c r="AM22" s="241">
        <v>89</v>
      </c>
      <c r="AN22" s="241">
        <v>79</v>
      </c>
      <c r="AO22" s="241">
        <v>84</v>
      </c>
      <c r="AP22" s="241">
        <v>214608</v>
      </c>
      <c r="AQ22" s="241">
        <v>224788</v>
      </c>
      <c r="AR22" s="241">
        <v>439396</v>
      </c>
      <c r="AS22" s="253">
        <v>87</v>
      </c>
      <c r="AT22" s="253">
        <v>87</v>
      </c>
      <c r="AU22" s="253">
        <v>87</v>
      </c>
      <c r="AV22" s="253">
        <v>214670</v>
      </c>
      <c r="AW22" s="253">
        <v>224877</v>
      </c>
      <c r="AX22" s="253">
        <v>439547</v>
      </c>
      <c r="AY22" s="241" t="s">
        <v>119</v>
      </c>
      <c r="AZ22" s="241" t="s">
        <v>119</v>
      </c>
      <c r="BA22" s="241" t="s">
        <v>119</v>
      </c>
      <c r="BB22" s="241" t="s">
        <v>119</v>
      </c>
      <c r="BC22" s="241" t="s">
        <v>119</v>
      </c>
      <c r="BD22" s="241" t="s">
        <v>119</v>
      </c>
      <c r="BE22" s="253">
        <v>82</v>
      </c>
      <c r="BF22" s="253">
        <v>74</v>
      </c>
      <c r="BG22" s="253">
        <v>78</v>
      </c>
      <c r="BH22" s="253">
        <v>214568</v>
      </c>
      <c r="BI22" s="253">
        <v>224747</v>
      </c>
      <c r="BJ22" s="253">
        <v>439315</v>
      </c>
      <c r="BK22" s="241">
        <v>90</v>
      </c>
      <c r="BL22" s="241">
        <v>84</v>
      </c>
      <c r="BM22" s="241">
        <v>87</v>
      </c>
      <c r="BN22" s="241">
        <v>263024</v>
      </c>
      <c r="BO22" s="241">
        <v>274609</v>
      </c>
      <c r="BP22" s="241">
        <v>537633</v>
      </c>
      <c r="BQ22" s="241">
        <v>87</v>
      </c>
      <c r="BR22" s="241">
        <v>76</v>
      </c>
      <c r="BS22" s="241">
        <v>81</v>
      </c>
      <c r="BT22" s="241">
        <v>262939</v>
      </c>
      <c r="BU22" s="241">
        <v>274478</v>
      </c>
      <c r="BV22" s="241">
        <v>537417</v>
      </c>
      <c r="BW22" s="253">
        <v>84</v>
      </c>
      <c r="BX22" s="253">
        <v>84</v>
      </c>
      <c r="BY22" s="253">
        <v>84</v>
      </c>
      <c r="BZ22" s="253">
        <v>263018</v>
      </c>
      <c r="CA22" s="253">
        <v>274600</v>
      </c>
      <c r="CB22" s="253">
        <v>537618</v>
      </c>
      <c r="CC22" s="242" t="s">
        <v>119</v>
      </c>
      <c r="CD22" s="242" t="s">
        <v>119</v>
      </c>
      <c r="CE22" s="242" t="s">
        <v>119</v>
      </c>
      <c r="CF22" s="242" t="s">
        <v>119</v>
      </c>
      <c r="CG22" s="242" t="s">
        <v>119</v>
      </c>
      <c r="CH22" s="242" t="s">
        <v>119</v>
      </c>
      <c r="CI22" s="254">
        <v>78</v>
      </c>
      <c r="CJ22" s="254">
        <v>71</v>
      </c>
      <c r="CK22" s="254">
        <v>74</v>
      </c>
      <c r="CL22" s="254">
        <v>262871</v>
      </c>
      <c r="CM22" s="254">
        <v>274391</v>
      </c>
      <c r="CN22" s="254">
        <v>537262</v>
      </c>
      <c r="CO22" s="254"/>
    </row>
    <row r="24" spans="1:93" x14ac:dyDescent="0.25">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row>
    <row r="31" spans="1:93" x14ac:dyDescent="0.25">
      <c r="B31" s="241"/>
      <c r="C31" s="255" t="s">
        <v>172</v>
      </c>
      <c r="D31" s="255"/>
      <c r="E31" s="255"/>
      <c r="F31" s="255"/>
      <c r="G31" s="255"/>
      <c r="H31" s="255"/>
      <c r="I31" s="247"/>
      <c r="J31" s="247"/>
      <c r="K31" s="247"/>
      <c r="L31" s="247"/>
      <c r="M31" s="247"/>
      <c r="N31" s="247"/>
      <c r="O31" s="256"/>
      <c r="P31" s="256"/>
      <c r="Q31" s="256"/>
      <c r="R31" s="256"/>
      <c r="S31" s="256"/>
      <c r="T31" s="256"/>
      <c r="U31" s="257"/>
      <c r="V31" s="257"/>
      <c r="W31" s="257"/>
      <c r="X31" s="257"/>
      <c r="Y31" s="257"/>
      <c r="Z31" s="257"/>
      <c r="AA31" s="257"/>
      <c r="AB31" s="257"/>
      <c r="AC31" s="257"/>
      <c r="AD31" s="257"/>
      <c r="AE31" s="257"/>
      <c r="AF31" s="257"/>
      <c r="AG31" s="255" t="s">
        <v>261</v>
      </c>
      <c r="AH31" s="255"/>
      <c r="AI31" s="255"/>
      <c r="AJ31" s="255"/>
      <c r="AK31" s="255"/>
      <c r="AL31" s="255"/>
      <c r="AM31" s="247"/>
      <c r="AN31" s="247"/>
      <c r="AO31" s="247"/>
      <c r="AP31" s="247"/>
      <c r="AQ31" s="247"/>
      <c r="AR31" s="247"/>
      <c r="AS31" s="256"/>
      <c r="AT31" s="256"/>
      <c r="AU31" s="256"/>
      <c r="AV31" s="256"/>
      <c r="AW31" s="256"/>
      <c r="AX31" s="256"/>
      <c r="AY31" s="257"/>
      <c r="AZ31" s="257"/>
      <c r="BA31" s="257"/>
      <c r="BB31" s="257"/>
      <c r="BC31" s="257"/>
      <c r="BD31" s="257"/>
      <c r="BE31" s="257"/>
      <c r="BF31" s="257"/>
      <c r="BG31" s="257"/>
      <c r="BH31" s="257"/>
      <c r="BI31" s="257"/>
      <c r="BJ31" s="257"/>
      <c r="BK31" s="255" t="s">
        <v>55</v>
      </c>
      <c r="BL31" s="255"/>
      <c r="BM31" s="255"/>
      <c r="BN31" s="255"/>
      <c r="BO31" s="255"/>
      <c r="BP31" s="255"/>
      <c r="BQ31" s="247"/>
      <c r="BR31" s="247"/>
      <c r="BS31" s="247"/>
      <c r="BT31" s="247"/>
      <c r="BU31" s="247"/>
      <c r="BV31" s="247"/>
      <c r="BW31" s="256"/>
      <c r="BX31" s="256"/>
      <c r="BY31" s="256"/>
      <c r="BZ31" s="256"/>
      <c r="CA31" s="256"/>
      <c r="CB31" s="256"/>
    </row>
    <row r="32" spans="1:93" x14ac:dyDescent="0.25">
      <c r="A32" s="241"/>
      <c r="B32" s="241"/>
      <c r="C32" s="255" t="s">
        <v>216</v>
      </c>
      <c r="D32" s="255"/>
      <c r="E32" s="255"/>
      <c r="F32" s="255"/>
      <c r="G32" s="255"/>
      <c r="H32" s="255"/>
      <c r="I32" s="247" t="s">
        <v>216</v>
      </c>
      <c r="J32" s="247"/>
      <c r="K32" s="247"/>
      <c r="L32" s="247"/>
      <c r="M32" s="247"/>
      <c r="N32" s="247"/>
      <c r="O32" s="256" t="s">
        <v>216</v>
      </c>
      <c r="P32" s="256"/>
      <c r="Q32" s="256"/>
      <c r="R32" s="256"/>
      <c r="S32" s="256"/>
      <c r="T32" s="256"/>
      <c r="U32" s="257"/>
      <c r="V32" s="257"/>
      <c r="W32" s="257"/>
      <c r="X32" s="257"/>
      <c r="Y32" s="257"/>
      <c r="Z32" s="257"/>
      <c r="AA32" s="257"/>
      <c r="AB32" s="257"/>
      <c r="AC32" s="257"/>
      <c r="AD32" s="257"/>
      <c r="AE32" s="257"/>
      <c r="AF32" s="257"/>
      <c r="AG32" s="255" t="s">
        <v>216</v>
      </c>
      <c r="AH32" s="255"/>
      <c r="AI32" s="255"/>
      <c r="AJ32" s="255"/>
      <c r="AK32" s="255"/>
      <c r="AL32" s="255"/>
      <c r="AM32" s="247" t="s">
        <v>216</v>
      </c>
      <c r="AN32" s="247"/>
      <c r="AO32" s="247"/>
      <c r="AP32" s="247"/>
      <c r="AQ32" s="247"/>
      <c r="AR32" s="247"/>
      <c r="AS32" s="256" t="s">
        <v>216</v>
      </c>
      <c r="AT32" s="256"/>
      <c r="AU32" s="256"/>
      <c r="AV32" s="256"/>
      <c r="AW32" s="256"/>
      <c r="AX32" s="256"/>
      <c r="AY32" s="257"/>
      <c r="AZ32" s="257"/>
      <c r="BA32" s="257"/>
      <c r="BB32" s="257"/>
      <c r="BC32" s="257"/>
      <c r="BD32" s="257"/>
      <c r="BE32" s="257"/>
      <c r="BF32" s="257"/>
      <c r="BG32" s="257"/>
      <c r="BH32" s="257"/>
      <c r="BI32" s="257"/>
      <c r="BJ32" s="257"/>
      <c r="BK32" s="255" t="s">
        <v>216</v>
      </c>
      <c r="BL32" s="255"/>
      <c r="BM32" s="255"/>
      <c r="BN32" s="255"/>
      <c r="BO32" s="255"/>
      <c r="BP32" s="255"/>
      <c r="BQ32" s="247" t="s">
        <v>216</v>
      </c>
      <c r="BR32" s="247"/>
      <c r="BS32" s="247"/>
      <c r="BT32" s="247"/>
      <c r="BU32" s="247"/>
      <c r="BV32" s="247"/>
      <c r="BW32" s="256" t="s">
        <v>216</v>
      </c>
      <c r="BX32" s="256"/>
      <c r="BY32" s="256"/>
      <c r="BZ32" s="256"/>
      <c r="CA32" s="256"/>
      <c r="CB32" s="256"/>
    </row>
    <row r="33" spans="1:80" x14ac:dyDescent="0.25">
      <c r="A33" s="241"/>
      <c r="B33" s="258"/>
      <c r="C33" s="255">
        <v>1</v>
      </c>
      <c r="D33" s="255"/>
      <c r="E33" s="255"/>
      <c r="F33" s="255"/>
      <c r="G33" s="255"/>
      <c r="H33" s="255"/>
      <c r="I33" s="247">
        <v>1</v>
      </c>
      <c r="J33" s="247"/>
      <c r="K33" s="247"/>
      <c r="L33" s="247"/>
      <c r="M33" s="247"/>
      <c r="N33" s="247"/>
      <c r="O33" s="256">
        <v>1</v>
      </c>
      <c r="P33" s="256"/>
      <c r="Q33" s="256"/>
      <c r="R33" s="256"/>
      <c r="S33" s="256"/>
      <c r="T33" s="256"/>
      <c r="U33" s="257"/>
      <c r="V33" s="257"/>
      <c r="W33" s="257"/>
      <c r="X33" s="257"/>
      <c r="Y33" s="257"/>
      <c r="Z33" s="257"/>
      <c r="AA33" s="257"/>
      <c r="AB33" s="257"/>
      <c r="AC33" s="257"/>
      <c r="AD33" s="257"/>
      <c r="AE33" s="257"/>
      <c r="AF33" s="257"/>
      <c r="AG33" s="255">
        <v>1</v>
      </c>
      <c r="AH33" s="255"/>
      <c r="AI33" s="255"/>
      <c r="AJ33" s="255"/>
      <c r="AK33" s="255"/>
      <c r="AL33" s="255"/>
      <c r="AM33" s="247">
        <v>1</v>
      </c>
      <c r="AN33" s="247"/>
      <c r="AO33" s="247"/>
      <c r="AP33" s="247"/>
      <c r="AQ33" s="247"/>
      <c r="AR33" s="247"/>
      <c r="AS33" s="256">
        <v>1</v>
      </c>
      <c r="AT33" s="256"/>
      <c r="AU33" s="256"/>
      <c r="AV33" s="256"/>
      <c r="AW33" s="256"/>
      <c r="AX33" s="256"/>
      <c r="AY33" s="257"/>
      <c r="AZ33" s="257"/>
      <c r="BA33" s="257"/>
      <c r="BB33" s="257"/>
      <c r="BC33" s="257"/>
      <c r="BD33" s="257"/>
      <c r="BE33" s="257"/>
      <c r="BF33" s="257"/>
      <c r="BG33" s="257"/>
      <c r="BH33" s="257"/>
      <c r="BI33" s="257"/>
      <c r="BJ33" s="257"/>
      <c r="BK33" s="255">
        <v>1</v>
      </c>
      <c r="BL33" s="255"/>
      <c r="BM33" s="255"/>
      <c r="BN33" s="255"/>
      <c r="BO33" s="255"/>
      <c r="BP33" s="255"/>
      <c r="BQ33" s="247">
        <v>1</v>
      </c>
      <c r="BR33" s="247"/>
      <c r="BS33" s="247"/>
      <c r="BT33" s="247"/>
      <c r="BU33" s="247"/>
      <c r="BV33" s="247"/>
      <c r="BW33" s="256">
        <v>1</v>
      </c>
      <c r="BX33" s="256"/>
      <c r="BY33" s="256"/>
      <c r="BZ33" s="256"/>
      <c r="CA33" s="256"/>
      <c r="CB33" s="256"/>
    </row>
    <row r="34" spans="1:80" x14ac:dyDescent="0.25">
      <c r="A34" s="241"/>
      <c r="B34" s="258"/>
      <c r="C34" s="255" t="s">
        <v>227</v>
      </c>
      <c r="D34" s="255"/>
      <c r="E34" s="255"/>
      <c r="F34" s="255"/>
      <c r="G34" s="255"/>
      <c r="H34" s="255"/>
      <c r="I34" s="247" t="s">
        <v>228</v>
      </c>
      <c r="J34" s="247"/>
      <c r="K34" s="247"/>
      <c r="L34" s="247"/>
      <c r="M34" s="247"/>
      <c r="N34" s="247"/>
      <c r="O34" s="256" t="s">
        <v>229</v>
      </c>
      <c r="P34" s="256"/>
      <c r="Q34" s="256"/>
      <c r="R34" s="256"/>
      <c r="S34" s="256"/>
      <c r="T34" s="256"/>
      <c r="U34" s="257"/>
      <c r="V34" s="257"/>
      <c r="W34" s="257"/>
      <c r="X34" s="257"/>
      <c r="Y34" s="257"/>
      <c r="Z34" s="257"/>
      <c r="AA34" s="257"/>
      <c r="AB34" s="257"/>
      <c r="AC34" s="257"/>
      <c r="AD34" s="257"/>
      <c r="AE34" s="257"/>
      <c r="AF34" s="257"/>
      <c r="AG34" s="255" t="s">
        <v>227</v>
      </c>
      <c r="AH34" s="255"/>
      <c r="AI34" s="255"/>
      <c r="AJ34" s="255"/>
      <c r="AK34" s="255"/>
      <c r="AL34" s="255"/>
      <c r="AM34" s="247" t="s">
        <v>228</v>
      </c>
      <c r="AN34" s="247"/>
      <c r="AO34" s="247"/>
      <c r="AP34" s="247"/>
      <c r="AQ34" s="247"/>
      <c r="AR34" s="247"/>
      <c r="AS34" s="256" t="s">
        <v>229</v>
      </c>
      <c r="AT34" s="256"/>
      <c r="AU34" s="256"/>
      <c r="AV34" s="256"/>
      <c r="AW34" s="256"/>
      <c r="AX34" s="256"/>
      <c r="AY34" s="257"/>
      <c r="AZ34" s="257"/>
      <c r="BA34" s="257"/>
      <c r="BB34" s="257"/>
      <c r="BC34" s="257"/>
      <c r="BD34" s="257"/>
      <c r="BE34" s="257"/>
      <c r="BF34" s="257"/>
      <c r="BG34" s="257"/>
      <c r="BH34" s="257"/>
      <c r="BI34" s="257"/>
      <c r="BJ34" s="257"/>
      <c r="BK34" s="255" t="s">
        <v>227</v>
      </c>
      <c r="BL34" s="255"/>
      <c r="BM34" s="255"/>
      <c r="BN34" s="255"/>
      <c r="BO34" s="255"/>
      <c r="BP34" s="255"/>
      <c r="BQ34" s="247" t="s">
        <v>228</v>
      </c>
      <c r="BR34" s="247"/>
      <c r="BS34" s="247"/>
      <c r="BT34" s="247"/>
      <c r="BU34" s="247"/>
      <c r="BV34" s="247"/>
      <c r="BW34" s="256" t="s">
        <v>229</v>
      </c>
      <c r="BX34" s="256"/>
      <c r="BY34" s="256"/>
      <c r="BZ34" s="256"/>
      <c r="CA34" s="256"/>
      <c r="CB34" s="256"/>
    </row>
    <row r="35" spans="1:80" x14ac:dyDescent="0.25">
      <c r="A35" s="241"/>
      <c r="B35" s="258"/>
      <c r="C35" s="255">
        <v>2</v>
      </c>
      <c r="D35" s="255"/>
      <c r="E35" s="255"/>
      <c r="F35" s="255" t="s">
        <v>55</v>
      </c>
      <c r="G35" s="255"/>
      <c r="H35" s="255"/>
      <c r="I35" s="247">
        <v>2</v>
      </c>
      <c r="J35" s="247"/>
      <c r="K35" s="247"/>
      <c r="L35" s="247" t="s">
        <v>55</v>
      </c>
      <c r="M35" s="247"/>
      <c r="N35" s="247"/>
      <c r="O35" s="256">
        <v>1</v>
      </c>
      <c r="P35" s="256"/>
      <c r="Q35" s="256"/>
      <c r="R35" s="256" t="s">
        <v>55</v>
      </c>
      <c r="S35" s="256"/>
      <c r="T35" s="256"/>
      <c r="U35" s="257"/>
      <c r="V35" s="257"/>
      <c r="W35" s="257"/>
      <c r="X35" s="257"/>
      <c r="Y35" s="257"/>
      <c r="Z35" s="257"/>
      <c r="AA35" s="257"/>
      <c r="AB35" s="257"/>
      <c r="AC35" s="257"/>
      <c r="AD35" s="257"/>
      <c r="AE35" s="257"/>
      <c r="AF35" s="257"/>
      <c r="AG35" s="255">
        <v>2</v>
      </c>
      <c r="AH35" s="255"/>
      <c r="AI35" s="255"/>
      <c r="AJ35" s="255" t="s">
        <v>55</v>
      </c>
      <c r="AK35" s="255"/>
      <c r="AL35" s="255"/>
      <c r="AM35" s="247">
        <v>2</v>
      </c>
      <c r="AN35" s="247"/>
      <c r="AO35" s="247"/>
      <c r="AP35" s="247" t="s">
        <v>55</v>
      </c>
      <c r="AQ35" s="247"/>
      <c r="AR35" s="247"/>
      <c r="AS35" s="256">
        <v>1</v>
      </c>
      <c r="AT35" s="256"/>
      <c r="AU35" s="256"/>
      <c r="AV35" s="256" t="s">
        <v>55</v>
      </c>
      <c r="AW35" s="256"/>
      <c r="AX35" s="256"/>
      <c r="AY35" s="257"/>
      <c r="AZ35" s="257"/>
      <c r="BA35" s="257"/>
      <c r="BB35" s="257"/>
      <c r="BC35" s="257"/>
      <c r="BD35" s="257"/>
      <c r="BE35" s="257"/>
      <c r="BF35" s="257"/>
      <c r="BG35" s="257"/>
      <c r="BH35" s="257"/>
      <c r="BI35" s="257"/>
      <c r="BJ35" s="257"/>
      <c r="BK35" s="255">
        <v>2</v>
      </c>
      <c r="BL35" s="255"/>
      <c r="BM35" s="255"/>
      <c r="BN35" s="255" t="s">
        <v>55</v>
      </c>
      <c r="BO35" s="255"/>
      <c r="BP35" s="255"/>
      <c r="BQ35" s="247">
        <v>2</v>
      </c>
      <c r="BR35" s="247"/>
      <c r="BS35" s="247"/>
      <c r="BT35" s="247" t="s">
        <v>55</v>
      </c>
      <c r="BU35" s="247"/>
      <c r="BV35" s="247"/>
      <c r="BW35" s="256">
        <v>1</v>
      </c>
      <c r="BX35" s="256"/>
      <c r="BY35" s="256"/>
      <c r="BZ35" s="256" t="s">
        <v>55</v>
      </c>
      <c r="CA35" s="256"/>
      <c r="CB35" s="256"/>
    </row>
    <row r="36" spans="1:80" x14ac:dyDescent="0.25">
      <c r="A36" s="241"/>
      <c r="B36" s="258"/>
      <c r="C36" s="255" t="s">
        <v>217</v>
      </c>
      <c r="D36" s="255"/>
      <c r="E36" s="255"/>
      <c r="F36" s="255" t="s">
        <v>217</v>
      </c>
      <c r="G36" s="255"/>
      <c r="H36" s="255"/>
      <c r="I36" s="247" t="s">
        <v>217</v>
      </c>
      <c r="J36" s="247"/>
      <c r="K36" s="247"/>
      <c r="L36" s="247" t="s">
        <v>217</v>
      </c>
      <c r="M36" s="247"/>
      <c r="N36" s="247"/>
      <c r="O36" s="256" t="s">
        <v>217</v>
      </c>
      <c r="P36" s="256"/>
      <c r="Q36" s="256"/>
      <c r="R36" s="256" t="s">
        <v>217</v>
      </c>
      <c r="S36" s="256"/>
      <c r="T36" s="256"/>
      <c r="U36" s="257"/>
      <c r="V36" s="257"/>
      <c r="W36" s="257"/>
      <c r="X36" s="257"/>
      <c r="Y36" s="257"/>
      <c r="Z36" s="257"/>
      <c r="AA36" s="257"/>
      <c r="AB36" s="257"/>
      <c r="AC36" s="257"/>
      <c r="AD36" s="257"/>
      <c r="AE36" s="257"/>
      <c r="AF36" s="257"/>
      <c r="AG36" s="255" t="s">
        <v>217</v>
      </c>
      <c r="AH36" s="255"/>
      <c r="AI36" s="255"/>
      <c r="AJ36" s="255" t="s">
        <v>217</v>
      </c>
      <c r="AK36" s="255"/>
      <c r="AL36" s="255"/>
      <c r="AM36" s="247" t="s">
        <v>217</v>
      </c>
      <c r="AN36" s="247"/>
      <c r="AO36" s="247"/>
      <c r="AP36" s="247" t="s">
        <v>217</v>
      </c>
      <c r="AQ36" s="247"/>
      <c r="AR36" s="247"/>
      <c r="AS36" s="256" t="s">
        <v>217</v>
      </c>
      <c r="AT36" s="256"/>
      <c r="AU36" s="256"/>
      <c r="AV36" s="256" t="s">
        <v>217</v>
      </c>
      <c r="AW36" s="256"/>
      <c r="AX36" s="256"/>
      <c r="AY36" s="257"/>
      <c r="AZ36" s="257"/>
      <c r="BA36" s="257"/>
      <c r="BB36" s="257"/>
      <c r="BC36" s="257"/>
      <c r="BD36" s="257"/>
      <c r="BE36" s="257"/>
      <c r="BF36" s="257"/>
      <c r="BG36" s="257"/>
      <c r="BH36" s="257"/>
      <c r="BI36" s="257"/>
      <c r="BJ36" s="257"/>
      <c r="BK36" s="255" t="s">
        <v>217</v>
      </c>
      <c r="BL36" s="255"/>
      <c r="BM36" s="255"/>
      <c r="BN36" s="255" t="s">
        <v>217</v>
      </c>
      <c r="BO36" s="255"/>
      <c r="BP36" s="255"/>
      <c r="BQ36" s="247" t="s">
        <v>217</v>
      </c>
      <c r="BR36" s="247"/>
      <c r="BS36" s="247"/>
      <c r="BT36" s="247" t="s">
        <v>217</v>
      </c>
      <c r="BU36" s="247"/>
      <c r="BV36" s="247"/>
      <c r="BW36" s="256" t="s">
        <v>217</v>
      </c>
      <c r="BX36" s="256"/>
      <c r="BY36" s="256"/>
      <c r="BZ36" s="256" t="s">
        <v>217</v>
      </c>
      <c r="CA36" s="256"/>
      <c r="CB36" s="256"/>
    </row>
    <row r="37" spans="1:80" x14ac:dyDescent="0.25">
      <c r="A37" s="241"/>
      <c r="B37" s="258"/>
      <c r="C37" s="259" t="s">
        <v>53</v>
      </c>
      <c r="D37" s="259" t="s">
        <v>54</v>
      </c>
      <c r="E37" s="259" t="s">
        <v>55</v>
      </c>
      <c r="F37" s="259" t="s">
        <v>53</v>
      </c>
      <c r="G37" s="259" t="s">
        <v>54</v>
      </c>
      <c r="H37" s="259" t="s">
        <v>55</v>
      </c>
      <c r="I37" s="260" t="s">
        <v>53</v>
      </c>
      <c r="J37" s="260" t="s">
        <v>54</v>
      </c>
      <c r="K37" s="260" t="s">
        <v>55</v>
      </c>
      <c r="L37" s="260" t="s">
        <v>53</v>
      </c>
      <c r="M37" s="260" t="s">
        <v>54</v>
      </c>
      <c r="N37" s="260" t="s">
        <v>55</v>
      </c>
      <c r="O37" s="261" t="s">
        <v>53</v>
      </c>
      <c r="P37" s="261" t="s">
        <v>54</v>
      </c>
      <c r="Q37" s="261" t="s">
        <v>55</v>
      </c>
      <c r="R37" s="261" t="s">
        <v>53</v>
      </c>
      <c r="S37" s="261" t="s">
        <v>54</v>
      </c>
      <c r="T37" s="261" t="s">
        <v>55</v>
      </c>
      <c r="U37" s="262"/>
      <c r="V37" s="262"/>
      <c r="W37" s="262"/>
      <c r="X37" s="262"/>
      <c r="Y37" s="262"/>
      <c r="Z37" s="262"/>
      <c r="AA37" s="262"/>
      <c r="AB37" s="262"/>
      <c r="AC37" s="262"/>
      <c r="AD37" s="262"/>
      <c r="AE37" s="262"/>
      <c r="AF37" s="262"/>
      <c r="AG37" s="259" t="s">
        <v>53</v>
      </c>
      <c r="AH37" s="259" t="s">
        <v>54</v>
      </c>
      <c r="AI37" s="259" t="s">
        <v>55</v>
      </c>
      <c r="AJ37" s="259" t="s">
        <v>53</v>
      </c>
      <c r="AK37" s="259" t="s">
        <v>54</v>
      </c>
      <c r="AL37" s="259" t="s">
        <v>55</v>
      </c>
      <c r="AM37" s="260" t="s">
        <v>53</v>
      </c>
      <c r="AN37" s="260" t="s">
        <v>54</v>
      </c>
      <c r="AO37" s="260" t="s">
        <v>55</v>
      </c>
      <c r="AP37" s="260" t="s">
        <v>53</v>
      </c>
      <c r="AQ37" s="260" t="s">
        <v>54</v>
      </c>
      <c r="AR37" s="260" t="s">
        <v>55</v>
      </c>
      <c r="AS37" s="261" t="s">
        <v>53</v>
      </c>
      <c r="AT37" s="261" t="s">
        <v>54</v>
      </c>
      <c r="AU37" s="261" t="s">
        <v>55</v>
      </c>
      <c r="AV37" s="261" t="s">
        <v>53</v>
      </c>
      <c r="AW37" s="261" t="s">
        <v>54</v>
      </c>
      <c r="AX37" s="261" t="s">
        <v>55</v>
      </c>
      <c r="AY37" s="262"/>
      <c r="AZ37" s="262"/>
      <c r="BA37" s="262"/>
      <c r="BB37" s="262"/>
      <c r="BC37" s="262"/>
      <c r="BD37" s="262"/>
      <c r="BE37" s="262"/>
      <c r="BF37" s="262"/>
      <c r="BG37" s="262"/>
      <c r="BH37" s="262"/>
      <c r="BI37" s="262"/>
      <c r="BJ37" s="262"/>
      <c r="BK37" s="259" t="s">
        <v>53</v>
      </c>
      <c r="BL37" s="259" t="s">
        <v>54</v>
      </c>
      <c r="BM37" s="259" t="s">
        <v>55</v>
      </c>
      <c r="BN37" s="259" t="s">
        <v>53</v>
      </c>
      <c r="BO37" s="259" t="s">
        <v>54</v>
      </c>
      <c r="BP37" s="259" t="s">
        <v>55</v>
      </c>
      <c r="BQ37" s="260" t="s">
        <v>53</v>
      </c>
      <c r="BR37" s="260" t="s">
        <v>54</v>
      </c>
      <c r="BS37" s="260" t="s">
        <v>55</v>
      </c>
      <c r="BT37" s="260" t="s">
        <v>53</v>
      </c>
      <c r="BU37" s="260" t="s">
        <v>54</v>
      </c>
      <c r="BV37" s="260" t="s">
        <v>55</v>
      </c>
      <c r="BW37" s="261" t="s">
        <v>53</v>
      </c>
      <c r="BX37" s="261" t="s">
        <v>54</v>
      </c>
      <c r="BY37" s="261" t="s">
        <v>55</v>
      </c>
      <c r="BZ37" s="261" t="s">
        <v>53</v>
      </c>
      <c r="CA37" s="261" t="s">
        <v>54</v>
      </c>
      <c r="CB37" s="261" t="s">
        <v>55</v>
      </c>
    </row>
    <row r="38" spans="1:80" x14ac:dyDescent="0.25">
      <c r="A38" s="241"/>
      <c r="B38" s="258"/>
      <c r="C38" s="255" t="s">
        <v>76</v>
      </c>
      <c r="D38" s="255" t="s">
        <v>76</v>
      </c>
      <c r="E38" s="255" t="s">
        <v>76</v>
      </c>
      <c r="F38" s="255" t="s">
        <v>76</v>
      </c>
      <c r="G38" s="255" t="s">
        <v>76</v>
      </c>
      <c r="H38" s="255" t="s">
        <v>76</v>
      </c>
      <c r="I38" s="247" t="s">
        <v>76</v>
      </c>
      <c r="J38" s="247" t="s">
        <v>76</v>
      </c>
      <c r="K38" s="247" t="s">
        <v>76</v>
      </c>
      <c r="L38" s="247" t="s">
        <v>76</v>
      </c>
      <c r="M38" s="247" t="s">
        <v>76</v>
      </c>
      <c r="N38" s="247" t="s">
        <v>76</v>
      </c>
      <c r="O38" s="256" t="s">
        <v>76</v>
      </c>
      <c r="P38" s="256" t="s">
        <v>76</v>
      </c>
      <c r="Q38" s="256" t="s">
        <v>76</v>
      </c>
      <c r="R38" s="256" t="s">
        <v>76</v>
      </c>
      <c r="S38" s="256" t="s">
        <v>76</v>
      </c>
      <c r="T38" s="256" t="s">
        <v>76</v>
      </c>
      <c r="U38" s="257"/>
      <c r="V38" s="257"/>
      <c r="W38" s="257"/>
      <c r="X38" s="257"/>
      <c r="Y38" s="257"/>
      <c r="Z38" s="257"/>
      <c r="AA38" s="257"/>
      <c r="AB38" s="257"/>
      <c r="AC38" s="257"/>
      <c r="AD38" s="257"/>
      <c r="AE38" s="257"/>
      <c r="AF38" s="257"/>
      <c r="AG38" s="255" t="s">
        <v>76</v>
      </c>
      <c r="AH38" s="255" t="s">
        <v>76</v>
      </c>
      <c r="AI38" s="255" t="s">
        <v>76</v>
      </c>
      <c r="AJ38" s="255" t="s">
        <v>76</v>
      </c>
      <c r="AK38" s="255" t="s">
        <v>76</v>
      </c>
      <c r="AL38" s="255" t="s">
        <v>76</v>
      </c>
      <c r="AM38" s="247" t="s">
        <v>76</v>
      </c>
      <c r="AN38" s="247" t="s">
        <v>76</v>
      </c>
      <c r="AO38" s="247" t="s">
        <v>76</v>
      </c>
      <c r="AP38" s="247" t="s">
        <v>76</v>
      </c>
      <c r="AQ38" s="247" t="s">
        <v>76</v>
      </c>
      <c r="AR38" s="247" t="s">
        <v>76</v>
      </c>
      <c r="AS38" s="256" t="s">
        <v>76</v>
      </c>
      <c r="AT38" s="256" t="s">
        <v>76</v>
      </c>
      <c r="AU38" s="256" t="s">
        <v>76</v>
      </c>
      <c r="AV38" s="256" t="s">
        <v>76</v>
      </c>
      <c r="AW38" s="256" t="s">
        <v>76</v>
      </c>
      <c r="AX38" s="256" t="s">
        <v>76</v>
      </c>
      <c r="AY38" s="257"/>
      <c r="AZ38" s="257"/>
      <c r="BA38" s="257"/>
      <c r="BB38" s="257"/>
      <c r="BC38" s="257"/>
      <c r="BD38" s="257"/>
      <c r="BE38" s="257"/>
      <c r="BF38" s="257"/>
      <c r="BG38" s="257"/>
      <c r="BH38" s="257"/>
      <c r="BI38" s="257"/>
      <c r="BJ38" s="257"/>
      <c r="BK38" s="255" t="s">
        <v>76</v>
      </c>
      <c r="BL38" s="255" t="s">
        <v>76</v>
      </c>
      <c r="BM38" s="255" t="s">
        <v>76</v>
      </c>
      <c r="BN38" s="255" t="s">
        <v>76</v>
      </c>
      <c r="BO38" s="255" t="s">
        <v>76</v>
      </c>
      <c r="BP38" s="255" t="s">
        <v>76</v>
      </c>
      <c r="BQ38" s="247" t="s">
        <v>76</v>
      </c>
      <c r="BR38" s="247" t="s">
        <v>76</v>
      </c>
      <c r="BS38" s="247" t="s">
        <v>76</v>
      </c>
      <c r="BT38" s="247" t="s">
        <v>76</v>
      </c>
      <c r="BU38" s="247" t="s">
        <v>76</v>
      </c>
      <c r="BV38" s="247" t="s">
        <v>76</v>
      </c>
      <c r="BW38" s="256" t="s">
        <v>76</v>
      </c>
      <c r="BX38" s="256" t="s">
        <v>76</v>
      </c>
      <c r="BY38" s="256" t="s">
        <v>76</v>
      </c>
      <c r="BZ38" s="256" t="s">
        <v>76</v>
      </c>
      <c r="CA38" s="256" t="s">
        <v>76</v>
      </c>
      <c r="CB38" s="256" t="s">
        <v>76</v>
      </c>
    </row>
    <row r="39" spans="1:80" x14ac:dyDescent="0.25">
      <c r="A39" s="241" t="s">
        <v>102</v>
      </c>
      <c r="B39" s="241" t="s">
        <v>25</v>
      </c>
      <c r="C39" s="242" t="s">
        <v>119</v>
      </c>
      <c r="D39" s="242" t="s">
        <v>119</v>
      </c>
      <c r="E39" s="242" t="s">
        <v>119</v>
      </c>
      <c r="F39" s="242" t="s">
        <v>119</v>
      </c>
      <c r="G39" s="242" t="s">
        <v>119</v>
      </c>
      <c r="H39" s="242" t="s">
        <v>119</v>
      </c>
      <c r="I39" s="242" t="s">
        <v>119</v>
      </c>
      <c r="J39" s="242" t="s">
        <v>119</v>
      </c>
      <c r="K39" s="242" t="s">
        <v>119</v>
      </c>
      <c r="L39" s="242" t="s">
        <v>119</v>
      </c>
      <c r="M39" s="242" t="s">
        <v>119</v>
      </c>
      <c r="N39" s="242" t="s">
        <v>119</v>
      </c>
      <c r="O39" s="254">
        <v>88</v>
      </c>
      <c r="P39" s="254">
        <v>92</v>
      </c>
      <c r="Q39" s="254">
        <v>90</v>
      </c>
      <c r="R39" s="254">
        <v>31737</v>
      </c>
      <c r="S39" s="254">
        <v>24163</v>
      </c>
      <c r="T39" s="254">
        <v>55900</v>
      </c>
      <c r="AG39" s="242" t="s">
        <v>119</v>
      </c>
      <c r="AH39" s="242" t="s">
        <v>119</v>
      </c>
      <c r="AI39" s="242" t="s">
        <v>119</v>
      </c>
      <c r="AJ39" s="242" t="s">
        <v>119</v>
      </c>
      <c r="AK39" s="242" t="s">
        <v>119</v>
      </c>
      <c r="AL39" s="242" t="s">
        <v>119</v>
      </c>
      <c r="AM39" s="242" t="s">
        <v>119</v>
      </c>
      <c r="AN39" s="242" t="s">
        <v>119</v>
      </c>
      <c r="AO39" s="242" t="s">
        <v>119</v>
      </c>
      <c r="AP39" s="242" t="s">
        <v>119</v>
      </c>
      <c r="AQ39" s="242" t="s">
        <v>119</v>
      </c>
      <c r="AR39" s="242" t="s">
        <v>119</v>
      </c>
      <c r="AS39" s="254">
        <v>92</v>
      </c>
      <c r="AT39" s="254">
        <v>94</v>
      </c>
      <c r="AU39" s="254">
        <v>93</v>
      </c>
      <c r="AV39" s="254">
        <v>175097</v>
      </c>
      <c r="AW39" s="254">
        <v>158154</v>
      </c>
      <c r="AX39" s="254">
        <v>333251</v>
      </c>
      <c r="BK39" s="242" t="s">
        <v>119</v>
      </c>
      <c r="BL39" s="242" t="s">
        <v>119</v>
      </c>
      <c r="BM39" s="242" t="s">
        <v>119</v>
      </c>
      <c r="BN39" s="242" t="s">
        <v>119</v>
      </c>
      <c r="BO39" s="242" t="s">
        <v>119</v>
      </c>
      <c r="BP39" s="242" t="s">
        <v>119</v>
      </c>
      <c r="BQ39" s="242" t="s">
        <v>119</v>
      </c>
      <c r="BR39" s="242" t="s">
        <v>119</v>
      </c>
      <c r="BS39" s="242" t="s">
        <v>119</v>
      </c>
      <c r="BT39" s="242" t="s">
        <v>119</v>
      </c>
      <c r="BU39" s="242" t="s">
        <v>119</v>
      </c>
      <c r="BV39" s="242" t="s">
        <v>119</v>
      </c>
      <c r="BW39" s="254">
        <v>91</v>
      </c>
      <c r="BX39" s="254">
        <v>94</v>
      </c>
      <c r="BY39" s="254">
        <v>92</v>
      </c>
      <c r="BZ39" s="254">
        <v>206834</v>
      </c>
      <c r="CA39" s="254">
        <v>182317</v>
      </c>
      <c r="CB39" s="254">
        <v>389151</v>
      </c>
    </row>
    <row r="40" spans="1:80" x14ac:dyDescent="0.25">
      <c r="A40" s="241"/>
      <c r="B40" s="241" t="s">
        <v>26</v>
      </c>
      <c r="C40" s="242" t="s">
        <v>119</v>
      </c>
      <c r="D40" s="242" t="s">
        <v>119</v>
      </c>
      <c r="E40" s="242" t="s">
        <v>119</v>
      </c>
      <c r="F40" s="242" t="s">
        <v>119</v>
      </c>
      <c r="G40" s="242" t="s">
        <v>119</v>
      </c>
      <c r="H40" s="242" t="s">
        <v>119</v>
      </c>
      <c r="I40" s="242" t="s">
        <v>119</v>
      </c>
      <c r="J40" s="242" t="s">
        <v>119</v>
      </c>
      <c r="K40" s="242" t="s">
        <v>119</v>
      </c>
      <c r="L40" s="242" t="s">
        <v>119</v>
      </c>
      <c r="M40" s="242" t="s">
        <v>119</v>
      </c>
      <c r="N40" s="242" t="s">
        <v>119</v>
      </c>
      <c r="O40" s="254">
        <v>64</v>
      </c>
      <c r="P40" s="254">
        <v>71</v>
      </c>
      <c r="Q40" s="254">
        <v>69</v>
      </c>
      <c r="R40" s="254">
        <v>14605</v>
      </c>
      <c r="S40" s="254">
        <v>23486</v>
      </c>
      <c r="T40" s="254">
        <v>38091</v>
      </c>
      <c r="AG40" s="242" t="s">
        <v>119</v>
      </c>
      <c r="AH40" s="242" t="s">
        <v>119</v>
      </c>
      <c r="AI40" s="242" t="s">
        <v>119</v>
      </c>
      <c r="AJ40" s="242" t="s">
        <v>119</v>
      </c>
      <c r="AK40" s="242" t="s">
        <v>119</v>
      </c>
      <c r="AL40" s="242" t="s">
        <v>119</v>
      </c>
      <c r="AM40" s="242" t="s">
        <v>119</v>
      </c>
      <c r="AN40" s="242" t="s">
        <v>119</v>
      </c>
      <c r="AO40" s="242" t="s">
        <v>119</v>
      </c>
      <c r="AP40" s="242" t="s">
        <v>119</v>
      </c>
      <c r="AQ40" s="242" t="s">
        <v>119</v>
      </c>
      <c r="AR40" s="242" t="s">
        <v>119</v>
      </c>
      <c r="AS40" s="254">
        <v>66</v>
      </c>
      <c r="AT40" s="254">
        <v>75</v>
      </c>
      <c r="AU40" s="254">
        <v>72</v>
      </c>
      <c r="AV40" s="254">
        <v>30333</v>
      </c>
      <c r="AW40" s="254">
        <v>56839</v>
      </c>
      <c r="AX40" s="254">
        <v>87172</v>
      </c>
      <c r="BK40" s="242" t="s">
        <v>119</v>
      </c>
      <c r="BL40" s="242" t="s">
        <v>119</v>
      </c>
      <c r="BM40" s="242" t="s">
        <v>119</v>
      </c>
      <c r="BN40" s="242" t="s">
        <v>119</v>
      </c>
      <c r="BO40" s="242" t="s">
        <v>119</v>
      </c>
      <c r="BP40" s="242" t="s">
        <v>119</v>
      </c>
      <c r="BQ40" s="242" t="s">
        <v>119</v>
      </c>
      <c r="BR40" s="242" t="s">
        <v>119</v>
      </c>
      <c r="BS40" s="242" t="s">
        <v>119</v>
      </c>
      <c r="BT40" s="242" t="s">
        <v>119</v>
      </c>
      <c r="BU40" s="242" t="s">
        <v>119</v>
      </c>
      <c r="BV40" s="242" t="s">
        <v>119</v>
      </c>
      <c r="BW40" s="254">
        <v>65</v>
      </c>
      <c r="BX40" s="254">
        <v>74</v>
      </c>
      <c r="BY40" s="254">
        <v>71</v>
      </c>
      <c r="BZ40" s="254">
        <v>44938</v>
      </c>
      <c r="CA40" s="254">
        <v>80325</v>
      </c>
      <c r="CB40" s="254">
        <v>125263</v>
      </c>
    </row>
    <row r="41" spans="1:80" x14ac:dyDescent="0.25">
      <c r="A41" s="241"/>
      <c r="B41" s="241" t="s">
        <v>27</v>
      </c>
      <c r="C41" s="242" t="s">
        <v>119</v>
      </c>
      <c r="D41" s="242" t="s">
        <v>119</v>
      </c>
      <c r="E41" s="242" t="s">
        <v>119</v>
      </c>
      <c r="F41" s="242" t="s">
        <v>119</v>
      </c>
      <c r="G41" s="242" t="s">
        <v>119</v>
      </c>
      <c r="H41" s="242" t="s">
        <v>119</v>
      </c>
      <c r="I41" s="242" t="s">
        <v>119</v>
      </c>
      <c r="J41" s="242" t="s">
        <v>119</v>
      </c>
      <c r="K41" s="242" t="s">
        <v>119</v>
      </c>
      <c r="L41" s="242" t="s">
        <v>119</v>
      </c>
      <c r="M41" s="242" t="s">
        <v>119</v>
      </c>
      <c r="N41" s="242" t="s">
        <v>119</v>
      </c>
      <c r="O41" s="254">
        <v>67</v>
      </c>
      <c r="P41" s="254">
        <v>76</v>
      </c>
      <c r="Q41" s="254">
        <v>73</v>
      </c>
      <c r="R41" s="254">
        <v>13126</v>
      </c>
      <c r="S41" s="254">
        <v>19438</v>
      </c>
      <c r="T41" s="254">
        <v>32564</v>
      </c>
      <c r="AG41" s="242" t="s">
        <v>119</v>
      </c>
      <c r="AH41" s="242" t="s">
        <v>119</v>
      </c>
      <c r="AI41" s="242" t="s">
        <v>119</v>
      </c>
      <c r="AJ41" s="242" t="s">
        <v>119</v>
      </c>
      <c r="AK41" s="242" t="s">
        <v>119</v>
      </c>
      <c r="AL41" s="242" t="s">
        <v>119</v>
      </c>
      <c r="AM41" s="242" t="s">
        <v>119</v>
      </c>
      <c r="AN41" s="242" t="s">
        <v>119</v>
      </c>
      <c r="AO41" s="242" t="s">
        <v>119</v>
      </c>
      <c r="AP41" s="242" t="s">
        <v>119</v>
      </c>
      <c r="AQ41" s="242" t="s">
        <v>119</v>
      </c>
      <c r="AR41" s="242" t="s">
        <v>119</v>
      </c>
      <c r="AS41" s="254">
        <v>69</v>
      </c>
      <c r="AT41" s="254">
        <v>79</v>
      </c>
      <c r="AU41" s="254">
        <v>75</v>
      </c>
      <c r="AV41" s="254">
        <v>27435</v>
      </c>
      <c r="AW41" s="254">
        <v>48765</v>
      </c>
      <c r="AX41" s="254">
        <v>76200</v>
      </c>
      <c r="BK41" s="242" t="s">
        <v>119</v>
      </c>
      <c r="BL41" s="242" t="s">
        <v>119</v>
      </c>
      <c r="BM41" s="242" t="s">
        <v>119</v>
      </c>
      <c r="BN41" s="242" t="s">
        <v>119</v>
      </c>
      <c r="BO41" s="242" t="s">
        <v>119</v>
      </c>
      <c r="BP41" s="242" t="s">
        <v>119</v>
      </c>
      <c r="BQ41" s="242" t="s">
        <v>119</v>
      </c>
      <c r="BR41" s="242" t="s">
        <v>119</v>
      </c>
      <c r="BS41" s="242" t="s">
        <v>119</v>
      </c>
      <c r="BT41" s="242" t="s">
        <v>119</v>
      </c>
      <c r="BU41" s="242" t="s">
        <v>119</v>
      </c>
      <c r="BV41" s="242" t="s">
        <v>119</v>
      </c>
      <c r="BW41" s="254">
        <v>68</v>
      </c>
      <c r="BX41" s="254">
        <v>78</v>
      </c>
      <c r="BY41" s="254">
        <v>75</v>
      </c>
      <c r="BZ41" s="254">
        <v>40561</v>
      </c>
      <c r="CA41" s="254">
        <v>68203</v>
      </c>
      <c r="CB41" s="254">
        <v>108764</v>
      </c>
    </row>
    <row r="42" spans="1:80" x14ac:dyDescent="0.25">
      <c r="A42" s="241"/>
      <c r="B42" s="241" t="s">
        <v>103</v>
      </c>
      <c r="C42" s="242" t="s">
        <v>119</v>
      </c>
      <c r="D42" s="242" t="s">
        <v>119</v>
      </c>
      <c r="E42" s="242" t="s">
        <v>119</v>
      </c>
      <c r="F42" s="242" t="s">
        <v>119</v>
      </c>
      <c r="G42" s="242" t="s">
        <v>119</v>
      </c>
      <c r="H42" s="242" t="s">
        <v>119</v>
      </c>
      <c r="I42" s="242" t="s">
        <v>119</v>
      </c>
      <c r="J42" s="242" t="s">
        <v>119</v>
      </c>
      <c r="K42" s="242" t="s">
        <v>119</v>
      </c>
      <c r="L42" s="242" t="s">
        <v>119</v>
      </c>
      <c r="M42" s="242" t="s">
        <v>119</v>
      </c>
      <c r="N42" s="242" t="s">
        <v>119</v>
      </c>
      <c r="O42" s="254">
        <v>69</v>
      </c>
      <c r="P42" s="254">
        <v>80</v>
      </c>
      <c r="Q42" s="254">
        <v>75</v>
      </c>
      <c r="R42" s="254">
        <v>8538</v>
      </c>
      <c r="S42" s="254">
        <v>10687</v>
      </c>
      <c r="T42" s="254">
        <v>19225</v>
      </c>
      <c r="AG42" s="242" t="s">
        <v>119</v>
      </c>
      <c r="AH42" s="242" t="s">
        <v>119</v>
      </c>
      <c r="AI42" s="242" t="s">
        <v>119</v>
      </c>
      <c r="AJ42" s="242" t="s">
        <v>119</v>
      </c>
      <c r="AK42" s="242" t="s">
        <v>119</v>
      </c>
      <c r="AL42" s="242" t="s">
        <v>119</v>
      </c>
      <c r="AM42" s="242" t="s">
        <v>119</v>
      </c>
      <c r="AN42" s="242" t="s">
        <v>119</v>
      </c>
      <c r="AO42" s="242" t="s">
        <v>119</v>
      </c>
      <c r="AP42" s="242" t="s">
        <v>119</v>
      </c>
      <c r="AQ42" s="242" t="s">
        <v>119</v>
      </c>
      <c r="AR42" s="242" t="s">
        <v>119</v>
      </c>
      <c r="AS42" s="254">
        <v>71</v>
      </c>
      <c r="AT42" s="254">
        <v>82</v>
      </c>
      <c r="AU42" s="254">
        <v>77</v>
      </c>
      <c r="AV42" s="254">
        <v>18884</v>
      </c>
      <c r="AW42" s="254">
        <v>29403</v>
      </c>
      <c r="AX42" s="254">
        <v>48287</v>
      </c>
      <c r="BK42" s="242" t="s">
        <v>119</v>
      </c>
      <c r="BL42" s="242" t="s">
        <v>119</v>
      </c>
      <c r="BM42" s="242" t="s">
        <v>119</v>
      </c>
      <c r="BN42" s="242" t="s">
        <v>119</v>
      </c>
      <c r="BO42" s="242" t="s">
        <v>119</v>
      </c>
      <c r="BP42" s="242" t="s">
        <v>119</v>
      </c>
      <c r="BQ42" s="242" t="s">
        <v>119</v>
      </c>
      <c r="BR42" s="242" t="s">
        <v>119</v>
      </c>
      <c r="BS42" s="242" t="s">
        <v>119</v>
      </c>
      <c r="BT42" s="242" t="s">
        <v>119</v>
      </c>
      <c r="BU42" s="242" t="s">
        <v>119</v>
      </c>
      <c r="BV42" s="242" t="s">
        <v>119</v>
      </c>
      <c r="BW42" s="254">
        <v>70</v>
      </c>
      <c r="BX42" s="254">
        <v>81</v>
      </c>
      <c r="BY42" s="254">
        <v>77</v>
      </c>
      <c r="BZ42" s="254">
        <v>27422</v>
      </c>
      <c r="CA42" s="254">
        <v>40090</v>
      </c>
      <c r="CB42" s="254">
        <v>67512</v>
      </c>
    </row>
    <row r="43" spans="1:80" x14ac:dyDescent="0.25">
      <c r="A43" s="241"/>
      <c r="B43" s="241" t="s">
        <v>104</v>
      </c>
      <c r="C43" s="242" t="s">
        <v>119</v>
      </c>
      <c r="D43" s="242" t="s">
        <v>119</v>
      </c>
      <c r="E43" s="242" t="s">
        <v>119</v>
      </c>
      <c r="F43" s="242" t="s">
        <v>119</v>
      </c>
      <c r="G43" s="242" t="s">
        <v>119</v>
      </c>
      <c r="H43" s="242" t="s">
        <v>119</v>
      </c>
      <c r="I43" s="242" t="s">
        <v>119</v>
      </c>
      <c r="J43" s="242" t="s">
        <v>119</v>
      </c>
      <c r="K43" s="242" t="s">
        <v>119</v>
      </c>
      <c r="L43" s="242" t="s">
        <v>119</v>
      </c>
      <c r="M43" s="242" t="s">
        <v>119</v>
      </c>
      <c r="N43" s="242" t="s">
        <v>119</v>
      </c>
      <c r="O43" s="254">
        <v>64</v>
      </c>
      <c r="P43" s="254">
        <v>72</v>
      </c>
      <c r="Q43" s="254">
        <v>69</v>
      </c>
      <c r="R43" s="254">
        <v>4588</v>
      </c>
      <c r="S43" s="254">
        <v>8751</v>
      </c>
      <c r="T43" s="254">
        <v>13339</v>
      </c>
      <c r="AG43" s="242" t="s">
        <v>119</v>
      </c>
      <c r="AH43" s="242" t="s">
        <v>119</v>
      </c>
      <c r="AI43" s="242" t="s">
        <v>119</v>
      </c>
      <c r="AJ43" s="242" t="s">
        <v>119</v>
      </c>
      <c r="AK43" s="242" t="s">
        <v>119</v>
      </c>
      <c r="AL43" s="242" t="s">
        <v>119</v>
      </c>
      <c r="AM43" s="242" t="s">
        <v>119</v>
      </c>
      <c r="AN43" s="242" t="s">
        <v>119</v>
      </c>
      <c r="AO43" s="242" t="s">
        <v>119</v>
      </c>
      <c r="AP43" s="242" t="s">
        <v>119</v>
      </c>
      <c r="AQ43" s="242" t="s">
        <v>119</v>
      </c>
      <c r="AR43" s="242" t="s">
        <v>119</v>
      </c>
      <c r="AS43" s="254">
        <v>64</v>
      </c>
      <c r="AT43" s="254">
        <v>76</v>
      </c>
      <c r="AU43" s="254">
        <v>72</v>
      </c>
      <c r="AV43" s="254">
        <v>8551</v>
      </c>
      <c r="AW43" s="254">
        <v>19362</v>
      </c>
      <c r="AX43" s="254">
        <v>27913</v>
      </c>
      <c r="BK43" s="242" t="s">
        <v>119</v>
      </c>
      <c r="BL43" s="242" t="s">
        <v>119</v>
      </c>
      <c r="BM43" s="242" t="s">
        <v>119</v>
      </c>
      <c r="BN43" s="242" t="s">
        <v>119</v>
      </c>
      <c r="BO43" s="242" t="s">
        <v>119</v>
      </c>
      <c r="BP43" s="242" t="s">
        <v>119</v>
      </c>
      <c r="BQ43" s="242" t="s">
        <v>119</v>
      </c>
      <c r="BR43" s="242" t="s">
        <v>119</v>
      </c>
      <c r="BS43" s="242" t="s">
        <v>119</v>
      </c>
      <c r="BT43" s="242" t="s">
        <v>119</v>
      </c>
      <c r="BU43" s="242" t="s">
        <v>119</v>
      </c>
      <c r="BV43" s="242" t="s">
        <v>119</v>
      </c>
      <c r="BW43" s="254">
        <v>64</v>
      </c>
      <c r="BX43" s="254">
        <v>75</v>
      </c>
      <c r="BY43" s="254">
        <v>71</v>
      </c>
      <c r="BZ43" s="254">
        <v>13139</v>
      </c>
      <c r="CA43" s="254">
        <v>28113</v>
      </c>
      <c r="CB43" s="254">
        <v>41252</v>
      </c>
    </row>
    <row r="44" spans="1:80" x14ac:dyDescent="0.25">
      <c r="A44" s="241"/>
      <c r="B44" s="241" t="s">
        <v>30</v>
      </c>
      <c r="C44" s="242" t="s">
        <v>119</v>
      </c>
      <c r="D44" s="242" t="s">
        <v>119</v>
      </c>
      <c r="E44" s="242" t="s">
        <v>119</v>
      </c>
      <c r="F44" s="242" t="s">
        <v>119</v>
      </c>
      <c r="G44" s="242" t="s">
        <v>119</v>
      </c>
      <c r="H44" s="242" t="s">
        <v>119</v>
      </c>
      <c r="I44" s="242" t="s">
        <v>119</v>
      </c>
      <c r="J44" s="242" t="s">
        <v>119</v>
      </c>
      <c r="K44" s="242" t="s">
        <v>119</v>
      </c>
      <c r="L44" s="242" t="s">
        <v>119</v>
      </c>
      <c r="M44" s="242" t="s">
        <v>119</v>
      </c>
      <c r="N44" s="242" t="s">
        <v>119</v>
      </c>
      <c r="O44" s="254">
        <v>36</v>
      </c>
      <c r="P44" s="254">
        <v>46</v>
      </c>
      <c r="Q44" s="254">
        <v>43</v>
      </c>
      <c r="R44" s="254">
        <v>1479</v>
      </c>
      <c r="S44" s="254">
        <v>4048</v>
      </c>
      <c r="T44" s="254">
        <v>5527</v>
      </c>
      <c r="AG44" s="242" t="s">
        <v>119</v>
      </c>
      <c r="AH44" s="242" t="s">
        <v>119</v>
      </c>
      <c r="AI44" s="242" t="s">
        <v>119</v>
      </c>
      <c r="AJ44" s="242" t="s">
        <v>119</v>
      </c>
      <c r="AK44" s="242" t="s">
        <v>119</v>
      </c>
      <c r="AL44" s="242" t="s">
        <v>119</v>
      </c>
      <c r="AM44" s="242" t="s">
        <v>119</v>
      </c>
      <c r="AN44" s="242" t="s">
        <v>119</v>
      </c>
      <c r="AO44" s="242" t="s">
        <v>119</v>
      </c>
      <c r="AP44" s="242" t="s">
        <v>119</v>
      </c>
      <c r="AQ44" s="242" t="s">
        <v>119</v>
      </c>
      <c r="AR44" s="242" t="s">
        <v>119</v>
      </c>
      <c r="AS44" s="254">
        <v>38</v>
      </c>
      <c r="AT44" s="254">
        <v>49</v>
      </c>
      <c r="AU44" s="254">
        <v>46</v>
      </c>
      <c r="AV44" s="254">
        <v>2898</v>
      </c>
      <c r="AW44" s="254">
        <v>8074</v>
      </c>
      <c r="AX44" s="254">
        <v>10972</v>
      </c>
      <c r="BK44" s="242" t="s">
        <v>119</v>
      </c>
      <c r="BL44" s="242" t="s">
        <v>119</v>
      </c>
      <c r="BM44" s="242" t="s">
        <v>119</v>
      </c>
      <c r="BN44" s="242" t="s">
        <v>119</v>
      </c>
      <c r="BO44" s="242" t="s">
        <v>119</v>
      </c>
      <c r="BP44" s="242" t="s">
        <v>119</v>
      </c>
      <c r="BQ44" s="242" t="s">
        <v>119</v>
      </c>
      <c r="BR44" s="242" t="s">
        <v>119</v>
      </c>
      <c r="BS44" s="242" t="s">
        <v>119</v>
      </c>
      <c r="BT44" s="242" t="s">
        <v>119</v>
      </c>
      <c r="BU44" s="242" t="s">
        <v>119</v>
      </c>
      <c r="BV44" s="242" t="s">
        <v>119</v>
      </c>
      <c r="BW44" s="254">
        <v>38</v>
      </c>
      <c r="BX44" s="254">
        <v>48</v>
      </c>
      <c r="BY44" s="254">
        <v>45</v>
      </c>
      <c r="BZ44" s="254">
        <v>4377</v>
      </c>
      <c r="CA44" s="254">
        <v>12122</v>
      </c>
      <c r="CB44" s="254">
        <v>16499</v>
      </c>
    </row>
    <row r="45" spans="1:80" x14ac:dyDescent="0.25">
      <c r="O45" s="254"/>
      <c r="P45" s="254"/>
      <c r="Q45" s="254"/>
      <c r="R45" s="254"/>
      <c r="S45" s="254"/>
      <c r="T45" s="254"/>
      <c r="AS45" s="254"/>
      <c r="AT45" s="254"/>
      <c r="AU45" s="254"/>
      <c r="AV45" s="254"/>
      <c r="AW45" s="254"/>
      <c r="AX45" s="254"/>
      <c r="BW45" s="254"/>
      <c r="BX45" s="254"/>
      <c r="BY45" s="254"/>
      <c r="BZ45" s="254"/>
      <c r="CA45" s="254"/>
      <c r="CB45" s="254"/>
    </row>
    <row r="46" spans="1:80" x14ac:dyDescent="0.25">
      <c r="A46" s="241"/>
      <c r="B46" s="241" t="s">
        <v>264</v>
      </c>
      <c r="C46" s="242" t="s">
        <v>119</v>
      </c>
      <c r="D46" s="242" t="s">
        <v>119</v>
      </c>
      <c r="E46" s="242" t="s">
        <v>119</v>
      </c>
      <c r="F46" s="242" t="s">
        <v>119</v>
      </c>
      <c r="G46" s="242" t="s">
        <v>119</v>
      </c>
      <c r="H46" s="242" t="s">
        <v>119</v>
      </c>
      <c r="I46" s="242" t="s">
        <v>119</v>
      </c>
      <c r="J46" s="242" t="s">
        <v>119</v>
      </c>
      <c r="K46" s="242" t="s">
        <v>119</v>
      </c>
      <c r="L46" s="242" t="s">
        <v>119</v>
      </c>
      <c r="M46" s="242" t="s">
        <v>119</v>
      </c>
      <c r="N46" s="242" t="s">
        <v>119</v>
      </c>
      <c r="O46" s="254">
        <v>81</v>
      </c>
      <c r="P46" s="254">
        <v>82</v>
      </c>
      <c r="Q46" s="254">
        <v>81</v>
      </c>
      <c r="R46" s="254">
        <v>46342</v>
      </c>
      <c r="S46" s="254">
        <v>47649</v>
      </c>
      <c r="T46" s="254">
        <v>93991</v>
      </c>
      <c r="AG46" s="242" t="s">
        <v>119</v>
      </c>
      <c r="AH46" s="242" t="s">
        <v>119</v>
      </c>
      <c r="AI46" s="242" t="s">
        <v>119</v>
      </c>
      <c r="AJ46" s="242" t="s">
        <v>119</v>
      </c>
      <c r="AK46" s="242" t="s">
        <v>119</v>
      </c>
      <c r="AL46" s="242" t="s">
        <v>119</v>
      </c>
      <c r="AM46" s="242" t="s">
        <v>119</v>
      </c>
      <c r="AN46" s="242" t="s">
        <v>119</v>
      </c>
      <c r="AO46" s="242" t="s">
        <v>119</v>
      </c>
      <c r="AP46" s="242" t="s">
        <v>119</v>
      </c>
      <c r="AQ46" s="242" t="s">
        <v>119</v>
      </c>
      <c r="AR46" s="242" t="s">
        <v>119</v>
      </c>
      <c r="AS46" s="254">
        <v>88</v>
      </c>
      <c r="AT46" s="254">
        <v>89</v>
      </c>
      <c r="AU46" s="254">
        <v>88</v>
      </c>
      <c r="AV46" s="254">
        <v>205676</v>
      </c>
      <c r="AW46" s="254">
        <v>215278</v>
      </c>
      <c r="AX46" s="254">
        <v>420954</v>
      </c>
      <c r="BK46" s="242" t="s">
        <v>119</v>
      </c>
      <c r="BL46" s="242" t="s">
        <v>119</v>
      </c>
      <c r="BM46" s="242" t="s">
        <v>119</v>
      </c>
      <c r="BN46" s="242" t="s">
        <v>119</v>
      </c>
      <c r="BO46" s="242" t="s">
        <v>119</v>
      </c>
      <c r="BP46" s="242" t="s">
        <v>119</v>
      </c>
      <c r="BQ46" s="242" t="s">
        <v>119</v>
      </c>
      <c r="BR46" s="242" t="s">
        <v>119</v>
      </c>
      <c r="BS46" s="242" t="s">
        <v>119</v>
      </c>
      <c r="BT46" s="242" t="s">
        <v>119</v>
      </c>
      <c r="BU46" s="242" t="s">
        <v>119</v>
      </c>
      <c r="BV46" s="242" t="s">
        <v>119</v>
      </c>
      <c r="BW46" s="254">
        <v>86</v>
      </c>
      <c r="BX46" s="254">
        <v>88</v>
      </c>
      <c r="BY46" s="254">
        <v>87</v>
      </c>
      <c r="BZ46" s="254">
        <v>252018</v>
      </c>
      <c r="CA46" s="254">
        <v>262927</v>
      </c>
      <c r="CB46" s="254">
        <v>514945</v>
      </c>
    </row>
    <row r="47" spans="1:80" x14ac:dyDescent="0.25">
      <c r="O47" s="254"/>
      <c r="P47" s="254"/>
      <c r="Q47" s="254"/>
      <c r="R47" s="254"/>
      <c r="S47" s="254"/>
      <c r="T47" s="254"/>
    </row>
    <row r="50" spans="9:20" x14ac:dyDescent="0.25">
      <c r="O50" s="263"/>
      <c r="P50" s="263"/>
      <c r="Q50" s="263"/>
      <c r="R50" s="263"/>
      <c r="S50" s="263"/>
      <c r="T50" s="263"/>
    </row>
    <row r="51" spans="9:20" x14ac:dyDescent="0.25">
      <c r="I51" s="263"/>
      <c r="J51" s="263"/>
      <c r="K51" s="263"/>
      <c r="L51" s="263"/>
      <c r="M51" s="263"/>
      <c r="N51" s="263"/>
      <c r="O51" s="263"/>
      <c r="P51" s="263"/>
      <c r="Q51" s="263"/>
      <c r="R51" s="263"/>
      <c r="S51" s="263"/>
      <c r="T51" s="263"/>
    </row>
    <row r="52" spans="9:20" x14ac:dyDescent="0.25">
      <c r="I52" s="263"/>
      <c r="J52" s="263"/>
      <c r="K52" s="263"/>
      <c r="L52" s="263"/>
      <c r="M52" s="263"/>
      <c r="N52" s="263"/>
      <c r="O52" s="263"/>
      <c r="P52" s="263"/>
      <c r="Q52" s="263"/>
      <c r="R52" s="263"/>
      <c r="S52" s="263"/>
      <c r="T52" s="263"/>
    </row>
    <row r="53" spans="9:20" x14ac:dyDescent="0.25">
      <c r="I53" s="263"/>
      <c r="J53" s="263"/>
      <c r="K53" s="263"/>
      <c r="L53" s="263"/>
      <c r="M53" s="263"/>
      <c r="N53" s="263"/>
      <c r="O53" s="263"/>
      <c r="P53" s="263"/>
      <c r="Q53" s="263"/>
      <c r="R53" s="263"/>
      <c r="S53" s="263"/>
      <c r="T53" s="263"/>
    </row>
    <row r="54" spans="9:20" x14ac:dyDescent="0.25">
      <c r="I54" s="263"/>
      <c r="J54" s="263"/>
      <c r="K54" s="263"/>
      <c r="L54" s="263"/>
      <c r="M54" s="263"/>
      <c r="N54" s="263"/>
      <c r="O54" s="263"/>
      <c r="P54" s="263"/>
      <c r="Q54" s="263"/>
      <c r="R54" s="263"/>
      <c r="S54" s="263"/>
      <c r="T54" s="263"/>
    </row>
    <row r="55" spans="9:20" x14ac:dyDescent="0.25">
      <c r="I55" s="263"/>
      <c r="J55" s="263"/>
      <c r="K55" s="263"/>
      <c r="L55" s="263"/>
      <c r="M55" s="263"/>
      <c r="N55" s="263"/>
      <c r="O55" s="263"/>
      <c r="P55" s="263"/>
      <c r="Q55" s="263"/>
      <c r="R55" s="263"/>
      <c r="S55" s="263"/>
      <c r="T55" s="263"/>
    </row>
    <row r="56" spans="9:20" x14ac:dyDescent="0.25">
      <c r="I56" s="263"/>
      <c r="J56" s="263"/>
      <c r="K56" s="263"/>
      <c r="L56" s="263"/>
      <c r="M56" s="263"/>
      <c r="N56" s="263"/>
      <c r="O56" s="263"/>
      <c r="P56" s="263"/>
      <c r="Q56" s="263"/>
      <c r="R56" s="263"/>
      <c r="S56" s="263"/>
      <c r="T56" s="263"/>
    </row>
    <row r="57" spans="9:20" x14ac:dyDescent="0.25">
      <c r="I57" s="263"/>
      <c r="J57" s="263"/>
      <c r="K57" s="263"/>
      <c r="L57" s="263"/>
      <c r="M57" s="263"/>
      <c r="N57" s="263"/>
      <c r="O57" s="263"/>
      <c r="P57" s="263"/>
      <c r="Q57" s="263"/>
      <c r="R57" s="263"/>
      <c r="S57" s="263"/>
      <c r="T57" s="263"/>
    </row>
    <row r="58" spans="9:20" x14ac:dyDescent="0.25">
      <c r="I58" s="263"/>
      <c r="J58" s="263"/>
      <c r="K58" s="263"/>
      <c r="L58" s="263"/>
      <c r="M58" s="263"/>
      <c r="N58" s="263"/>
    </row>
    <row r="59" spans="9:20" x14ac:dyDescent="0.25">
      <c r="I59" s="263"/>
      <c r="J59" s="263"/>
      <c r="K59" s="263"/>
      <c r="L59" s="263"/>
      <c r="M59" s="263"/>
      <c r="N59" s="263"/>
    </row>
    <row r="60" spans="9:20" x14ac:dyDescent="0.25">
      <c r="I60" s="263"/>
      <c r="J60" s="263"/>
      <c r="K60" s="263"/>
      <c r="L60" s="263"/>
      <c r="M60" s="263"/>
      <c r="N60" s="263"/>
    </row>
  </sheetData>
  <mergeCells count="1">
    <mergeCell ref="A1:T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Q46"/>
  <sheetViews>
    <sheetView zoomScaleNormal="100" workbookViewId="0">
      <pane ySplit="9" topLeftCell="A10" activePane="bottomLeft" state="frozen"/>
      <selection pane="bottomLeft" activeCell="P4" sqref="P4:X4"/>
    </sheetView>
  </sheetViews>
  <sheetFormatPr defaultRowHeight="11.25" x14ac:dyDescent="0.2"/>
  <cols>
    <col min="1" max="1" width="1.28515625" style="459" customWidth="1"/>
    <col min="2" max="2" width="19.42578125" style="459" customWidth="1"/>
    <col min="3" max="3" width="1.5703125" style="459" customWidth="1"/>
    <col min="4" max="6" width="7.140625" style="459" customWidth="1"/>
    <col min="7" max="9" width="6.42578125" style="459" customWidth="1"/>
    <col min="10" max="10" width="1.28515625" style="459" customWidth="1"/>
    <col min="11" max="13" width="7.140625" style="459" customWidth="1"/>
    <col min="14" max="16" width="6.42578125" style="459" customWidth="1"/>
    <col min="17" max="17" width="1.28515625" style="459" customWidth="1"/>
    <col min="18" max="20" width="7.140625" style="459" customWidth="1"/>
    <col min="21" max="23" width="6.42578125" style="459" customWidth="1"/>
    <col min="24" max="24" width="1.28515625" style="459" customWidth="1"/>
    <col min="25" max="27" width="9.140625" style="459"/>
    <col min="28" max="28" width="0" style="459" hidden="1" customWidth="1"/>
    <col min="29" max="32" width="9.140625" style="459"/>
    <col min="33" max="33" width="0" style="459" hidden="1" customWidth="1"/>
    <col min="34" max="35" width="9.140625" style="493" hidden="1" customWidth="1"/>
    <col min="36" max="40" width="9.140625" style="493" customWidth="1"/>
    <col min="41" max="43" width="9.140625" style="493"/>
    <col min="44" max="256" width="9.140625" style="459"/>
    <col min="257" max="257" width="1.28515625" style="459" customWidth="1"/>
    <col min="258" max="258" width="19.42578125" style="459" customWidth="1"/>
    <col min="259" max="259" width="1.5703125" style="459" customWidth="1"/>
    <col min="260" max="262" width="7.140625" style="459" customWidth="1"/>
    <col min="263" max="265" width="6.42578125" style="459" customWidth="1"/>
    <col min="266" max="266" width="1.28515625" style="459" customWidth="1"/>
    <col min="267" max="269" width="7.140625" style="459" customWidth="1"/>
    <col min="270" max="272" width="6.42578125" style="459" customWidth="1"/>
    <col min="273" max="273" width="1.28515625" style="459" customWidth="1"/>
    <col min="274" max="276" width="7.140625" style="459" customWidth="1"/>
    <col min="277" max="279" width="6.42578125" style="459" customWidth="1"/>
    <col min="280" max="280" width="1.28515625" style="459" customWidth="1"/>
    <col min="281" max="288" width="9.140625" style="459"/>
    <col min="289" max="291" width="0" style="459" hidden="1" customWidth="1"/>
    <col min="292" max="296" width="9.140625" style="459" customWidth="1"/>
    <col min="297" max="512" width="9.140625" style="459"/>
    <col min="513" max="513" width="1.28515625" style="459" customWidth="1"/>
    <col min="514" max="514" width="19.42578125" style="459" customWidth="1"/>
    <col min="515" max="515" width="1.5703125" style="459" customWidth="1"/>
    <col min="516" max="518" width="7.140625" style="459" customWidth="1"/>
    <col min="519" max="521" width="6.42578125" style="459" customWidth="1"/>
    <col min="522" max="522" width="1.28515625" style="459" customWidth="1"/>
    <col min="523" max="525" width="7.140625" style="459" customWidth="1"/>
    <col min="526" max="528" width="6.42578125" style="459" customWidth="1"/>
    <col min="529" max="529" width="1.28515625" style="459" customWidth="1"/>
    <col min="530" max="532" width="7.140625" style="459" customWidth="1"/>
    <col min="533" max="535" width="6.42578125" style="459" customWidth="1"/>
    <col min="536" max="536" width="1.28515625" style="459" customWidth="1"/>
    <col min="537" max="544" width="9.140625" style="459"/>
    <col min="545" max="547" width="0" style="459" hidden="1" customWidth="1"/>
    <col min="548" max="552" width="9.140625" style="459" customWidth="1"/>
    <col min="553" max="768" width="9.140625" style="459"/>
    <col min="769" max="769" width="1.28515625" style="459" customWidth="1"/>
    <col min="770" max="770" width="19.42578125" style="459" customWidth="1"/>
    <col min="771" max="771" width="1.5703125" style="459" customWidth="1"/>
    <col min="772" max="774" width="7.140625" style="459" customWidth="1"/>
    <col min="775" max="777" width="6.42578125" style="459" customWidth="1"/>
    <col min="778" max="778" width="1.28515625" style="459" customWidth="1"/>
    <col min="779" max="781" width="7.140625" style="459" customWidth="1"/>
    <col min="782" max="784" width="6.42578125" style="459" customWidth="1"/>
    <col min="785" max="785" width="1.28515625" style="459" customWidth="1"/>
    <col min="786" max="788" width="7.140625" style="459" customWidth="1"/>
    <col min="789" max="791" width="6.42578125" style="459" customWidth="1"/>
    <col min="792" max="792" width="1.28515625" style="459" customWidth="1"/>
    <col min="793" max="800" width="9.140625" style="459"/>
    <col min="801" max="803" width="0" style="459" hidden="1" customWidth="1"/>
    <col min="804" max="808" width="9.140625" style="459" customWidth="1"/>
    <col min="809" max="1024" width="9.140625" style="459"/>
    <col min="1025" max="1025" width="1.28515625" style="459" customWidth="1"/>
    <col min="1026" max="1026" width="19.42578125" style="459" customWidth="1"/>
    <col min="1027" max="1027" width="1.5703125" style="459" customWidth="1"/>
    <col min="1028" max="1030" width="7.140625" style="459" customWidth="1"/>
    <col min="1031" max="1033" width="6.42578125" style="459" customWidth="1"/>
    <col min="1034" max="1034" width="1.28515625" style="459" customWidth="1"/>
    <col min="1035" max="1037" width="7.140625" style="459" customWidth="1"/>
    <col min="1038" max="1040" width="6.42578125" style="459" customWidth="1"/>
    <col min="1041" max="1041" width="1.28515625" style="459" customWidth="1"/>
    <col min="1042" max="1044" width="7.140625" style="459" customWidth="1"/>
    <col min="1045" max="1047" width="6.42578125" style="459" customWidth="1"/>
    <col min="1048" max="1048" width="1.28515625" style="459" customWidth="1"/>
    <col min="1049" max="1056" width="9.140625" style="459"/>
    <col min="1057" max="1059" width="0" style="459" hidden="1" customWidth="1"/>
    <col min="1060" max="1064" width="9.140625" style="459" customWidth="1"/>
    <col min="1065" max="1280" width="9.140625" style="459"/>
    <col min="1281" max="1281" width="1.28515625" style="459" customWidth="1"/>
    <col min="1282" max="1282" width="19.42578125" style="459" customWidth="1"/>
    <col min="1283" max="1283" width="1.5703125" style="459" customWidth="1"/>
    <col min="1284" max="1286" width="7.140625" style="459" customWidth="1"/>
    <col min="1287" max="1289" width="6.42578125" style="459" customWidth="1"/>
    <col min="1290" max="1290" width="1.28515625" style="459" customWidth="1"/>
    <col min="1291" max="1293" width="7.140625" style="459" customWidth="1"/>
    <col min="1294" max="1296" width="6.42578125" style="459" customWidth="1"/>
    <col min="1297" max="1297" width="1.28515625" style="459" customWidth="1"/>
    <col min="1298" max="1300" width="7.140625" style="459" customWidth="1"/>
    <col min="1301" max="1303" width="6.42578125" style="459" customWidth="1"/>
    <col min="1304" max="1304" width="1.28515625" style="459" customWidth="1"/>
    <col min="1305" max="1312" width="9.140625" style="459"/>
    <col min="1313" max="1315" width="0" style="459" hidden="1" customWidth="1"/>
    <col min="1316" max="1320" width="9.140625" style="459" customWidth="1"/>
    <col min="1321" max="1536" width="9.140625" style="459"/>
    <col min="1537" max="1537" width="1.28515625" style="459" customWidth="1"/>
    <col min="1538" max="1538" width="19.42578125" style="459" customWidth="1"/>
    <col min="1539" max="1539" width="1.5703125" style="459" customWidth="1"/>
    <col min="1540" max="1542" width="7.140625" style="459" customWidth="1"/>
    <col min="1543" max="1545" width="6.42578125" style="459" customWidth="1"/>
    <col min="1546" max="1546" width="1.28515625" style="459" customWidth="1"/>
    <col min="1547" max="1549" width="7.140625" style="459" customWidth="1"/>
    <col min="1550" max="1552" width="6.42578125" style="459" customWidth="1"/>
    <col min="1553" max="1553" width="1.28515625" style="459" customWidth="1"/>
    <col min="1554" max="1556" width="7.140625" style="459" customWidth="1"/>
    <col min="1557" max="1559" width="6.42578125" style="459" customWidth="1"/>
    <col min="1560" max="1560" width="1.28515625" style="459" customWidth="1"/>
    <col min="1561" max="1568" width="9.140625" style="459"/>
    <col min="1569" max="1571" width="0" style="459" hidden="1" customWidth="1"/>
    <col min="1572" max="1576" width="9.140625" style="459" customWidth="1"/>
    <col min="1577" max="1792" width="9.140625" style="459"/>
    <col min="1793" max="1793" width="1.28515625" style="459" customWidth="1"/>
    <col min="1794" max="1794" width="19.42578125" style="459" customWidth="1"/>
    <col min="1795" max="1795" width="1.5703125" style="459" customWidth="1"/>
    <col min="1796" max="1798" width="7.140625" style="459" customWidth="1"/>
    <col min="1799" max="1801" width="6.42578125" style="459" customWidth="1"/>
    <col min="1802" max="1802" width="1.28515625" style="459" customWidth="1"/>
    <col min="1803" max="1805" width="7.140625" style="459" customWidth="1"/>
    <col min="1806" max="1808" width="6.42578125" style="459" customWidth="1"/>
    <col min="1809" max="1809" width="1.28515625" style="459" customWidth="1"/>
    <col min="1810" max="1812" width="7.140625" style="459" customWidth="1"/>
    <col min="1813" max="1815" width="6.42578125" style="459" customWidth="1"/>
    <col min="1816" max="1816" width="1.28515625" style="459" customWidth="1"/>
    <col min="1817" max="1824" width="9.140625" style="459"/>
    <col min="1825" max="1827" width="0" style="459" hidden="1" customWidth="1"/>
    <col min="1828" max="1832" width="9.140625" style="459" customWidth="1"/>
    <col min="1833" max="2048" width="9.140625" style="459"/>
    <col min="2049" max="2049" width="1.28515625" style="459" customWidth="1"/>
    <col min="2050" max="2050" width="19.42578125" style="459" customWidth="1"/>
    <col min="2051" max="2051" width="1.5703125" style="459" customWidth="1"/>
    <col min="2052" max="2054" width="7.140625" style="459" customWidth="1"/>
    <col min="2055" max="2057" width="6.42578125" style="459" customWidth="1"/>
    <col min="2058" max="2058" width="1.28515625" style="459" customWidth="1"/>
    <col min="2059" max="2061" width="7.140625" style="459" customWidth="1"/>
    <col min="2062" max="2064" width="6.42578125" style="459" customWidth="1"/>
    <col min="2065" max="2065" width="1.28515625" style="459" customWidth="1"/>
    <col min="2066" max="2068" width="7.140625" style="459" customWidth="1"/>
    <col min="2069" max="2071" width="6.42578125" style="459" customWidth="1"/>
    <col min="2072" max="2072" width="1.28515625" style="459" customWidth="1"/>
    <col min="2073" max="2080" width="9.140625" style="459"/>
    <col min="2081" max="2083" width="0" style="459" hidden="1" customWidth="1"/>
    <col min="2084" max="2088" width="9.140625" style="459" customWidth="1"/>
    <col min="2089" max="2304" width="9.140625" style="459"/>
    <col min="2305" max="2305" width="1.28515625" style="459" customWidth="1"/>
    <col min="2306" max="2306" width="19.42578125" style="459" customWidth="1"/>
    <col min="2307" max="2307" width="1.5703125" style="459" customWidth="1"/>
    <col min="2308" max="2310" width="7.140625" style="459" customWidth="1"/>
    <col min="2311" max="2313" width="6.42578125" style="459" customWidth="1"/>
    <col min="2314" max="2314" width="1.28515625" style="459" customWidth="1"/>
    <col min="2315" max="2317" width="7.140625" style="459" customWidth="1"/>
    <col min="2318" max="2320" width="6.42578125" style="459" customWidth="1"/>
    <col min="2321" max="2321" width="1.28515625" style="459" customWidth="1"/>
    <col min="2322" max="2324" width="7.140625" style="459" customWidth="1"/>
    <col min="2325" max="2327" width="6.42578125" style="459" customWidth="1"/>
    <col min="2328" max="2328" width="1.28515625" style="459" customWidth="1"/>
    <col min="2329" max="2336" width="9.140625" style="459"/>
    <col min="2337" max="2339" width="0" style="459" hidden="1" customWidth="1"/>
    <col min="2340" max="2344" width="9.140625" style="459" customWidth="1"/>
    <col min="2345" max="2560" width="9.140625" style="459"/>
    <col min="2561" max="2561" width="1.28515625" style="459" customWidth="1"/>
    <col min="2562" max="2562" width="19.42578125" style="459" customWidth="1"/>
    <col min="2563" max="2563" width="1.5703125" style="459" customWidth="1"/>
    <col min="2564" max="2566" width="7.140625" style="459" customWidth="1"/>
    <col min="2567" max="2569" width="6.42578125" style="459" customWidth="1"/>
    <col min="2570" max="2570" width="1.28515625" style="459" customWidth="1"/>
    <col min="2571" max="2573" width="7.140625" style="459" customWidth="1"/>
    <col min="2574" max="2576" width="6.42578125" style="459" customWidth="1"/>
    <col min="2577" max="2577" width="1.28515625" style="459" customWidth="1"/>
    <col min="2578" max="2580" width="7.140625" style="459" customWidth="1"/>
    <col min="2581" max="2583" width="6.42578125" style="459" customWidth="1"/>
    <col min="2584" max="2584" width="1.28515625" style="459" customWidth="1"/>
    <col min="2585" max="2592" width="9.140625" style="459"/>
    <col min="2593" max="2595" width="0" style="459" hidden="1" customWidth="1"/>
    <col min="2596" max="2600" width="9.140625" style="459" customWidth="1"/>
    <col min="2601" max="2816" width="9.140625" style="459"/>
    <col min="2817" max="2817" width="1.28515625" style="459" customWidth="1"/>
    <col min="2818" max="2818" width="19.42578125" style="459" customWidth="1"/>
    <col min="2819" max="2819" width="1.5703125" style="459" customWidth="1"/>
    <col min="2820" max="2822" width="7.140625" style="459" customWidth="1"/>
    <col min="2823" max="2825" width="6.42578125" style="459" customWidth="1"/>
    <col min="2826" max="2826" width="1.28515625" style="459" customWidth="1"/>
    <col min="2827" max="2829" width="7.140625" style="459" customWidth="1"/>
    <col min="2830" max="2832" width="6.42578125" style="459" customWidth="1"/>
    <col min="2833" max="2833" width="1.28515625" style="459" customWidth="1"/>
    <col min="2834" max="2836" width="7.140625" style="459" customWidth="1"/>
    <col min="2837" max="2839" width="6.42578125" style="459" customWidth="1"/>
    <col min="2840" max="2840" width="1.28515625" style="459" customWidth="1"/>
    <col min="2841" max="2848" width="9.140625" style="459"/>
    <col min="2849" max="2851" width="0" style="459" hidden="1" customWidth="1"/>
    <col min="2852" max="2856" width="9.140625" style="459" customWidth="1"/>
    <col min="2857" max="3072" width="9.140625" style="459"/>
    <col min="3073" max="3073" width="1.28515625" style="459" customWidth="1"/>
    <col min="3074" max="3074" width="19.42578125" style="459" customWidth="1"/>
    <col min="3075" max="3075" width="1.5703125" style="459" customWidth="1"/>
    <col min="3076" max="3078" width="7.140625" style="459" customWidth="1"/>
    <col min="3079" max="3081" width="6.42578125" style="459" customWidth="1"/>
    <col min="3082" max="3082" width="1.28515625" style="459" customWidth="1"/>
    <col min="3083" max="3085" width="7.140625" style="459" customWidth="1"/>
    <col min="3086" max="3088" width="6.42578125" style="459" customWidth="1"/>
    <col min="3089" max="3089" width="1.28515625" style="459" customWidth="1"/>
    <col min="3090" max="3092" width="7.140625" style="459" customWidth="1"/>
    <col min="3093" max="3095" width="6.42578125" style="459" customWidth="1"/>
    <col min="3096" max="3096" width="1.28515625" style="459" customWidth="1"/>
    <col min="3097" max="3104" width="9.140625" style="459"/>
    <col min="3105" max="3107" width="0" style="459" hidden="1" customWidth="1"/>
    <col min="3108" max="3112" width="9.140625" style="459" customWidth="1"/>
    <col min="3113" max="3328" width="9.140625" style="459"/>
    <col min="3329" max="3329" width="1.28515625" style="459" customWidth="1"/>
    <col min="3330" max="3330" width="19.42578125" style="459" customWidth="1"/>
    <col min="3331" max="3331" width="1.5703125" style="459" customWidth="1"/>
    <col min="3332" max="3334" width="7.140625" style="459" customWidth="1"/>
    <col min="3335" max="3337" width="6.42578125" style="459" customWidth="1"/>
    <col min="3338" max="3338" width="1.28515625" style="459" customWidth="1"/>
    <col min="3339" max="3341" width="7.140625" style="459" customWidth="1"/>
    <col min="3342" max="3344" width="6.42578125" style="459" customWidth="1"/>
    <col min="3345" max="3345" width="1.28515625" style="459" customWidth="1"/>
    <col min="3346" max="3348" width="7.140625" style="459" customWidth="1"/>
    <col min="3349" max="3351" width="6.42578125" style="459" customWidth="1"/>
    <col min="3352" max="3352" width="1.28515625" style="459" customWidth="1"/>
    <col min="3353" max="3360" width="9.140625" style="459"/>
    <col min="3361" max="3363" width="0" style="459" hidden="1" customWidth="1"/>
    <col min="3364" max="3368" width="9.140625" style="459" customWidth="1"/>
    <col min="3369" max="3584" width="9.140625" style="459"/>
    <col min="3585" max="3585" width="1.28515625" style="459" customWidth="1"/>
    <col min="3586" max="3586" width="19.42578125" style="459" customWidth="1"/>
    <col min="3587" max="3587" width="1.5703125" style="459" customWidth="1"/>
    <col min="3588" max="3590" width="7.140625" style="459" customWidth="1"/>
    <col min="3591" max="3593" width="6.42578125" style="459" customWidth="1"/>
    <col min="3594" max="3594" width="1.28515625" style="459" customWidth="1"/>
    <col min="3595" max="3597" width="7.140625" style="459" customWidth="1"/>
    <col min="3598" max="3600" width="6.42578125" style="459" customWidth="1"/>
    <col min="3601" max="3601" width="1.28515625" style="459" customWidth="1"/>
    <col min="3602" max="3604" width="7.140625" style="459" customWidth="1"/>
    <col min="3605" max="3607" width="6.42578125" style="459" customWidth="1"/>
    <col min="3608" max="3608" width="1.28515625" style="459" customWidth="1"/>
    <col min="3609" max="3616" width="9.140625" style="459"/>
    <col min="3617" max="3619" width="0" style="459" hidden="1" customWidth="1"/>
    <col min="3620" max="3624" width="9.140625" style="459" customWidth="1"/>
    <col min="3625" max="3840" width="9.140625" style="459"/>
    <col min="3841" max="3841" width="1.28515625" style="459" customWidth="1"/>
    <col min="3842" max="3842" width="19.42578125" style="459" customWidth="1"/>
    <col min="3843" max="3843" width="1.5703125" style="459" customWidth="1"/>
    <col min="3844" max="3846" width="7.140625" style="459" customWidth="1"/>
    <col min="3847" max="3849" width="6.42578125" style="459" customWidth="1"/>
    <col min="3850" max="3850" width="1.28515625" style="459" customWidth="1"/>
    <col min="3851" max="3853" width="7.140625" style="459" customWidth="1"/>
    <col min="3854" max="3856" width="6.42578125" style="459" customWidth="1"/>
    <col min="3857" max="3857" width="1.28515625" style="459" customWidth="1"/>
    <col min="3858" max="3860" width="7.140625" style="459" customWidth="1"/>
    <col min="3861" max="3863" width="6.42578125" style="459" customWidth="1"/>
    <col min="3864" max="3864" width="1.28515625" style="459" customWidth="1"/>
    <col min="3865" max="3872" width="9.140625" style="459"/>
    <col min="3873" max="3875" width="0" style="459" hidden="1" customWidth="1"/>
    <col min="3876" max="3880" width="9.140625" style="459" customWidth="1"/>
    <col min="3881" max="4096" width="9.140625" style="459"/>
    <col min="4097" max="4097" width="1.28515625" style="459" customWidth="1"/>
    <col min="4098" max="4098" width="19.42578125" style="459" customWidth="1"/>
    <col min="4099" max="4099" width="1.5703125" style="459" customWidth="1"/>
    <col min="4100" max="4102" width="7.140625" style="459" customWidth="1"/>
    <col min="4103" max="4105" width="6.42578125" style="459" customWidth="1"/>
    <col min="4106" max="4106" width="1.28515625" style="459" customWidth="1"/>
    <col min="4107" max="4109" width="7.140625" style="459" customWidth="1"/>
    <col min="4110" max="4112" width="6.42578125" style="459" customWidth="1"/>
    <col min="4113" max="4113" width="1.28515625" style="459" customWidth="1"/>
    <col min="4114" max="4116" width="7.140625" style="459" customWidth="1"/>
    <col min="4117" max="4119" width="6.42578125" style="459" customWidth="1"/>
    <col min="4120" max="4120" width="1.28515625" style="459" customWidth="1"/>
    <col min="4121" max="4128" width="9.140625" style="459"/>
    <col min="4129" max="4131" width="0" style="459" hidden="1" customWidth="1"/>
    <col min="4132" max="4136" width="9.140625" style="459" customWidth="1"/>
    <col min="4137" max="4352" width="9.140625" style="459"/>
    <col min="4353" max="4353" width="1.28515625" style="459" customWidth="1"/>
    <col min="4354" max="4354" width="19.42578125" style="459" customWidth="1"/>
    <col min="4355" max="4355" width="1.5703125" style="459" customWidth="1"/>
    <col min="4356" max="4358" width="7.140625" style="459" customWidth="1"/>
    <col min="4359" max="4361" width="6.42578125" style="459" customWidth="1"/>
    <col min="4362" max="4362" width="1.28515625" style="459" customWidth="1"/>
    <col min="4363" max="4365" width="7.140625" style="459" customWidth="1"/>
    <col min="4366" max="4368" width="6.42578125" style="459" customWidth="1"/>
    <col min="4369" max="4369" width="1.28515625" style="459" customWidth="1"/>
    <col min="4370" max="4372" width="7.140625" style="459" customWidth="1"/>
    <col min="4373" max="4375" width="6.42578125" style="459" customWidth="1"/>
    <col min="4376" max="4376" width="1.28515625" style="459" customWidth="1"/>
    <col min="4377" max="4384" width="9.140625" style="459"/>
    <col min="4385" max="4387" width="0" style="459" hidden="1" customWidth="1"/>
    <col min="4388" max="4392" width="9.140625" style="459" customWidth="1"/>
    <col min="4393" max="4608" width="9.140625" style="459"/>
    <col min="4609" max="4609" width="1.28515625" style="459" customWidth="1"/>
    <col min="4610" max="4610" width="19.42578125" style="459" customWidth="1"/>
    <col min="4611" max="4611" width="1.5703125" style="459" customWidth="1"/>
    <col min="4612" max="4614" width="7.140625" style="459" customWidth="1"/>
    <col min="4615" max="4617" width="6.42578125" style="459" customWidth="1"/>
    <col min="4618" max="4618" width="1.28515625" style="459" customWidth="1"/>
    <col min="4619" max="4621" width="7.140625" style="459" customWidth="1"/>
    <col min="4622" max="4624" width="6.42578125" style="459" customWidth="1"/>
    <col min="4625" max="4625" width="1.28515625" style="459" customWidth="1"/>
    <col min="4626" max="4628" width="7.140625" style="459" customWidth="1"/>
    <col min="4629" max="4631" width="6.42578125" style="459" customWidth="1"/>
    <col min="4632" max="4632" width="1.28515625" style="459" customWidth="1"/>
    <col min="4633" max="4640" width="9.140625" style="459"/>
    <col min="4641" max="4643" width="0" style="459" hidden="1" customWidth="1"/>
    <col min="4644" max="4648" width="9.140625" style="459" customWidth="1"/>
    <col min="4649" max="4864" width="9.140625" style="459"/>
    <col min="4865" max="4865" width="1.28515625" style="459" customWidth="1"/>
    <col min="4866" max="4866" width="19.42578125" style="459" customWidth="1"/>
    <col min="4867" max="4867" width="1.5703125" style="459" customWidth="1"/>
    <col min="4868" max="4870" width="7.140625" style="459" customWidth="1"/>
    <col min="4871" max="4873" width="6.42578125" style="459" customWidth="1"/>
    <col min="4874" max="4874" width="1.28515625" style="459" customWidth="1"/>
    <col min="4875" max="4877" width="7.140625" style="459" customWidth="1"/>
    <col min="4878" max="4880" width="6.42578125" style="459" customWidth="1"/>
    <col min="4881" max="4881" width="1.28515625" style="459" customWidth="1"/>
    <col min="4882" max="4884" width="7.140625" style="459" customWidth="1"/>
    <col min="4885" max="4887" width="6.42578125" style="459" customWidth="1"/>
    <col min="4888" max="4888" width="1.28515625" style="459" customWidth="1"/>
    <col min="4889" max="4896" width="9.140625" style="459"/>
    <col min="4897" max="4899" width="0" style="459" hidden="1" customWidth="1"/>
    <col min="4900" max="4904" width="9.140625" style="459" customWidth="1"/>
    <col min="4905" max="5120" width="9.140625" style="459"/>
    <col min="5121" max="5121" width="1.28515625" style="459" customWidth="1"/>
    <col min="5122" max="5122" width="19.42578125" style="459" customWidth="1"/>
    <col min="5123" max="5123" width="1.5703125" style="459" customWidth="1"/>
    <col min="5124" max="5126" width="7.140625" style="459" customWidth="1"/>
    <col min="5127" max="5129" width="6.42578125" style="459" customWidth="1"/>
    <col min="5130" max="5130" width="1.28515625" style="459" customWidth="1"/>
    <col min="5131" max="5133" width="7.140625" style="459" customWidth="1"/>
    <col min="5134" max="5136" width="6.42578125" style="459" customWidth="1"/>
    <col min="5137" max="5137" width="1.28515625" style="459" customWidth="1"/>
    <col min="5138" max="5140" width="7.140625" style="459" customWidth="1"/>
    <col min="5141" max="5143" width="6.42578125" style="459" customWidth="1"/>
    <col min="5144" max="5144" width="1.28515625" style="459" customWidth="1"/>
    <col min="5145" max="5152" width="9.140625" style="459"/>
    <col min="5153" max="5155" width="0" style="459" hidden="1" customWidth="1"/>
    <col min="5156" max="5160" width="9.140625" style="459" customWidth="1"/>
    <col min="5161" max="5376" width="9.140625" style="459"/>
    <col min="5377" max="5377" width="1.28515625" style="459" customWidth="1"/>
    <col min="5378" max="5378" width="19.42578125" style="459" customWidth="1"/>
    <col min="5379" max="5379" width="1.5703125" style="459" customWidth="1"/>
    <col min="5380" max="5382" width="7.140625" style="459" customWidth="1"/>
    <col min="5383" max="5385" width="6.42578125" style="459" customWidth="1"/>
    <col min="5386" max="5386" width="1.28515625" style="459" customWidth="1"/>
    <col min="5387" max="5389" width="7.140625" style="459" customWidth="1"/>
    <col min="5390" max="5392" width="6.42578125" style="459" customWidth="1"/>
    <col min="5393" max="5393" width="1.28515625" style="459" customWidth="1"/>
    <col min="5394" max="5396" width="7.140625" style="459" customWidth="1"/>
    <col min="5397" max="5399" width="6.42578125" style="459" customWidth="1"/>
    <col min="5400" max="5400" width="1.28515625" style="459" customWidth="1"/>
    <col min="5401" max="5408" width="9.140625" style="459"/>
    <col min="5409" max="5411" width="0" style="459" hidden="1" customWidth="1"/>
    <col min="5412" max="5416" width="9.140625" style="459" customWidth="1"/>
    <col min="5417" max="5632" width="9.140625" style="459"/>
    <col min="5633" max="5633" width="1.28515625" style="459" customWidth="1"/>
    <col min="5634" max="5634" width="19.42578125" style="459" customWidth="1"/>
    <col min="5635" max="5635" width="1.5703125" style="459" customWidth="1"/>
    <col min="5636" max="5638" width="7.140625" style="459" customWidth="1"/>
    <col min="5639" max="5641" width="6.42578125" style="459" customWidth="1"/>
    <col min="5642" max="5642" width="1.28515625" style="459" customWidth="1"/>
    <col min="5643" max="5645" width="7.140625" style="459" customWidth="1"/>
    <col min="5646" max="5648" width="6.42578125" style="459" customWidth="1"/>
    <col min="5649" max="5649" width="1.28515625" style="459" customWidth="1"/>
    <col min="5650" max="5652" width="7.140625" style="459" customWidth="1"/>
    <col min="5653" max="5655" width="6.42578125" style="459" customWidth="1"/>
    <col min="5656" max="5656" width="1.28515625" style="459" customWidth="1"/>
    <col min="5657" max="5664" width="9.140625" style="459"/>
    <col min="5665" max="5667" width="0" style="459" hidden="1" customWidth="1"/>
    <col min="5668" max="5672" width="9.140625" style="459" customWidth="1"/>
    <col min="5673" max="5888" width="9.140625" style="459"/>
    <col min="5889" max="5889" width="1.28515625" style="459" customWidth="1"/>
    <col min="5890" max="5890" width="19.42578125" style="459" customWidth="1"/>
    <col min="5891" max="5891" width="1.5703125" style="459" customWidth="1"/>
    <col min="5892" max="5894" width="7.140625" style="459" customWidth="1"/>
    <col min="5895" max="5897" width="6.42578125" style="459" customWidth="1"/>
    <col min="5898" max="5898" width="1.28515625" style="459" customWidth="1"/>
    <col min="5899" max="5901" width="7.140625" style="459" customWidth="1"/>
    <col min="5902" max="5904" width="6.42578125" style="459" customWidth="1"/>
    <col min="5905" max="5905" width="1.28515625" style="459" customWidth="1"/>
    <col min="5906" max="5908" width="7.140625" style="459" customWidth="1"/>
    <col min="5909" max="5911" width="6.42578125" style="459" customWidth="1"/>
    <col min="5912" max="5912" width="1.28515625" style="459" customWidth="1"/>
    <col min="5913" max="5920" width="9.140625" style="459"/>
    <col min="5921" max="5923" width="0" style="459" hidden="1" customWidth="1"/>
    <col min="5924" max="5928" width="9.140625" style="459" customWidth="1"/>
    <col min="5929" max="6144" width="9.140625" style="459"/>
    <col min="6145" max="6145" width="1.28515625" style="459" customWidth="1"/>
    <col min="6146" max="6146" width="19.42578125" style="459" customWidth="1"/>
    <col min="6147" max="6147" width="1.5703125" style="459" customWidth="1"/>
    <col min="6148" max="6150" width="7.140625" style="459" customWidth="1"/>
    <col min="6151" max="6153" width="6.42578125" style="459" customWidth="1"/>
    <col min="6154" max="6154" width="1.28515625" style="459" customWidth="1"/>
    <col min="6155" max="6157" width="7.140625" style="459" customWidth="1"/>
    <col min="6158" max="6160" width="6.42578125" style="459" customWidth="1"/>
    <col min="6161" max="6161" width="1.28515625" style="459" customWidth="1"/>
    <col min="6162" max="6164" width="7.140625" style="459" customWidth="1"/>
    <col min="6165" max="6167" width="6.42578125" style="459" customWidth="1"/>
    <col min="6168" max="6168" width="1.28515625" style="459" customWidth="1"/>
    <col min="6169" max="6176" width="9.140625" style="459"/>
    <col min="6177" max="6179" width="0" style="459" hidden="1" customWidth="1"/>
    <col min="6180" max="6184" width="9.140625" style="459" customWidth="1"/>
    <col min="6185" max="6400" width="9.140625" style="459"/>
    <col min="6401" max="6401" width="1.28515625" style="459" customWidth="1"/>
    <col min="6402" max="6402" width="19.42578125" style="459" customWidth="1"/>
    <col min="6403" max="6403" width="1.5703125" style="459" customWidth="1"/>
    <col min="6404" max="6406" width="7.140625" style="459" customWidth="1"/>
    <col min="6407" max="6409" width="6.42578125" style="459" customWidth="1"/>
    <col min="6410" max="6410" width="1.28515625" style="459" customWidth="1"/>
    <col min="6411" max="6413" width="7.140625" style="459" customWidth="1"/>
    <col min="6414" max="6416" width="6.42578125" style="459" customWidth="1"/>
    <col min="6417" max="6417" width="1.28515625" style="459" customWidth="1"/>
    <col min="6418" max="6420" width="7.140625" style="459" customWidth="1"/>
    <col min="6421" max="6423" width="6.42578125" style="459" customWidth="1"/>
    <col min="6424" max="6424" width="1.28515625" style="459" customWidth="1"/>
    <col min="6425" max="6432" width="9.140625" style="459"/>
    <col min="6433" max="6435" width="0" style="459" hidden="1" customWidth="1"/>
    <col min="6436" max="6440" width="9.140625" style="459" customWidth="1"/>
    <col min="6441" max="6656" width="9.140625" style="459"/>
    <col min="6657" max="6657" width="1.28515625" style="459" customWidth="1"/>
    <col min="6658" max="6658" width="19.42578125" style="459" customWidth="1"/>
    <col min="6659" max="6659" width="1.5703125" style="459" customWidth="1"/>
    <col min="6660" max="6662" width="7.140625" style="459" customWidth="1"/>
    <col min="6663" max="6665" width="6.42578125" style="459" customWidth="1"/>
    <col min="6666" max="6666" width="1.28515625" style="459" customWidth="1"/>
    <col min="6667" max="6669" width="7.140625" style="459" customWidth="1"/>
    <col min="6670" max="6672" width="6.42578125" style="459" customWidth="1"/>
    <col min="6673" max="6673" width="1.28515625" style="459" customWidth="1"/>
    <col min="6674" max="6676" width="7.140625" style="459" customWidth="1"/>
    <col min="6677" max="6679" width="6.42578125" style="459" customWidth="1"/>
    <col min="6680" max="6680" width="1.28515625" style="459" customWidth="1"/>
    <col min="6681" max="6688" width="9.140625" style="459"/>
    <col min="6689" max="6691" width="0" style="459" hidden="1" customWidth="1"/>
    <col min="6692" max="6696" width="9.140625" style="459" customWidth="1"/>
    <col min="6697" max="6912" width="9.140625" style="459"/>
    <col min="6913" max="6913" width="1.28515625" style="459" customWidth="1"/>
    <col min="6914" max="6914" width="19.42578125" style="459" customWidth="1"/>
    <col min="6915" max="6915" width="1.5703125" style="459" customWidth="1"/>
    <col min="6916" max="6918" width="7.140625" style="459" customWidth="1"/>
    <col min="6919" max="6921" width="6.42578125" style="459" customWidth="1"/>
    <col min="6922" max="6922" width="1.28515625" style="459" customWidth="1"/>
    <col min="6923" max="6925" width="7.140625" style="459" customWidth="1"/>
    <col min="6926" max="6928" width="6.42578125" style="459" customWidth="1"/>
    <col min="6929" max="6929" width="1.28515625" style="459" customWidth="1"/>
    <col min="6930" max="6932" width="7.140625" style="459" customWidth="1"/>
    <col min="6933" max="6935" width="6.42578125" style="459" customWidth="1"/>
    <col min="6936" max="6936" width="1.28515625" style="459" customWidth="1"/>
    <col min="6937" max="6944" width="9.140625" style="459"/>
    <col min="6945" max="6947" width="0" style="459" hidden="1" customWidth="1"/>
    <col min="6948" max="6952" width="9.140625" style="459" customWidth="1"/>
    <col min="6953" max="7168" width="9.140625" style="459"/>
    <col min="7169" max="7169" width="1.28515625" style="459" customWidth="1"/>
    <col min="7170" max="7170" width="19.42578125" style="459" customWidth="1"/>
    <col min="7171" max="7171" width="1.5703125" style="459" customWidth="1"/>
    <col min="7172" max="7174" width="7.140625" style="459" customWidth="1"/>
    <col min="7175" max="7177" width="6.42578125" style="459" customWidth="1"/>
    <col min="7178" max="7178" width="1.28515625" style="459" customWidth="1"/>
    <col min="7179" max="7181" width="7.140625" style="459" customWidth="1"/>
    <col min="7182" max="7184" width="6.42578125" style="459" customWidth="1"/>
    <col min="7185" max="7185" width="1.28515625" style="459" customWidth="1"/>
    <col min="7186" max="7188" width="7.140625" style="459" customWidth="1"/>
    <col min="7189" max="7191" width="6.42578125" style="459" customWidth="1"/>
    <col min="7192" max="7192" width="1.28515625" style="459" customWidth="1"/>
    <col min="7193" max="7200" width="9.140625" style="459"/>
    <col min="7201" max="7203" width="0" style="459" hidden="1" customWidth="1"/>
    <col min="7204" max="7208" width="9.140625" style="459" customWidth="1"/>
    <col min="7209" max="7424" width="9.140625" style="459"/>
    <col min="7425" max="7425" width="1.28515625" style="459" customWidth="1"/>
    <col min="7426" max="7426" width="19.42578125" style="459" customWidth="1"/>
    <col min="7427" max="7427" width="1.5703125" style="459" customWidth="1"/>
    <col min="7428" max="7430" width="7.140625" style="459" customWidth="1"/>
    <col min="7431" max="7433" width="6.42578125" style="459" customWidth="1"/>
    <col min="7434" max="7434" width="1.28515625" style="459" customWidth="1"/>
    <col min="7435" max="7437" width="7.140625" style="459" customWidth="1"/>
    <col min="7438" max="7440" width="6.42578125" style="459" customWidth="1"/>
    <col min="7441" max="7441" width="1.28515625" style="459" customWidth="1"/>
    <col min="7442" max="7444" width="7.140625" style="459" customWidth="1"/>
    <col min="7445" max="7447" width="6.42578125" style="459" customWidth="1"/>
    <col min="7448" max="7448" width="1.28515625" style="459" customWidth="1"/>
    <col min="7449" max="7456" width="9.140625" style="459"/>
    <col min="7457" max="7459" width="0" style="459" hidden="1" customWidth="1"/>
    <col min="7460" max="7464" width="9.140625" style="459" customWidth="1"/>
    <col min="7465" max="7680" width="9.140625" style="459"/>
    <col min="7681" max="7681" width="1.28515625" style="459" customWidth="1"/>
    <col min="7682" max="7682" width="19.42578125" style="459" customWidth="1"/>
    <col min="7683" max="7683" width="1.5703125" style="459" customWidth="1"/>
    <col min="7684" max="7686" width="7.140625" style="459" customWidth="1"/>
    <col min="7687" max="7689" width="6.42578125" style="459" customWidth="1"/>
    <col min="7690" max="7690" width="1.28515625" style="459" customWidth="1"/>
    <col min="7691" max="7693" width="7.140625" style="459" customWidth="1"/>
    <col min="7694" max="7696" width="6.42578125" style="459" customWidth="1"/>
    <col min="7697" max="7697" width="1.28515625" style="459" customWidth="1"/>
    <col min="7698" max="7700" width="7.140625" style="459" customWidth="1"/>
    <col min="7701" max="7703" width="6.42578125" style="459" customWidth="1"/>
    <col min="7704" max="7704" width="1.28515625" style="459" customWidth="1"/>
    <col min="7705" max="7712" width="9.140625" style="459"/>
    <col min="7713" max="7715" width="0" style="459" hidden="1" customWidth="1"/>
    <col min="7716" max="7720" width="9.140625" style="459" customWidth="1"/>
    <col min="7721" max="7936" width="9.140625" style="459"/>
    <col min="7937" max="7937" width="1.28515625" style="459" customWidth="1"/>
    <col min="7938" max="7938" width="19.42578125" style="459" customWidth="1"/>
    <col min="7939" max="7939" width="1.5703125" style="459" customWidth="1"/>
    <col min="7940" max="7942" width="7.140625" style="459" customWidth="1"/>
    <col min="7943" max="7945" width="6.42578125" style="459" customWidth="1"/>
    <col min="7946" max="7946" width="1.28515625" style="459" customWidth="1"/>
    <col min="7947" max="7949" width="7.140625" style="459" customWidth="1"/>
    <col min="7950" max="7952" width="6.42578125" style="459" customWidth="1"/>
    <col min="7953" max="7953" width="1.28515625" style="459" customWidth="1"/>
    <col min="7954" max="7956" width="7.140625" style="459" customWidth="1"/>
    <col min="7957" max="7959" width="6.42578125" style="459" customWidth="1"/>
    <col min="7960" max="7960" width="1.28515625" style="459" customWidth="1"/>
    <col min="7961" max="7968" width="9.140625" style="459"/>
    <col min="7969" max="7971" width="0" style="459" hidden="1" customWidth="1"/>
    <col min="7972" max="7976" width="9.140625" style="459" customWidth="1"/>
    <col min="7977" max="8192" width="9.140625" style="459"/>
    <col min="8193" max="8193" width="1.28515625" style="459" customWidth="1"/>
    <col min="8194" max="8194" width="19.42578125" style="459" customWidth="1"/>
    <col min="8195" max="8195" width="1.5703125" style="459" customWidth="1"/>
    <col min="8196" max="8198" width="7.140625" style="459" customWidth="1"/>
    <col min="8199" max="8201" width="6.42578125" style="459" customWidth="1"/>
    <col min="8202" max="8202" width="1.28515625" style="459" customWidth="1"/>
    <col min="8203" max="8205" width="7.140625" style="459" customWidth="1"/>
    <col min="8206" max="8208" width="6.42578125" style="459" customWidth="1"/>
    <col min="8209" max="8209" width="1.28515625" style="459" customWidth="1"/>
    <col min="8210" max="8212" width="7.140625" style="459" customWidth="1"/>
    <col min="8213" max="8215" width="6.42578125" style="459" customWidth="1"/>
    <col min="8216" max="8216" width="1.28515625" style="459" customWidth="1"/>
    <col min="8217" max="8224" width="9.140625" style="459"/>
    <col min="8225" max="8227" width="0" style="459" hidden="1" customWidth="1"/>
    <col min="8228" max="8232" width="9.140625" style="459" customWidth="1"/>
    <col min="8233" max="8448" width="9.140625" style="459"/>
    <col min="8449" max="8449" width="1.28515625" style="459" customWidth="1"/>
    <col min="8450" max="8450" width="19.42578125" style="459" customWidth="1"/>
    <col min="8451" max="8451" width="1.5703125" style="459" customWidth="1"/>
    <col min="8452" max="8454" width="7.140625" style="459" customWidth="1"/>
    <col min="8455" max="8457" width="6.42578125" style="459" customWidth="1"/>
    <col min="8458" max="8458" width="1.28515625" style="459" customWidth="1"/>
    <col min="8459" max="8461" width="7.140625" style="459" customWidth="1"/>
    <col min="8462" max="8464" width="6.42578125" style="459" customWidth="1"/>
    <col min="8465" max="8465" width="1.28515625" style="459" customWidth="1"/>
    <col min="8466" max="8468" width="7.140625" style="459" customWidth="1"/>
    <col min="8469" max="8471" width="6.42578125" style="459" customWidth="1"/>
    <col min="8472" max="8472" width="1.28515625" style="459" customWidth="1"/>
    <col min="8473" max="8480" width="9.140625" style="459"/>
    <col min="8481" max="8483" width="0" style="459" hidden="1" customWidth="1"/>
    <col min="8484" max="8488" width="9.140625" style="459" customWidth="1"/>
    <col min="8489" max="8704" width="9.140625" style="459"/>
    <col min="8705" max="8705" width="1.28515625" style="459" customWidth="1"/>
    <col min="8706" max="8706" width="19.42578125" style="459" customWidth="1"/>
    <col min="8707" max="8707" width="1.5703125" style="459" customWidth="1"/>
    <col min="8708" max="8710" width="7.140625" style="459" customWidth="1"/>
    <col min="8711" max="8713" width="6.42578125" style="459" customWidth="1"/>
    <col min="8714" max="8714" width="1.28515625" style="459" customWidth="1"/>
    <col min="8715" max="8717" width="7.140625" style="459" customWidth="1"/>
    <col min="8718" max="8720" width="6.42578125" style="459" customWidth="1"/>
    <col min="8721" max="8721" width="1.28515625" style="459" customWidth="1"/>
    <col min="8722" max="8724" width="7.140625" style="459" customWidth="1"/>
    <col min="8725" max="8727" width="6.42578125" style="459" customWidth="1"/>
    <col min="8728" max="8728" width="1.28515625" style="459" customWidth="1"/>
    <col min="8729" max="8736" width="9.140625" style="459"/>
    <col min="8737" max="8739" width="0" style="459" hidden="1" customWidth="1"/>
    <col min="8740" max="8744" width="9.140625" style="459" customWidth="1"/>
    <col min="8745" max="8960" width="9.140625" style="459"/>
    <col min="8961" max="8961" width="1.28515625" style="459" customWidth="1"/>
    <col min="8962" max="8962" width="19.42578125" style="459" customWidth="1"/>
    <col min="8963" max="8963" width="1.5703125" style="459" customWidth="1"/>
    <col min="8964" max="8966" width="7.140625" style="459" customWidth="1"/>
    <col min="8967" max="8969" width="6.42578125" style="459" customWidth="1"/>
    <col min="8970" max="8970" width="1.28515625" style="459" customWidth="1"/>
    <col min="8971" max="8973" width="7.140625" style="459" customWidth="1"/>
    <col min="8974" max="8976" width="6.42578125" style="459" customWidth="1"/>
    <col min="8977" max="8977" width="1.28515625" style="459" customWidth="1"/>
    <col min="8978" max="8980" width="7.140625" style="459" customWidth="1"/>
    <col min="8981" max="8983" width="6.42578125" style="459" customWidth="1"/>
    <col min="8984" max="8984" width="1.28515625" style="459" customWidth="1"/>
    <col min="8985" max="8992" width="9.140625" style="459"/>
    <col min="8993" max="8995" width="0" style="459" hidden="1" customWidth="1"/>
    <col min="8996" max="9000" width="9.140625" style="459" customWidth="1"/>
    <col min="9001" max="9216" width="9.140625" style="459"/>
    <col min="9217" max="9217" width="1.28515625" style="459" customWidth="1"/>
    <col min="9218" max="9218" width="19.42578125" style="459" customWidth="1"/>
    <col min="9219" max="9219" width="1.5703125" style="459" customWidth="1"/>
    <col min="9220" max="9222" width="7.140625" style="459" customWidth="1"/>
    <col min="9223" max="9225" width="6.42578125" style="459" customWidth="1"/>
    <col min="9226" max="9226" width="1.28515625" style="459" customWidth="1"/>
    <col min="9227" max="9229" width="7.140625" style="459" customWidth="1"/>
    <col min="9230" max="9232" width="6.42578125" style="459" customWidth="1"/>
    <col min="9233" max="9233" width="1.28515625" style="459" customWidth="1"/>
    <col min="9234" max="9236" width="7.140625" style="459" customWidth="1"/>
    <col min="9237" max="9239" width="6.42578125" style="459" customWidth="1"/>
    <col min="9240" max="9240" width="1.28515625" style="459" customWidth="1"/>
    <col min="9241" max="9248" width="9.140625" style="459"/>
    <col min="9249" max="9251" width="0" style="459" hidden="1" customWidth="1"/>
    <col min="9252" max="9256" width="9.140625" style="459" customWidth="1"/>
    <col min="9257" max="9472" width="9.140625" style="459"/>
    <col min="9473" max="9473" width="1.28515625" style="459" customWidth="1"/>
    <col min="9474" max="9474" width="19.42578125" style="459" customWidth="1"/>
    <col min="9475" max="9475" width="1.5703125" style="459" customWidth="1"/>
    <col min="9476" max="9478" width="7.140625" style="459" customWidth="1"/>
    <col min="9479" max="9481" width="6.42578125" style="459" customWidth="1"/>
    <col min="9482" max="9482" width="1.28515625" style="459" customWidth="1"/>
    <col min="9483" max="9485" width="7.140625" style="459" customWidth="1"/>
    <col min="9486" max="9488" width="6.42578125" style="459" customWidth="1"/>
    <col min="9489" max="9489" width="1.28515625" style="459" customWidth="1"/>
    <col min="9490" max="9492" width="7.140625" style="459" customWidth="1"/>
    <col min="9493" max="9495" width="6.42578125" style="459" customWidth="1"/>
    <col min="9496" max="9496" width="1.28515625" style="459" customWidth="1"/>
    <col min="9497" max="9504" width="9.140625" style="459"/>
    <col min="9505" max="9507" width="0" style="459" hidden="1" customWidth="1"/>
    <col min="9508" max="9512" width="9.140625" style="459" customWidth="1"/>
    <col min="9513" max="9728" width="9.140625" style="459"/>
    <col min="9729" max="9729" width="1.28515625" style="459" customWidth="1"/>
    <col min="9730" max="9730" width="19.42578125" style="459" customWidth="1"/>
    <col min="9731" max="9731" width="1.5703125" style="459" customWidth="1"/>
    <col min="9732" max="9734" width="7.140625" style="459" customWidth="1"/>
    <col min="9735" max="9737" width="6.42578125" style="459" customWidth="1"/>
    <col min="9738" max="9738" width="1.28515625" style="459" customWidth="1"/>
    <col min="9739" max="9741" width="7.140625" style="459" customWidth="1"/>
    <col min="9742" max="9744" width="6.42578125" style="459" customWidth="1"/>
    <col min="9745" max="9745" width="1.28515625" style="459" customWidth="1"/>
    <col min="9746" max="9748" width="7.140625" style="459" customWidth="1"/>
    <col min="9749" max="9751" width="6.42578125" style="459" customWidth="1"/>
    <col min="9752" max="9752" width="1.28515625" style="459" customWidth="1"/>
    <col min="9753" max="9760" width="9.140625" style="459"/>
    <col min="9761" max="9763" width="0" style="459" hidden="1" customWidth="1"/>
    <col min="9764" max="9768" width="9.140625" style="459" customWidth="1"/>
    <col min="9769" max="9984" width="9.140625" style="459"/>
    <col min="9985" max="9985" width="1.28515625" style="459" customWidth="1"/>
    <col min="9986" max="9986" width="19.42578125" style="459" customWidth="1"/>
    <col min="9987" max="9987" width="1.5703125" style="459" customWidth="1"/>
    <col min="9988" max="9990" width="7.140625" style="459" customWidth="1"/>
    <col min="9991" max="9993" width="6.42578125" style="459" customWidth="1"/>
    <col min="9994" max="9994" width="1.28515625" style="459" customWidth="1"/>
    <col min="9995" max="9997" width="7.140625" style="459" customWidth="1"/>
    <col min="9998" max="10000" width="6.42578125" style="459" customWidth="1"/>
    <col min="10001" max="10001" width="1.28515625" style="459" customWidth="1"/>
    <col min="10002" max="10004" width="7.140625" style="459" customWidth="1"/>
    <col min="10005" max="10007" width="6.42578125" style="459" customWidth="1"/>
    <col min="10008" max="10008" width="1.28515625" style="459" customWidth="1"/>
    <col min="10009" max="10016" width="9.140625" style="459"/>
    <col min="10017" max="10019" width="0" style="459" hidden="1" customWidth="1"/>
    <col min="10020" max="10024" width="9.140625" style="459" customWidth="1"/>
    <col min="10025" max="10240" width="9.140625" style="459"/>
    <col min="10241" max="10241" width="1.28515625" style="459" customWidth="1"/>
    <col min="10242" max="10242" width="19.42578125" style="459" customWidth="1"/>
    <col min="10243" max="10243" width="1.5703125" style="459" customWidth="1"/>
    <col min="10244" max="10246" width="7.140625" style="459" customWidth="1"/>
    <col min="10247" max="10249" width="6.42578125" style="459" customWidth="1"/>
    <col min="10250" max="10250" width="1.28515625" style="459" customWidth="1"/>
    <col min="10251" max="10253" width="7.140625" style="459" customWidth="1"/>
    <col min="10254" max="10256" width="6.42578125" style="459" customWidth="1"/>
    <col min="10257" max="10257" width="1.28515625" style="459" customWidth="1"/>
    <col min="10258" max="10260" width="7.140625" style="459" customWidth="1"/>
    <col min="10261" max="10263" width="6.42578125" style="459" customWidth="1"/>
    <col min="10264" max="10264" width="1.28515625" style="459" customWidth="1"/>
    <col min="10265" max="10272" width="9.140625" style="459"/>
    <col min="10273" max="10275" width="0" style="459" hidden="1" customWidth="1"/>
    <col min="10276" max="10280" width="9.140625" style="459" customWidth="1"/>
    <col min="10281" max="10496" width="9.140625" style="459"/>
    <col min="10497" max="10497" width="1.28515625" style="459" customWidth="1"/>
    <col min="10498" max="10498" width="19.42578125" style="459" customWidth="1"/>
    <col min="10499" max="10499" width="1.5703125" style="459" customWidth="1"/>
    <col min="10500" max="10502" width="7.140625" style="459" customWidth="1"/>
    <col min="10503" max="10505" width="6.42578125" style="459" customWidth="1"/>
    <col min="10506" max="10506" width="1.28515625" style="459" customWidth="1"/>
    <col min="10507" max="10509" width="7.140625" style="459" customWidth="1"/>
    <col min="10510" max="10512" width="6.42578125" style="459" customWidth="1"/>
    <col min="10513" max="10513" width="1.28515625" style="459" customWidth="1"/>
    <col min="10514" max="10516" width="7.140625" style="459" customWidth="1"/>
    <col min="10517" max="10519" width="6.42578125" style="459" customWidth="1"/>
    <col min="10520" max="10520" width="1.28515625" style="459" customWidth="1"/>
    <col min="10521" max="10528" width="9.140625" style="459"/>
    <col min="10529" max="10531" width="0" style="459" hidden="1" customWidth="1"/>
    <col min="10532" max="10536" width="9.140625" style="459" customWidth="1"/>
    <col min="10537" max="10752" width="9.140625" style="459"/>
    <col min="10753" max="10753" width="1.28515625" style="459" customWidth="1"/>
    <col min="10754" max="10754" width="19.42578125" style="459" customWidth="1"/>
    <col min="10755" max="10755" width="1.5703125" style="459" customWidth="1"/>
    <col min="10756" max="10758" width="7.140625" style="459" customWidth="1"/>
    <col min="10759" max="10761" width="6.42578125" style="459" customWidth="1"/>
    <col min="10762" max="10762" width="1.28515625" style="459" customWidth="1"/>
    <col min="10763" max="10765" width="7.140625" style="459" customWidth="1"/>
    <col min="10766" max="10768" width="6.42578125" style="459" customWidth="1"/>
    <col min="10769" max="10769" width="1.28515625" style="459" customWidth="1"/>
    <col min="10770" max="10772" width="7.140625" style="459" customWidth="1"/>
    <col min="10773" max="10775" width="6.42578125" style="459" customWidth="1"/>
    <col min="10776" max="10776" width="1.28515625" style="459" customWidth="1"/>
    <col min="10777" max="10784" width="9.140625" style="459"/>
    <col min="10785" max="10787" width="0" style="459" hidden="1" customWidth="1"/>
    <col min="10788" max="10792" width="9.140625" style="459" customWidth="1"/>
    <col min="10793" max="11008" width="9.140625" style="459"/>
    <col min="11009" max="11009" width="1.28515625" style="459" customWidth="1"/>
    <col min="11010" max="11010" width="19.42578125" style="459" customWidth="1"/>
    <col min="11011" max="11011" width="1.5703125" style="459" customWidth="1"/>
    <col min="11012" max="11014" width="7.140625" style="459" customWidth="1"/>
    <col min="11015" max="11017" width="6.42578125" style="459" customWidth="1"/>
    <col min="11018" max="11018" width="1.28515625" style="459" customWidth="1"/>
    <col min="11019" max="11021" width="7.140625" style="459" customWidth="1"/>
    <col min="11022" max="11024" width="6.42578125" style="459" customWidth="1"/>
    <col min="11025" max="11025" width="1.28515625" style="459" customWidth="1"/>
    <col min="11026" max="11028" width="7.140625" style="459" customWidth="1"/>
    <col min="11029" max="11031" width="6.42578125" style="459" customWidth="1"/>
    <col min="11032" max="11032" width="1.28515625" style="459" customWidth="1"/>
    <col min="11033" max="11040" width="9.140625" style="459"/>
    <col min="11041" max="11043" width="0" style="459" hidden="1" customWidth="1"/>
    <col min="11044" max="11048" width="9.140625" style="459" customWidth="1"/>
    <col min="11049" max="11264" width="9.140625" style="459"/>
    <col min="11265" max="11265" width="1.28515625" style="459" customWidth="1"/>
    <col min="11266" max="11266" width="19.42578125" style="459" customWidth="1"/>
    <col min="11267" max="11267" width="1.5703125" style="459" customWidth="1"/>
    <col min="11268" max="11270" width="7.140625" style="459" customWidth="1"/>
    <col min="11271" max="11273" width="6.42578125" style="459" customWidth="1"/>
    <col min="11274" max="11274" width="1.28515625" style="459" customWidth="1"/>
    <col min="11275" max="11277" width="7.140625" style="459" customWidth="1"/>
    <col min="11278" max="11280" width="6.42578125" style="459" customWidth="1"/>
    <col min="11281" max="11281" width="1.28515625" style="459" customWidth="1"/>
    <col min="11282" max="11284" width="7.140625" style="459" customWidth="1"/>
    <col min="11285" max="11287" width="6.42578125" style="459" customWidth="1"/>
    <col min="11288" max="11288" width="1.28515625" style="459" customWidth="1"/>
    <col min="11289" max="11296" width="9.140625" style="459"/>
    <col min="11297" max="11299" width="0" style="459" hidden="1" customWidth="1"/>
    <col min="11300" max="11304" width="9.140625" style="459" customWidth="1"/>
    <col min="11305" max="11520" width="9.140625" style="459"/>
    <col min="11521" max="11521" width="1.28515625" style="459" customWidth="1"/>
    <col min="11522" max="11522" width="19.42578125" style="459" customWidth="1"/>
    <col min="11523" max="11523" width="1.5703125" style="459" customWidth="1"/>
    <col min="11524" max="11526" width="7.140625" style="459" customWidth="1"/>
    <col min="11527" max="11529" width="6.42578125" style="459" customWidth="1"/>
    <col min="11530" max="11530" width="1.28515625" style="459" customWidth="1"/>
    <col min="11531" max="11533" width="7.140625" style="459" customWidth="1"/>
    <col min="11534" max="11536" width="6.42578125" style="459" customWidth="1"/>
    <col min="11537" max="11537" width="1.28515625" style="459" customWidth="1"/>
    <col min="11538" max="11540" width="7.140625" style="459" customWidth="1"/>
    <col min="11541" max="11543" width="6.42578125" style="459" customWidth="1"/>
    <col min="11544" max="11544" width="1.28515625" style="459" customWidth="1"/>
    <col min="11545" max="11552" width="9.140625" style="459"/>
    <col min="11553" max="11555" width="0" style="459" hidden="1" customWidth="1"/>
    <col min="11556" max="11560" width="9.140625" style="459" customWidth="1"/>
    <col min="11561" max="11776" width="9.140625" style="459"/>
    <col min="11777" max="11777" width="1.28515625" style="459" customWidth="1"/>
    <col min="11778" max="11778" width="19.42578125" style="459" customWidth="1"/>
    <col min="11779" max="11779" width="1.5703125" style="459" customWidth="1"/>
    <col min="11780" max="11782" width="7.140625" style="459" customWidth="1"/>
    <col min="11783" max="11785" width="6.42578125" style="459" customWidth="1"/>
    <col min="11786" max="11786" width="1.28515625" style="459" customWidth="1"/>
    <col min="11787" max="11789" width="7.140625" style="459" customWidth="1"/>
    <col min="11790" max="11792" width="6.42578125" style="459" customWidth="1"/>
    <col min="11793" max="11793" width="1.28515625" style="459" customWidth="1"/>
    <col min="11794" max="11796" width="7.140625" style="459" customWidth="1"/>
    <col min="11797" max="11799" width="6.42578125" style="459" customWidth="1"/>
    <col min="11800" max="11800" width="1.28515625" style="459" customWidth="1"/>
    <col min="11801" max="11808" width="9.140625" style="459"/>
    <col min="11809" max="11811" width="0" style="459" hidden="1" customWidth="1"/>
    <col min="11812" max="11816" width="9.140625" style="459" customWidth="1"/>
    <col min="11817" max="12032" width="9.140625" style="459"/>
    <col min="12033" max="12033" width="1.28515625" style="459" customWidth="1"/>
    <col min="12034" max="12034" width="19.42578125" style="459" customWidth="1"/>
    <col min="12035" max="12035" width="1.5703125" style="459" customWidth="1"/>
    <col min="12036" max="12038" width="7.140625" style="459" customWidth="1"/>
    <col min="12039" max="12041" width="6.42578125" style="459" customWidth="1"/>
    <col min="12042" max="12042" width="1.28515625" style="459" customWidth="1"/>
    <col min="12043" max="12045" width="7.140625" style="459" customWidth="1"/>
    <col min="12046" max="12048" width="6.42578125" style="459" customWidth="1"/>
    <col min="12049" max="12049" width="1.28515625" style="459" customWidth="1"/>
    <col min="12050" max="12052" width="7.140625" style="459" customWidth="1"/>
    <col min="12053" max="12055" width="6.42578125" style="459" customWidth="1"/>
    <col min="12056" max="12056" width="1.28515625" style="459" customWidth="1"/>
    <col min="12057" max="12064" width="9.140625" style="459"/>
    <col min="12065" max="12067" width="0" style="459" hidden="1" customWidth="1"/>
    <col min="12068" max="12072" width="9.140625" style="459" customWidth="1"/>
    <col min="12073" max="12288" width="9.140625" style="459"/>
    <col min="12289" max="12289" width="1.28515625" style="459" customWidth="1"/>
    <col min="12290" max="12290" width="19.42578125" style="459" customWidth="1"/>
    <col min="12291" max="12291" width="1.5703125" style="459" customWidth="1"/>
    <col min="12292" max="12294" width="7.140625" style="459" customWidth="1"/>
    <col min="12295" max="12297" width="6.42578125" style="459" customWidth="1"/>
    <col min="12298" max="12298" width="1.28515625" style="459" customWidth="1"/>
    <col min="12299" max="12301" width="7.140625" style="459" customWidth="1"/>
    <col min="12302" max="12304" width="6.42578125" style="459" customWidth="1"/>
    <col min="12305" max="12305" width="1.28515625" style="459" customWidth="1"/>
    <col min="12306" max="12308" width="7.140625" style="459" customWidth="1"/>
    <col min="12309" max="12311" width="6.42578125" style="459" customWidth="1"/>
    <col min="12312" max="12312" width="1.28515625" style="459" customWidth="1"/>
    <col min="12313" max="12320" width="9.140625" style="459"/>
    <col min="12321" max="12323" width="0" style="459" hidden="1" customWidth="1"/>
    <col min="12324" max="12328" width="9.140625" style="459" customWidth="1"/>
    <col min="12329" max="12544" width="9.140625" style="459"/>
    <col min="12545" max="12545" width="1.28515625" style="459" customWidth="1"/>
    <col min="12546" max="12546" width="19.42578125" style="459" customWidth="1"/>
    <col min="12547" max="12547" width="1.5703125" style="459" customWidth="1"/>
    <col min="12548" max="12550" width="7.140625" style="459" customWidth="1"/>
    <col min="12551" max="12553" width="6.42578125" style="459" customWidth="1"/>
    <col min="12554" max="12554" width="1.28515625" style="459" customWidth="1"/>
    <col min="12555" max="12557" width="7.140625" style="459" customWidth="1"/>
    <col min="12558" max="12560" width="6.42578125" style="459" customWidth="1"/>
    <col min="12561" max="12561" width="1.28515625" style="459" customWidth="1"/>
    <col min="12562" max="12564" width="7.140625" style="459" customWidth="1"/>
    <col min="12565" max="12567" width="6.42578125" style="459" customWidth="1"/>
    <col min="12568" max="12568" width="1.28515625" style="459" customWidth="1"/>
    <col min="12569" max="12576" width="9.140625" style="459"/>
    <col min="12577" max="12579" width="0" style="459" hidden="1" customWidth="1"/>
    <col min="12580" max="12584" width="9.140625" style="459" customWidth="1"/>
    <col min="12585" max="12800" width="9.140625" style="459"/>
    <col min="12801" max="12801" width="1.28515625" style="459" customWidth="1"/>
    <col min="12802" max="12802" width="19.42578125" style="459" customWidth="1"/>
    <col min="12803" max="12803" width="1.5703125" style="459" customWidth="1"/>
    <col min="12804" max="12806" width="7.140625" style="459" customWidth="1"/>
    <col min="12807" max="12809" width="6.42578125" style="459" customWidth="1"/>
    <col min="12810" max="12810" width="1.28515625" style="459" customWidth="1"/>
    <col min="12811" max="12813" width="7.140625" style="459" customWidth="1"/>
    <col min="12814" max="12816" width="6.42578125" style="459" customWidth="1"/>
    <col min="12817" max="12817" width="1.28515625" style="459" customWidth="1"/>
    <col min="12818" max="12820" width="7.140625" style="459" customWidth="1"/>
    <col min="12821" max="12823" width="6.42578125" style="459" customWidth="1"/>
    <col min="12824" max="12824" width="1.28515625" style="459" customWidth="1"/>
    <col min="12825" max="12832" width="9.140625" style="459"/>
    <col min="12833" max="12835" width="0" style="459" hidden="1" customWidth="1"/>
    <col min="12836" max="12840" width="9.140625" style="459" customWidth="1"/>
    <col min="12841" max="13056" width="9.140625" style="459"/>
    <col min="13057" max="13057" width="1.28515625" style="459" customWidth="1"/>
    <col min="13058" max="13058" width="19.42578125" style="459" customWidth="1"/>
    <col min="13059" max="13059" width="1.5703125" style="459" customWidth="1"/>
    <col min="13060" max="13062" width="7.140625" style="459" customWidth="1"/>
    <col min="13063" max="13065" width="6.42578125" style="459" customWidth="1"/>
    <col min="13066" max="13066" width="1.28515625" style="459" customWidth="1"/>
    <col min="13067" max="13069" width="7.140625" style="459" customWidth="1"/>
    <col min="13070" max="13072" width="6.42578125" style="459" customWidth="1"/>
    <col min="13073" max="13073" width="1.28515625" style="459" customWidth="1"/>
    <col min="13074" max="13076" width="7.140625" style="459" customWidth="1"/>
    <col min="13077" max="13079" width="6.42578125" style="459" customWidth="1"/>
    <col min="13080" max="13080" width="1.28515625" style="459" customWidth="1"/>
    <col min="13081" max="13088" width="9.140625" style="459"/>
    <col min="13089" max="13091" width="0" style="459" hidden="1" customWidth="1"/>
    <col min="13092" max="13096" width="9.140625" style="459" customWidth="1"/>
    <col min="13097" max="13312" width="9.140625" style="459"/>
    <col min="13313" max="13313" width="1.28515625" style="459" customWidth="1"/>
    <col min="13314" max="13314" width="19.42578125" style="459" customWidth="1"/>
    <col min="13315" max="13315" width="1.5703125" style="459" customWidth="1"/>
    <col min="13316" max="13318" width="7.140625" style="459" customWidth="1"/>
    <col min="13319" max="13321" width="6.42578125" style="459" customWidth="1"/>
    <col min="13322" max="13322" width="1.28515625" style="459" customWidth="1"/>
    <col min="13323" max="13325" width="7.140625" style="459" customWidth="1"/>
    <col min="13326" max="13328" width="6.42578125" style="459" customWidth="1"/>
    <col min="13329" max="13329" width="1.28515625" style="459" customWidth="1"/>
    <col min="13330" max="13332" width="7.140625" style="459" customWidth="1"/>
    <col min="13333" max="13335" width="6.42578125" style="459" customWidth="1"/>
    <col min="13336" max="13336" width="1.28515625" style="459" customWidth="1"/>
    <col min="13337" max="13344" width="9.140625" style="459"/>
    <col min="13345" max="13347" width="0" style="459" hidden="1" customWidth="1"/>
    <col min="13348" max="13352" width="9.140625" style="459" customWidth="1"/>
    <col min="13353" max="13568" width="9.140625" style="459"/>
    <col min="13569" max="13569" width="1.28515625" style="459" customWidth="1"/>
    <col min="13570" max="13570" width="19.42578125" style="459" customWidth="1"/>
    <col min="13571" max="13571" width="1.5703125" style="459" customWidth="1"/>
    <col min="13572" max="13574" width="7.140625" style="459" customWidth="1"/>
    <col min="13575" max="13577" width="6.42578125" style="459" customWidth="1"/>
    <col min="13578" max="13578" width="1.28515625" style="459" customWidth="1"/>
    <col min="13579" max="13581" width="7.140625" style="459" customWidth="1"/>
    <col min="13582" max="13584" width="6.42578125" style="459" customWidth="1"/>
    <col min="13585" max="13585" width="1.28515625" style="459" customWidth="1"/>
    <col min="13586" max="13588" width="7.140625" style="459" customWidth="1"/>
    <col min="13589" max="13591" width="6.42578125" style="459" customWidth="1"/>
    <col min="13592" max="13592" width="1.28515625" style="459" customWidth="1"/>
    <col min="13593" max="13600" width="9.140625" style="459"/>
    <col min="13601" max="13603" width="0" style="459" hidden="1" customWidth="1"/>
    <col min="13604" max="13608" width="9.140625" style="459" customWidth="1"/>
    <col min="13609" max="13824" width="9.140625" style="459"/>
    <col min="13825" max="13825" width="1.28515625" style="459" customWidth="1"/>
    <col min="13826" max="13826" width="19.42578125" style="459" customWidth="1"/>
    <col min="13827" max="13827" width="1.5703125" style="459" customWidth="1"/>
    <col min="13828" max="13830" width="7.140625" style="459" customWidth="1"/>
    <col min="13831" max="13833" width="6.42578125" style="459" customWidth="1"/>
    <col min="13834" max="13834" width="1.28515625" style="459" customWidth="1"/>
    <col min="13835" max="13837" width="7.140625" style="459" customWidth="1"/>
    <col min="13838" max="13840" width="6.42578125" style="459" customWidth="1"/>
    <col min="13841" max="13841" width="1.28515625" style="459" customWidth="1"/>
    <col min="13842" max="13844" width="7.140625" style="459" customWidth="1"/>
    <col min="13845" max="13847" width="6.42578125" style="459" customWidth="1"/>
    <col min="13848" max="13848" width="1.28515625" style="459" customWidth="1"/>
    <col min="13849" max="13856" width="9.140625" style="459"/>
    <col min="13857" max="13859" width="0" style="459" hidden="1" customWidth="1"/>
    <col min="13860" max="13864" width="9.140625" style="459" customWidth="1"/>
    <col min="13865" max="14080" width="9.140625" style="459"/>
    <col min="14081" max="14081" width="1.28515625" style="459" customWidth="1"/>
    <col min="14082" max="14082" width="19.42578125" style="459" customWidth="1"/>
    <col min="14083" max="14083" width="1.5703125" style="459" customWidth="1"/>
    <col min="14084" max="14086" width="7.140625" style="459" customWidth="1"/>
    <col min="14087" max="14089" width="6.42578125" style="459" customWidth="1"/>
    <col min="14090" max="14090" width="1.28515625" style="459" customWidth="1"/>
    <col min="14091" max="14093" width="7.140625" style="459" customWidth="1"/>
    <col min="14094" max="14096" width="6.42578125" style="459" customWidth="1"/>
    <col min="14097" max="14097" width="1.28515625" style="459" customWidth="1"/>
    <col min="14098" max="14100" width="7.140625" style="459" customWidth="1"/>
    <col min="14101" max="14103" width="6.42578125" style="459" customWidth="1"/>
    <col min="14104" max="14104" width="1.28515625" style="459" customWidth="1"/>
    <col min="14105" max="14112" width="9.140625" style="459"/>
    <col min="14113" max="14115" width="0" style="459" hidden="1" customWidth="1"/>
    <col min="14116" max="14120" width="9.140625" style="459" customWidth="1"/>
    <col min="14121" max="14336" width="9.140625" style="459"/>
    <col min="14337" max="14337" width="1.28515625" style="459" customWidth="1"/>
    <col min="14338" max="14338" width="19.42578125" style="459" customWidth="1"/>
    <col min="14339" max="14339" width="1.5703125" style="459" customWidth="1"/>
    <col min="14340" max="14342" width="7.140625" style="459" customWidth="1"/>
    <col min="14343" max="14345" width="6.42578125" style="459" customWidth="1"/>
    <col min="14346" max="14346" width="1.28515625" style="459" customWidth="1"/>
    <col min="14347" max="14349" width="7.140625" style="459" customWidth="1"/>
    <col min="14350" max="14352" width="6.42578125" style="459" customWidth="1"/>
    <col min="14353" max="14353" width="1.28515625" style="459" customWidth="1"/>
    <col min="14354" max="14356" width="7.140625" style="459" customWidth="1"/>
    <col min="14357" max="14359" width="6.42578125" style="459" customWidth="1"/>
    <col min="14360" max="14360" width="1.28515625" style="459" customWidth="1"/>
    <col min="14361" max="14368" width="9.140625" style="459"/>
    <col min="14369" max="14371" width="0" style="459" hidden="1" customWidth="1"/>
    <col min="14372" max="14376" width="9.140625" style="459" customWidth="1"/>
    <col min="14377" max="14592" width="9.140625" style="459"/>
    <col min="14593" max="14593" width="1.28515625" style="459" customWidth="1"/>
    <col min="14594" max="14594" width="19.42578125" style="459" customWidth="1"/>
    <col min="14595" max="14595" width="1.5703125" style="459" customWidth="1"/>
    <col min="14596" max="14598" width="7.140625" style="459" customWidth="1"/>
    <col min="14599" max="14601" width="6.42578125" style="459" customWidth="1"/>
    <col min="14602" max="14602" width="1.28515625" style="459" customWidth="1"/>
    <col min="14603" max="14605" width="7.140625" style="459" customWidth="1"/>
    <col min="14606" max="14608" width="6.42578125" style="459" customWidth="1"/>
    <col min="14609" max="14609" width="1.28515625" style="459" customWidth="1"/>
    <col min="14610" max="14612" width="7.140625" style="459" customWidth="1"/>
    <col min="14613" max="14615" width="6.42578125" style="459" customWidth="1"/>
    <col min="14616" max="14616" width="1.28515625" style="459" customWidth="1"/>
    <col min="14617" max="14624" width="9.140625" style="459"/>
    <col min="14625" max="14627" width="0" style="459" hidden="1" customWidth="1"/>
    <col min="14628" max="14632" width="9.140625" style="459" customWidth="1"/>
    <col min="14633" max="14848" width="9.140625" style="459"/>
    <col min="14849" max="14849" width="1.28515625" style="459" customWidth="1"/>
    <col min="14850" max="14850" width="19.42578125" style="459" customWidth="1"/>
    <col min="14851" max="14851" width="1.5703125" style="459" customWidth="1"/>
    <col min="14852" max="14854" width="7.140625" style="459" customWidth="1"/>
    <col min="14855" max="14857" width="6.42578125" style="459" customWidth="1"/>
    <col min="14858" max="14858" width="1.28515625" style="459" customWidth="1"/>
    <col min="14859" max="14861" width="7.140625" style="459" customWidth="1"/>
    <col min="14862" max="14864" width="6.42578125" style="459" customWidth="1"/>
    <col min="14865" max="14865" width="1.28515625" style="459" customWidth="1"/>
    <col min="14866" max="14868" width="7.140625" style="459" customWidth="1"/>
    <col min="14869" max="14871" width="6.42578125" style="459" customWidth="1"/>
    <col min="14872" max="14872" width="1.28515625" style="459" customWidth="1"/>
    <col min="14873" max="14880" width="9.140625" style="459"/>
    <col min="14881" max="14883" width="0" style="459" hidden="1" customWidth="1"/>
    <col min="14884" max="14888" width="9.140625" style="459" customWidth="1"/>
    <col min="14889" max="15104" width="9.140625" style="459"/>
    <col min="15105" max="15105" width="1.28515625" style="459" customWidth="1"/>
    <col min="15106" max="15106" width="19.42578125" style="459" customWidth="1"/>
    <col min="15107" max="15107" width="1.5703125" style="459" customWidth="1"/>
    <col min="15108" max="15110" width="7.140625" style="459" customWidth="1"/>
    <col min="15111" max="15113" width="6.42578125" style="459" customWidth="1"/>
    <col min="15114" max="15114" width="1.28515625" style="459" customWidth="1"/>
    <col min="15115" max="15117" width="7.140625" style="459" customWidth="1"/>
    <col min="15118" max="15120" width="6.42578125" style="459" customWidth="1"/>
    <col min="15121" max="15121" width="1.28515625" style="459" customWidth="1"/>
    <col min="15122" max="15124" width="7.140625" style="459" customWidth="1"/>
    <col min="15125" max="15127" width="6.42578125" style="459" customWidth="1"/>
    <col min="15128" max="15128" width="1.28515625" style="459" customWidth="1"/>
    <col min="15129" max="15136" width="9.140625" style="459"/>
    <col min="15137" max="15139" width="0" style="459" hidden="1" customWidth="1"/>
    <col min="15140" max="15144" width="9.140625" style="459" customWidth="1"/>
    <col min="15145" max="15360" width="9.140625" style="459"/>
    <col min="15361" max="15361" width="1.28515625" style="459" customWidth="1"/>
    <col min="15362" max="15362" width="19.42578125" style="459" customWidth="1"/>
    <col min="15363" max="15363" width="1.5703125" style="459" customWidth="1"/>
    <col min="15364" max="15366" width="7.140625" style="459" customWidth="1"/>
    <col min="15367" max="15369" width="6.42578125" style="459" customWidth="1"/>
    <col min="15370" max="15370" width="1.28515625" style="459" customWidth="1"/>
    <col min="15371" max="15373" width="7.140625" style="459" customWidth="1"/>
    <col min="15374" max="15376" width="6.42578125" style="459" customWidth="1"/>
    <col min="15377" max="15377" width="1.28515625" style="459" customWidth="1"/>
    <col min="15378" max="15380" width="7.140625" style="459" customWidth="1"/>
    <col min="15381" max="15383" width="6.42578125" style="459" customWidth="1"/>
    <col min="15384" max="15384" width="1.28515625" style="459" customWidth="1"/>
    <col min="15385" max="15392" width="9.140625" style="459"/>
    <col min="15393" max="15395" width="0" style="459" hidden="1" customWidth="1"/>
    <col min="15396" max="15400" width="9.140625" style="459" customWidth="1"/>
    <col min="15401" max="15616" width="9.140625" style="459"/>
    <col min="15617" max="15617" width="1.28515625" style="459" customWidth="1"/>
    <col min="15618" max="15618" width="19.42578125" style="459" customWidth="1"/>
    <col min="15619" max="15619" width="1.5703125" style="459" customWidth="1"/>
    <col min="15620" max="15622" width="7.140625" style="459" customWidth="1"/>
    <col min="15623" max="15625" width="6.42578125" style="459" customWidth="1"/>
    <col min="15626" max="15626" width="1.28515625" style="459" customWidth="1"/>
    <col min="15627" max="15629" width="7.140625" style="459" customWidth="1"/>
    <col min="15630" max="15632" width="6.42578125" style="459" customWidth="1"/>
    <col min="15633" max="15633" width="1.28515625" style="459" customWidth="1"/>
    <col min="15634" max="15636" width="7.140625" style="459" customWidth="1"/>
    <col min="15637" max="15639" width="6.42578125" style="459" customWidth="1"/>
    <col min="15640" max="15640" width="1.28515625" style="459" customWidth="1"/>
    <col min="15641" max="15648" width="9.140625" style="459"/>
    <col min="15649" max="15651" width="0" style="459" hidden="1" customWidth="1"/>
    <col min="15652" max="15656" width="9.140625" style="459" customWidth="1"/>
    <col min="15657" max="15872" width="9.140625" style="459"/>
    <col min="15873" max="15873" width="1.28515625" style="459" customWidth="1"/>
    <col min="15874" max="15874" width="19.42578125" style="459" customWidth="1"/>
    <col min="15875" max="15875" width="1.5703125" style="459" customWidth="1"/>
    <col min="15876" max="15878" width="7.140625" style="459" customWidth="1"/>
    <col min="15879" max="15881" width="6.42578125" style="459" customWidth="1"/>
    <col min="15882" max="15882" width="1.28515625" style="459" customWidth="1"/>
    <col min="15883" max="15885" width="7.140625" style="459" customWidth="1"/>
    <col min="15886" max="15888" width="6.42578125" style="459" customWidth="1"/>
    <col min="15889" max="15889" width="1.28515625" style="459" customWidth="1"/>
    <col min="15890" max="15892" width="7.140625" style="459" customWidth="1"/>
    <col min="15893" max="15895" width="6.42578125" style="459" customWidth="1"/>
    <col min="15896" max="15896" width="1.28515625" style="459" customWidth="1"/>
    <col min="15897" max="15904" width="9.140625" style="459"/>
    <col min="15905" max="15907" width="0" style="459" hidden="1" customWidth="1"/>
    <col min="15908" max="15912" width="9.140625" style="459" customWidth="1"/>
    <col min="15913" max="16128" width="9.140625" style="459"/>
    <col min="16129" max="16129" width="1.28515625" style="459" customWidth="1"/>
    <col min="16130" max="16130" width="19.42578125" style="459" customWidth="1"/>
    <col min="16131" max="16131" width="1.5703125" style="459" customWidth="1"/>
    <col min="16132" max="16134" width="7.140625" style="459" customWidth="1"/>
    <col min="16135" max="16137" width="6.42578125" style="459" customWidth="1"/>
    <col min="16138" max="16138" width="1.28515625" style="459" customWidth="1"/>
    <col min="16139" max="16141" width="7.140625" style="459" customWidth="1"/>
    <col min="16142" max="16144" width="6.42578125" style="459" customWidth="1"/>
    <col min="16145" max="16145" width="1.28515625" style="459" customWidth="1"/>
    <col min="16146" max="16148" width="7.140625" style="459" customWidth="1"/>
    <col min="16149" max="16151" width="6.42578125" style="459" customWidth="1"/>
    <col min="16152" max="16152" width="1.28515625" style="459" customWidth="1"/>
    <col min="16153" max="16160" width="9.140625" style="459"/>
    <col min="16161" max="16163" width="0" style="459" hidden="1" customWidth="1"/>
    <col min="16164" max="16168" width="9.140625" style="459" customWidth="1"/>
    <col min="16169" max="16384" width="9.140625" style="459"/>
  </cols>
  <sheetData>
    <row r="1" spans="1:43" s="454" customFormat="1" ht="15" customHeight="1" x14ac:dyDescent="0.2">
      <c r="A1" s="98" t="s">
        <v>468</v>
      </c>
      <c r="B1" s="98"/>
      <c r="C1" s="98"/>
      <c r="D1" s="99"/>
      <c r="E1" s="99"/>
      <c r="F1" s="99"/>
      <c r="G1" s="99"/>
      <c r="H1" s="99"/>
      <c r="AH1" s="472" t="s">
        <v>395</v>
      </c>
      <c r="AI1" s="473"/>
      <c r="AJ1" s="473"/>
      <c r="AK1" s="473"/>
      <c r="AL1" s="473"/>
      <c r="AM1" s="473"/>
      <c r="AN1" s="473"/>
      <c r="AO1" s="473"/>
      <c r="AP1" s="473"/>
      <c r="AQ1" s="473"/>
    </row>
    <row r="2" spans="1:43" s="454" customFormat="1" ht="12.75" customHeight="1" thickBot="1" x14ac:dyDescent="0.25">
      <c r="A2" s="647" t="s">
        <v>374</v>
      </c>
      <c r="B2" s="648"/>
      <c r="C2" s="648"/>
      <c r="D2" s="648"/>
      <c r="E2" s="99"/>
      <c r="F2" s="99"/>
      <c r="G2" s="99"/>
      <c r="H2" s="99"/>
      <c r="AH2" s="472" t="s">
        <v>396</v>
      </c>
      <c r="AI2" s="473"/>
      <c r="AJ2" s="473"/>
      <c r="AK2" s="473"/>
      <c r="AL2" s="473"/>
      <c r="AM2" s="473"/>
      <c r="AN2" s="473"/>
      <c r="AO2" s="473"/>
      <c r="AP2" s="473"/>
      <c r="AQ2" s="473"/>
    </row>
    <row r="3" spans="1:43" s="454" customFormat="1" ht="15" customHeight="1" thickBot="1" x14ac:dyDescent="0.25">
      <c r="A3" s="455" t="s">
        <v>375</v>
      </c>
      <c r="B3" s="99"/>
      <c r="C3" s="99"/>
      <c r="D3" s="99"/>
      <c r="E3" s="101"/>
      <c r="F3" s="101"/>
      <c r="G3" s="99"/>
      <c r="H3" s="99"/>
      <c r="N3" s="649" t="s">
        <v>3</v>
      </c>
      <c r="O3" s="650"/>
      <c r="P3" s="650"/>
      <c r="Q3" s="650"/>
      <c r="R3" s="650"/>
      <c r="S3" s="650"/>
      <c r="T3" s="650"/>
      <c r="U3" s="650"/>
      <c r="V3" s="650"/>
      <c r="W3" s="650"/>
      <c r="X3" s="651"/>
      <c r="AH3" s="472" t="s">
        <v>397</v>
      </c>
      <c r="AI3" s="473"/>
      <c r="AJ3" s="473"/>
      <c r="AK3" s="473"/>
      <c r="AL3" s="473"/>
      <c r="AM3" s="473"/>
      <c r="AN3" s="473"/>
      <c r="AO3" s="473"/>
      <c r="AP3" s="473"/>
      <c r="AQ3" s="473"/>
    </row>
    <row r="4" spans="1:43" s="454" customFormat="1" ht="12.75" customHeight="1" x14ac:dyDescent="0.2">
      <c r="A4" s="652" t="s">
        <v>376</v>
      </c>
      <c r="B4" s="652"/>
      <c r="C4" s="652"/>
      <c r="D4" s="652"/>
      <c r="E4" s="652"/>
      <c r="F4" s="652"/>
      <c r="G4" s="652"/>
      <c r="H4" s="652"/>
      <c r="I4" s="652"/>
      <c r="J4" s="652"/>
      <c r="K4" s="652"/>
      <c r="N4" s="653" t="s">
        <v>6</v>
      </c>
      <c r="O4" s="654"/>
      <c r="P4" s="655" t="s">
        <v>396</v>
      </c>
      <c r="Q4" s="655"/>
      <c r="R4" s="655"/>
      <c r="S4" s="655"/>
      <c r="T4" s="655"/>
      <c r="U4" s="655"/>
      <c r="V4" s="655"/>
      <c r="W4" s="655"/>
      <c r="X4" s="656"/>
      <c r="AH4" s="473"/>
      <c r="AI4" s="473"/>
      <c r="AJ4" s="473"/>
      <c r="AK4" s="473"/>
      <c r="AL4" s="473"/>
    </row>
    <row r="5" spans="1:43" s="454" customFormat="1" ht="13.5" thickBot="1" x14ac:dyDescent="0.25">
      <c r="A5" s="652"/>
      <c r="B5" s="652"/>
      <c r="C5" s="652"/>
      <c r="D5" s="652"/>
      <c r="E5" s="652"/>
      <c r="F5" s="652"/>
      <c r="G5" s="652"/>
      <c r="H5" s="652"/>
      <c r="I5" s="652"/>
      <c r="J5" s="652"/>
      <c r="K5" s="652"/>
      <c r="N5" s="657" t="s">
        <v>11</v>
      </c>
      <c r="O5" s="658"/>
      <c r="P5" s="659">
        <v>2013</v>
      </c>
      <c r="Q5" s="659"/>
      <c r="R5" s="659"/>
      <c r="S5" s="659"/>
      <c r="T5" s="659"/>
      <c r="U5" s="659"/>
      <c r="V5" s="659"/>
      <c r="W5" s="659"/>
      <c r="X5" s="660"/>
      <c r="AH5" s="473"/>
      <c r="AI5" s="473"/>
      <c r="AJ5" s="473"/>
      <c r="AK5" s="473"/>
      <c r="AL5" s="473"/>
    </row>
    <row r="7" spans="1:43" s="461" customFormat="1" ht="22.5" customHeight="1" x14ac:dyDescent="0.2">
      <c r="A7" s="663" t="str">
        <f>P4</f>
        <v>A good level of development</v>
      </c>
      <c r="B7" s="663"/>
      <c r="C7" s="474"/>
      <c r="D7" s="666" t="s">
        <v>160</v>
      </c>
      <c r="E7" s="666"/>
      <c r="F7" s="666"/>
      <c r="G7" s="666"/>
      <c r="H7" s="666"/>
      <c r="I7" s="666"/>
      <c r="J7" s="352"/>
      <c r="K7" s="667" t="s">
        <v>398</v>
      </c>
      <c r="L7" s="667"/>
      <c r="M7" s="667"/>
      <c r="N7" s="667"/>
      <c r="O7" s="667"/>
      <c r="P7" s="667"/>
      <c r="Q7" s="475"/>
      <c r="R7" s="666" t="s">
        <v>22</v>
      </c>
      <c r="S7" s="666"/>
      <c r="T7" s="666"/>
      <c r="U7" s="666"/>
      <c r="V7" s="666"/>
      <c r="W7" s="666"/>
      <c r="X7" s="458"/>
      <c r="AH7" s="476"/>
      <c r="AI7" s="476"/>
      <c r="AJ7" s="476"/>
      <c r="AK7" s="476"/>
      <c r="AL7" s="476"/>
      <c r="AM7" s="476"/>
      <c r="AN7" s="476"/>
      <c r="AO7" s="476"/>
      <c r="AP7" s="476"/>
      <c r="AQ7" s="476"/>
    </row>
    <row r="8" spans="1:43" s="461" customFormat="1" ht="38.25" customHeight="1" x14ac:dyDescent="0.2">
      <c r="A8" s="664"/>
      <c r="B8" s="664"/>
      <c r="C8" s="477">
        <f>IF($P$4="At least the expected standard in all ELGs",5,IF($P$4="A good level of development",6,IF($P$4="Average point score",7,"")))</f>
        <v>6</v>
      </c>
      <c r="D8" s="668" t="s">
        <v>399</v>
      </c>
      <c r="E8" s="668"/>
      <c r="F8" s="668"/>
      <c r="G8" s="669" t="str">
        <f>IF($P$4="At least the expected standard in all ELGs","Percentage achieving "&amp;LEFT(LOWER($P$4),1)&amp;RIGHT($P$4,LEN($P$4)-1),IF($P$4="A good level of development","Percentage achieving "&amp;LEFT(LOWER($P$4),1)&amp;RIGHT($P$4,LEN($P$4)-1),"Average point score"))</f>
        <v>Percentage achieving a good level of development</v>
      </c>
      <c r="H8" s="669"/>
      <c r="I8" s="669"/>
      <c r="J8" s="477">
        <f>IF($P$4="At least the expected standard in all ELGs",5,IF($P$4="A good level of development",6,IF($P$4="Average point score",7,"")))</f>
        <v>6</v>
      </c>
      <c r="K8" s="668" t="s">
        <v>399</v>
      </c>
      <c r="L8" s="668"/>
      <c r="M8" s="668"/>
      <c r="N8" s="669" t="str">
        <f>IF($P$4="At least the expected standard in all ELGs","Percentage achieving "&amp;LEFT(LOWER($P$4),1)&amp;RIGHT($P$4,LEN($P$4)-1),IF($P$4="A good level of development","Percentage achieving "&amp;LEFT(LOWER($P$4),1)&amp;RIGHT($P$4,LEN($P$4)-1),"Average point score"))</f>
        <v>Percentage achieving a good level of development</v>
      </c>
      <c r="O8" s="669"/>
      <c r="P8" s="669"/>
      <c r="Q8" s="477">
        <f>IF($P$4="At least the expected standard in all ELGs",5,IF($P$4="A good level of development",6,IF($P$4="Average point score",7,"")))</f>
        <v>6</v>
      </c>
      <c r="R8" s="668" t="s">
        <v>399</v>
      </c>
      <c r="S8" s="668"/>
      <c r="T8" s="668"/>
      <c r="U8" s="669" t="str">
        <f>IF($P$4="At least the expected standard in all ELGs","Percentage achieving "&amp;LEFT(LOWER($P$4),1)&amp;RIGHT($P$4,LEN($P$4)-1),IF($P$4="A good level of development","Percentage achieving "&amp;LEFT(LOWER($P$4),1)&amp;RIGHT($P$4,LEN($P$4)-1),"Average point score"))</f>
        <v>Percentage achieving a good level of development</v>
      </c>
      <c r="V8" s="669"/>
      <c r="W8" s="669"/>
      <c r="X8" s="477">
        <f>IF($P$4="At least the expected standard in all ELGs",5,IF($P$4="A good level of development",6,IF($P$4="Average point score",7,"")))</f>
        <v>6</v>
      </c>
      <c r="AH8" s="476"/>
      <c r="AI8" s="476"/>
      <c r="AJ8" s="476"/>
      <c r="AK8" s="476"/>
      <c r="AL8" s="476"/>
      <c r="AM8" s="476"/>
      <c r="AN8" s="476"/>
      <c r="AO8" s="476"/>
      <c r="AP8" s="476"/>
      <c r="AQ8" s="476"/>
    </row>
    <row r="9" spans="1:43" s="461" customFormat="1" x14ac:dyDescent="0.2">
      <c r="A9" s="665"/>
      <c r="B9" s="665"/>
      <c r="C9" s="478"/>
      <c r="D9" s="104" t="s">
        <v>12</v>
      </c>
      <c r="E9" s="104" t="s">
        <v>13</v>
      </c>
      <c r="F9" s="104" t="s">
        <v>55</v>
      </c>
      <c r="G9" s="105" t="s">
        <v>12</v>
      </c>
      <c r="H9" s="105" t="s">
        <v>13</v>
      </c>
      <c r="I9" s="105" t="s">
        <v>55</v>
      </c>
      <c r="J9" s="105"/>
      <c r="K9" s="479" t="s">
        <v>12</v>
      </c>
      <c r="L9" s="479" t="s">
        <v>13</v>
      </c>
      <c r="M9" s="479" t="s">
        <v>55</v>
      </c>
      <c r="N9" s="480" t="s">
        <v>12</v>
      </c>
      <c r="O9" s="480" t="s">
        <v>13</v>
      </c>
      <c r="P9" s="480" t="s">
        <v>55</v>
      </c>
      <c r="Q9" s="481"/>
      <c r="R9" s="104" t="s">
        <v>12</v>
      </c>
      <c r="S9" s="104" t="s">
        <v>13</v>
      </c>
      <c r="T9" s="104" t="s">
        <v>55</v>
      </c>
      <c r="U9" s="104" t="s">
        <v>12</v>
      </c>
      <c r="V9" s="104" t="s">
        <v>13</v>
      </c>
      <c r="W9" s="104" t="s">
        <v>55</v>
      </c>
      <c r="X9" s="482"/>
      <c r="AH9" s="476"/>
      <c r="AI9" s="476"/>
      <c r="AJ9" s="476"/>
      <c r="AK9" s="476"/>
      <c r="AL9" s="476"/>
      <c r="AM9" s="476"/>
      <c r="AN9" s="476"/>
      <c r="AO9" s="476"/>
      <c r="AP9" s="476"/>
      <c r="AQ9" s="476"/>
    </row>
    <row r="10" spans="1:43" s="485" customFormat="1" x14ac:dyDescent="0.2">
      <c r="A10" s="21"/>
      <c r="B10" s="21" t="s">
        <v>400</v>
      </c>
      <c r="C10" s="21"/>
      <c r="D10" s="483">
        <f ca="1">VLOOKUP(TRIM($B10),INDIRECT($AH$13),9+$AH$15,FALSE)</f>
        <v>60642</v>
      </c>
      <c r="E10" s="483">
        <f ca="1">VLOOKUP(TRIM($B10),INDIRECT($AH$13),8+$AH$15,FALSE)</f>
        <v>58303</v>
      </c>
      <c r="F10" s="483">
        <f ca="1">VLOOKUP(TRIM($B10),INDIRECT($AH$13),10+$AH$15,FALSE)</f>
        <v>118945</v>
      </c>
      <c r="G10" s="484">
        <f ca="1">VLOOKUP(TRIM($B10),INDIRECT($AH$13),6+$AH$15,FALSE)</f>
        <v>29</v>
      </c>
      <c r="H10" s="484">
        <f ca="1">VLOOKUP(TRIM($B10),INDIRECT($AH$13),5+$AH$15,FALSE)</f>
        <v>44</v>
      </c>
      <c r="I10" s="484">
        <f ca="1">VLOOKUP(TRIM($B10),INDIRECT($AH$13),7+$AH$15,FALSE)</f>
        <v>36</v>
      </c>
      <c r="J10" s="483"/>
      <c r="K10" s="483">
        <f ca="1">VLOOKUP(TRIM($B10),INDIRECT($AH$13),36+$AH$15,FALSE)</f>
        <v>268562</v>
      </c>
      <c r="L10" s="483">
        <f ca="1">VLOOKUP(TRIM($B10),INDIRECT($AH$13),35+$AH$15,FALSE)</f>
        <v>255795</v>
      </c>
      <c r="M10" s="483">
        <f ca="1">VLOOKUP(TRIM($B10),INDIRECT($AH$13),37+$AH$15,FALSE)</f>
        <v>524357</v>
      </c>
      <c r="N10" s="484">
        <f ca="1">VLOOKUP(TRIM($B10),INDIRECT($AH$13),33+$AH$15,FALSE)</f>
        <v>47</v>
      </c>
      <c r="O10" s="484">
        <f ca="1">VLOOKUP(TRIM($B10),INDIRECT($AH$13),32+$AH$15,FALSE)</f>
        <v>63</v>
      </c>
      <c r="P10" s="484">
        <f ca="1">VLOOKUP(TRIM($B10),INDIRECT($AH$13),34+$AH$15,FALSE)</f>
        <v>55</v>
      </c>
      <c r="Q10" s="483"/>
      <c r="R10" s="483">
        <f ca="1">VLOOKUP(TRIM($B10),INDIRECT($AH$13),63+$AH$15,FALSE)</f>
        <v>329204</v>
      </c>
      <c r="S10" s="483">
        <f ca="1">VLOOKUP(TRIM($B10),INDIRECT($AH$13),62+$AH$15,FALSE)</f>
        <v>314098</v>
      </c>
      <c r="T10" s="483">
        <f ca="1">VLOOKUP(TRIM($B10),INDIRECT($AH$13),64+$AH$15,FALSE)</f>
        <v>643302</v>
      </c>
      <c r="U10" s="484">
        <f ca="1">VLOOKUP(TRIM($B10),INDIRECT($AH$13),60+$AH$15,FALSE)</f>
        <v>44</v>
      </c>
      <c r="V10" s="484">
        <f ca="1">VLOOKUP(TRIM($B10),INDIRECT($AH$13),59+$AH$15,FALSE)</f>
        <v>60</v>
      </c>
      <c r="W10" s="484">
        <f ca="1">VLOOKUP(TRIM($B10),INDIRECT($AH$13),61+$AH$15,FALSE)</f>
        <v>52</v>
      </c>
      <c r="X10" s="461"/>
      <c r="AH10" s="486"/>
      <c r="AI10" s="486"/>
      <c r="AJ10" s="486"/>
      <c r="AK10" s="486"/>
      <c r="AL10" s="486"/>
      <c r="AM10" s="486"/>
      <c r="AN10" s="486"/>
      <c r="AO10" s="486"/>
      <c r="AP10" s="486"/>
      <c r="AQ10" s="486"/>
    </row>
    <row r="11" spans="1:43" s="485" customFormat="1" x14ac:dyDescent="0.2">
      <c r="A11" s="21"/>
      <c r="B11" s="21"/>
      <c r="C11" s="21"/>
      <c r="D11" s="108"/>
      <c r="E11" s="108"/>
      <c r="F11" s="108"/>
      <c r="G11" s="182"/>
      <c r="H11" s="182"/>
      <c r="I11" s="182"/>
      <c r="J11" s="108"/>
      <c r="K11" s="108"/>
      <c r="L11" s="108"/>
      <c r="M11" s="108"/>
      <c r="N11" s="182"/>
      <c r="O11" s="182"/>
      <c r="P11" s="182"/>
      <c r="Q11" s="108"/>
      <c r="R11" s="108"/>
      <c r="S11" s="108"/>
      <c r="T11" s="108"/>
      <c r="U11" s="182"/>
      <c r="V11" s="182"/>
      <c r="W11" s="182"/>
      <c r="X11" s="461"/>
      <c r="AH11" s="486"/>
      <c r="AI11" s="486"/>
      <c r="AJ11" s="486"/>
      <c r="AK11" s="486"/>
      <c r="AL11" s="486"/>
      <c r="AM11" s="486"/>
      <c r="AN11" s="486"/>
      <c r="AO11" s="486"/>
      <c r="AP11" s="486"/>
      <c r="AQ11" s="486"/>
    </row>
    <row r="12" spans="1:43" s="461" customFormat="1" ht="18" x14ac:dyDescent="0.2">
      <c r="A12" s="106" t="s">
        <v>24</v>
      </c>
      <c r="B12" s="107"/>
      <c r="C12" s="107"/>
      <c r="D12" s="108"/>
      <c r="E12" s="108"/>
      <c r="F12" s="108"/>
      <c r="G12" s="182"/>
      <c r="H12" s="182"/>
      <c r="I12" s="182"/>
      <c r="J12" s="108"/>
      <c r="K12" s="108"/>
      <c r="L12" s="108"/>
      <c r="M12" s="108"/>
      <c r="N12" s="182"/>
      <c r="O12" s="182"/>
      <c r="P12" s="182"/>
      <c r="Q12" s="108"/>
      <c r="R12" s="108"/>
      <c r="S12" s="108"/>
      <c r="T12" s="108"/>
      <c r="U12" s="182"/>
      <c r="V12" s="182"/>
      <c r="W12" s="182"/>
      <c r="X12" s="485"/>
      <c r="AH12" s="487"/>
      <c r="AI12" s="476"/>
      <c r="AJ12" s="476"/>
      <c r="AK12" s="476"/>
      <c r="AL12" s="476"/>
      <c r="AM12" s="476"/>
      <c r="AN12" s="476"/>
      <c r="AO12" s="476"/>
      <c r="AP12" s="476"/>
      <c r="AQ12" s="476"/>
    </row>
    <row r="13" spans="1:43" s="461" customFormat="1" x14ac:dyDescent="0.2">
      <c r="A13" s="21"/>
      <c r="B13" s="39" t="s">
        <v>25</v>
      </c>
      <c r="C13" s="39"/>
      <c r="D13" s="40">
        <f t="shared" ref="D13:D18" ca="1" si="0">VLOOKUP(TRIM($B13),INDIRECT($AH$13),9+$AH$15,FALSE)</f>
        <v>47203</v>
      </c>
      <c r="E13" s="40">
        <f t="shared" ref="E13:E18" ca="1" si="1">VLOOKUP(TRIM($B13),INDIRECT($AH$13),8+$AH$15,FALSE)</f>
        <v>51720</v>
      </c>
      <c r="F13" s="40">
        <f t="shared" ref="F13:F18" ca="1" si="2">VLOOKUP(TRIM($B13),INDIRECT($AH$13),10+$AH$15,FALSE)</f>
        <v>98923</v>
      </c>
      <c r="G13" s="41">
        <f t="shared" ref="G13:G18" ca="1" si="3">VLOOKUP(TRIM($B13),INDIRECT($AH$13),6+$AH$15,FALSE)</f>
        <v>34</v>
      </c>
      <c r="H13" s="41">
        <f t="shared" ref="H13:H18" ca="1" si="4">VLOOKUP(TRIM($B13),INDIRECT($AH$13),5+$AH$15,FALSE)</f>
        <v>48</v>
      </c>
      <c r="I13" s="41">
        <f t="shared" ref="I13:I18" ca="1" si="5">VLOOKUP(TRIM($B13),INDIRECT($AH$13),7+$AH$15,FALSE)</f>
        <v>41</v>
      </c>
      <c r="J13" s="40"/>
      <c r="K13" s="40">
        <f t="shared" ref="K13:K18" ca="1" si="6">VLOOKUP(TRIM($B13),INDIRECT($AH$13),36+$AH$15,FALSE)</f>
        <v>231008</v>
      </c>
      <c r="L13" s="40">
        <f t="shared" ref="L13:L18" ca="1" si="7">VLOOKUP(TRIM($B13),INDIRECT($AH$13),35+$AH$15,FALSE)</f>
        <v>236145</v>
      </c>
      <c r="M13" s="40">
        <f t="shared" ref="M13:M18" ca="1" si="8">VLOOKUP(TRIM($B13),INDIRECT($AH$13),37+$AH$15,FALSE)</f>
        <v>467153</v>
      </c>
      <c r="N13" s="41">
        <f t="shared" ref="N13:N18" ca="1" si="9">VLOOKUP(TRIM($B13),INDIRECT($AH$13),33+$AH$15,FALSE)</f>
        <v>52</v>
      </c>
      <c r="O13" s="41">
        <f t="shared" ref="O13:O18" ca="1" si="10">VLOOKUP(TRIM($B13),INDIRECT($AH$13),32+$AH$15,FALSE)</f>
        <v>66</v>
      </c>
      <c r="P13" s="41">
        <f t="shared" ref="P13:P18" ca="1" si="11">VLOOKUP(TRIM($B13),INDIRECT($AH$13),34+$AH$15,FALSE)</f>
        <v>59</v>
      </c>
      <c r="Q13" s="40"/>
      <c r="R13" s="40">
        <f t="shared" ref="R13:R18" ca="1" si="12">VLOOKUP(TRIM($B13),INDIRECT($AH$13),63+$AH$15,FALSE)</f>
        <v>278211</v>
      </c>
      <c r="S13" s="40">
        <f t="shared" ref="S13:S18" ca="1" si="13">VLOOKUP(TRIM($B13),INDIRECT($AH$13),62+$AH$15,FALSE)</f>
        <v>287865</v>
      </c>
      <c r="T13" s="40">
        <f t="shared" ref="T13:T18" ca="1" si="14">VLOOKUP(TRIM($B13),INDIRECT($AH$13),64+$AH$15,FALSE)</f>
        <v>566076</v>
      </c>
      <c r="U13" s="41">
        <f t="shared" ref="U13:U18" ca="1" si="15">VLOOKUP(TRIM($B13),INDIRECT($AH$13),60+$AH$15,FALSE)</f>
        <v>49</v>
      </c>
      <c r="V13" s="41">
        <f t="shared" ref="V13:V18" ca="1" si="16">VLOOKUP(TRIM($B13),INDIRECT($AH$13),59+$AH$15,FALSE)</f>
        <v>63</v>
      </c>
      <c r="W13" s="41">
        <f t="shared" ref="W13:W18" ca="1" si="17">VLOOKUP(TRIM($B13),INDIRECT($AH$13),61+$AH$15,FALSE)</f>
        <v>56</v>
      </c>
      <c r="AH13" s="476" t="str">
        <f>"Table2b_"&amp;P5</f>
        <v>Table2b_2013</v>
      </c>
      <c r="AI13" s="476"/>
      <c r="AJ13" s="476"/>
      <c r="AK13" s="476"/>
      <c r="AL13" s="476"/>
      <c r="AM13" s="476"/>
      <c r="AN13" s="476"/>
      <c r="AO13" s="476"/>
      <c r="AP13" s="476"/>
      <c r="AQ13" s="476"/>
    </row>
    <row r="14" spans="1:43" s="461" customFormat="1" x14ac:dyDescent="0.2">
      <c r="A14" s="21"/>
      <c r="B14" s="39" t="s">
        <v>26</v>
      </c>
      <c r="C14" s="39"/>
      <c r="D14" s="40">
        <f t="shared" ca="1" si="0"/>
        <v>13439</v>
      </c>
      <c r="E14" s="40">
        <f t="shared" ca="1" si="1"/>
        <v>6583</v>
      </c>
      <c r="F14" s="40">
        <f t="shared" ca="1" si="2"/>
        <v>20022</v>
      </c>
      <c r="G14" s="41">
        <f t="shared" ca="1" si="3"/>
        <v>9</v>
      </c>
      <c r="H14" s="41">
        <f t="shared" ca="1" si="4"/>
        <v>13</v>
      </c>
      <c r="I14" s="41">
        <f t="shared" ca="1" si="5"/>
        <v>10</v>
      </c>
      <c r="J14" s="40"/>
      <c r="K14" s="40">
        <f t="shared" ca="1" si="6"/>
        <v>30513</v>
      </c>
      <c r="L14" s="40">
        <f t="shared" ca="1" si="7"/>
        <v>12613</v>
      </c>
      <c r="M14" s="40">
        <f t="shared" ca="1" si="8"/>
        <v>43126</v>
      </c>
      <c r="N14" s="41">
        <f t="shared" ca="1" si="9"/>
        <v>14</v>
      </c>
      <c r="O14" s="41">
        <f t="shared" ca="1" si="10"/>
        <v>21</v>
      </c>
      <c r="P14" s="41">
        <f t="shared" ca="1" si="11"/>
        <v>16</v>
      </c>
      <c r="Q14" s="40"/>
      <c r="R14" s="40">
        <f t="shared" ca="1" si="12"/>
        <v>43952</v>
      </c>
      <c r="S14" s="40">
        <f t="shared" ca="1" si="13"/>
        <v>19196</v>
      </c>
      <c r="T14" s="40">
        <f t="shared" ca="1" si="14"/>
        <v>63148</v>
      </c>
      <c r="U14" s="41">
        <f t="shared" ca="1" si="15"/>
        <v>12</v>
      </c>
      <c r="V14" s="41">
        <f t="shared" ca="1" si="16"/>
        <v>18</v>
      </c>
      <c r="W14" s="41">
        <f t="shared" ca="1" si="17"/>
        <v>14</v>
      </c>
      <c r="AH14" s="476"/>
      <c r="AI14" s="476"/>
      <c r="AJ14" s="476"/>
      <c r="AK14" s="476"/>
      <c r="AL14" s="476"/>
      <c r="AM14" s="476"/>
      <c r="AN14" s="476"/>
      <c r="AO14" s="476"/>
      <c r="AP14" s="476"/>
      <c r="AQ14" s="476"/>
    </row>
    <row r="15" spans="1:43" s="461" customFormat="1" x14ac:dyDescent="0.2">
      <c r="A15" s="21"/>
      <c r="B15" s="230" t="s">
        <v>27</v>
      </c>
      <c r="C15" s="39"/>
      <c r="D15" s="40">
        <f t="shared" ca="1" si="0"/>
        <v>11881</v>
      </c>
      <c r="E15" s="40">
        <f t="shared" ca="1" si="1"/>
        <v>5987</v>
      </c>
      <c r="F15" s="40">
        <f t="shared" ca="1" si="2"/>
        <v>17868</v>
      </c>
      <c r="G15" s="41">
        <f t="shared" ca="1" si="3"/>
        <v>10</v>
      </c>
      <c r="H15" s="41">
        <f t="shared" ca="1" si="4"/>
        <v>14</v>
      </c>
      <c r="I15" s="41">
        <f t="shared" ca="1" si="5"/>
        <v>11</v>
      </c>
      <c r="J15" s="40"/>
      <c r="K15" s="40">
        <f t="shared" ca="1" si="6"/>
        <v>26378</v>
      </c>
      <c r="L15" s="40">
        <f t="shared" ca="1" si="7"/>
        <v>10898</v>
      </c>
      <c r="M15" s="40">
        <f t="shared" ca="1" si="8"/>
        <v>37276</v>
      </c>
      <c r="N15" s="41">
        <f t="shared" ca="1" si="9"/>
        <v>16</v>
      </c>
      <c r="O15" s="41">
        <f t="shared" ca="1" si="10"/>
        <v>24</v>
      </c>
      <c r="P15" s="41">
        <f t="shared" ca="1" si="11"/>
        <v>18</v>
      </c>
      <c r="Q15" s="40"/>
      <c r="R15" s="40">
        <f t="shared" ca="1" si="12"/>
        <v>38259</v>
      </c>
      <c r="S15" s="40">
        <f t="shared" ca="1" si="13"/>
        <v>16885</v>
      </c>
      <c r="T15" s="40">
        <f t="shared" ca="1" si="14"/>
        <v>55144</v>
      </c>
      <c r="U15" s="41">
        <f t="shared" ca="1" si="15"/>
        <v>14</v>
      </c>
      <c r="V15" s="41">
        <f t="shared" ca="1" si="16"/>
        <v>20</v>
      </c>
      <c r="W15" s="41">
        <f t="shared" ca="1" si="17"/>
        <v>16</v>
      </c>
      <c r="AH15" s="488">
        <f>IF(P4="At least the expected standard in all ELGs",0,IF(P4="A good level of development",9,IF(P4="Average point score",18)))</f>
        <v>9</v>
      </c>
      <c r="AI15" s="476"/>
      <c r="AJ15" s="476"/>
      <c r="AK15" s="476"/>
      <c r="AL15" s="476"/>
      <c r="AM15" s="476"/>
      <c r="AN15" s="476"/>
      <c r="AO15" s="476"/>
      <c r="AP15" s="476"/>
      <c r="AQ15" s="476"/>
    </row>
    <row r="16" spans="1:43" s="461" customFormat="1" x14ac:dyDescent="0.2">
      <c r="A16" s="21"/>
      <c r="B16" s="489" t="s">
        <v>382</v>
      </c>
      <c r="C16" s="39"/>
      <c r="D16" s="40">
        <f t="shared" ca="1" si="0"/>
        <v>5824</v>
      </c>
      <c r="E16" s="40">
        <f t="shared" ca="1" si="1"/>
        <v>3409</v>
      </c>
      <c r="F16" s="40">
        <f t="shared" ca="1" si="2"/>
        <v>9233</v>
      </c>
      <c r="G16" s="41">
        <f t="shared" ca="1" si="3"/>
        <v>11</v>
      </c>
      <c r="H16" s="41">
        <f t="shared" ca="1" si="4"/>
        <v>15</v>
      </c>
      <c r="I16" s="41">
        <f t="shared" ca="1" si="5"/>
        <v>13</v>
      </c>
      <c r="J16" s="40"/>
      <c r="K16" s="40">
        <f t="shared" ca="1" si="6"/>
        <v>12344</v>
      </c>
      <c r="L16" s="40">
        <f t="shared" ca="1" si="7"/>
        <v>5674</v>
      </c>
      <c r="M16" s="40">
        <f t="shared" ca="1" si="8"/>
        <v>18018</v>
      </c>
      <c r="N16" s="41">
        <f t="shared" ca="1" si="9"/>
        <v>17</v>
      </c>
      <c r="O16" s="41">
        <f t="shared" ca="1" si="10"/>
        <v>25</v>
      </c>
      <c r="P16" s="41">
        <f t="shared" ca="1" si="11"/>
        <v>19</v>
      </c>
      <c r="Q16" s="40"/>
      <c r="R16" s="40">
        <f t="shared" ca="1" si="12"/>
        <v>18168</v>
      </c>
      <c r="S16" s="40">
        <f t="shared" ca="1" si="13"/>
        <v>9083</v>
      </c>
      <c r="T16" s="40">
        <f t="shared" ca="1" si="14"/>
        <v>27251</v>
      </c>
      <c r="U16" s="41">
        <f t="shared" ca="1" si="15"/>
        <v>15</v>
      </c>
      <c r="V16" s="41">
        <f t="shared" ca="1" si="16"/>
        <v>21</v>
      </c>
      <c r="W16" s="41">
        <f t="shared" ca="1" si="17"/>
        <v>17</v>
      </c>
      <c r="AH16" s="476"/>
      <c r="AI16" s="476"/>
      <c r="AJ16" s="476"/>
      <c r="AK16" s="476"/>
      <c r="AL16" s="476"/>
      <c r="AM16" s="476"/>
      <c r="AN16" s="476"/>
      <c r="AO16" s="476"/>
      <c r="AP16" s="476"/>
      <c r="AQ16" s="476"/>
    </row>
    <row r="17" spans="1:43" s="461" customFormat="1" x14ac:dyDescent="0.2">
      <c r="A17" s="21"/>
      <c r="B17" s="489" t="s">
        <v>383</v>
      </c>
      <c r="C17" s="39"/>
      <c r="D17" s="40">
        <f t="shared" ca="1" si="0"/>
        <v>6057</v>
      </c>
      <c r="E17" s="40">
        <f t="shared" ca="1" si="1"/>
        <v>2578</v>
      </c>
      <c r="F17" s="40">
        <f t="shared" ca="1" si="2"/>
        <v>8635</v>
      </c>
      <c r="G17" s="41">
        <f t="shared" ca="1" si="3"/>
        <v>9</v>
      </c>
      <c r="H17" s="41">
        <f t="shared" ca="1" si="4"/>
        <v>14</v>
      </c>
      <c r="I17" s="41">
        <f t="shared" ca="1" si="5"/>
        <v>10</v>
      </c>
      <c r="J17" s="40"/>
      <c r="K17" s="40">
        <f t="shared" ca="1" si="6"/>
        <v>14034</v>
      </c>
      <c r="L17" s="40">
        <f t="shared" ca="1" si="7"/>
        <v>5224</v>
      </c>
      <c r="M17" s="40">
        <f t="shared" ca="1" si="8"/>
        <v>19258</v>
      </c>
      <c r="N17" s="41">
        <f t="shared" ca="1" si="9"/>
        <v>15</v>
      </c>
      <c r="O17" s="41">
        <f t="shared" ca="1" si="10"/>
        <v>23</v>
      </c>
      <c r="P17" s="41">
        <f t="shared" ca="1" si="11"/>
        <v>17</v>
      </c>
      <c r="Q17" s="40"/>
      <c r="R17" s="40">
        <f t="shared" ca="1" si="12"/>
        <v>20091</v>
      </c>
      <c r="S17" s="40">
        <f t="shared" ca="1" si="13"/>
        <v>7802</v>
      </c>
      <c r="T17" s="40">
        <f t="shared" ca="1" si="14"/>
        <v>27893</v>
      </c>
      <c r="U17" s="41">
        <f t="shared" ca="1" si="15"/>
        <v>13</v>
      </c>
      <c r="V17" s="41">
        <f t="shared" ca="1" si="16"/>
        <v>20</v>
      </c>
      <c r="W17" s="41">
        <f t="shared" ca="1" si="17"/>
        <v>15</v>
      </c>
      <c r="AH17" s="476"/>
      <c r="AI17" s="476"/>
      <c r="AJ17" s="476"/>
      <c r="AK17" s="476"/>
      <c r="AL17" s="476"/>
      <c r="AM17" s="476"/>
      <c r="AN17" s="476"/>
      <c r="AO17" s="476"/>
      <c r="AP17" s="476"/>
      <c r="AQ17" s="476"/>
    </row>
    <row r="18" spans="1:43" s="461" customFormat="1" x14ac:dyDescent="0.2">
      <c r="A18" s="44"/>
      <c r="B18" s="233" t="s">
        <v>30</v>
      </c>
      <c r="C18" s="156"/>
      <c r="D18" s="369">
        <f t="shared" ca="1" si="0"/>
        <v>1558</v>
      </c>
      <c r="E18" s="369">
        <f t="shared" ca="1" si="1"/>
        <v>596</v>
      </c>
      <c r="F18" s="369">
        <f t="shared" ca="1" si="2"/>
        <v>2154</v>
      </c>
      <c r="G18" s="490">
        <f t="shared" ca="1" si="3"/>
        <v>1</v>
      </c>
      <c r="H18" s="490">
        <f t="shared" ca="1" si="4"/>
        <v>2</v>
      </c>
      <c r="I18" s="490">
        <f t="shared" ca="1" si="5"/>
        <v>1</v>
      </c>
      <c r="J18" s="369"/>
      <c r="K18" s="369">
        <f t="shared" ca="1" si="6"/>
        <v>4135</v>
      </c>
      <c r="L18" s="369">
        <f t="shared" ca="1" si="7"/>
        <v>1715</v>
      </c>
      <c r="M18" s="369">
        <f t="shared" ca="1" si="8"/>
        <v>5850</v>
      </c>
      <c r="N18" s="490">
        <f t="shared" ca="1" si="9"/>
        <v>2</v>
      </c>
      <c r="O18" s="490">
        <f t="shared" ca="1" si="10"/>
        <v>3</v>
      </c>
      <c r="P18" s="490">
        <f t="shared" ca="1" si="11"/>
        <v>2</v>
      </c>
      <c r="Q18" s="369"/>
      <c r="R18" s="369">
        <f t="shared" ca="1" si="12"/>
        <v>5693</v>
      </c>
      <c r="S18" s="369">
        <f t="shared" ca="1" si="13"/>
        <v>2311</v>
      </c>
      <c r="T18" s="369">
        <f t="shared" ca="1" si="14"/>
        <v>8004</v>
      </c>
      <c r="U18" s="490">
        <f t="shared" ca="1" si="15"/>
        <v>2</v>
      </c>
      <c r="V18" s="490">
        <f t="shared" ca="1" si="16"/>
        <v>3</v>
      </c>
      <c r="W18" s="490">
        <f t="shared" ca="1" si="17"/>
        <v>2</v>
      </c>
      <c r="X18" s="482"/>
      <c r="AH18" s="476"/>
      <c r="AI18" s="476"/>
      <c r="AJ18" s="476"/>
      <c r="AK18" s="476"/>
      <c r="AL18" s="476"/>
      <c r="AM18" s="476"/>
      <c r="AN18" s="476"/>
      <c r="AO18" s="476"/>
      <c r="AP18" s="476"/>
      <c r="AQ18" s="476"/>
    </row>
    <row r="19" spans="1:43" s="461" customFormat="1" x14ac:dyDescent="0.2">
      <c r="A19" s="17"/>
      <c r="B19" s="17"/>
      <c r="C19" s="17"/>
      <c r="D19" s="111"/>
      <c r="E19" s="111"/>
      <c r="F19" s="111"/>
      <c r="G19" s="112"/>
      <c r="H19" s="112"/>
      <c r="I19" s="112"/>
      <c r="J19" s="112"/>
      <c r="K19" s="491"/>
      <c r="L19" s="491"/>
      <c r="M19" s="491"/>
      <c r="N19" s="492"/>
      <c r="O19" s="492"/>
      <c r="P19" s="492"/>
      <c r="R19" s="111"/>
      <c r="S19" s="111"/>
      <c r="T19" s="111"/>
      <c r="U19" s="17"/>
      <c r="V19" s="17"/>
      <c r="W19" s="113" t="s">
        <v>43</v>
      </c>
      <c r="AH19" s="476"/>
      <c r="AI19" s="476"/>
      <c r="AJ19" s="476"/>
      <c r="AK19" s="476"/>
      <c r="AL19" s="476"/>
      <c r="AM19" s="476"/>
      <c r="AN19" s="476"/>
      <c r="AO19" s="476"/>
      <c r="AP19" s="476"/>
      <c r="AQ19" s="476"/>
    </row>
    <row r="20" spans="1:43" s="6" customFormat="1" ht="12.75" customHeight="1" x14ac:dyDescent="0.2">
      <c r="A20" s="462" t="s">
        <v>384</v>
      </c>
      <c r="B20" s="49"/>
      <c r="C20" s="49"/>
      <c r="D20" s="36"/>
      <c r="E20" s="114"/>
      <c r="F20" s="114"/>
      <c r="G20" s="114"/>
      <c r="H20" s="114"/>
      <c r="I20" s="114"/>
      <c r="J20" s="114"/>
      <c r="K20" s="491"/>
      <c r="L20" s="491"/>
      <c r="M20" s="491"/>
      <c r="N20" s="492"/>
      <c r="O20" s="492"/>
      <c r="P20" s="492"/>
      <c r="Q20" s="461"/>
      <c r="R20" s="115"/>
      <c r="S20" s="115"/>
      <c r="T20" s="115"/>
      <c r="U20" s="115"/>
      <c r="V20" s="115"/>
      <c r="W20" s="115"/>
      <c r="X20" s="115"/>
      <c r="Y20" s="115"/>
      <c r="Z20" s="115"/>
      <c r="AA20" s="115"/>
      <c r="AB20" s="115"/>
      <c r="AC20" s="116"/>
    </row>
    <row r="21" spans="1:43" x14ac:dyDescent="0.2">
      <c r="A21" s="462" t="s">
        <v>385</v>
      </c>
      <c r="B21" s="463"/>
      <c r="C21" s="463"/>
      <c r="D21" s="463"/>
      <c r="E21" s="463"/>
      <c r="F21" s="463"/>
      <c r="G21" s="463"/>
      <c r="H21" s="463"/>
      <c r="I21" s="463"/>
      <c r="J21" s="463"/>
      <c r="K21" s="491"/>
      <c r="L21" s="491"/>
      <c r="M21" s="491"/>
      <c r="N21" s="492"/>
      <c r="O21" s="492"/>
      <c r="P21" s="492"/>
      <c r="Q21" s="461"/>
      <c r="AD21" s="493"/>
      <c r="AH21" s="459"/>
      <c r="AI21" s="459"/>
      <c r="AJ21" s="459"/>
      <c r="AK21" s="459"/>
      <c r="AL21" s="459"/>
      <c r="AM21" s="459"/>
      <c r="AN21" s="459"/>
      <c r="AO21" s="459"/>
      <c r="AP21" s="459"/>
      <c r="AQ21" s="459"/>
    </row>
    <row r="22" spans="1:43" ht="25.5" customHeight="1" x14ac:dyDescent="0.2">
      <c r="A22" s="661" t="s">
        <v>414</v>
      </c>
      <c r="B22" s="661"/>
      <c r="C22" s="661"/>
      <c r="D22" s="661"/>
      <c r="E22" s="661"/>
      <c r="F22" s="661"/>
      <c r="G22" s="661"/>
      <c r="H22" s="661"/>
      <c r="I22" s="661"/>
      <c r="J22" s="661"/>
      <c r="K22" s="661"/>
      <c r="L22" s="661"/>
      <c r="M22" s="661"/>
      <c r="N22" s="661"/>
      <c r="O22" s="661"/>
      <c r="P22" s="661"/>
      <c r="Q22" s="661"/>
      <c r="R22" s="661"/>
      <c r="S22" s="661"/>
      <c r="T22" s="661"/>
      <c r="U22" s="661"/>
      <c r="V22" s="661"/>
      <c r="W22" s="662"/>
      <c r="AD22" s="493"/>
      <c r="AH22" s="459"/>
      <c r="AI22" s="459"/>
      <c r="AJ22" s="459"/>
      <c r="AK22" s="459"/>
      <c r="AL22" s="459"/>
      <c r="AM22" s="459"/>
      <c r="AN22" s="459"/>
      <c r="AO22" s="459"/>
      <c r="AP22" s="459"/>
      <c r="AQ22" s="459"/>
    </row>
    <row r="23" spans="1:43" x14ac:dyDescent="0.2">
      <c r="A23" s="49" t="s">
        <v>401</v>
      </c>
      <c r="B23" s="464"/>
      <c r="C23" s="464"/>
      <c r="D23" s="464"/>
      <c r="E23" s="464"/>
      <c r="F23" s="464"/>
      <c r="G23" s="464"/>
      <c r="H23" s="464"/>
      <c r="I23" s="464"/>
      <c r="J23" s="464"/>
      <c r="K23" s="464"/>
      <c r="L23" s="464"/>
      <c r="M23" s="464"/>
      <c r="N23" s="464"/>
      <c r="O23" s="464"/>
      <c r="P23" s="464"/>
      <c r="Q23" s="464"/>
      <c r="R23" s="464"/>
      <c r="S23" s="464"/>
      <c r="T23" s="464"/>
      <c r="U23" s="464"/>
      <c r="V23" s="464"/>
      <c r="AD23" s="493"/>
      <c r="AH23" s="459"/>
      <c r="AI23" s="459"/>
      <c r="AJ23" s="459"/>
      <c r="AK23" s="459"/>
      <c r="AL23" s="459"/>
      <c r="AM23" s="459"/>
      <c r="AN23" s="459"/>
      <c r="AO23" s="459"/>
      <c r="AP23" s="459"/>
      <c r="AQ23" s="459"/>
    </row>
    <row r="24" spans="1:43" ht="12.75" customHeight="1" x14ac:dyDescent="0.2">
      <c r="A24" s="661" t="s">
        <v>402</v>
      </c>
      <c r="B24" s="661"/>
      <c r="C24" s="661"/>
      <c r="D24" s="661"/>
      <c r="E24" s="661"/>
      <c r="F24" s="661"/>
      <c r="G24" s="661"/>
      <c r="H24" s="661"/>
      <c r="I24" s="661"/>
      <c r="J24" s="662"/>
      <c r="K24" s="662"/>
      <c r="L24" s="662"/>
      <c r="M24" s="662"/>
      <c r="N24" s="662"/>
      <c r="O24" s="662"/>
      <c r="P24" s="662"/>
      <c r="Q24" s="662"/>
      <c r="R24" s="662"/>
      <c r="S24" s="662"/>
      <c r="T24" s="662"/>
      <c r="U24" s="662"/>
      <c r="V24" s="662"/>
      <c r="AG24" s="493"/>
      <c r="AH24" s="459"/>
      <c r="AI24" s="459"/>
      <c r="AJ24" s="459"/>
      <c r="AK24" s="459"/>
      <c r="AL24" s="459"/>
      <c r="AM24" s="459"/>
      <c r="AN24" s="459"/>
      <c r="AO24" s="459"/>
      <c r="AP24" s="459"/>
      <c r="AQ24" s="459"/>
    </row>
    <row r="25" spans="1:43" ht="12.75" customHeight="1" x14ac:dyDescent="0.2">
      <c r="A25" s="661" t="s">
        <v>403</v>
      </c>
      <c r="B25" s="662"/>
      <c r="C25" s="662"/>
      <c r="D25" s="662"/>
      <c r="E25" s="662"/>
      <c r="F25" s="662"/>
      <c r="G25" s="662"/>
      <c r="H25" s="662"/>
      <c r="I25" s="662"/>
      <c r="J25" s="662"/>
      <c r="K25" s="662"/>
      <c r="L25" s="662"/>
      <c r="M25" s="662"/>
      <c r="N25" s="662"/>
      <c r="O25" s="662"/>
      <c r="P25" s="662"/>
      <c r="Q25" s="662"/>
      <c r="R25" s="662"/>
      <c r="S25" s="662"/>
      <c r="T25" s="662"/>
      <c r="U25" s="662"/>
      <c r="V25" s="662"/>
      <c r="AG25" s="493"/>
      <c r="AH25" s="459"/>
      <c r="AI25" s="459"/>
      <c r="AJ25" s="459"/>
      <c r="AK25" s="459"/>
      <c r="AL25" s="459"/>
      <c r="AM25" s="459"/>
      <c r="AN25" s="459"/>
      <c r="AO25" s="459"/>
      <c r="AP25" s="459"/>
      <c r="AQ25" s="459"/>
    </row>
    <row r="26" spans="1:43" ht="24.75" customHeight="1" x14ac:dyDescent="0.2">
      <c r="A26" s="661" t="s">
        <v>404</v>
      </c>
      <c r="B26" s="661"/>
      <c r="C26" s="661"/>
      <c r="D26" s="661"/>
      <c r="E26" s="661"/>
      <c r="F26" s="661"/>
      <c r="G26" s="661"/>
      <c r="H26" s="661"/>
      <c r="I26" s="661"/>
      <c r="J26" s="661"/>
      <c r="K26" s="661"/>
      <c r="L26" s="661"/>
      <c r="M26" s="661"/>
      <c r="N26" s="661"/>
      <c r="O26" s="661"/>
      <c r="P26" s="662"/>
      <c r="Q26" s="662"/>
      <c r="R26" s="662"/>
      <c r="S26" s="662"/>
      <c r="T26" s="662"/>
      <c r="U26" s="662"/>
      <c r="V26" s="662"/>
      <c r="W26" s="662"/>
      <c r="AG26" s="493"/>
      <c r="AH26" s="459"/>
      <c r="AI26" s="459"/>
      <c r="AJ26" s="459"/>
      <c r="AK26" s="459"/>
      <c r="AL26" s="459"/>
      <c r="AM26" s="459"/>
      <c r="AN26" s="459"/>
      <c r="AO26" s="459"/>
      <c r="AP26" s="459"/>
      <c r="AQ26" s="459"/>
    </row>
    <row r="27" spans="1:43" x14ac:dyDescent="0.2">
      <c r="A27" s="459" t="s">
        <v>405</v>
      </c>
      <c r="B27" s="464"/>
      <c r="C27" s="464"/>
      <c r="D27" s="464"/>
      <c r="E27" s="464"/>
      <c r="F27" s="464"/>
      <c r="G27" s="464"/>
      <c r="H27" s="464"/>
      <c r="I27" s="464"/>
      <c r="J27" s="464"/>
      <c r="K27" s="464"/>
      <c r="L27" s="464"/>
      <c r="M27" s="464"/>
      <c r="N27" s="464"/>
      <c r="O27" s="464"/>
      <c r="P27" s="464"/>
      <c r="Q27" s="464"/>
      <c r="R27" s="464"/>
      <c r="S27" s="464"/>
      <c r="T27" s="464"/>
      <c r="U27" s="464"/>
      <c r="V27" s="464"/>
      <c r="AG27" s="493"/>
      <c r="AH27" s="459"/>
      <c r="AI27" s="459"/>
      <c r="AJ27" s="459"/>
      <c r="AK27" s="459"/>
      <c r="AL27" s="459"/>
      <c r="AM27" s="459"/>
      <c r="AN27" s="459"/>
      <c r="AO27" s="459"/>
      <c r="AP27" s="459"/>
      <c r="AQ27" s="459"/>
    </row>
    <row r="28" spans="1:43" ht="9" customHeight="1" x14ac:dyDescent="0.2">
      <c r="A28" s="464"/>
      <c r="B28" s="464"/>
      <c r="C28" s="464"/>
      <c r="D28" s="464"/>
      <c r="E28" s="464"/>
      <c r="F28" s="464"/>
      <c r="G28" s="464"/>
      <c r="H28" s="464"/>
      <c r="I28" s="464"/>
      <c r="J28" s="464"/>
      <c r="K28" s="464"/>
      <c r="L28" s="464"/>
      <c r="M28" s="464"/>
      <c r="N28" s="464"/>
      <c r="O28" s="464"/>
      <c r="P28" s="464"/>
      <c r="Q28" s="464"/>
      <c r="R28" s="464"/>
      <c r="S28" s="464"/>
      <c r="T28" s="464"/>
      <c r="U28" s="464"/>
      <c r="V28" s="464"/>
      <c r="AG28" s="493"/>
      <c r="AH28" s="459"/>
      <c r="AI28" s="459"/>
      <c r="AJ28" s="459"/>
      <c r="AK28" s="459"/>
      <c r="AL28" s="459"/>
      <c r="AM28" s="459"/>
      <c r="AN28" s="459"/>
      <c r="AO28" s="459"/>
      <c r="AP28" s="459"/>
      <c r="AQ28" s="459"/>
    </row>
    <row r="29" spans="1:43" s="6" customFormat="1" x14ac:dyDescent="0.2">
      <c r="A29" s="49"/>
      <c r="B29" s="49"/>
      <c r="C29" s="49"/>
      <c r="D29" s="36"/>
      <c r="E29" s="36"/>
      <c r="F29" s="36"/>
      <c r="G29" s="36"/>
      <c r="H29" s="36"/>
      <c r="I29" s="19"/>
      <c r="J29" s="19"/>
      <c r="K29" s="491"/>
      <c r="L29" s="491"/>
      <c r="M29" s="491"/>
      <c r="N29" s="492"/>
      <c r="O29" s="492"/>
      <c r="P29" s="492"/>
      <c r="Q29" s="461"/>
      <c r="R29" s="19"/>
    </row>
    <row r="30" spans="1:43" x14ac:dyDescent="0.2">
      <c r="K30" s="491"/>
      <c r="L30" s="491"/>
      <c r="M30" s="491"/>
      <c r="N30" s="492"/>
      <c r="O30" s="492"/>
      <c r="P30" s="492"/>
      <c r="Q30" s="461"/>
    </row>
    <row r="31" spans="1:43" x14ac:dyDescent="0.2">
      <c r="A31" s="465" t="s">
        <v>316</v>
      </c>
      <c r="B31" s="462"/>
      <c r="C31" s="462"/>
      <c r="D31" s="462"/>
      <c r="E31" s="462"/>
      <c r="F31" s="462"/>
      <c r="G31" s="462"/>
      <c r="H31" s="462"/>
      <c r="I31" s="462"/>
      <c r="K31" s="491"/>
      <c r="L31" s="491"/>
      <c r="M31" s="491"/>
      <c r="N31" s="492"/>
      <c r="O31" s="492"/>
      <c r="P31" s="492"/>
      <c r="Q31" s="461"/>
      <c r="AA31" s="460"/>
      <c r="AH31" s="459"/>
      <c r="AI31" s="459"/>
      <c r="AJ31" s="459"/>
      <c r="AK31" s="459"/>
      <c r="AL31" s="459"/>
      <c r="AM31" s="459"/>
      <c r="AN31" s="459"/>
      <c r="AO31" s="459"/>
      <c r="AP31" s="459"/>
      <c r="AQ31" s="459"/>
    </row>
    <row r="32" spans="1:43" ht="12.75" customHeight="1" x14ac:dyDescent="0.2">
      <c r="A32" s="462" t="s">
        <v>415</v>
      </c>
      <c r="B32" s="462"/>
      <c r="C32" s="494"/>
      <c r="D32" s="494"/>
      <c r="E32" s="494"/>
      <c r="F32" s="495"/>
      <c r="G32" s="495"/>
      <c r="H32" s="495"/>
      <c r="I32" s="494"/>
      <c r="J32" s="494"/>
      <c r="K32" s="491"/>
      <c r="L32" s="491"/>
      <c r="M32" s="491"/>
      <c r="N32" s="492"/>
      <c r="O32" s="492"/>
      <c r="P32" s="492"/>
      <c r="Q32" s="485"/>
      <c r="AE32" s="460"/>
      <c r="AH32" s="459"/>
      <c r="AI32" s="459"/>
      <c r="AJ32" s="459"/>
      <c r="AK32" s="459"/>
      <c r="AL32" s="459"/>
      <c r="AM32" s="459"/>
      <c r="AN32" s="459"/>
      <c r="AO32" s="459"/>
      <c r="AP32" s="459"/>
      <c r="AQ32" s="459"/>
    </row>
    <row r="33" spans="11:17" x14ac:dyDescent="0.2">
      <c r="K33" s="106"/>
      <c r="L33" s="106"/>
      <c r="M33" s="106"/>
      <c r="N33" s="496"/>
      <c r="O33" s="496"/>
      <c r="P33" s="496"/>
      <c r="Q33" s="461"/>
    </row>
    <row r="34" spans="11:17" x14ac:dyDescent="0.2">
      <c r="K34" s="491"/>
      <c r="L34" s="491"/>
      <c r="M34" s="491"/>
      <c r="N34" s="492"/>
      <c r="O34" s="492"/>
      <c r="P34" s="492"/>
      <c r="Q34" s="461"/>
    </row>
    <row r="35" spans="11:17" x14ac:dyDescent="0.2">
      <c r="K35" s="491"/>
      <c r="L35" s="491"/>
      <c r="M35" s="491"/>
      <c r="N35" s="492"/>
      <c r="O35" s="492"/>
      <c r="P35" s="492"/>
      <c r="Q35" s="461"/>
    </row>
    <row r="36" spans="11:17" x14ac:dyDescent="0.2">
      <c r="K36" s="491"/>
      <c r="L36" s="491"/>
      <c r="M36" s="491"/>
      <c r="N36" s="492"/>
      <c r="O36" s="492"/>
      <c r="P36" s="492"/>
      <c r="Q36" s="485"/>
    </row>
    <row r="37" spans="11:17" x14ac:dyDescent="0.2">
      <c r="K37" s="106"/>
      <c r="L37" s="106"/>
      <c r="M37" s="106"/>
      <c r="N37" s="496"/>
      <c r="O37" s="496"/>
      <c r="P37" s="496"/>
      <c r="Q37" s="461"/>
    </row>
    <row r="38" spans="11:17" x14ac:dyDescent="0.2">
      <c r="K38" s="497"/>
    </row>
    <row r="39" spans="11:17" x14ac:dyDescent="0.2">
      <c r="K39" s="497"/>
    </row>
    <row r="40" spans="11:17" x14ac:dyDescent="0.2">
      <c r="K40" s="497"/>
    </row>
    <row r="42" spans="11:17" x14ac:dyDescent="0.2">
      <c r="K42" s="497"/>
    </row>
    <row r="43" spans="11:17" x14ac:dyDescent="0.2">
      <c r="K43" s="497"/>
    </row>
    <row r="44" spans="11:17" x14ac:dyDescent="0.2">
      <c r="K44" s="497"/>
    </row>
    <row r="46" spans="11:17" x14ac:dyDescent="0.2">
      <c r="K46" s="497"/>
    </row>
  </sheetData>
  <sheetProtection sheet="1" objects="1" scenarios="1"/>
  <mergeCells count="21">
    <mergeCell ref="A22:W22"/>
    <mergeCell ref="A24:V24"/>
    <mergeCell ref="A25:V25"/>
    <mergeCell ref="A26:W26"/>
    <mergeCell ref="A7:B9"/>
    <mergeCell ref="D7:I7"/>
    <mergeCell ref="K7:P7"/>
    <mergeCell ref="R7:W7"/>
    <mergeCell ref="D8:F8"/>
    <mergeCell ref="G8:I8"/>
    <mergeCell ref="K8:M8"/>
    <mergeCell ref="N8:P8"/>
    <mergeCell ref="R8:T8"/>
    <mergeCell ref="U8:W8"/>
    <mergeCell ref="A2:D2"/>
    <mergeCell ref="N3:X3"/>
    <mergeCell ref="A4:K5"/>
    <mergeCell ref="N4:O4"/>
    <mergeCell ref="P4:X4"/>
    <mergeCell ref="N5:O5"/>
    <mergeCell ref="P5:X5"/>
  </mergeCells>
  <conditionalFormatting sqref="G10:I18 N10:P18 U10:W18">
    <cfRule type="expression" dxfId="5" priority="1">
      <formula>$P$4="Average point score"</formula>
    </cfRule>
  </conditionalFormatting>
  <dataValidations count="1">
    <dataValidation type="list" allowBlank="1" showInputMessage="1" showErrorMessage="1" sqref="P4:R4 JL4:JN4 TH4:TJ4 ADD4:ADF4 AMZ4:ANB4 AWV4:AWX4 BGR4:BGT4 BQN4:BQP4 CAJ4:CAL4 CKF4:CKH4 CUB4:CUD4 DDX4:DDZ4 DNT4:DNV4 DXP4:DXR4 EHL4:EHN4 ERH4:ERJ4 FBD4:FBF4 FKZ4:FLB4 FUV4:FUX4 GER4:GET4 GON4:GOP4 GYJ4:GYL4 HIF4:HIH4 HSB4:HSD4 IBX4:IBZ4 ILT4:ILV4 IVP4:IVR4 JFL4:JFN4 JPH4:JPJ4 JZD4:JZF4 KIZ4:KJB4 KSV4:KSX4 LCR4:LCT4 LMN4:LMP4 LWJ4:LWL4 MGF4:MGH4 MQB4:MQD4 MZX4:MZZ4 NJT4:NJV4 NTP4:NTR4 ODL4:ODN4 ONH4:ONJ4 OXD4:OXF4 PGZ4:PHB4 PQV4:PQX4 QAR4:QAT4 QKN4:QKP4 QUJ4:QUL4 REF4:REH4 ROB4:ROD4 RXX4:RXZ4 SHT4:SHV4 SRP4:SRR4 TBL4:TBN4 TLH4:TLJ4 TVD4:TVF4 UEZ4:UFB4 UOV4:UOX4 UYR4:UYT4 VIN4:VIP4 VSJ4:VSL4 WCF4:WCH4 WMB4:WMD4 WVX4:WVZ4 P65540:R65540 JL65540:JN65540 TH65540:TJ65540 ADD65540:ADF65540 AMZ65540:ANB65540 AWV65540:AWX65540 BGR65540:BGT65540 BQN65540:BQP65540 CAJ65540:CAL65540 CKF65540:CKH65540 CUB65540:CUD65540 DDX65540:DDZ65540 DNT65540:DNV65540 DXP65540:DXR65540 EHL65540:EHN65540 ERH65540:ERJ65540 FBD65540:FBF65540 FKZ65540:FLB65540 FUV65540:FUX65540 GER65540:GET65540 GON65540:GOP65540 GYJ65540:GYL65540 HIF65540:HIH65540 HSB65540:HSD65540 IBX65540:IBZ65540 ILT65540:ILV65540 IVP65540:IVR65540 JFL65540:JFN65540 JPH65540:JPJ65540 JZD65540:JZF65540 KIZ65540:KJB65540 KSV65540:KSX65540 LCR65540:LCT65540 LMN65540:LMP65540 LWJ65540:LWL65540 MGF65540:MGH65540 MQB65540:MQD65540 MZX65540:MZZ65540 NJT65540:NJV65540 NTP65540:NTR65540 ODL65540:ODN65540 ONH65540:ONJ65540 OXD65540:OXF65540 PGZ65540:PHB65540 PQV65540:PQX65540 QAR65540:QAT65540 QKN65540:QKP65540 QUJ65540:QUL65540 REF65540:REH65540 ROB65540:ROD65540 RXX65540:RXZ65540 SHT65540:SHV65540 SRP65540:SRR65540 TBL65540:TBN65540 TLH65540:TLJ65540 TVD65540:TVF65540 UEZ65540:UFB65540 UOV65540:UOX65540 UYR65540:UYT65540 VIN65540:VIP65540 VSJ65540:VSL65540 WCF65540:WCH65540 WMB65540:WMD65540 WVX65540:WVZ65540 P131076:R131076 JL131076:JN131076 TH131076:TJ131076 ADD131076:ADF131076 AMZ131076:ANB131076 AWV131076:AWX131076 BGR131076:BGT131076 BQN131076:BQP131076 CAJ131076:CAL131076 CKF131076:CKH131076 CUB131076:CUD131076 DDX131076:DDZ131076 DNT131076:DNV131076 DXP131076:DXR131076 EHL131076:EHN131076 ERH131076:ERJ131076 FBD131076:FBF131076 FKZ131076:FLB131076 FUV131076:FUX131076 GER131076:GET131076 GON131076:GOP131076 GYJ131076:GYL131076 HIF131076:HIH131076 HSB131076:HSD131076 IBX131076:IBZ131076 ILT131076:ILV131076 IVP131076:IVR131076 JFL131076:JFN131076 JPH131076:JPJ131076 JZD131076:JZF131076 KIZ131076:KJB131076 KSV131076:KSX131076 LCR131076:LCT131076 LMN131076:LMP131076 LWJ131076:LWL131076 MGF131076:MGH131076 MQB131076:MQD131076 MZX131076:MZZ131076 NJT131076:NJV131076 NTP131076:NTR131076 ODL131076:ODN131076 ONH131076:ONJ131076 OXD131076:OXF131076 PGZ131076:PHB131076 PQV131076:PQX131076 QAR131076:QAT131076 QKN131076:QKP131076 QUJ131076:QUL131076 REF131076:REH131076 ROB131076:ROD131076 RXX131076:RXZ131076 SHT131076:SHV131076 SRP131076:SRR131076 TBL131076:TBN131076 TLH131076:TLJ131076 TVD131076:TVF131076 UEZ131076:UFB131076 UOV131076:UOX131076 UYR131076:UYT131076 VIN131076:VIP131076 VSJ131076:VSL131076 WCF131076:WCH131076 WMB131076:WMD131076 WVX131076:WVZ131076 P196612:R196612 JL196612:JN196612 TH196612:TJ196612 ADD196612:ADF196612 AMZ196612:ANB196612 AWV196612:AWX196612 BGR196612:BGT196612 BQN196612:BQP196612 CAJ196612:CAL196612 CKF196612:CKH196612 CUB196612:CUD196612 DDX196612:DDZ196612 DNT196612:DNV196612 DXP196612:DXR196612 EHL196612:EHN196612 ERH196612:ERJ196612 FBD196612:FBF196612 FKZ196612:FLB196612 FUV196612:FUX196612 GER196612:GET196612 GON196612:GOP196612 GYJ196612:GYL196612 HIF196612:HIH196612 HSB196612:HSD196612 IBX196612:IBZ196612 ILT196612:ILV196612 IVP196612:IVR196612 JFL196612:JFN196612 JPH196612:JPJ196612 JZD196612:JZF196612 KIZ196612:KJB196612 KSV196612:KSX196612 LCR196612:LCT196612 LMN196612:LMP196612 LWJ196612:LWL196612 MGF196612:MGH196612 MQB196612:MQD196612 MZX196612:MZZ196612 NJT196612:NJV196612 NTP196612:NTR196612 ODL196612:ODN196612 ONH196612:ONJ196612 OXD196612:OXF196612 PGZ196612:PHB196612 PQV196612:PQX196612 QAR196612:QAT196612 QKN196612:QKP196612 QUJ196612:QUL196612 REF196612:REH196612 ROB196612:ROD196612 RXX196612:RXZ196612 SHT196612:SHV196612 SRP196612:SRR196612 TBL196612:TBN196612 TLH196612:TLJ196612 TVD196612:TVF196612 UEZ196612:UFB196612 UOV196612:UOX196612 UYR196612:UYT196612 VIN196612:VIP196612 VSJ196612:VSL196612 WCF196612:WCH196612 WMB196612:WMD196612 WVX196612:WVZ196612 P262148:R262148 JL262148:JN262148 TH262148:TJ262148 ADD262148:ADF262148 AMZ262148:ANB262148 AWV262148:AWX262148 BGR262148:BGT262148 BQN262148:BQP262148 CAJ262148:CAL262148 CKF262148:CKH262148 CUB262148:CUD262148 DDX262148:DDZ262148 DNT262148:DNV262148 DXP262148:DXR262148 EHL262148:EHN262148 ERH262148:ERJ262148 FBD262148:FBF262148 FKZ262148:FLB262148 FUV262148:FUX262148 GER262148:GET262148 GON262148:GOP262148 GYJ262148:GYL262148 HIF262148:HIH262148 HSB262148:HSD262148 IBX262148:IBZ262148 ILT262148:ILV262148 IVP262148:IVR262148 JFL262148:JFN262148 JPH262148:JPJ262148 JZD262148:JZF262148 KIZ262148:KJB262148 KSV262148:KSX262148 LCR262148:LCT262148 LMN262148:LMP262148 LWJ262148:LWL262148 MGF262148:MGH262148 MQB262148:MQD262148 MZX262148:MZZ262148 NJT262148:NJV262148 NTP262148:NTR262148 ODL262148:ODN262148 ONH262148:ONJ262148 OXD262148:OXF262148 PGZ262148:PHB262148 PQV262148:PQX262148 QAR262148:QAT262148 QKN262148:QKP262148 QUJ262148:QUL262148 REF262148:REH262148 ROB262148:ROD262148 RXX262148:RXZ262148 SHT262148:SHV262148 SRP262148:SRR262148 TBL262148:TBN262148 TLH262148:TLJ262148 TVD262148:TVF262148 UEZ262148:UFB262148 UOV262148:UOX262148 UYR262148:UYT262148 VIN262148:VIP262148 VSJ262148:VSL262148 WCF262148:WCH262148 WMB262148:WMD262148 WVX262148:WVZ262148 P327684:R327684 JL327684:JN327684 TH327684:TJ327684 ADD327684:ADF327684 AMZ327684:ANB327684 AWV327684:AWX327684 BGR327684:BGT327684 BQN327684:BQP327684 CAJ327684:CAL327684 CKF327684:CKH327684 CUB327684:CUD327684 DDX327684:DDZ327684 DNT327684:DNV327684 DXP327684:DXR327684 EHL327684:EHN327684 ERH327684:ERJ327684 FBD327684:FBF327684 FKZ327684:FLB327684 FUV327684:FUX327684 GER327684:GET327684 GON327684:GOP327684 GYJ327684:GYL327684 HIF327684:HIH327684 HSB327684:HSD327684 IBX327684:IBZ327684 ILT327684:ILV327684 IVP327684:IVR327684 JFL327684:JFN327684 JPH327684:JPJ327684 JZD327684:JZF327684 KIZ327684:KJB327684 KSV327684:KSX327684 LCR327684:LCT327684 LMN327684:LMP327684 LWJ327684:LWL327684 MGF327684:MGH327684 MQB327684:MQD327684 MZX327684:MZZ327684 NJT327684:NJV327684 NTP327684:NTR327684 ODL327684:ODN327684 ONH327684:ONJ327684 OXD327684:OXF327684 PGZ327684:PHB327684 PQV327684:PQX327684 QAR327684:QAT327684 QKN327684:QKP327684 QUJ327684:QUL327684 REF327684:REH327684 ROB327684:ROD327684 RXX327684:RXZ327684 SHT327684:SHV327684 SRP327684:SRR327684 TBL327684:TBN327684 TLH327684:TLJ327684 TVD327684:TVF327684 UEZ327684:UFB327684 UOV327684:UOX327684 UYR327684:UYT327684 VIN327684:VIP327684 VSJ327684:VSL327684 WCF327684:WCH327684 WMB327684:WMD327684 WVX327684:WVZ327684 P393220:R393220 JL393220:JN393220 TH393220:TJ393220 ADD393220:ADF393220 AMZ393220:ANB393220 AWV393220:AWX393220 BGR393220:BGT393220 BQN393220:BQP393220 CAJ393220:CAL393220 CKF393220:CKH393220 CUB393220:CUD393220 DDX393220:DDZ393220 DNT393220:DNV393220 DXP393220:DXR393220 EHL393220:EHN393220 ERH393220:ERJ393220 FBD393220:FBF393220 FKZ393220:FLB393220 FUV393220:FUX393220 GER393220:GET393220 GON393220:GOP393220 GYJ393220:GYL393220 HIF393220:HIH393220 HSB393220:HSD393220 IBX393220:IBZ393220 ILT393220:ILV393220 IVP393220:IVR393220 JFL393220:JFN393220 JPH393220:JPJ393220 JZD393220:JZF393220 KIZ393220:KJB393220 KSV393220:KSX393220 LCR393220:LCT393220 LMN393220:LMP393220 LWJ393220:LWL393220 MGF393220:MGH393220 MQB393220:MQD393220 MZX393220:MZZ393220 NJT393220:NJV393220 NTP393220:NTR393220 ODL393220:ODN393220 ONH393220:ONJ393220 OXD393220:OXF393220 PGZ393220:PHB393220 PQV393220:PQX393220 QAR393220:QAT393220 QKN393220:QKP393220 QUJ393220:QUL393220 REF393220:REH393220 ROB393220:ROD393220 RXX393220:RXZ393220 SHT393220:SHV393220 SRP393220:SRR393220 TBL393220:TBN393220 TLH393220:TLJ393220 TVD393220:TVF393220 UEZ393220:UFB393220 UOV393220:UOX393220 UYR393220:UYT393220 VIN393220:VIP393220 VSJ393220:VSL393220 WCF393220:WCH393220 WMB393220:WMD393220 WVX393220:WVZ393220 P458756:R458756 JL458756:JN458756 TH458756:TJ458756 ADD458756:ADF458756 AMZ458756:ANB458756 AWV458756:AWX458756 BGR458756:BGT458756 BQN458756:BQP458756 CAJ458756:CAL458756 CKF458756:CKH458756 CUB458756:CUD458756 DDX458756:DDZ458756 DNT458756:DNV458756 DXP458756:DXR458756 EHL458756:EHN458756 ERH458756:ERJ458756 FBD458756:FBF458756 FKZ458756:FLB458756 FUV458756:FUX458756 GER458756:GET458756 GON458756:GOP458756 GYJ458756:GYL458756 HIF458756:HIH458756 HSB458756:HSD458756 IBX458756:IBZ458756 ILT458756:ILV458756 IVP458756:IVR458756 JFL458756:JFN458756 JPH458756:JPJ458756 JZD458756:JZF458756 KIZ458756:KJB458756 KSV458756:KSX458756 LCR458756:LCT458756 LMN458756:LMP458756 LWJ458756:LWL458756 MGF458756:MGH458756 MQB458756:MQD458756 MZX458756:MZZ458756 NJT458756:NJV458756 NTP458756:NTR458756 ODL458756:ODN458756 ONH458756:ONJ458756 OXD458756:OXF458756 PGZ458756:PHB458756 PQV458756:PQX458756 QAR458756:QAT458756 QKN458756:QKP458756 QUJ458756:QUL458756 REF458756:REH458756 ROB458756:ROD458756 RXX458756:RXZ458756 SHT458756:SHV458756 SRP458756:SRR458756 TBL458756:TBN458756 TLH458756:TLJ458756 TVD458756:TVF458756 UEZ458756:UFB458756 UOV458756:UOX458756 UYR458756:UYT458756 VIN458756:VIP458756 VSJ458756:VSL458756 WCF458756:WCH458756 WMB458756:WMD458756 WVX458756:WVZ458756 P524292:R524292 JL524292:JN524292 TH524292:TJ524292 ADD524292:ADF524292 AMZ524292:ANB524292 AWV524292:AWX524292 BGR524292:BGT524292 BQN524292:BQP524292 CAJ524292:CAL524292 CKF524292:CKH524292 CUB524292:CUD524292 DDX524292:DDZ524292 DNT524292:DNV524292 DXP524292:DXR524292 EHL524292:EHN524292 ERH524292:ERJ524292 FBD524292:FBF524292 FKZ524292:FLB524292 FUV524292:FUX524292 GER524292:GET524292 GON524292:GOP524292 GYJ524292:GYL524292 HIF524292:HIH524292 HSB524292:HSD524292 IBX524292:IBZ524292 ILT524292:ILV524292 IVP524292:IVR524292 JFL524292:JFN524292 JPH524292:JPJ524292 JZD524292:JZF524292 KIZ524292:KJB524292 KSV524292:KSX524292 LCR524292:LCT524292 LMN524292:LMP524292 LWJ524292:LWL524292 MGF524292:MGH524292 MQB524292:MQD524292 MZX524292:MZZ524292 NJT524292:NJV524292 NTP524292:NTR524292 ODL524292:ODN524292 ONH524292:ONJ524292 OXD524292:OXF524292 PGZ524292:PHB524292 PQV524292:PQX524292 QAR524292:QAT524292 QKN524292:QKP524292 QUJ524292:QUL524292 REF524292:REH524292 ROB524292:ROD524292 RXX524292:RXZ524292 SHT524292:SHV524292 SRP524292:SRR524292 TBL524292:TBN524292 TLH524292:TLJ524292 TVD524292:TVF524292 UEZ524292:UFB524292 UOV524292:UOX524292 UYR524292:UYT524292 VIN524292:VIP524292 VSJ524292:VSL524292 WCF524292:WCH524292 WMB524292:WMD524292 WVX524292:WVZ524292 P589828:R589828 JL589828:JN589828 TH589828:TJ589828 ADD589828:ADF589828 AMZ589828:ANB589828 AWV589828:AWX589828 BGR589828:BGT589828 BQN589828:BQP589828 CAJ589828:CAL589828 CKF589828:CKH589828 CUB589828:CUD589828 DDX589828:DDZ589828 DNT589828:DNV589828 DXP589828:DXR589828 EHL589828:EHN589828 ERH589828:ERJ589828 FBD589828:FBF589828 FKZ589828:FLB589828 FUV589828:FUX589828 GER589828:GET589828 GON589828:GOP589828 GYJ589828:GYL589828 HIF589828:HIH589828 HSB589828:HSD589828 IBX589828:IBZ589828 ILT589828:ILV589828 IVP589828:IVR589828 JFL589828:JFN589828 JPH589828:JPJ589828 JZD589828:JZF589828 KIZ589828:KJB589828 KSV589828:KSX589828 LCR589828:LCT589828 LMN589828:LMP589828 LWJ589828:LWL589828 MGF589828:MGH589828 MQB589828:MQD589828 MZX589828:MZZ589828 NJT589828:NJV589828 NTP589828:NTR589828 ODL589828:ODN589828 ONH589828:ONJ589828 OXD589828:OXF589828 PGZ589828:PHB589828 PQV589828:PQX589828 QAR589828:QAT589828 QKN589828:QKP589828 QUJ589828:QUL589828 REF589828:REH589828 ROB589828:ROD589828 RXX589828:RXZ589828 SHT589828:SHV589828 SRP589828:SRR589828 TBL589828:TBN589828 TLH589828:TLJ589828 TVD589828:TVF589828 UEZ589828:UFB589828 UOV589828:UOX589828 UYR589828:UYT589828 VIN589828:VIP589828 VSJ589828:VSL589828 WCF589828:WCH589828 WMB589828:WMD589828 WVX589828:WVZ589828 P655364:R655364 JL655364:JN655364 TH655364:TJ655364 ADD655364:ADF655364 AMZ655364:ANB655364 AWV655364:AWX655364 BGR655364:BGT655364 BQN655364:BQP655364 CAJ655364:CAL655364 CKF655364:CKH655364 CUB655364:CUD655364 DDX655364:DDZ655364 DNT655364:DNV655364 DXP655364:DXR655364 EHL655364:EHN655364 ERH655364:ERJ655364 FBD655364:FBF655364 FKZ655364:FLB655364 FUV655364:FUX655364 GER655364:GET655364 GON655364:GOP655364 GYJ655364:GYL655364 HIF655364:HIH655364 HSB655364:HSD655364 IBX655364:IBZ655364 ILT655364:ILV655364 IVP655364:IVR655364 JFL655364:JFN655364 JPH655364:JPJ655364 JZD655364:JZF655364 KIZ655364:KJB655364 KSV655364:KSX655364 LCR655364:LCT655364 LMN655364:LMP655364 LWJ655364:LWL655364 MGF655364:MGH655364 MQB655364:MQD655364 MZX655364:MZZ655364 NJT655364:NJV655364 NTP655364:NTR655364 ODL655364:ODN655364 ONH655364:ONJ655364 OXD655364:OXF655364 PGZ655364:PHB655364 PQV655364:PQX655364 QAR655364:QAT655364 QKN655364:QKP655364 QUJ655364:QUL655364 REF655364:REH655364 ROB655364:ROD655364 RXX655364:RXZ655364 SHT655364:SHV655364 SRP655364:SRR655364 TBL655364:TBN655364 TLH655364:TLJ655364 TVD655364:TVF655364 UEZ655364:UFB655364 UOV655364:UOX655364 UYR655364:UYT655364 VIN655364:VIP655364 VSJ655364:VSL655364 WCF655364:WCH655364 WMB655364:WMD655364 WVX655364:WVZ655364 P720900:R720900 JL720900:JN720900 TH720900:TJ720900 ADD720900:ADF720900 AMZ720900:ANB720900 AWV720900:AWX720900 BGR720900:BGT720900 BQN720900:BQP720900 CAJ720900:CAL720900 CKF720900:CKH720900 CUB720900:CUD720900 DDX720900:DDZ720900 DNT720900:DNV720900 DXP720900:DXR720900 EHL720900:EHN720900 ERH720900:ERJ720900 FBD720900:FBF720900 FKZ720900:FLB720900 FUV720900:FUX720900 GER720900:GET720900 GON720900:GOP720900 GYJ720900:GYL720900 HIF720900:HIH720900 HSB720900:HSD720900 IBX720900:IBZ720900 ILT720900:ILV720900 IVP720900:IVR720900 JFL720900:JFN720900 JPH720900:JPJ720900 JZD720900:JZF720900 KIZ720900:KJB720900 KSV720900:KSX720900 LCR720900:LCT720900 LMN720900:LMP720900 LWJ720900:LWL720900 MGF720900:MGH720900 MQB720900:MQD720900 MZX720900:MZZ720900 NJT720900:NJV720900 NTP720900:NTR720900 ODL720900:ODN720900 ONH720900:ONJ720900 OXD720900:OXF720900 PGZ720900:PHB720900 PQV720900:PQX720900 QAR720900:QAT720900 QKN720900:QKP720900 QUJ720900:QUL720900 REF720900:REH720900 ROB720900:ROD720900 RXX720900:RXZ720900 SHT720900:SHV720900 SRP720900:SRR720900 TBL720900:TBN720900 TLH720900:TLJ720900 TVD720900:TVF720900 UEZ720900:UFB720900 UOV720900:UOX720900 UYR720900:UYT720900 VIN720900:VIP720900 VSJ720900:VSL720900 WCF720900:WCH720900 WMB720900:WMD720900 WVX720900:WVZ720900 P786436:R786436 JL786436:JN786436 TH786436:TJ786436 ADD786436:ADF786436 AMZ786436:ANB786436 AWV786436:AWX786436 BGR786436:BGT786436 BQN786436:BQP786436 CAJ786436:CAL786436 CKF786436:CKH786436 CUB786436:CUD786436 DDX786436:DDZ786436 DNT786436:DNV786436 DXP786436:DXR786436 EHL786436:EHN786436 ERH786436:ERJ786436 FBD786436:FBF786436 FKZ786436:FLB786436 FUV786436:FUX786436 GER786436:GET786436 GON786436:GOP786436 GYJ786436:GYL786436 HIF786436:HIH786436 HSB786436:HSD786436 IBX786436:IBZ786436 ILT786436:ILV786436 IVP786436:IVR786436 JFL786436:JFN786436 JPH786436:JPJ786436 JZD786436:JZF786436 KIZ786436:KJB786436 KSV786436:KSX786436 LCR786436:LCT786436 LMN786436:LMP786436 LWJ786436:LWL786436 MGF786436:MGH786436 MQB786436:MQD786436 MZX786436:MZZ786436 NJT786436:NJV786436 NTP786436:NTR786436 ODL786436:ODN786436 ONH786436:ONJ786436 OXD786436:OXF786436 PGZ786436:PHB786436 PQV786436:PQX786436 QAR786436:QAT786436 QKN786436:QKP786436 QUJ786436:QUL786436 REF786436:REH786436 ROB786436:ROD786436 RXX786436:RXZ786436 SHT786436:SHV786436 SRP786436:SRR786436 TBL786436:TBN786436 TLH786436:TLJ786436 TVD786436:TVF786436 UEZ786436:UFB786436 UOV786436:UOX786436 UYR786436:UYT786436 VIN786436:VIP786436 VSJ786436:VSL786436 WCF786436:WCH786436 WMB786436:WMD786436 WVX786436:WVZ786436 P851972:R851972 JL851972:JN851972 TH851972:TJ851972 ADD851972:ADF851972 AMZ851972:ANB851972 AWV851972:AWX851972 BGR851972:BGT851972 BQN851972:BQP851972 CAJ851972:CAL851972 CKF851972:CKH851972 CUB851972:CUD851972 DDX851972:DDZ851972 DNT851972:DNV851972 DXP851972:DXR851972 EHL851972:EHN851972 ERH851972:ERJ851972 FBD851972:FBF851972 FKZ851972:FLB851972 FUV851972:FUX851972 GER851972:GET851972 GON851972:GOP851972 GYJ851972:GYL851972 HIF851972:HIH851972 HSB851972:HSD851972 IBX851972:IBZ851972 ILT851972:ILV851972 IVP851972:IVR851972 JFL851972:JFN851972 JPH851972:JPJ851972 JZD851972:JZF851972 KIZ851972:KJB851972 KSV851972:KSX851972 LCR851972:LCT851972 LMN851972:LMP851972 LWJ851972:LWL851972 MGF851972:MGH851972 MQB851972:MQD851972 MZX851972:MZZ851972 NJT851972:NJV851972 NTP851972:NTR851972 ODL851972:ODN851972 ONH851972:ONJ851972 OXD851972:OXF851972 PGZ851972:PHB851972 PQV851972:PQX851972 QAR851972:QAT851972 QKN851972:QKP851972 QUJ851972:QUL851972 REF851972:REH851972 ROB851972:ROD851972 RXX851972:RXZ851972 SHT851972:SHV851972 SRP851972:SRR851972 TBL851972:TBN851972 TLH851972:TLJ851972 TVD851972:TVF851972 UEZ851972:UFB851972 UOV851972:UOX851972 UYR851972:UYT851972 VIN851972:VIP851972 VSJ851972:VSL851972 WCF851972:WCH851972 WMB851972:WMD851972 WVX851972:WVZ851972 P917508:R917508 JL917508:JN917508 TH917508:TJ917508 ADD917508:ADF917508 AMZ917508:ANB917508 AWV917508:AWX917508 BGR917508:BGT917508 BQN917508:BQP917508 CAJ917508:CAL917508 CKF917508:CKH917508 CUB917508:CUD917508 DDX917508:DDZ917508 DNT917508:DNV917508 DXP917508:DXR917508 EHL917508:EHN917508 ERH917508:ERJ917508 FBD917508:FBF917508 FKZ917508:FLB917508 FUV917508:FUX917508 GER917508:GET917508 GON917508:GOP917508 GYJ917508:GYL917508 HIF917508:HIH917508 HSB917508:HSD917508 IBX917508:IBZ917508 ILT917508:ILV917508 IVP917508:IVR917508 JFL917508:JFN917508 JPH917508:JPJ917508 JZD917508:JZF917508 KIZ917508:KJB917508 KSV917508:KSX917508 LCR917508:LCT917508 LMN917508:LMP917508 LWJ917508:LWL917508 MGF917508:MGH917508 MQB917508:MQD917508 MZX917508:MZZ917508 NJT917508:NJV917508 NTP917508:NTR917508 ODL917508:ODN917508 ONH917508:ONJ917508 OXD917508:OXF917508 PGZ917508:PHB917508 PQV917508:PQX917508 QAR917508:QAT917508 QKN917508:QKP917508 QUJ917508:QUL917508 REF917508:REH917508 ROB917508:ROD917508 RXX917508:RXZ917508 SHT917508:SHV917508 SRP917508:SRR917508 TBL917508:TBN917508 TLH917508:TLJ917508 TVD917508:TVF917508 UEZ917508:UFB917508 UOV917508:UOX917508 UYR917508:UYT917508 VIN917508:VIP917508 VSJ917508:VSL917508 WCF917508:WCH917508 WMB917508:WMD917508 WVX917508:WVZ917508 P983044:R983044 JL983044:JN983044 TH983044:TJ983044 ADD983044:ADF983044 AMZ983044:ANB983044 AWV983044:AWX983044 BGR983044:BGT983044 BQN983044:BQP983044 CAJ983044:CAL983044 CKF983044:CKH983044 CUB983044:CUD983044 DDX983044:DDZ983044 DNT983044:DNV983044 DXP983044:DXR983044 EHL983044:EHN983044 ERH983044:ERJ983044 FBD983044:FBF983044 FKZ983044:FLB983044 FUV983044:FUX983044 GER983044:GET983044 GON983044:GOP983044 GYJ983044:GYL983044 HIF983044:HIH983044 HSB983044:HSD983044 IBX983044:IBZ983044 ILT983044:ILV983044 IVP983044:IVR983044 JFL983044:JFN983044 JPH983044:JPJ983044 JZD983044:JZF983044 KIZ983044:KJB983044 KSV983044:KSX983044 LCR983044:LCT983044 LMN983044:LMP983044 LWJ983044:LWL983044 MGF983044:MGH983044 MQB983044:MQD983044 MZX983044:MZZ983044 NJT983044:NJV983044 NTP983044:NTR983044 ODL983044:ODN983044 ONH983044:ONJ983044 OXD983044:OXF983044 PGZ983044:PHB983044 PQV983044:PQX983044 QAR983044:QAT983044 QKN983044:QKP983044 QUJ983044:QUL983044 REF983044:REH983044 ROB983044:ROD983044 RXX983044:RXZ983044 SHT983044:SHV983044 SRP983044:SRR983044 TBL983044:TBN983044 TLH983044:TLJ983044 TVD983044:TVF983044 UEZ983044:UFB983044 UOV983044:UOX983044 UYR983044:UYT983044 VIN983044:VIP983044 VSJ983044:VSL983044 WCF983044:WCH983044 WMB983044:WMD983044 WVX983044:WVZ983044">
      <formula1>$AH$1:$AH$3</formula1>
    </dataValidation>
  </dataValidations>
  <pageMargins left="0.39370078740157483" right="0.39370078740157483" top="0.39370078740157483" bottom="0.39370078740157483" header="0.23622047244094491" footer="0.31496062992125984"/>
  <pageSetup paperSize="9" scale="9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N46"/>
  <sheetViews>
    <sheetView topLeftCell="A13" zoomScale="75" zoomScaleNormal="75" workbookViewId="0">
      <selection sqref="A1:N1"/>
    </sheetView>
  </sheetViews>
  <sheetFormatPr defaultRowHeight="15" x14ac:dyDescent="0.25"/>
  <cols>
    <col min="1" max="1" width="9.140625" style="242"/>
    <col min="2" max="2" width="16.28515625" style="242" customWidth="1"/>
    <col min="3" max="257" width="9.140625" style="242"/>
    <col min="258" max="258" width="16.28515625" style="242" customWidth="1"/>
    <col min="259" max="513" width="9.140625" style="242"/>
    <col min="514" max="514" width="16.28515625" style="242" customWidth="1"/>
    <col min="515" max="769" width="9.140625" style="242"/>
    <col min="770" max="770" width="16.28515625" style="242" customWidth="1"/>
    <col min="771" max="1025" width="9.140625" style="242"/>
    <col min="1026" max="1026" width="16.28515625" style="242" customWidth="1"/>
    <col min="1027" max="1281" width="9.140625" style="242"/>
    <col min="1282" max="1282" width="16.28515625" style="242" customWidth="1"/>
    <col min="1283" max="1537" width="9.140625" style="242"/>
    <col min="1538" max="1538" width="16.28515625" style="242" customWidth="1"/>
    <col min="1539" max="1793" width="9.140625" style="242"/>
    <col min="1794" max="1794" width="16.28515625" style="242" customWidth="1"/>
    <col min="1795" max="2049" width="9.140625" style="242"/>
    <col min="2050" max="2050" width="16.28515625" style="242" customWidth="1"/>
    <col min="2051" max="2305" width="9.140625" style="242"/>
    <col min="2306" max="2306" width="16.28515625" style="242" customWidth="1"/>
    <col min="2307" max="2561" width="9.140625" style="242"/>
    <col min="2562" max="2562" width="16.28515625" style="242" customWidth="1"/>
    <col min="2563" max="2817" width="9.140625" style="242"/>
    <col min="2818" max="2818" width="16.28515625" style="242" customWidth="1"/>
    <col min="2819" max="3073" width="9.140625" style="242"/>
    <col min="3074" max="3074" width="16.28515625" style="242" customWidth="1"/>
    <col min="3075" max="3329" width="9.140625" style="242"/>
    <col min="3330" max="3330" width="16.28515625" style="242" customWidth="1"/>
    <col min="3331" max="3585" width="9.140625" style="242"/>
    <col min="3586" max="3586" width="16.28515625" style="242" customWidth="1"/>
    <col min="3587" max="3841" width="9.140625" style="242"/>
    <col min="3842" max="3842" width="16.28515625" style="242" customWidth="1"/>
    <col min="3843" max="4097" width="9.140625" style="242"/>
    <col min="4098" max="4098" width="16.28515625" style="242" customWidth="1"/>
    <col min="4099" max="4353" width="9.140625" style="242"/>
    <col min="4354" max="4354" width="16.28515625" style="242" customWidth="1"/>
    <col min="4355" max="4609" width="9.140625" style="242"/>
    <col min="4610" max="4610" width="16.28515625" style="242" customWidth="1"/>
    <col min="4611" max="4865" width="9.140625" style="242"/>
    <col min="4866" max="4866" width="16.28515625" style="242" customWidth="1"/>
    <col min="4867" max="5121" width="9.140625" style="242"/>
    <col min="5122" max="5122" width="16.28515625" style="242" customWidth="1"/>
    <col min="5123" max="5377" width="9.140625" style="242"/>
    <col min="5378" max="5378" width="16.28515625" style="242" customWidth="1"/>
    <col min="5379" max="5633" width="9.140625" style="242"/>
    <col min="5634" max="5634" width="16.28515625" style="242" customWidth="1"/>
    <col min="5635" max="5889" width="9.140625" style="242"/>
    <col min="5890" max="5890" width="16.28515625" style="242" customWidth="1"/>
    <col min="5891" max="6145" width="9.140625" style="242"/>
    <col min="6146" max="6146" width="16.28515625" style="242" customWidth="1"/>
    <col min="6147" max="6401" width="9.140625" style="242"/>
    <col min="6402" max="6402" width="16.28515625" style="242" customWidth="1"/>
    <col min="6403" max="6657" width="9.140625" style="242"/>
    <col min="6658" max="6658" width="16.28515625" style="242" customWidth="1"/>
    <col min="6659" max="6913" width="9.140625" style="242"/>
    <col min="6914" max="6914" width="16.28515625" style="242" customWidth="1"/>
    <col min="6915" max="7169" width="9.140625" style="242"/>
    <col min="7170" max="7170" width="16.28515625" style="242" customWidth="1"/>
    <col min="7171" max="7425" width="9.140625" style="242"/>
    <col min="7426" max="7426" width="16.28515625" style="242" customWidth="1"/>
    <col min="7427" max="7681" width="9.140625" style="242"/>
    <col min="7682" max="7682" width="16.28515625" style="242" customWidth="1"/>
    <col min="7683" max="7937" width="9.140625" style="242"/>
    <col min="7938" max="7938" width="16.28515625" style="242" customWidth="1"/>
    <col min="7939" max="8193" width="9.140625" style="242"/>
    <col min="8194" max="8194" width="16.28515625" style="242" customWidth="1"/>
    <col min="8195" max="8449" width="9.140625" style="242"/>
    <col min="8450" max="8450" width="16.28515625" style="242" customWidth="1"/>
    <col min="8451" max="8705" width="9.140625" style="242"/>
    <col min="8706" max="8706" width="16.28515625" style="242" customWidth="1"/>
    <col min="8707" max="8961" width="9.140625" style="242"/>
    <col min="8962" max="8962" width="16.28515625" style="242" customWidth="1"/>
    <col min="8963" max="9217" width="9.140625" style="242"/>
    <col min="9218" max="9218" width="16.28515625" style="242" customWidth="1"/>
    <col min="9219" max="9473" width="9.140625" style="242"/>
    <col min="9474" max="9474" width="16.28515625" style="242" customWidth="1"/>
    <col min="9475" max="9729" width="9.140625" style="242"/>
    <col min="9730" max="9730" width="16.28515625" style="242" customWidth="1"/>
    <col min="9731" max="9985" width="9.140625" style="242"/>
    <col min="9986" max="9986" width="16.28515625" style="242" customWidth="1"/>
    <col min="9987" max="10241" width="9.140625" style="242"/>
    <col min="10242" max="10242" width="16.28515625" style="242" customWidth="1"/>
    <col min="10243" max="10497" width="9.140625" style="242"/>
    <col min="10498" max="10498" width="16.28515625" style="242" customWidth="1"/>
    <col min="10499" max="10753" width="9.140625" style="242"/>
    <col min="10754" max="10754" width="16.28515625" style="242" customWidth="1"/>
    <col min="10755" max="11009" width="9.140625" style="242"/>
    <col min="11010" max="11010" width="16.28515625" style="242" customWidth="1"/>
    <col min="11011" max="11265" width="9.140625" style="242"/>
    <col min="11266" max="11266" width="16.28515625" style="242" customWidth="1"/>
    <col min="11267" max="11521" width="9.140625" style="242"/>
    <col min="11522" max="11522" width="16.28515625" style="242" customWidth="1"/>
    <col min="11523" max="11777" width="9.140625" style="242"/>
    <col min="11778" max="11778" width="16.28515625" style="242" customWidth="1"/>
    <col min="11779" max="12033" width="9.140625" style="242"/>
    <col min="12034" max="12034" width="16.28515625" style="242" customWidth="1"/>
    <col min="12035" max="12289" width="9.140625" style="242"/>
    <col min="12290" max="12290" width="16.28515625" style="242" customWidth="1"/>
    <col min="12291" max="12545" width="9.140625" style="242"/>
    <col min="12546" max="12546" width="16.28515625" style="242" customWidth="1"/>
    <col min="12547" max="12801" width="9.140625" style="242"/>
    <col min="12802" max="12802" width="16.28515625" style="242" customWidth="1"/>
    <col min="12803" max="13057" width="9.140625" style="242"/>
    <col min="13058" max="13058" width="16.28515625" style="242" customWidth="1"/>
    <col min="13059" max="13313" width="9.140625" style="242"/>
    <col min="13314" max="13314" width="16.28515625" style="242" customWidth="1"/>
    <col min="13315" max="13569" width="9.140625" style="242"/>
    <col min="13570" max="13570" width="16.28515625" style="242" customWidth="1"/>
    <col min="13571" max="13825" width="9.140625" style="242"/>
    <col min="13826" max="13826" width="16.28515625" style="242" customWidth="1"/>
    <col min="13827" max="14081" width="9.140625" style="242"/>
    <col min="14082" max="14082" width="16.28515625" style="242" customWidth="1"/>
    <col min="14083" max="14337" width="9.140625" style="242"/>
    <col min="14338" max="14338" width="16.28515625" style="242" customWidth="1"/>
    <col min="14339" max="14593" width="9.140625" style="242"/>
    <col min="14594" max="14594" width="16.28515625" style="242" customWidth="1"/>
    <col min="14595" max="14849" width="9.140625" style="242"/>
    <col min="14850" max="14850" width="16.28515625" style="242" customWidth="1"/>
    <col min="14851" max="15105" width="9.140625" style="242"/>
    <col min="15106" max="15106" width="16.28515625" style="242" customWidth="1"/>
    <col min="15107" max="15361" width="9.140625" style="242"/>
    <col min="15362" max="15362" width="16.28515625" style="242" customWidth="1"/>
    <col min="15363" max="15617" width="9.140625" style="242"/>
    <col min="15618" max="15618" width="16.28515625" style="242" customWidth="1"/>
    <col min="15619" max="15873" width="9.140625" style="242"/>
    <col min="15874" max="15874" width="16.28515625" style="242" customWidth="1"/>
    <col min="15875" max="16129" width="9.140625" style="242"/>
    <col min="16130" max="16130" width="16.28515625" style="242" customWidth="1"/>
    <col min="16131" max="16384" width="9.140625" style="242"/>
  </cols>
  <sheetData>
    <row r="1" spans="1:92" x14ac:dyDescent="0.25">
      <c r="A1" s="767" t="s">
        <v>210</v>
      </c>
      <c r="B1" s="767"/>
      <c r="C1" s="767"/>
      <c r="D1" s="767"/>
      <c r="E1" s="767"/>
      <c r="F1" s="767"/>
      <c r="G1" s="767"/>
      <c r="H1" s="767"/>
      <c r="I1" s="767"/>
      <c r="J1" s="767"/>
      <c r="K1" s="767"/>
      <c r="L1" s="767"/>
      <c r="M1" s="767"/>
      <c r="N1" s="767"/>
      <c r="O1" s="767"/>
      <c r="P1" s="767"/>
      <c r="Q1" s="767"/>
      <c r="R1" s="767"/>
      <c r="S1" s="767"/>
      <c r="T1" s="767"/>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row>
    <row r="2" spans="1:92" x14ac:dyDescent="0.25">
      <c r="A2" s="243"/>
      <c r="B2" s="244"/>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row>
    <row r="3" spans="1:92" x14ac:dyDescent="0.25">
      <c r="A3" s="245"/>
      <c r="B3" s="245"/>
      <c r="C3" s="241" t="s">
        <v>172</v>
      </c>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t="s">
        <v>261</v>
      </c>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F3" s="241"/>
      <c r="BG3" s="241"/>
      <c r="BH3" s="241"/>
      <c r="BI3" s="241"/>
      <c r="BJ3" s="241"/>
      <c r="BK3" s="241" t="s">
        <v>55</v>
      </c>
      <c r="BL3" s="241"/>
      <c r="BM3" s="241"/>
      <c r="BN3" s="241"/>
      <c r="BO3" s="241"/>
      <c r="BP3" s="241"/>
      <c r="BQ3" s="241"/>
      <c r="BR3" s="241"/>
      <c r="BS3" s="241"/>
      <c r="BT3" s="241"/>
      <c r="BU3" s="241"/>
      <c r="BV3" s="241"/>
      <c r="BW3" s="241"/>
      <c r="BX3" s="241"/>
      <c r="BY3" s="241"/>
      <c r="BZ3" s="241"/>
      <c r="CA3" s="241"/>
      <c r="CB3" s="241"/>
    </row>
    <row r="4" spans="1:92" x14ac:dyDescent="0.25">
      <c r="A4" s="241"/>
      <c r="B4" s="241"/>
      <c r="C4" s="246" t="s">
        <v>211</v>
      </c>
      <c r="D4" s="246"/>
      <c r="E4" s="246"/>
      <c r="F4" s="246"/>
      <c r="G4" s="246"/>
      <c r="H4" s="246"/>
      <c r="I4" s="247" t="s">
        <v>212</v>
      </c>
      <c r="J4" s="248"/>
      <c r="K4" s="248"/>
      <c r="L4" s="248"/>
      <c r="M4" s="248"/>
      <c r="N4" s="248"/>
      <c r="O4" s="249" t="s">
        <v>213</v>
      </c>
      <c r="P4" s="249"/>
      <c r="Q4" s="249"/>
      <c r="R4" s="249"/>
      <c r="S4" s="249"/>
      <c r="T4" s="249"/>
      <c r="U4" s="250" t="s">
        <v>214</v>
      </c>
      <c r="V4" s="250"/>
      <c r="W4" s="250"/>
      <c r="X4" s="250"/>
      <c r="Y4" s="250"/>
      <c r="Z4" s="250"/>
      <c r="AA4" s="251" t="s">
        <v>211</v>
      </c>
      <c r="AB4" s="251"/>
      <c r="AC4" s="251"/>
      <c r="AD4" s="251"/>
      <c r="AE4" s="251"/>
      <c r="AF4" s="251"/>
      <c r="AG4" s="246" t="s">
        <v>211</v>
      </c>
      <c r="AH4" s="246"/>
      <c r="AI4" s="246"/>
      <c r="AJ4" s="246"/>
      <c r="AK4" s="246"/>
      <c r="AL4" s="246"/>
      <c r="AM4" s="247" t="s">
        <v>212</v>
      </c>
      <c r="AN4" s="248"/>
      <c r="AO4" s="248"/>
      <c r="AP4" s="248"/>
      <c r="AQ4" s="248"/>
      <c r="AR4" s="248"/>
      <c r="AS4" s="249" t="s">
        <v>213</v>
      </c>
      <c r="AT4" s="249"/>
      <c r="AU4" s="249"/>
      <c r="AV4" s="249"/>
      <c r="AW4" s="249"/>
      <c r="AX4" s="249"/>
      <c r="AY4" s="250" t="s">
        <v>214</v>
      </c>
      <c r="AZ4" s="250"/>
      <c r="BA4" s="250"/>
      <c r="BB4" s="250"/>
      <c r="BC4" s="250"/>
      <c r="BD4" s="250"/>
      <c r="BE4" s="251" t="s">
        <v>211</v>
      </c>
      <c r="BF4" s="251"/>
      <c r="BG4" s="251"/>
      <c r="BH4" s="251"/>
      <c r="BI4" s="251"/>
      <c r="BJ4" s="251"/>
      <c r="BK4" s="246" t="s">
        <v>211</v>
      </c>
      <c r="BL4" s="246"/>
      <c r="BM4" s="246"/>
      <c r="BN4" s="246"/>
      <c r="BO4" s="246"/>
      <c r="BP4" s="246"/>
      <c r="BQ4" s="247" t="s">
        <v>212</v>
      </c>
      <c r="BR4" s="248"/>
      <c r="BS4" s="248"/>
      <c r="BT4" s="248"/>
      <c r="BU4" s="248"/>
      <c r="BV4" s="248"/>
      <c r="BW4" s="249" t="s">
        <v>213</v>
      </c>
      <c r="BX4" s="249"/>
      <c r="BY4" s="249"/>
      <c r="BZ4" s="249"/>
      <c r="CA4" s="249"/>
      <c r="CB4" s="249"/>
      <c r="CC4" s="250" t="s">
        <v>214</v>
      </c>
      <c r="CD4" s="250"/>
      <c r="CE4" s="250"/>
      <c r="CF4" s="250"/>
      <c r="CG4" s="250"/>
      <c r="CH4" s="250"/>
      <c r="CI4" s="251" t="s">
        <v>211</v>
      </c>
      <c r="CJ4" s="251"/>
      <c r="CK4" s="251"/>
      <c r="CL4" s="251"/>
      <c r="CM4" s="251"/>
      <c r="CN4" s="251"/>
    </row>
    <row r="5" spans="1:92" x14ac:dyDescent="0.25">
      <c r="A5" s="241"/>
      <c r="B5" s="241"/>
      <c r="C5" s="246">
        <v>1</v>
      </c>
      <c r="D5" s="246"/>
      <c r="E5" s="246"/>
      <c r="F5" s="246"/>
      <c r="G5" s="246"/>
      <c r="H5" s="246"/>
      <c r="I5" s="247">
        <v>1</v>
      </c>
      <c r="J5" s="248"/>
      <c r="K5" s="248"/>
      <c r="L5" s="248"/>
      <c r="M5" s="248"/>
      <c r="N5" s="248"/>
      <c r="O5" s="249">
        <v>1</v>
      </c>
      <c r="P5" s="249"/>
      <c r="Q5" s="249"/>
      <c r="R5" s="249"/>
      <c r="S5" s="249"/>
      <c r="T5" s="249"/>
      <c r="U5" s="250">
        <v>1</v>
      </c>
      <c r="V5" s="250"/>
      <c r="W5" s="250"/>
      <c r="X5" s="250"/>
      <c r="Y5" s="250"/>
      <c r="Z5" s="250"/>
      <c r="AA5" s="251">
        <v>1</v>
      </c>
      <c r="AB5" s="251"/>
      <c r="AC5" s="251"/>
      <c r="AD5" s="251"/>
      <c r="AE5" s="251"/>
      <c r="AF5" s="251"/>
      <c r="AG5" s="246">
        <v>1</v>
      </c>
      <c r="AH5" s="246"/>
      <c r="AI5" s="246"/>
      <c r="AJ5" s="246"/>
      <c r="AK5" s="246"/>
      <c r="AL5" s="246"/>
      <c r="AM5" s="247">
        <v>1</v>
      </c>
      <c r="AN5" s="248"/>
      <c r="AO5" s="248"/>
      <c r="AP5" s="248"/>
      <c r="AQ5" s="248"/>
      <c r="AR5" s="248"/>
      <c r="AS5" s="249">
        <v>1</v>
      </c>
      <c r="AT5" s="249"/>
      <c r="AU5" s="249"/>
      <c r="AV5" s="249"/>
      <c r="AW5" s="249"/>
      <c r="AX5" s="249"/>
      <c r="AY5" s="250">
        <v>1</v>
      </c>
      <c r="AZ5" s="250"/>
      <c r="BA5" s="250"/>
      <c r="BB5" s="250"/>
      <c r="BC5" s="250"/>
      <c r="BD5" s="250"/>
      <c r="BE5" s="251">
        <v>1</v>
      </c>
      <c r="BF5" s="251"/>
      <c r="BG5" s="251"/>
      <c r="BH5" s="251"/>
      <c r="BI5" s="251"/>
      <c r="BJ5" s="251"/>
      <c r="BK5" s="246">
        <v>1</v>
      </c>
      <c r="BL5" s="246"/>
      <c r="BM5" s="246"/>
      <c r="BN5" s="246"/>
      <c r="BO5" s="246"/>
      <c r="BP5" s="246"/>
      <c r="BQ5" s="247">
        <v>1</v>
      </c>
      <c r="BR5" s="248"/>
      <c r="BS5" s="248"/>
      <c r="BT5" s="248"/>
      <c r="BU5" s="248"/>
      <c r="BV5" s="248"/>
      <c r="BW5" s="249">
        <v>1</v>
      </c>
      <c r="BX5" s="249"/>
      <c r="BY5" s="249"/>
      <c r="BZ5" s="249"/>
      <c r="CA5" s="249"/>
      <c r="CB5" s="249"/>
      <c r="CC5" s="250">
        <v>1</v>
      </c>
      <c r="CD5" s="250"/>
      <c r="CE5" s="250"/>
      <c r="CF5" s="250"/>
      <c r="CG5" s="250"/>
      <c r="CH5" s="250"/>
      <c r="CI5" s="251">
        <v>1</v>
      </c>
      <c r="CJ5" s="251"/>
      <c r="CK5" s="251"/>
      <c r="CL5" s="251"/>
      <c r="CM5" s="251"/>
      <c r="CN5" s="251"/>
    </row>
    <row r="6" spans="1:92" x14ac:dyDescent="0.25">
      <c r="A6" s="241"/>
      <c r="B6" s="241"/>
      <c r="C6" s="246" t="s">
        <v>219</v>
      </c>
      <c r="D6" s="246"/>
      <c r="E6" s="246"/>
      <c r="F6" s="246"/>
      <c r="G6" s="246"/>
      <c r="H6" s="246"/>
      <c r="I6" s="247" t="s">
        <v>221</v>
      </c>
      <c r="J6" s="248"/>
      <c r="K6" s="248"/>
      <c r="L6" s="248"/>
      <c r="M6" s="248"/>
      <c r="N6" s="248"/>
      <c r="O6" s="249" t="s">
        <v>223</v>
      </c>
      <c r="P6" s="249"/>
      <c r="Q6" s="249"/>
      <c r="R6" s="249"/>
      <c r="S6" s="249"/>
      <c r="T6" s="249"/>
      <c r="U6" s="250" t="s">
        <v>225</v>
      </c>
      <c r="V6" s="250"/>
      <c r="W6" s="250"/>
      <c r="X6" s="250"/>
      <c r="Y6" s="250"/>
      <c r="Z6" s="250"/>
      <c r="AA6" s="251" t="s">
        <v>262</v>
      </c>
      <c r="AB6" s="251"/>
      <c r="AC6" s="251"/>
      <c r="AD6" s="251"/>
      <c r="AE6" s="251"/>
      <c r="AF6" s="251"/>
      <c r="AG6" s="246" t="s">
        <v>219</v>
      </c>
      <c r="AH6" s="246"/>
      <c r="AI6" s="246"/>
      <c r="AJ6" s="246"/>
      <c r="AK6" s="246"/>
      <c r="AL6" s="246"/>
      <c r="AM6" s="247" t="s">
        <v>221</v>
      </c>
      <c r="AN6" s="248"/>
      <c r="AO6" s="248"/>
      <c r="AP6" s="248"/>
      <c r="AQ6" s="248"/>
      <c r="AR6" s="248"/>
      <c r="AS6" s="249" t="s">
        <v>223</v>
      </c>
      <c r="AT6" s="249"/>
      <c r="AU6" s="249"/>
      <c r="AV6" s="249"/>
      <c r="AW6" s="249"/>
      <c r="AX6" s="249"/>
      <c r="AY6" s="250" t="s">
        <v>225</v>
      </c>
      <c r="AZ6" s="250"/>
      <c r="BA6" s="250"/>
      <c r="BB6" s="250"/>
      <c r="BC6" s="250"/>
      <c r="BD6" s="250"/>
      <c r="BE6" s="251" t="s">
        <v>262</v>
      </c>
      <c r="BF6" s="251"/>
      <c r="BG6" s="251"/>
      <c r="BH6" s="251"/>
      <c r="BI6" s="251"/>
      <c r="BJ6" s="251"/>
      <c r="BK6" s="246" t="s">
        <v>219</v>
      </c>
      <c r="BL6" s="246"/>
      <c r="BM6" s="246"/>
      <c r="BN6" s="246"/>
      <c r="BO6" s="246"/>
      <c r="BP6" s="246"/>
      <c r="BQ6" s="247" t="s">
        <v>221</v>
      </c>
      <c r="BR6" s="248"/>
      <c r="BS6" s="248"/>
      <c r="BT6" s="248"/>
      <c r="BU6" s="248"/>
      <c r="BV6" s="248"/>
      <c r="BW6" s="249" t="s">
        <v>223</v>
      </c>
      <c r="BX6" s="249"/>
      <c r="BY6" s="249"/>
      <c r="BZ6" s="249"/>
      <c r="CA6" s="249"/>
      <c r="CB6" s="249"/>
      <c r="CC6" s="250" t="s">
        <v>225</v>
      </c>
      <c r="CD6" s="250"/>
      <c r="CE6" s="250"/>
      <c r="CF6" s="250"/>
      <c r="CG6" s="250"/>
      <c r="CH6" s="250"/>
      <c r="CI6" s="251" t="s">
        <v>262</v>
      </c>
      <c r="CJ6" s="251"/>
      <c r="CK6" s="251"/>
      <c r="CL6" s="251"/>
      <c r="CM6" s="251"/>
      <c r="CN6" s="251"/>
    </row>
    <row r="7" spans="1:92" x14ac:dyDescent="0.25">
      <c r="A7" s="241"/>
      <c r="B7" s="241"/>
      <c r="C7" s="246">
        <v>1</v>
      </c>
      <c r="D7" s="246"/>
      <c r="E7" s="246"/>
      <c r="F7" s="246" t="s">
        <v>55</v>
      </c>
      <c r="G7" s="246"/>
      <c r="H7" s="246"/>
      <c r="I7" s="247">
        <v>1</v>
      </c>
      <c r="J7" s="248"/>
      <c r="K7" s="248"/>
      <c r="L7" s="248"/>
      <c r="M7" s="248"/>
      <c r="N7" s="248"/>
      <c r="O7" s="249">
        <v>1</v>
      </c>
      <c r="P7" s="249"/>
      <c r="Q7" s="249"/>
      <c r="R7" s="249" t="s">
        <v>55</v>
      </c>
      <c r="S7" s="249"/>
      <c r="T7" s="249"/>
      <c r="U7" s="250">
        <v>1</v>
      </c>
      <c r="V7" s="250"/>
      <c r="W7" s="250"/>
      <c r="X7" s="250" t="s">
        <v>55</v>
      </c>
      <c r="Y7" s="250"/>
      <c r="Z7" s="250"/>
      <c r="AA7" s="251">
        <v>1</v>
      </c>
      <c r="AB7" s="251"/>
      <c r="AC7" s="251"/>
      <c r="AD7" s="251"/>
      <c r="AE7" s="251"/>
      <c r="AF7" s="251"/>
      <c r="AG7" s="246">
        <v>1</v>
      </c>
      <c r="AH7" s="246"/>
      <c r="AI7" s="246"/>
      <c r="AJ7" s="246" t="s">
        <v>55</v>
      </c>
      <c r="AK7" s="246"/>
      <c r="AL7" s="246"/>
      <c r="AM7" s="247">
        <v>1</v>
      </c>
      <c r="AN7" s="248"/>
      <c r="AO7" s="248"/>
      <c r="AP7" s="248"/>
      <c r="AQ7" s="248"/>
      <c r="AR7" s="248"/>
      <c r="AS7" s="249">
        <v>1</v>
      </c>
      <c r="AT7" s="249"/>
      <c r="AU7" s="249"/>
      <c r="AV7" s="249" t="s">
        <v>55</v>
      </c>
      <c r="AW7" s="249"/>
      <c r="AX7" s="249"/>
      <c r="AY7" s="250">
        <v>1</v>
      </c>
      <c r="AZ7" s="250"/>
      <c r="BA7" s="250"/>
      <c r="BB7" s="250" t="s">
        <v>55</v>
      </c>
      <c r="BC7" s="250"/>
      <c r="BD7" s="250"/>
      <c r="BE7" s="251">
        <v>1</v>
      </c>
      <c r="BF7" s="251"/>
      <c r="BG7" s="251"/>
      <c r="BH7" s="251"/>
      <c r="BI7" s="251"/>
      <c r="BJ7" s="251"/>
      <c r="BK7" s="246">
        <v>1</v>
      </c>
      <c r="BL7" s="246"/>
      <c r="BM7" s="246"/>
      <c r="BN7" s="246" t="s">
        <v>55</v>
      </c>
      <c r="BO7" s="246"/>
      <c r="BP7" s="246"/>
      <c r="BQ7" s="247">
        <v>1</v>
      </c>
      <c r="BR7" s="248"/>
      <c r="BS7" s="248"/>
      <c r="BT7" s="248"/>
      <c r="BU7" s="248"/>
      <c r="BV7" s="248"/>
      <c r="BW7" s="249">
        <v>1</v>
      </c>
      <c r="BX7" s="249"/>
      <c r="BY7" s="249"/>
      <c r="BZ7" s="249" t="s">
        <v>55</v>
      </c>
      <c r="CA7" s="249"/>
      <c r="CB7" s="249"/>
      <c r="CC7" s="250">
        <v>1</v>
      </c>
      <c r="CD7" s="250"/>
      <c r="CE7" s="250"/>
      <c r="CF7" s="250" t="s">
        <v>55</v>
      </c>
      <c r="CG7" s="250"/>
      <c r="CH7" s="250"/>
      <c r="CI7" s="251">
        <v>1</v>
      </c>
      <c r="CJ7" s="251"/>
      <c r="CK7" s="251"/>
      <c r="CL7" s="251"/>
      <c r="CM7" s="251"/>
      <c r="CN7" s="251"/>
    </row>
    <row r="8" spans="1:92" x14ac:dyDescent="0.25">
      <c r="A8" s="241"/>
      <c r="B8" s="241"/>
      <c r="C8" s="246" t="s">
        <v>217</v>
      </c>
      <c r="D8" s="246"/>
      <c r="E8" s="246"/>
      <c r="F8" s="246" t="s">
        <v>217</v>
      </c>
      <c r="G8" s="246"/>
      <c r="H8" s="246"/>
      <c r="I8" s="248" t="s">
        <v>217</v>
      </c>
      <c r="J8" s="248"/>
      <c r="K8" s="248"/>
      <c r="L8" s="248" t="s">
        <v>217</v>
      </c>
      <c r="M8" s="248"/>
      <c r="N8" s="248"/>
      <c r="O8" s="249" t="s">
        <v>217</v>
      </c>
      <c r="P8" s="249"/>
      <c r="Q8" s="249"/>
      <c r="R8" s="249" t="s">
        <v>217</v>
      </c>
      <c r="S8" s="249"/>
      <c r="T8" s="249"/>
      <c r="U8" s="250" t="s">
        <v>217</v>
      </c>
      <c r="V8" s="250"/>
      <c r="W8" s="250"/>
      <c r="X8" s="250" t="s">
        <v>217</v>
      </c>
      <c r="Y8" s="250"/>
      <c r="Z8" s="250"/>
      <c r="AA8" s="251" t="s">
        <v>213</v>
      </c>
      <c r="AB8" s="251"/>
      <c r="AC8" s="251"/>
      <c r="AD8" s="251"/>
      <c r="AE8" s="251"/>
      <c r="AF8" s="251"/>
      <c r="AG8" s="246" t="s">
        <v>217</v>
      </c>
      <c r="AH8" s="246"/>
      <c r="AI8" s="246"/>
      <c r="AJ8" s="246" t="s">
        <v>217</v>
      </c>
      <c r="AK8" s="246"/>
      <c r="AL8" s="246"/>
      <c r="AM8" s="248" t="s">
        <v>217</v>
      </c>
      <c r="AN8" s="248"/>
      <c r="AO8" s="248"/>
      <c r="AP8" s="248" t="s">
        <v>217</v>
      </c>
      <c r="AQ8" s="248"/>
      <c r="AR8" s="248"/>
      <c r="AS8" s="249" t="s">
        <v>217</v>
      </c>
      <c r="AT8" s="249"/>
      <c r="AU8" s="249"/>
      <c r="AV8" s="249" t="s">
        <v>217</v>
      </c>
      <c r="AW8" s="249"/>
      <c r="AX8" s="249"/>
      <c r="AY8" s="250" t="s">
        <v>217</v>
      </c>
      <c r="AZ8" s="250"/>
      <c r="BA8" s="250"/>
      <c r="BB8" s="250" t="s">
        <v>217</v>
      </c>
      <c r="BC8" s="250"/>
      <c r="BD8" s="250"/>
      <c r="BE8" s="251" t="s">
        <v>213</v>
      </c>
      <c r="BF8" s="251"/>
      <c r="BG8" s="251"/>
      <c r="BH8" s="251"/>
      <c r="BI8" s="251"/>
      <c r="BJ8" s="251"/>
      <c r="BK8" s="246" t="s">
        <v>217</v>
      </c>
      <c r="BL8" s="246"/>
      <c r="BM8" s="246"/>
      <c r="BN8" s="246" t="s">
        <v>217</v>
      </c>
      <c r="BO8" s="246"/>
      <c r="BP8" s="246"/>
      <c r="BQ8" s="248" t="s">
        <v>217</v>
      </c>
      <c r="BR8" s="248"/>
      <c r="BS8" s="248"/>
      <c r="BT8" s="248" t="s">
        <v>217</v>
      </c>
      <c r="BU8" s="248"/>
      <c r="BV8" s="248"/>
      <c r="BW8" s="249" t="s">
        <v>217</v>
      </c>
      <c r="BX8" s="249"/>
      <c r="BY8" s="249"/>
      <c r="BZ8" s="249" t="s">
        <v>217</v>
      </c>
      <c r="CA8" s="249"/>
      <c r="CB8" s="249"/>
      <c r="CC8" s="250" t="s">
        <v>217</v>
      </c>
      <c r="CD8" s="250"/>
      <c r="CE8" s="250"/>
      <c r="CF8" s="250" t="s">
        <v>217</v>
      </c>
      <c r="CG8" s="250"/>
      <c r="CH8" s="250"/>
      <c r="CI8" s="251" t="s">
        <v>213</v>
      </c>
      <c r="CJ8" s="251"/>
      <c r="CK8" s="251"/>
      <c r="CL8" s="251"/>
      <c r="CM8" s="251"/>
      <c r="CN8" s="251"/>
    </row>
    <row r="9" spans="1:92" x14ac:dyDescent="0.25">
      <c r="A9" s="241"/>
      <c r="B9" s="241"/>
      <c r="C9" s="246" t="s">
        <v>53</v>
      </c>
      <c r="D9" s="246" t="s">
        <v>54</v>
      </c>
      <c r="E9" s="246" t="s">
        <v>55</v>
      </c>
      <c r="F9" s="246" t="s">
        <v>53</v>
      </c>
      <c r="G9" s="246" t="s">
        <v>54</v>
      </c>
      <c r="H9" s="246" t="s">
        <v>55</v>
      </c>
      <c r="I9" s="248" t="s">
        <v>53</v>
      </c>
      <c r="J9" s="248" t="s">
        <v>54</v>
      </c>
      <c r="K9" s="248" t="s">
        <v>55</v>
      </c>
      <c r="L9" s="248" t="s">
        <v>53</v>
      </c>
      <c r="M9" s="248" t="s">
        <v>54</v>
      </c>
      <c r="N9" s="248" t="s">
        <v>55</v>
      </c>
      <c r="O9" s="249" t="s">
        <v>53</v>
      </c>
      <c r="P9" s="249" t="s">
        <v>54</v>
      </c>
      <c r="Q9" s="249" t="s">
        <v>55</v>
      </c>
      <c r="R9" s="249" t="s">
        <v>53</v>
      </c>
      <c r="S9" s="249" t="s">
        <v>54</v>
      </c>
      <c r="T9" s="249" t="s">
        <v>55</v>
      </c>
      <c r="U9" s="250" t="s">
        <v>53</v>
      </c>
      <c r="V9" s="250" t="s">
        <v>54</v>
      </c>
      <c r="W9" s="250" t="s">
        <v>55</v>
      </c>
      <c r="X9" s="250" t="s">
        <v>53</v>
      </c>
      <c r="Y9" s="250" t="s">
        <v>54</v>
      </c>
      <c r="Z9" s="250" t="s">
        <v>55</v>
      </c>
      <c r="AA9" s="251">
        <v>1</v>
      </c>
      <c r="AB9" s="251"/>
      <c r="AC9" s="251"/>
      <c r="AD9" s="251"/>
      <c r="AE9" s="251"/>
      <c r="AF9" s="251"/>
      <c r="AG9" s="246" t="s">
        <v>53</v>
      </c>
      <c r="AH9" s="246" t="s">
        <v>54</v>
      </c>
      <c r="AI9" s="246" t="s">
        <v>55</v>
      </c>
      <c r="AJ9" s="246" t="s">
        <v>53</v>
      </c>
      <c r="AK9" s="246" t="s">
        <v>54</v>
      </c>
      <c r="AL9" s="246" t="s">
        <v>55</v>
      </c>
      <c r="AM9" s="248" t="s">
        <v>53</v>
      </c>
      <c r="AN9" s="248" t="s">
        <v>54</v>
      </c>
      <c r="AO9" s="248" t="s">
        <v>55</v>
      </c>
      <c r="AP9" s="248" t="s">
        <v>53</v>
      </c>
      <c r="AQ9" s="248" t="s">
        <v>54</v>
      </c>
      <c r="AR9" s="248" t="s">
        <v>55</v>
      </c>
      <c r="AS9" s="249" t="s">
        <v>53</v>
      </c>
      <c r="AT9" s="249" t="s">
        <v>54</v>
      </c>
      <c r="AU9" s="249" t="s">
        <v>55</v>
      </c>
      <c r="AV9" s="249" t="s">
        <v>53</v>
      </c>
      <c r="AW9" s="249" t="s">
        <v>54</v>
      </c>
      <c r="AX9" s="249" t="s">
        <v>55</v>
      </c>
      <c r="AY9" s="250" t="s">
        <v>53</v>
      </c>
      <c r="AZ9" s="250" t="s">
        <v>54</v>
      </c>
      <c r="BA9" s="250" t="s">
        <v>55</v>
      </c>
      <c r="BB9" s="250" t="s">
        <v>53</v>
      </c>
      <c r="BC9" s="250" t="s">
        <v>54</v>
      </c>
      <c r="BD9" s="250" t="s">
        <v>55</v>
      </c>
      <c r="BE9" s="251">
        <v>1</v>
      </c>
      <c r="BF9" s="251"/>
      <c r="BG9" s="251"/>
      <c r="BH9" s="251"/>
      <c r="BI9" s="251"/>
      <c r="BJ9" s="251"/>
      <c r="BK9" s="246" t="s">
        <v>53</v>
      </c>
      <c r="BL9" s="246" t="s">
        <v>54</v>
      </c>
      <c r="BM9" s="246" t="s">
        <v>55</v>
      </c>
      <c r="BN9" s="246" t="s">
        <v>53</v>
      </c>
      <c r="BO9" s="246" t="s">
        <v>54</v>
      </c>
      <c r="BP9" s="246" t="s">
        <v>55</v>
      </c>
      <c r="BQ9" s="248" t="s">
        <v>53</v>
      </c>
      <c r="BR9" s="248" t="s">
        <v>54</v>
      </c>
      <c r="BS9" s="248" t="s">
        <v>55</v>
      </c>
      <c r="BT9" s="248" t="s">
        <v>53</v>
      </c>
      <c r="BU9" s="248" t="s">
        <v>54</v>
      </c>
      <c r="BV9" s="248" t="s">
        <v>55</v>
      </c>
      <c r="BW9" s="249" t="s">
        <v>53</v>
      </c>
      <c r="BX9" s="249" t="s">
        <v>54</v>
      </c>
      <c r="BY9" s="249" t="s">
        <v>55</v>
      </c>
      <c r="BZ9" s="249" t="s">
        <v>53</v>
      </c>
      <c r="CA9" s="249" t="s">
        <v>54</v>
      </c>
      <c r="CB9" s="249" t="s">
        <v>55</v>
      </c>
      <c r="CC9" s="250" t="s">
        <v>53</v>
      </c>
      <c r="CD9" s="250" t="s">
        <v>54</v>
      </c>
      <c r="CE9" s="250" t="s">
        <v>55</v>
      </c>
      <c r="CF9" s="250" t="s">
        <v>53</v>
      </c>
      <c r="CG9" s="250" t="s">
        <v>54</v>
      </c>
      <c r="CH9" s="250" t="s">
        <v>55</v>
      </c>
      <c r="CI9" s="251">
        <v>1</v>
      </c>
      <c r="CJ9" s="251"/>
      <c r="CK9" s="251"/>
      <c r="CL9" s="251"/>
      <c r="CM9" s="251"/>
      <c r="CN9" s="251"/>
    </row>
    <row r="10" spans="1:92" x14ac:dyDescent="0.25">
      <c r="A10" s="241"/>
      <c r="B10" s="241"/>
      <c r="C10" s="246" t="s">
        <v>76</v>
      </c>
      <c r="D10" s="246" t="s">
        <v>76</v>
      </c>
      <c r="E10" s="246" t="s">
        <v>76</v>
      </c>
      <c r="F10" s="246" t="s">
        <v>76</v>
      </c>
      <c r="G10" s="246" t="s">
        <v>76</v>
      </c>
      <c r="H10" s="246" t="s">
        <v>76</v>
      </c>
      <c r="I10" s="248" t="s">
        <v>76</v>
      </c>
      <c r="J10" s="248" t="s">
        <v>76</v>
      </c>
      <c r="K10" s="248" t="s">
        <v>76</v>
      </c>
      <c r="L10" s="248" t="s">
        <v>76</v>
      </c>
      <c r="M10" s="248" t="s">
        <v>76</v>
      </c>
      <c r="N10" s="248" t="s">
        <v>76</v>
      </c>
      <c r="O10" s="249" t="s">
        <v>76</v>
      </c>
      <c r="P10" s="249" t="s">
        <v>76</v>
      </c>
      <c r="Q10" s="249" t="s">
        <v>76</v>
      </c>
      <c r="R10" s="249" t="s">
        <v>76</v>
      </c>
      <c r="S10" s="249" t="s">
        <v>76</v>
      </c>
      <c r="T10" s="249" t="s">
        <v>76</v>
      </c>
      <c r="U10" s="250" t="s">
        <v>76</v>
      </c>
      <c r="V10" s="250" t="s">
        <v>76</v>
      </c>
      <c r="W10" s="250" t="s">
        <v>76</v>
      </c>
      <c r="X10" s="250" t="s">
        <v>76</v>
      </c>
      <c r="Y10" s="250" t="s">
        <v>76</v>
      </c>
      <c r="Z10" s="250" t="s">
        <v>76</v>
      </c>
      <c r="AA10" s="251" t="s">
        <v>263</v>
      </c>
      <c r="AB10" s="251"/>
      <c r="AC10" s="251"/>
      <c r="AD10" s="251"/>
      <c r="AE10" s="251"/>
      <c r="AF10" s="251"/>
      <c r="AG10" s="246" t="s">
        <v>76</v>
      </c>
      <c r="AH10" s="246" t="s">
        <v>76</v>
      </c>
      <c r="AI10" s="246" t="s">
        <v>76</v>
      </c>
      <c r="AJ10" s="246" t="s">
        <v>76</v>
      </c>
      <c r="AK10" s="246" t="s">
        <v>76</v>
      </c>
      <c r="AL10" s="246" t="s">
        <v>76</v>
      </c>
      <c r="AM10" s="248" t="s">
        <v>76</v>
      </c>
      <c r="AN10" s="248" t="s">
        <v>76</v>
      </c>
      <c r="AO10" s="248" t="s">
        <v>76</v>
      </c>
      <c r="AP10" s="248" t="s">
        <v>76</v>
      </c>
      <c r="AQ10" s="248" t="s">
        <v>76</v>
      </c>
      <c r="AR10" s="248" t="s">
        <v>76</v>
      </c>
      <c r="AS10" s="249" t="s">
        <v>76</v>
      </c>
      <c r="AT10" s="249" t="s">
        <v>76</v>
      </c>
      <c r="AU10" s="249" t="s">
        <v>76</v>
      </c>
      <c r="AV10" s="249" t="s">
        <v>76</v>
      </c>
      <c r="AW10" s="249" t="s">
        <v>76</v>
      </c>
      <c r="AX10" s="249" t="s">
        <v>76</v>
      </c>
      <c r="AY10" s="250" t="s">
        <v>76</v>
      </c>
      <c r="AZ10" s="250" t="s">
        <v>76</v>
      </c>
      <c r="BA10" s="250" t="s">
        <v>76</v>
      </c>
      <c r="BB10" s="250" t="s">
        <v>76</v>
      </c>
      <c r="BC10" s="250" t="s">
        <v>76</v>
      </c>
      <c r="BD10" s="250" t="s">
        <v>76</v>
      </c>
      <c r="BE10" s="251" t="s">
        <v>263</v>
      </c>
      <c r="BF10" s="251"/>
      <c r="BG10" s="251"/>
      <c r="BH10" s="251"/>
      <c r="BI10" s="251"/>
      <c r="BJ10" s="251"/>
      <c r="BK10" s="246" t="s">
        <v>76</v>
      </c>
      <c r="BL10" s="246" t="s">
        <v>76</v>
      </c>
      <c r="BM10" s="246" t="s">
        <v>76</v>
      </c>
      <c r="BN10" s="246" t="s">
        <v>76</v>
      </c>
      <c r="BO10" s="246" t="s">
        <v>76</v>
      </c>
      <c r="BP10" s="246" t="s">
        <v>76</v>
      </c>
      <c r="BQ10" s="248" t="s">
        <v>76</v>
      </c>
      <c r="BR10" s="248" t="s">
        <v>76</v>
      </c>
      <c r="BS10" s="248" t="s">
        <v>76</v>
      </c>
      <c r="BT10" s="248" t="s">
        <v>76</v>
      </c>
      <c r="BU10" s="248" t="s">
        <v>76</v>
      </c>
      <c r="BV10" s="248" t="s">
        <v>76</v>
      </c>
      <c r="BW10" s="249" t="s">
        <v>76</v>
      </c>
      <c r="BX10" s="249" t="s">
        <v>76</v>
      </c>
      <c r="BY10" s="249" t="s">
        <v>76</v>
      </c>
      <c r="BZ10" s="249" t="s">
        <v>76</v>
      </c>
      <c r="CA10" s="249" t="s">
        <v>76</v>
      </c>
      <c r="CB10" s="249" t="s">
        <v>76</v>
      </c>
      <c r="CC10" s="250" t="s">
        <v>76</v>
      </c>
      <c r="CD10" s="250" t="s">
        <v>76</v>
      </c>
      <c r="CE10" s="250" t="s">
        <v>76</v>
      </c>
      <c r="CF10" s="250" t="s">
        <v>76</v>
      </c>
      <c r="CG10" s="250" t="s">
        <v>76</v>
      </c>
      <c r="CH10" s="250" t="s">
        <v>76</v>
      </c>
      <c r="CI10" s="251" t="s">
        <v>263</v>
      </c>
      <c r="CJ10" s="251"/>
      <c r="CK10" s="251"/>
      <c r="CL10" s="251"/>
      <c r="CM10" s="251"/>
      <c r="CN10" s="251"/>
    </row>
    <row r="11" spans="1:92" x14ac:dyDescent="0.25">
      <c r="A11" s="241"/>
      <c r="B11" s="241"/>
      <c r="C11" s="246" t="s">
        <v>53</v>
      </c>
      <c r="D11" s="246" t="s">
        <v>54</v>
      </c>
      <c r="E11" s="246" t="s">
        <v>55</v>
      </c>
      <c r="F11" s="246" t="s">
        <v>53</v>
      </c>
      <c r="G11" s="246" t="s">
        <v>54</v>
      </c>
      <c r="H11" s="246" t="s">
        <v>55</v>
      </c>
      <c r="I11" s="248" t="s">
        <v>53</v>
      </c>
      <c r="J11" s="248" t="s">
        <v>54</v>
      </c>
      <c r="K11" s="248" t="s">
        <v>55</v>
      </c>
      <c r="L11" s="248" t="s">
        <v>53</v>
      </c>
      <c r="M11" s="248" t="s">
        <v>54</v>
      </c>
      <c r="N11" s="248" t="s">
        <v>55</v>
      </c>
      <c r="O11" s="249">
        <v>1</v>
      </c>
      <c r="P11" s="249"/>
      <c r="Q11" s="249"/>
      <c r="R11" s="249" t="s">
        <v>55</v>
      </c>
      <c r="S11" s="249"/>
      <c r="T11" s="249"/>
      <c r="U11" s="250">
        <v>1</v>
      </c>
      <c r="V11" s="250"/>
      <c r="W11" s="250"/>
      <c r="X11" s="250" t="s">
        <v>55</v>
      </c>
      <c r="Y11" s="250"/>
      <c r="Z11" s="250"/>
      <c r="AA11" s="251">
        <v>1</v>
      </c>
      <c r="AB11" s="251"/>
      <c r="AC11" s="251"/>
      <c r="AD11" s="251" t="s">
        <v>55</v>
      </c>
      <c r="AE11" s="251"/>
      <c r="AF11" s="251"/>
      <c r="AG11" s="246" t="s">
        <v>53</v>
      </c>
      <c r="AH11" s="246" t="s">
        <v>54</v>
      </c>
      <c r="AI11" s="246" t="s">
        <v>55</v>
      </c>
      <c r="AJ11" s="246" t="s">
        <v>53</v>
      </c>
      <c r="AK11" s="246" t="s">
        <v>54</v>
      </c>
      <c r="AL11" s="246" t="s">
        <v>55</v>
      </c>
      <c r="AM11" s="248" t="s">
        <v>53</v>
      </c>
      <c r="AN11" s="248" t="s">
        <v>54</v>
      </c>
      <c r="AO11" s="248" t="s">
        <v>55</v>
      </c>
      <c r="AP11" s="248" t="s">
        <v>53</v>
      </c>
      <c r="AQ11" s="248" t="s">
        <v>54</v>
      </c>
      <c r="AR11" s="248" t="s">
        <v>55</v>
      </c>
      <c r="AS11" s="249">
        <v>1</v>
      </c>
      <c r="AT11" s="249"/>
      <c r="AU11" s="249"/>
      <c r="AV11" s="249" t="s">
        <v>55</v>
      </c>
      <c r="AW11" s="249"/>
      <c r="AX11" s="249"/>
      <c r="AY11" s="250">
        <v>1</v>
      </c>
      <c r="AZ11" s="250"/>
      <c r="BA11" s="250"/>
      <c r="BB11" s="250" t="s">
        <v>55</v>
      </c>
      <c r="BC11" s="250"/>
      <c r="BD11" s="250"/>
      <c r="BE11" s="251">
        <v>1</v>
      </c>
      <c r="BF11" s="251"/>
      <c r="BG11" s="251"/>
      <c r="BH11" s="251" t="s">
        <v>55</v>
      </c>
      <c r="BI11" s="251"/>
      <c r="BJ11" s="251"/>
      <c r="BK11" s="246" t="s">
        <v>53</v>
      </c>
      <c r="BL11" s="246" t="s">
        <v>54</v>
      </c>
      <c r="BM11" s="246" t="s">
        <v>55</v>
      </c>
      <c r="BN11" s="246" t="s">
        <v>53</v>
      </c>
      <c r="BO11" s="246" t="s">
        <v>54</v>
      </c>
      <c r="BP11" s="246" t="s">
        <v>55</v>
      </c>
      <c r="BQ11" s="248" t="s">
        <v>53</v>
      </c>
      <c r="BR11" s="248" t="s">
        <v>54</v>
      </c>
      <c r="BS11" s="248" t="s">
        <v>55</v>
      </c>
      <c r="BT11" s="248" t="s">
        <v>53</v>
      </c>
      <c r="BU11" s="248" t="s">
        <v>54</v>
      </c>
      <c r="BV11" s="248" t="s">
        <v>55</v>
      </c>
      <c r="BW11" s="249">
        <v>1</v>
      </c>
      <c r="BX11" s="249"/>
      <c r="BY11" s="249"/>
      <c r="BZ11" s="249" t="s">
        <v>55</v>
      </c>
      <c r="CA11" s="249"/>
      <c r="CB11" s="249"/>
      <c r="CC11" s="250">
        <v>1</v>
      </c>
      <c r="CD11" s="250"/>
      <c r="CE11" s="250"/>
      <c r="CF11" s="250" t="s">
        <v>55</v>
      </c>
      <c r="CG11" s="250"/>
      <c r="CH11" s="250"/>
      <c r="CI11" s="251">
        <v>1</v>
      </c>
      <c r="CJ11" s="251"/>
      <c r="CK11" s="251"/>
      <c r="CL11" s="251" t="s">
        <v>55</v>
      </c>
      <c r="CM11" s="251"/>
      <c r="CN11" s="251"/>
    </row>
    <row r="12" spans="1:92" x14ac:dyDescent="0.25">
      <c r="A12" s="241"/>
      <c r="B12" s="241"/>
      <c r="C12" s="246" t="s">
        <v>76</v>
      </c>
      <c r="D12" s="246" t="s">
        <v>76</v>
      </c>
      <c r="E12" s="246" t="s">
        <v>76</v>
      </c>
      <c r="F12" s="246" t="s">
        <v>76</v>
      </c>
      <c r="G12" s="246" t="s">
        <v>76</v>
      </c>
      <c r="H12" s="246" t="s">
        <v>76</v>
      </c>
      <c r="I12" s="248" t="s">
        <v>76</v>
      </c>
      <c r="J12" s="248" t="s">
        <v>76</v>
      </c>
      <c r="K12" s="248" t="s">
        <v>76</v>
      </c>
      <c r="L12" s="248" t="s">
        <v>76</v>
      </c>
      <c r="M12" s="248" t="s">
        <v>76</v>
      </c>
      <c r="N12" s="248" t="s">
        <v>76</v>
      </c>
      <c r="O12" s="249" t="s">
        <v>217</v>
      </c>
      <c r="P12" s="249"/>
      <c r="Q12" s="249"/>
      <c r="R12" s="249" t="s">
        <v>217</v>
      </c>
      <c r="S12" s="249"/>
      <c r="T12" s="249"/>
      <c r="U12" s="250" t="s">
        <v>217</v>
      </c>
      <c r="V12" s="250"/>
      <c r="W12" s="250"/>
      <c r="X12" s="250" t="s">
        <v>217</v>
      </c>
      <c r="Y12" s="250"/>
      <c r="Z12" s="250"/>
      <c r="AA12" s="251" t="s">
        <v>217</v>
      </c>
      <c r="AB12" s="251"/>
      <c r="AC12" s="251"/>
      <c r="AD12" s="251" t="s">
        <v>217</v>
      </c>
      <c r="AE12" s="251"/>
      <c r="AF12" s="251"/>
      <c r="AG12" s="246" t="s">
        <v>76</v>
      </c>
      <c r="AH12" s="246" t="s">
        <v>76</v>
      </c>
      <c r="AI12" s="246" t="s">
        <v>76</v>
      </c>
      <c r="AJ12" s="246" t="s">
        <v>76</v>
      </c>
      <c r="AK12" s="246" t="s">
        <v>76</v>
      </c>
      <c r="AL12" s="246" t="s">
        <v>76</v>
      </c>
      <c r="AM12" s="248" t="s">
        <v>76</v>
      </c>
      <c r="AN12" s="248" t="s">
        <v>76</v>
      </c>
      <c r="AO12" s="248" t="s">
        <v>76</v>
      </c>
      <c r="AP12" s="248" t="s">
        <v>76</v>
      </c>
      <c r="AQ12" s="248" t="s">
        <v>76</v>
      </c>
      <c r="AR12" s="248" t="s">
        <v>76</v>
      </c>
      <c r="AS12" s="249" t="s">
        <v>217</v>
      </c>
      <c r="AT12" s="249"/>
      <c r="AU12" s="249"/>
      <c r="AV12" s="249" t="s">
        <v>217</v>
      </c>
      <c r="AW12" s="249"/>
      <c r="AX12" s="249"/>
      <c r="AY12" s="250" t="s">
        <v>217</v>
      </c>
      <c r="AZ12" s="250"/>
      <c r="BA12" s="250"/>
      <c r="BB12" s="250" t="s">
        <v>217</v>
      </c>
      <c r="BC12" s="250"/>
      <c r="BD12" s="250"/>
      <c r="BE12" s="251" t="s">
        <v>217</v>
      </c>
      <c r="BF12" s="251"/>
      <c r="BG12" s="251"/>
      <c r="BH12" s="251" t="s">
        <v>217</v>
      </c>
      <c r="BI12" s="251"/>
      <c r="BJ12" s="251"/>
      <c r="BK12" s="246" t="s">
        <v>76</v>
      </c>
      <c r="BL12" s="246" t="s">
        <v>76</v>
      </c>
      <c r="BM12" s="246" t="s">
        <v>76</v>
      </c>
      <c r="BN12" s="246" t="s">
        <v>76</v>
      </c>
      <c r="BO12" s="246" t="s">
        <v>76</v>
      </c>
      <c r="BP12" s="246" t="s">
        <v>76</v>
      </c>
      <c r="BQ12" s="248" t="s">
        <v>76</v>
      </c>
      <c r="BR12" s="248" t="s">
        <v>76</v>
      </c>
      <c r="BS12" s="248" t="s">
        <v>76</v>
      </c>
      <c r="BT12" s="248" t="s">
        <v>76</v>
      </c>
      <c r="BU12" s="248" t="s">
        <v>76</v>
      </c>
      <c r="BV12" s="248" t="s">
        <v>76</v>
      </c>
      <c r="BW12" s="249" t="s">
        <v>217</v>
      </c>
      <c r="BX12" s="249"/>
      <c r="BY12" s="249"/>
      <c r="BZ12" s="249" t="s">
        <v>217</v>
      </c>
      <c r="CA12" s="249"/>
      <c r="CB12" s="249"/>
      <c r="CC12" s="250" t="s">
        <v>217</v>
      </c>
      <c r="CD12" s="250"/>
      <c r="CE12" s="250"/>
      <c r="CF12" s="250" t="s">
        <v>217</v>
      </c>
      <c r="CG12" s="250"/>
      <c r="CH12" s="250"/>
      <c r="CI12" s="251" t="s">
        <v>217</v>
      </c>
      <c r="CJ12" s="251"/>
      <c r="CK12" s="251"/>
      <c r="CL12" s="251" t="s">
        <v>217</v>
      </c>
      <c r="CM12" s="251"/>
      <c r="CN12" s="251"/>
    </row>
    <row r="13" spans="1:92" x14ac:dyDescent="0.25">
      <c r="A13" s="241"/>
      <c r="B13" s="241"/>
      <c r="C13" s="246" t="s">
        <v>53</v>
      </c>
      <c r="D13" s="246" t="s">
        <v>54</v>
      </c>
      <c r="E13" s="246" t="s">
        <v>55</v>
      </c>
      <c r="F13" s="246" t="s">
        <v>53</v>
      </c>
      <c r="G13" s="246" t="s">
        <v>54</v>
      </c>
      <c r="H13" s="246" t="s">
        <v>55</v>
      </c>
      <c r="I13" s="248" t="s">
        <v>53</v>
      </c>
      <c r="J13" s="248" t="s">
        <v>54</v>
      </c>
      <c r="K13" s="248" t="s">
        <v>55</v>
      </c>
      <c r="L13" s="248" t="s">
        <v>53</v>
      </c>
      <c r="M13" s="248" t="s">
        <v>54</v>
      </c>
      <c r="N13" s="248" t="s">
        <v>55</v>
      </c>
      <c r="O13" s="249" t="s">
        <v>53</v>
      </c>
      <c r="P13" s="249" t="s">
        <v>54</v>
      </c>
      <c r="Q13" s="249" t="s">
        <v>55</v>
      </c>
      <c r="R13" s="249" t="s">
        <v>53</v>
      </c>
      <c r="S13" s="249" t="s">
        <v>54</v>
      </c>
      <c r="T13" s="249" t="s">
        <v>55</v>
      </c>
      <c r="U13" s="250" t="s">
        <v>53</v>
      </c>
      <c r="V13" s="250" t="s">
        <v>54</v>
      </c>
      <c r="W13" s="250" t="s">
        <v>55</v>
      </c>
      <c r="X13" s="250" t="s">
        <v>53</v>
      </c>
      <c r="Y13" s="250" t="s">
        <v>54</v>
      </c>
      <c r="Z13" s="250" t="s">
        <v>55</v>
      </c>
      <c r="AA13" s="251" t="s">
        <v>53</v>
      </c>
      <c r="AB13" s="251" t="s">
        <v>54</v>
      </c>
      <c r="AC13" s="251" t="s">
        <v>55</v>
      </c>
      <c r="AD13" s="251" t="s">
        <v>53</v>
      </c>
      <c r="AE13" s="251" t="s">
        <v>54</v>
      </c>
      <c r="AF13" s="251" t="s">
        <v>55</v>
      </c>
      <c r="AG13" s="246" t="s">
        <v>53</v>
      </c>
      <c r="AH13" s="246" t="s">
        <v>54</v>
      </c>
      <c r="AI13" s="246" t="s">
        <v>55</v>
      </c>
      <c r="AJ13" s="246" t="s">
        <v>53</v>
      </c>
      <c r="AK13" s="246" t="s">
        <v>54</v>
      </c>
      <c r="AL13" s="246" t="s">
        <v>55</v>
      </c>
      <c r="AM13" s="248" t="s">
        <v>53</v>
      </c>
      <c r="AN13" s="248" t="s">
        <v>54</v>
      </c>
      <c r="AO13" s="248" t="s">
        <v>55</v>
      </c>
      <c r="AP13" s="248" t="s">
        <v>53</v>
      </c>
      <c r="AQ13" s="248" t="s">
        <v>54</v>
      </c>
      <c r="AR13" s="248" t="s">
        <v>55</v>
      </c>
      <c r="AS13" s="249" t="s">
        <v>53</v>
      </c>
      <c r="AT13" s="249" t="s">
        <v>54</v>
      </c>
      <c r="AU13" s="249" t="s">
        <v>55</v>
      </c>
      <c r="AV13" s="249" t="s">
        <v>53</v>
      </c>
      <c r="AW13" s="249" t="s">
        <v>54</v>
      </c>
      <c r="AX13" s="249" t="s">
        <v>55</v>
      </c>
      <c r="AY13" s="250" t="s">
        <v>53</v>
      </c>
      <c r="AZ13" s="250" t="s">
        <v>54</v>
      </c>
      <c r="BA13" s="250" t="s">
        <v>55</v>
      </c>
      <c r="BB13" s="250" t="s">
        <v>53</v>
      </c>
      <c r="BC13" s="250" t="s">
        <v>54</v>
      </c>
      <c r="BD13" s="250" t="s">
        <v>55</v>
      </c>
      <c r="BE13" s="251" t="s">
        <v>53</v>
      </c>
      <c r="BF13" s="251" t="s">
        <v>54</v>
      </c>
      <c r="BG13" s="251" t="s">
        <v>55</v>
      </c>
      <c r="BH13" s="251" t="s">
        <v>53</v>
      </c>
      <c r="BI13" s="251" t="s">
        <v>54</v>
      </c>
      <c r="BJ13" s="251" t="s">
        <v>55</v>
      </c>
      <c r="BK13" s="246" t="s">
        <v>53</v>
      </c>
      <c r="BL13" s="246" t="s">
        <v>54</v>
      </c>
      <c r="BM13" s="246" t="s">
        <v>55</v>
      </c>
      <c r="BN13" s="246" t="s">
        <v>53</v>
      </c>
      <c r="BO13" s="246" t="s">
        <v>54</v>
      </c>
      <c r="BP13" s="246" t="s">
        <v>55</v>
      </c>
      <c r="BQ13" s="248" t="s">
        <v>53</v>
      </c>
      <c r="BR13" s="248" t="s">
        <v>54</v>
      </c>
      <c r="BS13" s="248" t="s">
        <v>55</v>
      </c>
      <c r="BT13" s="248" t="s">
        <v>53</v>
      </c>
      <c r="BU13" s="248" t="s">
        <v>54</v>
      </c>
      <c r="BV13" s="248" t="s">
        <v>55</v>
      </c>
      <c r="BW13" s="249" t="s">
        <v>53</v>
      </c>
      <c r="BX13" s="249" t="s">
        <v>54</v>
      </c>
      <c r="BY13" s="249" t="s">
        <v>55</v>
      </c>
      <c r="BZ13" s="249" t="s">
        <v>53</v>
      </c>
      <c r="CA13" s="249" t="s">
        <v>54</v>
      </c>
      <c r="CB13" s="249" t="s">
        <v>55</v>
      </c>
      <c r="CC13" s="250" t="s">
        <v>53</v>
      </c>
      <c r="CD13" s="250" t="s">
        <v>54</v>
      </c>
      <c r="CE13" s="250" t="s">
        <v>55</v>
      </c>
      <c r="CF13" s="250" t="s">
        <v>53</v>
      </c>
      <c r="CG13" s="250" t="s">
        <v>54</v>
      </c>
      <c r="CH13" s="250" t="s">
        <v>55</v>
      </c>
      <c r="CI13" s="251" t="s">
        <v>53</v>
      </c>
      <c r="CJ13" s="251" t="s">
        <v>54</v>
      </c>
      <c r="CK13" s="251" t="s">
        <v>55</v>
      </c>
      <c r="CL13" s="251" t="s">
        <v>53</v>
      </c>
      <c r="CM13" s="251" t="s">
        <v>54</v>
      </c>
      <c r="CN13" s="251" t="s">
        <v>55</v>
      </c>
    </row>
    <row r="14" spans="1:92" x14ac:dyDescent="0.25">
      <c r="A14" s="241"/>
      <c r="B14" s="241"/>
      <c r="C14" s="246" t="s">
        <v>76</v>
      </c>
      <c r="D14" s="246" t="s">
        <v>76</v>
      </c>
      <c r="E14" s="246" t="s">
        <v>76</v>
      </c>
      <c r="F14" s="246" t="s">
        <v>76</v>
      </c>
      <c r="G14" s="246" t="s">
        <v>76</v>
      </c>
      <c r="H14" s="246" t="s">
        <v>76</v>
      </c>
      <c r="I14" s="248" t="s">
        <v>76</v>
      </c>
      <c r="J14" s="248" t="s">
        <v>76</v>
      </c>
      <c r="K14" s="248" t="s">
        <v>76</v>
      </c>
      <c r="L14" s="248" t="s">
        <v>76</v>
      </c>
      <c r="M14" s="248" t="s">
        <v>76</v>
      </c>
      <c r="N14" s="248" t="s">
        <v>76</v>
      </c>
      <c r="O14" s="249" t="s">
        <v>76</v>
      </c>
      <c r="P14" s="249" t="s">
        <v>76</v>
      </c>
      <c r="Q14" s="249" t="s">
        <v>76</v>
      </c>
      <c r="R14" s="249" t="s">
        <v>76</v>
      </c>
      <c r="S14" s="249" t="s">
        <v>76</v>
      </c>
      <c r="T14" s="249" t="s">
        <v>76</v>
      </c>
      <c r="U14" s="250" t="s">
        <v>76</v>
      </c>
      <c r="V14" s="250" t="s">
        <v>76</v>
      </c>
      <c r="W14" s="250" t="s">
        <v>76</v>
      </c>
      <c r="X14" s="250" t="s">
        <v>76</v>
      </c>
      <c r="Y14" s="250" t="s">
        <v>76</v>
      </c>
      <c r="Z14" s="250" t="s">
        <v>76</v>
      </c>
      <c r="AA14" s="251" t="s">
        <v>76</v>
      </c>
      <c r="AB14" s="251" t="s">
        <v>76</v>
      </c>
      <c r="AC14" s="251" t="s">
        <v>76</v>
      </c>
      <c r="AD14" s="251" t="s">
        <v>76</v>
      </c>
      <c r="AE14" s="251" t="s">
        <v>76</v>
      </c>
      <c r="AF14" s="251" t="s">
        <v>76</v>
      </c>
      <c r="AG14" s="246" t="s">
        <v>76</v>
      </c>
      <c r="AH14" s="246" t="s">
        <v>76</v>
      </c>
      <c r="AI14" s="246" t="s">
        <v>76</v>
      </c>
      <c r="AJ14" s="246" t="s">
        <v>76</v>
      </c>
      <c r="AK14" s="246" t="s">
        <v>76</v>
      </c>
      <c r="AL14" s="246" t="s">
        <v>76</v>
      </c>
      <c r="AM14" s="248" t="s">
        <v>76</v>
      </c>
      <c r="AN14" s="248" t="s">
        <v>76</v>
      </c>
      <c r="AO14" s="248" t="s">
        <v>76</v>
      </c>
      <c r="AP14" s="248" t="s">
        <v>76</v>
      </c>
      <c r="AQ14" s="248" t="s">
        <v>76</v>
      </c>
      <c r="AR14" s="248" t="s">
        <v>76</v>
      </c>
      <c r="AS14" s="249" t="s">
        <v>76</v>
      </c>
      <c r="AT14" s="249" t="s">
        <v>76</v>
      </c>
      <c r="AU14" s="249" t="s">
        <v>76</v>
      </c>
      <c r="AV14" s="249" t="s">
        <v>76</v>
      </c>
      <c r="AW14" s="249" t="s">
        <v>76</v>
      </c>
      <c r="AX14" s="249" t="s">
        <v>76</v>
      </c>
      <c r="AY14" s="250" t="s">
        <v>76</v>
      </c>
      <c r="AZ14" s="250" t="s">
        <v>76</v>
      </c>
      <c r="BA14" s="250" t="s">
        <v>76</v>
      </c>
      <c r="BB14" s="250" t="s">
        <v>76</v>
      </c>
      <c r="BC14" s="250" t="s">
        <v>76</v>
      </c>
      <c r="BD14" s="250" t="s">
        <v>76</v>
      </c>
      <c r="BE14" s="251" t="s">
        <v>76</v>
      </c>
      <c r="BF14" s="251" t="s">
        <v>76</v>
      </c>
      <c r="BG14" s="251" t="s">
        <v>76</v>
      </c>
      <c r="BH14" s="251" t="s">
        <v>76</v>
      </c>
      <c r="BI14" s="251" t="s">
        <v>76</v>
      </c>
      <c r="BJ14" s="251" t="s">
        <v>76</v>
      </c>
      <c r="BK14" s="246" t="s">
        <v>76</v>
      </c>
      <c r="BL14" s="246" t="s">
        <v>76</v>
      </c>
      <c r="BM14" s="246" t="s">
        <v>76</v>
      </c>
      <c r="BN14" s="246" t="s">
        <v>76</v>
      </c>
      <c r="BO14" s="246" t="s">
        <v>76</v>
      </c>
      <c r="BP14" s="246" t="s">
        <v>76</v>
      </c>
      <c r="BQ14" s="248" t="s">
        <v>76</v>
      </c>
      <c r="BR14" s="248" t="s">
        <v>76</v>
      </c>
      <c r="BS14" s="248" t="s">
        <v>76</v>
      </c>
      <c r="BT14" s="248" t="s">
        <v>76</v>
      </c>
      <c r="BU14" s="248" t="s">
        <v>76</v>
      </c>
      <c r="BV14" s="248" t="s">
        <v>76</v>
      </c>
      <c r="BW14" s="249" t="s">
        <v>76</v>
      </c>
      <c r="BX14" s="249" t="s">
        <v>76</v>
      </c>
      <c r="BY14" s="249" t="s">
        <v>76</v>
      </c>
      <c r="BZ14" s="249" t="s">
        <v>76</v>
      </c>
      <c r="CA14" s="249" t="s">
        <v>76</v>
      </c>
      <c r="CB14" s="249" t="s">
        <v>76</v>
      </c>
      <c r="CC14" s="250" t="s">
        <v>76</v>
      </c>
      <c r="CD14" s="250" t="s">
        <v>76</v>
      </c>
      <c r="CE14" s="250" t="s">
        <v>76</v>
      </c>
      <c r="CF14" s="250" t="s">
        <v>76</v>
      </c>
      <c r="CG14" s="250" t="s">
        <v>76</v>
      </c>
      <c r="CH14" s="250" t="s">
        <v>76</v>
      </c>
      <c r="CI14" s="251" t="s">
        <v>76</v>
      </c>
      <c r="CJ14" s="251" t="s">
        <v>76</v>
      </c>
      <c r="CK14" s="251" t="s">
        <v>76</v>
      </c>
      <c r="CL14" s="251" t="s">
        <v>76</v>
      </c>
      <c r="CM14" s="251" t="s">
        <v>76</v>
      </c>
      <c r="CN14" s="251" t="s">
        <v>76</v>
      </c>
    </row>
    <row r="15" spans="1:92" x14ac:dyDescent="0.25">
      <c r="A15" s="241" t="s">
        <v>102</v>
      </c>
      <c r="B15" s="252" t="s">
        <v>25</v>
      </c>
      <c r="C15" s="241">
        <v>90</v>
      </c>
      <c r="D15" s="241">
        <v>89</v>
      </c>
      <c r="E15" s="241">
        <v>90</v>
      </c>
      <c r="F15" s="241">
        <v>33734</v>
      </c>
      <c r="G15" s="241">
        <v>26581</v>
      </c>
      <c r="H15" s="241">
        <v>60315</v>
      </c>
      <c r="I15" s="241">
        <v>92</v>
      </c>
      <c r="J15" s="241">
        <v>87</v>
      </c>
      <c r="K15" s="241">
        <v>90</v>
      </c>
      <c r="L15" s="241">
        <v>33823</v>
      </c>
      <c r="M15" s="241">
        <v>26654</v>
      </c>
      <c r="N15" s="241">
        <v>60477</v>
      </c>
      <c r="O15" s="241">
        <v>87</v>
      </c>
      <c r="P15" s="241">
        <v>91</v>
      </c>
      <c r="Q15" s="241">
        <v>89</v>
      </c>
      <c r="R15" s="241">
        <v>33732</v>
      </c>
      <c r="S15" s="241">
        <v>26580</v>
      </c>
      <c r="T15" s="241">
        <v>60312</v>
      </c>
      <c r="U15" s="241">
        <v>80</v>
      </c>
      <c r="V15" s="241">
        <v>75</v>
      </c>
      <c r="W15" s="241">
        <v>78</v>
      </c>
      <c r="X15" s="241">
        <v>33732</v>
      </c>
      <c r="Y15" s="241">
        <v>26581</v>
      </c>
      <c r="Z15" s="241">
        <v>60313</v>
      </c>
      <c r="AA15" s="241">
        <v>80</v>
      </c>
      <c r="AB15" s="241">
        <v>79</v>
      </c>
      <c r="AC15" s="241">
        <v>80</v>
      </c>
      <c r="AD15" s="241">
        <v>33723</v>
      </c>
      <c r="AE15" s="241">
        <v>26578</v>
      </c>
      <c r="AF15" s="241">
        <v>60301</v>
      </c>
      <c r="AG15" s="241">
        <v>95</v>
      </c>
      <c r="AH15" s="241">
        <v>94</v>
      </c>
      <c r="AI15" s="241">
        <v>95</v>
      </c>
      <c r="AJ15" s="241">
        <v>182895</v>
      </c>
      <c r="AK15" s="241">
        <v>167049</v>
      </c>
      <c r="AL15" s="241">
        <v>349944</v>
      </c>
      <c r="AM15" s="241">
        <v>96</v>
      </c>
      <c r="AN15" s="241">
        <v>93</v>
      </c>
      <c r="AO15" s="241">
        <v>95</v>
      </c>
      <c r="AP15" s="241">
        <v>183089</v>
      </c>
      <c r="AQ15" s="241">
        <v>167209</v>
      </c>
      <c r="AR15" s="241">
        <v>350298</v>
      </c>
      <c r="AS15" s="241">
        <v>93</v>
      </c>
      <c r="AT15" s="241">
        <v>95</v>
      </c>
      <c r="AU15" s="241">
        <v>94</v>
      </c>
      <c r="AV15" s="241">
        <v>182893</v>
      </c>
      <c r="AW15" s="241">
        <v>167044</v>
      </c>
      <c r="AX15" s="241">
        <v>349937</v>
      </c>
      <c r="AY15" s="241">
        <v>89</v>
      </c>
      <c r="AZ15" s="241">
        <v>85</v>
      </c>
      <c r="BA15" s="241">
        <v>87</v>
      </c>
      <c r="BB15" s="241">
        <v>182879</v>
      </c>
      <c r="BC15" s="241">
        <v>167041</v>
      </c>
      <c r="BD15" s="241">
        <v>349920</v>
      </c>
      <c r="BE15" s="241">
        <v>90</v>
      </c>
      <c r="BF15" s="241">
        <v>88</v>
      </c>
      <c r="BG15" s="241">
        <v>89</v>
      </c>
      <c r="BH15" s="241">
        <v>182878</v>
      </c>
      <c r="BI15" s="241">
        <v>167030</v>
      </c>
      <c r="BJ15" s="241">
        <v>349908</v>
      </c>
      <c r="BK15" s="241">
        <v>95</v>
      </c>
      <c r="BL15" s="241">
        <v>94</v>
      </c>
      <c r="BM15" s="241">
        <v>94</v>
      </c>
      <c r="BN15" s="241">
        <v>216629</v>
      </c>
      <c r="BO15" s="241">
        <v>193630</v>
      </c>
      <c r="BP15" s="241">
        <v>410259</v>
      </c>
      <c r="BQ15" s="241">
        <v>96</v>
      </c>
      <c r="BR15" s="241">
        <v>92</v>
      </c>
      <c r="BS15" s="241">
        <v>94</v>
      </c>
      <c r="BT15" s="241">
        <v>216912</v>
      </c>
      <c r="BU15" s="241">
        <v>193863</v>
      </c>
      <c r="BV15" s="241">
        <v>410775</v>
      </c>
      <c r="BW15" s="241">
        <v>92</v>
      </c>
      <c r="BX15" s="241">
        <v>95</v>
      </c>
      <c r="BY15" s="241">
        <v>93</v>
      </c>
      <c r="BZ15" s="241">
        <v>216625</v>
      </c>
      <c r="CA15" s="241">
        <v>193624</v>
      </c>
      <c r="CB15" s="241">
        <v>410249</v>
      </c>
      <c r="CC15" s="242">
        <v>88</v>
      </c>
      <c r="CD15" s="242">
        <v>83</v>
      </c>
      <c r="CE15" s="242">
        <v>86</v>
      </c>
      <c r="CF15" s="242">
        <v>216611</v>
      </c>
      <c r="CG15" s="242">
        <v>193622</v>
      </c>
      <c r="CH15" s="242">
        <v>410233</v>
      </c>
      <c r="CI15" s="242">
        <v>88</v>
      </c>
      <c r="CJ15" s="242">
        <v>87</v>
      </c>
      <c r="CK15" s="242">
        <v>88</v>
      </c>
      <c r="CL15" s="242">
        <v>216601</v>
      </c>
      <c r="CM15" s="242">
        <v>193608</v>
      </c>
      <c r="CN15" s="242">
        <v>410209</v>
      </c>
    </row>
    <row r="16" spans="1:92" x14ac:dyDescent="0.25">
      <c r="A16" s="241"/>
      <c r="B16" s="252" t="s">
        <v>26</v>
      </c>
      <c r="C16" s="241">
        <v>52</v>
      </c>
      <c r="D16" s="241">
        <v>52</v>
      </c>
      <c r="E16" s="241">
        <v>52</v>
      </c>
      <c r="F16" s="241">
        <v>14000</v>
      </c>
      <c r="G16" s="241">
        <v>23492</v>
      </c>
      <c r="H16" s="241">
        <v>37492</v>
      </c>
      <c r="I16" s="241">
        <v>44</v>
      </c>
      <c r="J16" s="241">
        <v>37</v>
      </c>
      <c r="K16" s="241">
        <v>39</v>
      </c>
      <c r="L16" s="241">
        <v>14011</v>
      </c>
      <c r="M16" s="241">
        <v>23502</v>
      </c>
      <c r="N16" s="241">
        <v>37513</v>
      </c>
      <c r="O16" s="241">
        <v>44</v>
      </c>
      <c r="P16" s="241">
        <v>54</v>
      </c>
      <c r="Q16" s="241">
        <v>50</v>
      </c>
      <c r="R16" s="241">
        <v>13998</v>
      </c>
      <c r="S16" s="241">
        <v>23489</v>
      </c>
      <c r="T16" s="241">
        <v>37487</v>
      </c>
      <c r="U16" s="241">
        <v>28</v>
      </c>
      <c r="V16" s="241">
        <v>27</v>
      </c>
      <c r="W16" s="241">
        <v>28</v>
      </c>
      <c r="X16" s="241">
        <v>13999</v>
      </c>
      <c r="Y16" s="241">
        <v>23491</v>
      </c>
      <c r="Z16" s="241">
        <v>37490</v>
      </c>
      <c r="AA16" s="241">
        <v>28</v>
      </c>
      <c r="AB16" s="241">
        <v>29</v>
      </c>
      <c r="AC16" s="241">
        <v>29</v>
      </c>
      <c r="AD16" s="241">
        <v>13990</v>
      </c>
      <c r="AE16" s="241">
        <v>23458</v>
      </c>
      <c r="AF16" s="241">
        <v>37448</v>
      </c>
      <c r="AG16" s="241">
        <v>60</v>
      </c>
      <c r="AH16" s="241">
        <v>61</v>
      </c>
      <c r="AI16" s="241">
        <v>61</v>
      </c>
      <c r="AJ16" s="241">
        <v>29034</v>
      </c>
      <c r="AK16" s="241">
        <v>55064</v>
      </c>
      <c r="AL16" s="241">
        <v>84098</v>
      </c>
      <c r="AM16" s="241">
        <v>55</v>
      </c>
      <c r="AN16" s="241">
        <v>47</v>
      </c>
      <c r="AO16" s="241">
        <v>50</v>
      </c>
      <c r="AP16" s="241">
        <v>29047</v>
      </c>
      <c r="AQ16" s="241">
        <v>55082</v>
      </c>
      <c r="AR16" s="241">
        <v>84129</v>
      </c>
      <c r="AS16" s="241">
        <v>51</v>
      </c>
      <c r="AT16" s="241">
        <v>63</v>
      </c>
      <c r="AU16" s="241">
        <v>59</v>
      </c>
      <c r="AV16" s="241">
        <v>29032</v>
      </c>
      <c r="AW16" s="241">
        <v>55060</v>
      </c>
      <c r="AX16" s="241">
        <v>84092</v>
      </c>
      <c r="AY16" s="241">
        <v>36</v>
      </c>
      <c r="AZ16" s="241">
        <v>35</v>
      </c>
      <c r="BA16" s="241">
        <v>35</v>
      </c>
      <c r="BB16" s="241">
        <v>29031</v>
      </c>
      <c r="BC16" s="241">
        <v>55058</v>
      </c>
      <c r="BD16" s="241">
        <v>84089</v>
      </c>
      <c r="BE16" s="241">
        <v>36</v>
      </c>
      <c r="BF16" s="241">
        <v>37</v>
      </c>
      <c r="BG16" s="241">
        <v>37</v>
      </c>
      <c r="BH16" s="241">
        <v>29011</v>
      </c>
      <c r="BI16" s="241">
        <v>55020</v>
      </c>
      <c r="BJ16" s="241">
        <v>84031</v>
      </c>
      <c r="BK16" s="241">
        <v>57</v>
      </c>
      <c r="BL16" s="241">
        <v>58</v>
      </c>
      <c r="BM16" s="241">
        <v>58</v>
      </c>
      <c r="BN16" s="241">
        <v>43034</v>
      </c>
      <c r="BO16" s="241">
        <v>78556</v>
      </c>
      <c r="BP16" s="241">
        <v>121590</v>
      </c>
      <c r="BQ16" s="241">
        <v>52</v>
      </c>
      <c r="BR16" s="241">
        <v>44</v>
      </c>
      <c r="BS16" s="241">
        <v>47</v>
      </c>
      <c r="BT16" s="241">
        <v>43058</v>
      </c>
      <c r="BU16" s="241">
        <v>78584</v>
      </c>
      <c r="BV16" s="241">
        <v>121642</v>
      </c>
      <c r="BW16" s="241">
        <v>49</v>
      </c>
      <c r="BX16" s="241">
        <v>60</v>
      </c>
      <c r="BY16" s="241">
        <v>56</v>
      </c>
      <c r="BZ16" s="241">
        <v>43030</v>
      </c>
      <c r="CA16" s="241">
        <v>78549</v>
      </c>
      <c r="CB16" s="241">
        <v>121579</v>
      </c>
      <c r="CC16" s="242">
        <v>33</v>
      </c>
      <c r="CD16" s="242">
        <v>32</v>
      </c>
      <c r="CE16" s="242">
        <v>33</v>
      </c>
      <c r="CF16" s="242">
        <v>43030</v>
      </c>
      <c r="CG16" s="242">
        <v>78549</v>
      </c>
      <c r="CH16" s="242">
        <v>121579</v>
      </c>
      <c r="CI16" s="242">
        <v>34</v>
      </c>
      <c r="CJ16" s="242">
        <v>35</v>
      </c>
      <c r="CK16" s="242">
        <v>34</v>
      </c>
      <c r="CL16" s="242">
        <v>43001</v>
      </c>
      <c r="CM16" s="242">
        <v>78478</v>
      </c>
      <c r="CN16" s="242">
        <v>121479</v>
      </c>
    </row>
    <row r="17" spans="1:92" x14ac:dyDescent="0.25">
      <c r="B17" s="252" t="s">
        <v>27</v>
      </c>
      <c r="C17" s="241">
        <v>56</v>
      </c>
      <c r="D17" s="241">
        <v>58</v>
      </c>
      <c r="E17" s="241">
        <v>57</v>
      </c>
      <c r="F17" s="241">
        <v>12511</v>
      </c>
      <c r="G17" s="241">
        <v>19146</v>
      </c>
      <c r="H17" s="241">
        <v>31657</v>
      </c>
      <c r="I17" s="241">
        <v>48</v>
      </c>
      <c r="J17" s="241">
        <v>42</v>
      </c>
      <c r="K17" s="241">
        <v>44</v>
      </c>
      <c r="L17" s="241">
        <v>12526</v>
      </c>
      <c r="M17" s="241">
        <v>19178</v>
      </c>
      <c r="N17" s="241">
        <v>31704</v>
      </c>
      <c r="O17" s="241">
        <v>48</v>
      </c>
      <c r="P17" s="241">
        <v>61</v>
      </c>
      <c r="Q17" s="241">
        <v>56</v>
      </c>
      <c r="R17" s="241">
        <v>12509</v>
      </c>
      <c r="S17" s="241">
        <v>19143</v>
      </c>
      <c r="T17" s="241">
        <v>31652</v>
      </c>
      <c r="U17" s="241">
        <v>31</v>
      </c>
      <c r="V17" s="241">
        <v>31</v>
      </c>
      <c r="W17" s="241">
        <v>31</v>
      </c>
      <c r="X17" s="241">
        <v>12510</v>
      </c>
      <c r="Y17" s="241">
        <v>19145</v>
      </c>
      <c r="Z17" s="241">
        <v>31655</v>
      </c>
      <c r="AA17" s="241">
        <v>31</v>
      </c>
      <c r="AB17" s="241">
        <v>33</v>
      </c>
      <c r="AC17" s="241">
        <v>32</v>
      </c>
      <c r="AD17" s="241">
        <v>12505</v>
      </c>
      <c r="AE17" s="241">
        <v>19134</v>
      </c>
      <c r="AF17" s="241">
        <v>31639</v>
      </c>
      <c r="AG17" s="241">
        <v>64</v>
      </c>
      <c r="AH17" s="241">
        <v>66</v>
      </c>
      <c r="AI17" s="241">
        <v>66</v>
      </c>
      <c r="AJ17" s="241">
        <v>26132</v>
      </c>
      <c r="AK17" s="241">
        <v>46957</v>
      </c>
      <c r="AL17" s="241">
        <v>73089</v>
      </c>
      <c r="AM17" s="241">
        <v>59</v>
      </c>
      <c r="AN17" s="241">
        <v>52</v>
      </c>
      <c r="AO17" s="241">
        <v>54</v>
      </c>
      <c r="AP17" s="241">
        <v>26163</v>
      </c>
      <c r="AQ17" s="241">
        <v>47002</v>
      </c>
      <c r="AR17" s="241">
        <v>73165</v>
      </c>
      <c r="AS17" s="241">
        <v>55</v>
      </c>
      <c r="AT17" s="241">
        <v>68</v>
      </c>
      <c r="AU17" s="241">
        <v>63</v>
      </c>
      <c r="AV17" s="241">
        <v>26130</v>
      </c>
      <c r="AW17" s="241">
        <v>46953</v>
      </c>
      <c r="AX17" s="241">
        <v>73083</v>
      </c>
      <c r="AY17" s="241">
        <v>38</v>
      </c>
      <c r="AZ17" s="241">
        <v>37</v>
      </c>
      <c r="BA17" s="241">
        <v>37</v>
      </c>
      <c r="BB17" s="241">
        <v>26129</v>
      </c>
      <c r="BC17" s="241">
        <v>46951</v>
      </c>
      <c r="BD17" s="241">
        <v>73080</v>
      </c>
      <c r="BE17" s="241">
        <v>39</v>
      </c>
      <c r="BF17" s="241">
        <v>41</v>
      </c>
      <c r="BG17" s="241">
        <v>40</v>
      </c>
      <c r="BH17" s="241">
        <v>26128</v>
      </c>
      <c r="BI17" s="241">
        <v>46942</v>
      </c>
      <c r="BJ17" s="241">
        <v>73070</v>
      </c>
      <c r="BK17" s="241">
        <v>62</v>
      </c>
      <c r="BL17" s="241">
        <v>64</v>
      </c>
      <c r="BM17" s="241">
        <v>63</v>
      </c>
      <c r="BN17" s="241">
        <v>38643</v>
      </c>
      <c r="BO17" s="241">
        <v>66103</v>
      </c>
      <c r="BP17" s="241">
        <v>104746</v>
      </c>
      <c r="BQ17" s="241">
        <v>56</v>
      </c>
      <c r="BR17" s="241">
        <v>49</v>
      </c>
      <c r="BS17" s="241">
        <v>51</v>
      </c>
      <c r="BT17" s="241">
        <v>38689</v>
      </c>
      <c r="BU17" s="241">
        <v>66180</v>
      </c>
      <c r="BV17" s="241">
        <v>104869</v>
      </c>
      <c r="BW17" s="241">
        <v>53</v>
      </c>
      <c r="BX17" s="241">
        <v>66</v>
      </c>
      <c r="BY17" s="241">
        <v>61</v>
      </c>
      <c r="BZ17" s="241">
        <v>38639</v>
      </c>
      <c r="CA17" s="241">
        <v>66096</v>
      </c>
      <c r="CB17" s="241">
        <v>104735</v>
      </c>
      <c r="CC17" s="242">
        <v>36</v>
      </c>
      <c r="CD17" s="242">
        <v>35</v>
      </c>
      <c r="CE17" s="242">
        <v>35</v>
      </c>
      <c r="CF17" s="242">
        <v>38639</v>
      </c>
      <c r="CG17" s="242">
        <v>66096</v>
      </c>
      <c r="CH17" s="242">
        <v>104735</v>
      </c>
      <c r="CI17" s="242">
        <v>36</v>
      </c>
      <c r="CJ17" s="242">
        <v>39</v>
      </c>
      <c r="CK17" s="242">
        <v>38</v>
      </c>
      <c r="CL17" s="242">
        <v>38633</v>
      </c>
      <c r="CM17" s="242">
        <v>66076</v>
      </c>
      <c r="CN17" s="242">
        <v>104709</v>
      </c>
    </row>
    <row r="18" spans="1:92" x14ac:dyDescent="0.25">
      <c r="B18" s="252" t="s">
        <v>103</v>
      </c>
      <c r="C18" s="241">
        <v>61</v>
      </c>
      <c r="D18" s="241">
        <v>64</v>
      </c>
      <c r="E18" s="241">
        <v>63</v>
      </c>
      <c r="F18" s="241">
        <v>8084</v>
      </c>
      <c r="G18" s="241">
        <v>10381</v>
      </c>
      <c r="H18" s="241">
        <v>18465</v>
      </c>
      <c r="I18" s="241">
        <v>55</v>
      </c>
      <c r="J18" s="241">
        <v>49</v>
      </c>
      <c r="K18" s="241">
        <v>52</v>
      </c>
      <c r="L18" s="241">
        <v>8095</v>
      </c>
      <c r="M18" s="241">
        <v>10402</v>
      </c>
      <c r="N18" s="241">
        <v>18497</v>
      </c>
      <c r="O18" s="241">
        <v>53</v>
      </c>
      <c r="P18" s="241">
        <v>68</v>
      </c>
      <c r="Q18" s="241">
        <v>61</v>
      </c>
      <c r="R18" s="241">
        <v>8083</v>
      </c>
      <c r="S18" s="241">
        <v>10379</v>
      </c>
      <c r="T18" s="241">
        <v>18462</v>
      </c>
      <c r="U18" s="241">
        <v>35</v>
      </c>
      <c r="V18" s="241">
        <v>34</v>
      </c>
      <c r="W18" s="241">
        <v>35</v>
      </c>
      <c r="X18" s="241">
        <v>8083</v>
      </c>
      <c r="Y18" s="241">
        <v>10380</v>
      </c>
      <c r="Z18" s="241">
        <v>18463</v>
      </c>
      <c r="AA18" s="241">
        <v>35</v>
      </c>
      <c r="AB18" s="241">
        <v>38</v>
      </c>
      <c r="AC18" s="241">
        <v>37</v>
      </c>
      <c r="AD18" s="241">
        <v>8079</v>
      </c>
      <c r="AE18" s="241">
        <v>10375</v>
      </c>
      <c r="AF18" s="241">
        <v>18454</v>
      </c>
      <c r="AG18" s="241">
        <v>68</v>
      </c>
      <c r="AH18" s="241">
        <v>71</v>
      </c>
      <c r="AI18" s="241">
        <v>70</v>
      </c>
      <c r="AJ18" s="241">
        <v>17803</v>
      </c>
      <c r="AK18" s="241">
        <v>28105</v>
      </c>
      <c r="AL18" s="241">
        <v>45908</v>
      </c>
      <c r="AM18" s="241">
        <v>65</v>
      </c>
      <c r="AN18" s="241">
        <v>57</v>
      </c>
      <c r="AO18" s="241">
        <v>60</v>
      </c>
      <c r="AP18" s="241">
        <v>17826</v>
      </c>
      <c r="AQ18" s="241">
        <v>28138</v>
      </c>
      <c r="AR18" s="241">
        <v>45964</v>
      </c>
      <c r="AS18" s="241">
        <v>58</v>
      </c>
      <c r="AT18" s="241">
        <v>73</v>
      </c>
      <c r="AU18" s="241">
        <v>67</v>
      </c>
      <c r="AV18" s="241">
        <v>17803</v>
      </c>
      <c r="AW18" s="241">
        <v>28104</v>
      </c>
      <c r="AX18" s="241">
        <v>45907</v>
      </c>
      <c r="AY18" s="241">
        <v>41</v>
      </c>
      <c r="AZ18" s="241">
        <v>40</v>
      </c>
      <c r="BA18" s="241">
        <v>40</v>
      </c>
      <c r="BB18" s="241">
        <v>17800</v>
      </c>
      <c r="BC18" s="241">
        <v>28100</v>
      </c>
      <c r="BD18" s="241">
        <v>45900</v>
      </c>
      <c r="BE18" s="241">
        <v>42</v>
      </c>
      <c r="BF18" s="241">
        <v>45</v>
      </c>
      <c r="BG18" s="241">
        <v>44</v>
      </c>
      <c r="BH18" s="241">
        <v>17801</v>
      </c>
      <c r="BI18" s="241">
        <v>28100</v>
      </c>
      <c r="BJ18" s="241">
        <v>45901</v>
      </c>
      <c r="BK18" s="241">
        <v>66</v>
      </c>
      <c r="BL18" s="241">
        <v>69</v>
      </c>
      <c r="BM18" s="241">
        <v>68</v>
      </c>
      <c r="BN18" s="241">
        <v>25887</v>
      </c>
      <c r="BO18" s="241">
        <v>38486</v>
      </c>
      <c r="BP18" s="241">
        <v>64373</v>
      </c>
      <c r="BQ18" s="241">
        <v>62</v>
      </c>
      <c r="BR18" s="241">
        <v>55</v>
      </c>
      <c r="BS18" s="241">
        <v>58</v>
      </c>
      <c r="BT18" s="241">
        <v>25921</v>
      </c>
      <c r="BU18" s="241">
        <v>38540</v>
      </c>
      <c r="BV18" s="241">
        <v>64461</v>
      </c>
      <c r="BW18" s="241">
        <v>56</v>
      </c>
      <c r="BX18" s="241">
        <v>72</v>
      </c>
      <c r="BY18" s="241">
        <v>66</v>
      </c>
      <c r="BZ18" s="241">
        <v>25886</v>
      </c>
      <c r="CA18" s="241">
        <v>38483</v>
      </c>
      <c r="CB18" s="241">
        <v>64369</v>
      </c>
      <c r="CC18" s="242">
        <v>39</v>
      </c>
      <c r="CD18" s="242">
        <v>38</v>
      </c>
      <c r="CE18" s="242">
        <v>39</v>
      </c>
      <c r="CF18" s="242">
        <v>25883</v>
      </c>
      <c r="CG18" s="242">
        <v>38480</v>
      </c>
      <c r="CH18" s="242">
        <v>64363</v>
      </c>
      <c r="CI18" s="242">
        <v>40</v>
      </c>
      <c r="CJ18" s="242">
        <v>43</v>
      </c>
      <c r="CK18" s="242">
        <v>42</v>
      </c>
      <c r="CL18" s="242">
        <v>25880</v>
      </c>
      <c r="CM18" s="242">
        <v>38475</v>
      </c>
      <c r="CN18" s="242">
        <v>64355</v>
      </c>
    </row>
    <row r="19" spans="1:92" x14ac:dyDescent="0.25">
      <c r="B19" s="252" t="s">
        <v>104</v>
      </c>
      <c r="C19" s="241">
        <v>46</v>
      </c>
      <c r="D19" s="241">
        <v>51</v>
      </c>
      <c r="E19" s="241">
        <v>49</v>
      </c>
      <c r="F19" s="241">
        <v>4427</v>
      </c>
      <c r="G19" s="241">
        <v>8765</v>
      </c>
      <c r="H19" s="241">
        <v>13192</v>
      </c>
      <c r="I19" s="241">
        <v>36</v>
      </c>
      <c r="J19" s="241">
        <v>33</v>
      </c>
      <c r="K19" s="241">
        <v>34</v>
      </c>
      <c r="L19" s="241">
        <v>4431</v>
      </c>
      <c r="M19" s="241">
        <v>8776</v>
      </c>
      <c r="N19" s="241">
        <v>13207</v>
      </c>
      <c r="O19" s="241">
        <v>40</v>
      </c>
      <c r="P19" s="241">
        <v>54</v>
      </c>
      <c r="Q19" s="241">
        <v>49</v>
      </c>
      <c r="R19" s="241">
        <v>4426</v>
      </c>
      <c r="S19" s="241">
        <v>8764</v>
      </c>
      <c r="T19" s="241">
        <v>13190</v>
      </c>
      <c r="U19" s="241">
        <v>23</v>
      </c>
      <c r="V19" s="241">
        <v>26</v>
      </c>
      <c r="W19" s="241">
        <v>25</v>
      </c>
      <c r="X19" s="241">
        <v>4427</v>
      </c>
      <c r="Y19" s="241">
        <v>8765</v>
      </c>
      <c r="Z19" s="241">
        <v>13192</v>
      </c>
      <c r="AA19" s="241">
        <v>24</v>
      </c>
      <c r="AB19" s="241">
        <v>27</v>
      </c>
      <c r="AC19" s="241">
        <v>26</v>
      </c>
      <c r="AD19" s="241">
        <v>4426</v>
      </c>
      <c r="AE19" s="241">
        <v>8759</v>
      </c>
      <c r="AF19" s="241">
        <v>13185</v>
      </c>
      <c r="AG19" s="241">
        <v>56</v>
      </c>
      <c r="AH19" s="241">
        <v>60</v>
      </c>
      <c r="AI19" s="241">
        <v>58</v>
      </c>
      <c r="AJ19" s="241">
        <v>8329</v>
      </c>
      <c r="AK19" s="241">
        <v>18852</v>
      </c>
      <c r="AL19" s="241">
        <v>27181</v>
      </c>
      <c r="AM19" s="241">
        <v>47</v>
      </c>
      <c r="AN19" s="241">
        <v>43</v>
      </c>
      <c r="AO19" s="241">
        <v>44</v>
      </c>
      <c r="AP19" s="241">
        <v>8337</v>
      </c>
      <c r="AQ19" s="241">
        <v>18864</v>
      </c>
      <c r="AR19" s="241">
        <v>27201</v>
      </c>
      <c r="AS19" s="241">
        <v>47</v>
      </c>
      <c r="AT19" s="241">
        <v>61</v>
      </c>
      <c r="AU19" s="241">
        <v>57</v>
      </c>
      <c r="AV19" s="241">
        <v>8327</v>
      </c>
      <c r="AW19" s="241">
        <v>18849</v>
      </c>
      <c r="AX19" s="241">
        <v>27176</v>
      </c>
      <c r="AY19" s="241">
        <v>31</v>
      </c>
      <c r="AZ19" s="241">
        <v>33</v>
      </c>
      <c r="BA19" s="241">
        <v>32</v>
      </c>
      <c r="BB19" s="241">
        <v>8329</v>
      </c>
      <c r="BC19" s="241">
        <v>18851</v>
      </c>
      <c r="BD19" s="241">
        <v>27180</v>
      </c>
      <c r="BE19" s="241">
        <v>32</v>
      </c>
      <c r="BF19" s="241">
        <v>35</v>
      </c>
      <c r="BG19" s="241">
        <v>34</v>
      </c>
      <c r="BH19" s="241">
        <v>8327</v>
      </c>
      <c r="BI19" s="241">
        <v>18842</v>
      </c>
      <c r="BJ19" s="241">
        <v>27169</v>
      </c>
      <c r="BK19" s="241">
        <v>52</v>
      </c>
      <c r="BL19" s="241">
        <v>57</v>
      </c>
      <c r="BM19" s="241">
        <v>55</v>
      </c>
      <c r="BN19" s="241">
        <v>12756</v>
      </c>
      <c r="BO19" s="241">
        <v>27617</v>
      </c>
      <c r="BP19" s="241">
        <v>40373</v>
      </c>
      <c r="BQ19" s="241">
        <v>43</v>
      </c>
      <c r="BR19" s="241">
        <v>40</v>
      </c>
      <c r="BS19" s="241">
        <v>41</v>
      </c>
      <c r="BT19" s="241">
        <v>12768</v>
      </c>
      <c r="BU19" s="241">
        <v>27640</v>
      </c>
      <c r="BV19" s="241">
        <v>40408</v>
      </c>
      <c r="BW19" s="241">
        <v>44</v>
      </c>
      <c r="BX19" s="241">
        <v>58</v>
      </c>
      <c r="BY19" s="241">
        <v>54</v>
      </c>
      <c r="BZ19" s="241">
        <v>12753</v>
      </c>
      <c r="CA19" s="241">
        <v>27613</v>
      </c>
      <c r="CB19" s="241">
        <v>40366</v>
      </c>
      <c r="CC19" s="242">
        <v>29</v>
      </c>
      <c r="CD19" s="242">
        <v>31</v>
      </c>
      <c r="CE19" s="242">
        <v>30</v>
      </c>
      <c r="CF19" s="242">
        <v>12756</v>
      </c>
      <c r="CG19" s="242">
        <v>27616</v>
      </c>
      <c r="CH19" s="242">
        <v>40372</v>
      </c>
      <c r="CI19" s="242">
        <v>29</v>
      </c>
      <c r="CJ19" s="242">
        <v>32</v>
      </c>
      <c r="CK19" s="242">
        <v>31</v>
      </c>
      <c r="CL19" s="242">
        <v>12753</v>
      </c>
      <c r="CM19" s="242">
        <v>27601</v>
      </c>
      <c r="CN19" s="242">
        <v>40354</v>
      </c>
    </row>
    <row r="20" spans="1:92" x14ac:dyDescent="0.25">
      <c r="B20" s="252" t="s">
        <v>30</v>
      </c>
      <c r="C20" s="241">
        <v>16</v>
      </c>
      <c r="D20" s="241">
        <v>23</v>
      </c>
      <c r="E20" s="241">
        <v>21</v>
      </c>
      <c r="F20" s="241">
        <v>1489</v>
      </c>
      <c r="G20" s="241">
        <v>4346</v>
      </c>
      <c r="H20" s="241">
        <v>5835</v>
      </c>
      <c r="I20" s="241">
        <v>11</v>
      </c>
      <c r="J20" s="241">
        <v>13</v>
      </c>
      <c r="K20" s="241">
        <v>13</v>
      </c>
      <c r="L20" s="241">
        <v>1485</v>
      </c>
      <c r="M20" s="241">
        <v>4324</v>
      </c>
      <c r="N20" s="241">
        <v>5809</v>
      </c>
      <c r="O20" s="241">
        <v>11</v>
      </c>
      <c r="P20" s="241">
        <v>23</v>
      </c>
      <c r="Q20" s="241">
        <v>19</v>
      </c>
      <c r="R20" s="241">
        <v>1489</v>
      </c>
      <c r="S20" s="241">
        <v>4346</v>
      </c>
      <c r="T20" s="241">
        <v>5835</v>
      </c>
      <c r="U20" s="241">
        <v>10</v>
      </c>
      <c r="V20" s="241">
        <v>12</v>
      </c>
      <c r="W20" s="241">
        <v>12</v>
      </c>
      <c r="X20" s="241">
        <v>1489</v>
      </c>
      <c r="Y20" s="241">
        <v>4346</v>
      </c>
      <c r="Z20" s="241">
        <v>5835</v>
      </c>
      <c r="AA20" s="241">
        <v>6</v>
      </c>
      <c r="AB20" s="241">
        <v>10</v>
      </c>
      <c r="AC20" s="241">
        <v>9</v>
      </c>
      <c r="AD20" s="241">
        <v>1485</v>
      </c>
      <c r="AE20" s="241">
        <v>4324</v>
      </c>
      <c r="AF20" s="241">
        <v>5809</v>
      </c>
      <c r="AG20" s="241">
        <v>24</v>
      </c>
      <c r="AH20" s="241">
        <v>32</v>
      </c>
      <c r="AI20" s="241">
        <v>30</v>
      </c>
      <c r="AJ20" s="241">
        <v>2902</v>
      </c>
      <c r="AK20" s="241">
        <v>8107</v>
      </c>
      <c r="AL20" s="241">
        <v>11009</v>
      </c>
      <c r="AM20" s="241">
        <v>19</v>
      </c>
      <c r="AN20" s="241">
        <v>22</v>
      </c>
      <c r="AO20" s="241">
        <v>21</v>
      </c>
      <c r="AP20" s="241">
        <v>2884</v>
      </c>
      <c r="AQ20" s="241">
        <v>8080</v>
      </c>
      <c r="AR20" s="241">
        <v>10964</v>
      </c>
      <c r="AS20" s="241">
        <v>19</v>
      </c>
      <c r="AT20" s="241">
        <v>31</v>
      </c>
      <c r="AU20" s="241">
        <v>28</v>
      </c>
      <c r="AV20" s="241">
        <v>2902</v>
      </c>
      <c r="AW20" s="241">
        <v>8107</v>
      </c>
      <c r="AX20" s="241">
        <v>11009</v>
      </c>
      <c r="AY20" s="241">
        <v>16</v>
      </c>
      <c r="AZ20" s="241">
        <v>21</v>
      </c>
      <c r="BA20" s="241">
        <v>19</v>
      </c>
      <c r="BB20" s="241">
        <v>2902</v>
      </c>
      <c r="BC20" s="241">
        <v>8107</v>
      </c>
      <c r="BD20" s="241">
        <v>11009</v>
      </c>
      <c r="BE20" s="241">
        <v>14</v>
      </c>
      <c r="BF20" s="241">
        <v>18</v>
      </c>
      <c r="BG20" s="241">
        <v>17</v>
      </c>
      <c r="BH20" s="241">
        <v>2883</v>
      </c>
      <c r="BI20" s="241">
        <v>8078</v>
      </c>
      <c r="BJ20" s="241">
        <v>10961</v>
      </c>
      <c r="BK20" s="241">
        <v>21</v>
      </c>
      <c r="BL20" s="241">
        <v>29</v>
      </c>
      <c r="BM20" s="241">
        <v>27</v>
      </c>
      <c r="BN20" s="241">
        <v>4391</v>
      </c>
      <c r="BO20" s="241">
        <v>12453</v>
      </c>
      <c r="BP20" s="241">
        <v>16844</v>
      </c>
      <c r="BQ20" s="241">
        <v>17</v>
      </c>
      <c r="BR20" s="241">
        <v>19</v>
      </c>
      <c r="BS20" s="241">
        <v>18</v>
      </c>
      <c r="BT20" s="241">
        <v>4369</v>
      </c>
      <c r="BU20" s="241">
        <v>12404</v>
      </c>
      <c r="BV20" s="241">
        <v>16773</v>
      </c>
      <c r="BW20" s="241">
        <v>16</v>
      </c>
      <c r="BX20" s="241">
        <v>28</v>
      </c>
      <c r="BY20" s="241">
        <v>25</v>
      </c>
      <c r="BZ20" s="241">
        <v>4391</v>
      </c>
      <c r="CA20" s="241">
        <v>12453</v>
      </c>
      <c r="CB20" s="241">
        <v>16844</v>
      </c>
      <c r="CC20" s="242">
        <v>14</v>
      </c>
      <c r="CD20" s="242">
        <v>18</v>
      </c>
      <c r="CE20" s="242">
        <v>17</v>
      </c>
      <c r="CF20" s="242">
        <v>4391</v>
      </c>
      <c r="CG20" s="242">
        <v>12453</v>
      </c>
      <c r="CH20" s="242">
        <v>16844</v>
      </c>
      <c r="CI20" s="242">
        <v>11</v>
      </c>
      <c r="CJ20" s="242">
        <v>15</v>
      </c>
      <c r="CK20" s="242">
        <v>14</v>
      </c>
      <c r="CL20" s="242">
        <v>4368</v>
      </c>
      <c r="CM20" s="242">
        <v>12402</v>
      </c>
      <c r="CN20" s="242">
        <v>16770</v>
      </c>
    </row>
    <row r="21" spans="1:92" x14ac:dyDescent="0.25">
      <c r="B21" s="252"/>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row>
    <row r="22" spans="1:92" x14ac:dyDescent="0.25">
      <c r="B22" s="252" t="s">
        <v>264</v>
      </c>
      <c r="C22" s="241">
        <v>79</v>
      </c>
      <c r="D22" s="241">
        <v>71</v>
      </c>
      <c r="E22" s="241">
        <v>75</v>
      </c>
      <c r="F22" s="241">
        <v>47734</v>
      </c>
      <c r="G22" s="241">
        <v>50073</v>
      </c>
      <c r="H22" s="241">
        <v>97807</v>
      </c>
      <c r="I22" s="241">
        <v>78</v>
      </c>
      <c r="J22" s="241">
        <v>63</v>
      </c>
      <c r="K22" s="241">
        <v>70</v>
      </c>
      <c r="L22" s="241">
        <v>47834</v>
      </c>
      <c r="M22" s="241">
        <v>50156</v>
      </c>
      <c r="N22" s="241">
        <v>97990</v>
      </c>
      <c r="O22" s="241">
        <v>74</v>
      </c>
      <c r="P22" s="241">
        <v>74</v>
      </c>
      <c r="Q22" s="241">
        <v>74</v>
      </c>
      <c r="R22" s="241">
        <v>47730</v>
      </c>
      <c r="S22" s="241">
        <v>50069</v>
      </c>
      <c r="T22" s="241">
        <v>97799</v>
      </c>
      <c r="U22" s="241">
        <v>65</v>
      </c>
      <c r="V22" s="241">
        <v>53</v>
      </c>
      <c r="W22" s="241">
        <v>59</v>
      </c>
      <c r="X22" s="241">
        <v>47731</v>
      </c>
      <c r="Y22" s="241">
        <v>50072</v>
      </c>
      <c r="Z22" s="241">
        <v>97803</v>
      </c>
      <c r="AA22" s="241">
        <v>65</v>
      </c>
      <c r="AB22" s="241">
        <v>56</v>
      </c>
      <c r="AC22" s="241">
        <v>60</v>
      </c>
      <c r="AD22" s="241">
        <v>47713</v>
      </c>
      <c r="AE22" s="241">
        <v>50036</v>
      </c>
      <c r="AF22" s="241">
        <v>97749</v>
      </c>
      <c r="AG22" s="241">
        <v>90</v>
      </c>
      <c r="AH22" s="241">
        <v>86</v>
      </c>
      <c r="AI22" s="241">
        <v>88</v>
      </c>
      <c r="AJ22" s="241">
        <v>212625</v>
      </c>
      <c r="AK22" s="241">
        <v>222856</v>
      </c>
      <c r="AL22" s="241">
        <v>435481</v>
      </c>
      <c r="AM22" s="241">
        <v>91</v>
      </c>
      <c r="AN22" s="241">
        <v>82</v>
      </c>
      <c r="AO22" s="241">
        <v>86</v>
      </c>
      <c r="AP22" s="241">
        <v>212826</v>
      </c>
      <c r="AQ22" s="241">
        <v>223029</v>
      </c>
      <c r="AR22" s="241">
        <v>435855</v>
      </c>
      <c r="AS22" s="241">
        <v>87</v>
      </c>
      <c r="AT22" s="241">
        <v>87</v>
      </c>
      <c r="AU22" s="241">
        <v>87</v>
      </c>
      <c r="AV22" s="241">
        <v>212621</v>
      </c>
      <c r="AW22" s="241">
        <v>222847</v>
      </c>
      <c r="AX22" s="241">
        <v>435468</v>
      </c>
      <c r="AY22" s="241">
        <v>82</v>
      </c>
      <c r="AZ22" s="241">
        <v>72</v>
      </c>
      <c r="BA22" s="241">
        <v>77</v>
      </c>
      <c r="BB22" s="241">
        <v>212606</v>
      </c>
      <c r="BC22" s="241">
        <v>222842</v>
      </c>
      <c r="BD22" s="241">
        <v>435448</v>
      </c>
      <c r="BE22" s="241">
        <v>82</v>
      </c>
      <c r="BF22" s="241">
        <v>76</v>
      </c>
      <c r="BG22" s="241">
        <v>79</v>
      </c>
      <c r="BH22" s="241">
        <v>212579</v>
      </c>
      <c r="BI22" s="241">
        <v>222787</v>
      </c>
      <c r="BJ22" s="241">
        <v>435366</v>
      </c>
      <c r="BK22" s="241">
        <v>88</v>
      </c>
      <c r="BL22" s="241">
        <v>83</v>
      </c>
      <c r="BM22" s="241">
        <v>86</v>
      </c>
      <c r="BN22" s="241">
        <v>260359</v>
      </c>
      <c r="BO22" s="241">
        <v>272929</v>
      </c>
      <c r="BP22" s="241">
        <v>533288</v>
      </c>
      <c r="BQ22" s="241">
        <v>88</v>
      </c>
      <c r="BR22" s="241">
        <v>78</v>
      </c>
      <c r="BS22" s="241">
        <v>83</v>
      </c>
      <c r="BT22" s="241">
        <v>260660</v>
      </c>
      <c r="BU22" s="241">
        <v>273185</v>
      </c>
      <c r="BV22" s="241">
        <v>533845</v>
      </c>
      <c r="BW22" s="241">
        <v>85</v>
      </c>
      <c r="BX22" s="241">
        <v>85</v>
      </c>
      <c r="BY22" s="241">
        <v>85</v>
      </c>
      <c r="BZ22" s="241">
        <v>260351</v>
      </c>
      <c r="CA22" s="241">
        <v>272916</v>
      </c>
      <c r="CB22" s="241">
        <v>533267</v>
      </c>
      <c r="CC22" s="242">
        <v>79</v>
      </c>
      <c r="CD22" s="242">
        <v>69</v>
      </c>
      <c r="CE22" s="242">
        <v>74</v>
      </c>
      <c r="CF22" s="242">
        <v>260337</v>
      </c>
      <c r="CG22" s="242">
        <v>272914</v>
      </c>
      <c r="CH22" s="242">
        <v>533251</v>
      </c>
      <c r="CI22" s="242">
        <v>79</v>
      </c>
      <c r="CJ22" s="242">
        <v>72</v>
      </c>
      <c r="CK22" s="242">
        <v>75</v>
      </c>
      <c r="CL22" s="242">
        <v>260292</v>
      </c>
      <c r="CM22" s="242">
        <v>272823</v>
      </c>
      <c r="CN22" s="242">
        <v>533115</v>
      </c>
    </row>
    <row r="24" spans="1:92" x14ac:dyDescent="0.25">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row>
    <row r="31" spans="1:92" x14ac:dyDescent="0.25">
      <c r="B31" s="241"/>
      <c r="C31" s="255" t="s">
        <v>172</v>
      </c>
      <c r="D31" s="255"/>
      <c r="E31" s="255"/>
      <c r="F31" s="255"/>
      <c r="G31" s="255"/>
      <c r="H31" s="255"/>
      <c r="I31" s="247"/>
      <c r="J31" s="247"/>
      <c r="K31" s="247"/>
      <c r="L31" s="247"/>
      <c r="M31" s="247"/>
      <c r="N31" s="247"/>
      <c r="O31" s="256"/>
      <c r="P31" s="256"/>
      <c r="Q31" s="256"/>
      <c r="R31" s="256"/>
      <c r="S31" s="256"/>
      <c r="T31" s="256"/>
      <c r="U31" s="257"/>
      <c r="V31" s="257"/>
      <c r="W31" s="257"/>
      <c r="X31" s="257"/>
      <c r="Y31" s="257"/>
      <c r="Z31" s="257"/>
      <c r="AA31" s="257"/>
      <c r="AB31" s="257"/>
      <c r="AC31" s="257"/>
      <c r="AD31" s="257"/>
      <c r="AE31" s="257"/>
      <c r="AF31" s="257"/>
      <c r="AG31" s="255" t="s">
        <v>261</v>
      </c>
      <c r="AH31" s="255"/>
      <c r="AI31" s="255"/>
      <c r="AJ31" s="255"/>
      <c r="AK31" s="255"/>
      <c r="AL31" s="255"/>
      <c r="AM31" s="247"/>
      <c r="AN31" s="247"/>
      <c r="AO31" s="247"/>
      <c r="AP31" s="247"/>
      <c r="AQ31" s="247"/>
      <c r="AR31" s="247"/>
      <c r="AS31" s="256"/>
      <c r="AT31" s="256"/>
      <c r="AU31" s="256"/>
      <c r="AV31" s="256"/>
      <c r="AW31" s="256"/>
      <c r="AX31" s="256"/>
      <c r="AY31" s="257"/>
      <c r="AZ31" s="257"/>
      <c r="BA31" s="257"/>
      <c r="BB31" s="257"/>
      <c r="BC31" s="257"/>
      <c r="BD31" s="257"/>
      <c r="BE31" s="257"/>
      <c r="BF31" s="257"/>
      <c r="BG31" s="257"/>
      <c r="BH31" s="257"/>
      <c r="BI31" s="257"/>
      <c r="BJ31" s="257"/>
      <c r="BK31" s="255" t="s">
        <v>55</v>
      </c>
      <c r="BL31" s="255"/>
      <c r="BM31" s="255"/>
      <c r="BN31" s="255"/>
      <c r="BO31" s="255"/>
      <c r="BP31" s="255"/>
      <c r="BQ31" s="247"/>
      <c r="BR31" s="247"/>
      <c r="BS31" s="247"/>
      <c r="BT31" s="247"/>
      <c r="BU31" s="247"/>
      <c r="BV31" s="247"/>
      <c r="BW31" s="256"/>
      <c r="BX31" s="256"/>
      <c r="BY31" s="256"/>
      <c r="BZ31" s="256"/>
      <c r="CA31" s="256"/>
      <c r="CB31" s="256"/>
    </row>
    <row r="32" spans="1:92" x14ac:dyDescent="0.25">
      <c r="A32" s="241"/>
      <c r="B32" s="241"/>
      <c r="C32" s="255" t="s">
        <v>216</v>
      </c>
      <c r="D32" s="255"/>
      <c r="E32" s="255"/>
      <c r="F32" s="255"/>
      <c r="G32" s="255"/>
      <c r="H32" s="255"/>
      <c r="I32" s="247" t="s">
        <v>216</v>
      </c>
      <c r="J32" s="247"/>
      <c r="K32" s="247"/>
      <c r="L32" s="247"/>
      <c r="M32" s="247"/>
      <c r="N32" s="247"/>
      <c r="O32" s="256" t="s">
        <v>216</v>
      </c>
      <c r="P32" s="256"/>
      <c r="Q32" s="256"/>
      <c r="R32" s="256"/>
      <c r="S32" s="256"/>
      <c r="T32" s="256"/>
      <c r="U32" s="257"/>
      <c r="V32" s="257"/>
      <c r="W32" s="257"/>
      <c r="X32" s="257"/>
      <c r="Y32" s="257"/>
      <c r="Z32" s="257"/>
      <c r="AA32" s="257"/>
      <c r="AB32" s="257"/>
      <c r="AC32" s="257"/>
      <c r="AD32" s="257"/>
      <c r="AE32" s="257"/>
      <c r="AF32" s="257"/>
      <c r="AG32" s="255" t="s">
        <v>216</v>
      </c>
      <c r="AH32" s="255"/>
      <c r="AI32" s="255"/>
      <c r="AJ32" s="255"/>
      <c r="AK32" s="255"/>
      <c r="AL32" s="255"/>
      <c r="AM32" s="247" t="s">
        <v>216</v>
      </c>
      <c r="AN32" s="247"/>
      <c r="AO32" s="247"/>
      <c r="AP32" s="247"/>
      <c r="AQ32" s="247"/>
      <c r="AR32" s="247"/>
      <c r="AS32" s="256" t="s">
        <v>216</v>
      </c>
      <c r="AT32" s="256"/>
      <c r="AU32" s="256"/>
      <c r="AV32" s="256"/>
      <c r="AW32" s="256"/>
      <c r="AX32" s="256"/>
      <c r="AY32" s="257"/>
      <c r="AZ32" s="257"/>
      <c r="BA32" s="257"/>
      <c r="BB32" s="257"/>
      <c r="BC32" s="257"/>
      <c r="BD32" s="257"/>
      <c r="BE32" s="257"/>
      <c r="BF32" s="257"/>
      <c r="BG32" s="257"/>
      <c r="BH32" s="257"/>
      <c r="BI32" s="257"/>
      <c r="BJ32" s="257"/>
      <c r="BK32" s="255" t="s">
        <v>216</v>
      </c>
      <c r="BL32" s="255"/>
      <c r="BM32" s="255"/>
      <c r="BN32" s="255"/>
      <c r="BO32" s="255"/>
      <c r="BP32" s="255"/>
      <c r="BQ32" s="247" t="s">
        <v>216</v>
      </c>
      <c r="BR32" s="247"/>
      <c r="BS32" s="247"/>
      <c r="BT32" s="247"/>
      <c r="BU32" s="247"/>
      <c r="BV32" s="247"/>
      <c r="BW32" s="256" t="s">
        <v>216</v>
      </c>
      <c r="BX32" s="256"/>
      <c r="BY32" s="256"/>
      <c r="BZ32" s="256"/>
      <c r="CA32" s="256"/>
      <c r="CB32" s="256"/>
    </row>
    <row r="33" spans="1:80" x14ac:dyDescent="0.25">
      <c r="A33" s="241"/>
      <c r="B33" s="258"/>
      <c r="C33" s="255">
        <v>1</v>
      </c>
      <c r="D33" s="255"/>
      <c r="E33" s="255"/>
      <c r="F33" s="255"/>
      <c r="G33" s="255"/>
      <c r="H33" s="255"/>
      <c r="I33" s="247">
        <v>1</v>
      </c>
      <c r="J33" s="247"/>
      <c r="K33" s="247"/>
      <c r="L33" s="247"/>
      <c r="M33" s="247"/>
      <c r="N33" s="247"/>
      <c r="O33" s="256">
        <v>1</v>
      </c>
      <c r="P33" s="256"/>
      <c r="Q33" s="256"/>
      <c r="R33" s="256"/>
      <c r="S33" s="256"/>
      <c r="T33" s="256"/>
      <c r="U33" s="257"/>
      <c r="V33" s="257"/>
      <c r="W33" s="257"/>
      <c r="X33" s="257"/>
      <c r="Y33" s="257"/>
      <c r="Z33" s="257"/>
      <c r="AA33" s="257"/>
      <c r="AB33" s="257"/>
      <c r="AC33" s="257"/>
      <c r="AD33" s="257"/>
      <c r="AE33" s="257"/>
      <c r="AF33" s="257"/>
      <c r="AG33" s="255">
        <v>1</v>
      </c>
      <c r="AH33" s="255"/>
      <c r="AI33" s="255"/>
      <c r="AJ33" s="255"/>
      <c r="AK33" s="255"/>
      <c r="AL33" s="255"/>
      <c r="AM33" s="247">
        <v>1</v>
      </c>
      <c r="AN33" s="247"/>
      <c r="AO33" s="247"/>
      <c r="AP33" s="247"/>
      <c r="AQ33" s="247"/>
      <c r="AR33" s="247"/>
      <c r="AS33" s="256">
        <v>1</v>
      </c>
      <c r="AT33" s="256"/>
      <c r="AU33" s="256"/>
      <c r="AV33" s="256"/>
      <c r="AW33" s="256"/>
      <c r="AX33" s="256"/>
      <c r="AY33" s="257"/>
      <c r="AZ33" s="257"/>
      <c r="BA33" s="257"/>
      <c r="BB33" s="257"/>
      <c r="BC33" s="257"/>
      <c r="BD33" s="257"/>
      <c r="BE33" s="257"/>
      <c r="BF33" s="257"/>
      <c r="BG33" s="257"/>
      <c r="BH33" s="257"/>
      <c r="BI33" s="257"/>
      <c r="BJ33" s="257"/>
      <c r="BK33" s="255">
        <v>1</v>
      </c>
      <c r="BL33" s="255"/>
      <c r="BM33" s="255"/>
      <c r="BN33" s="255"/>
      <c r="BO33" s="255"/>
      <c r="BP33" s="255"/>
      <c r="BQ33" s="247">
        <v>1</v>
      </c>
      <c r="BR33" s="247"/>
      <c r="BS33" s="247"/>
      <c r="BT33" s="247"/>
      <c r="BU33" s="247"/>
      <c r="BV33" s="247"/>
      <c r="BW33" s="256">
        <v>1</v>
      </c>
      <c r="BX33" s="256"/>
      <c r="BY33" s="256"/>
      <c r="BZ33" s="256"/>
      <c r="CA33" s="256"/>
      <c r="CB33" s="256"/>
    </row>
    <row r="34" spans="1:80" x14ac:dyDescent="0.25">
      <c r="A34" s="241"/>
      <c r="B34" s="258"/>
      <c r="C34" s="255" t="s">
        <v>227</v>
      </c>
      <c r="D34" s="255"/>
      <c r="E34" s="255"/>
      <c r="F34" s="255"/>
      <c r="G34" s="255"/>
      <c r="H34" s="255"/>
      <c r="I34" s="247" t="s">
        <v>228</v>
      </c>
      <c r="J34" s="247"/>
      <c r="K34" s="247"/>
      <c r="L34" s="247"/>
      <c r="M34" s="247"/>
      <c r="N34" s="247"/>
      <c r="O34" s="256" t="s">
        <v>229</v>
      </c>
      <c r="P34" s="256"/>
      <c r="Q34" s="256"/>
      <c r="R34" s="256"/>
      <c r="S34" s="256"/>
      <c r="T34" s="256"/>
      <c r="U34" s="257"/>
      <c r="V34" s="257"/>
      <c r="W34" s="257"/>
      <c r="X34" s="257"/>
      <c r="Y34" s="257"/>
      <c r="Z34" s="257"/>
      <c r="AA34" s="257"/>
      <c r="AB34" s="257"/>
      <c r="AC34" s="257"/>
      <c r="AD34" s="257"/>
      <c r="AE34" s="257"/>
      <c r="AF34" s="257"/>
      <c r="AG34" s="255" t="s">
        <v>227</v>
      </c>
      <c r="AH34" s="255"/>
      <c r="AI34" s="255"/>
      <c r="AJ34" s="255"/>
      <c r="AK34" s="255"/>
      <c r="AL34" s="255"/>
      <c r="AM34" s="247" t="s">
        <v>228</v>
      </c>
      <c r="AN34" s="247"/>
      <c r="AO34" s="247"/>
      <c r="AP34" s="247"/>
      <c r="AQ34" s="247"/>
      <c r="AR34" s="247"/>
      <c r="AS34" s="256" t="s">
        <v>229</v>
      </c>
      <c r="AT34" s="256"/>
      <c r="AU34" s="256"/>
      <c r="AV34" s="256"/>
      <c r="AW34" s="256"/>
      <c r="AX34" s="256"/>
      <c r="AY34" s="257"/>
      <c r="AZ34" s="257"/>
      <c r="BA34" s="257"/>
      <c r="BB34" s="257"/>
      <c r="BC34" s="257"/>
      <c r="BD34" s="257"/>
      <c r="BE34" s="257"/>
      <c r="BF34" s="257"/>
      <c r="BG34" s="257"/>
      <c r="BH34" s="257"/>
      <c r="BI34" s="257"/>
      <c r="BJ34" s="257"/>
      <c r="BK34" s="255" t="s">
        <v>227</v>
      </c>
      <c r="BL34" s="255"/>
      <c r="BM34" s="255"/>
      <c r="BN34" s="255"/>
      <c r="BO34" s="255"/>
      <c r="BP34" s="255"/>
      <c r="BQ34" s="247" t="s">
        <v>228</v>
      </c>
      <c r="BR34" s="247"/>
      <c r="BS34" s="247"/>
      <c r="BT34" s="247"/>
      <c r="BU34" s="247"/>
      <c r="BV34" s="247"/>
      <c r="BW34" s="256" t="s">
        <v>229</v>
      </c>
      <c r="BX34" s="256"/>
      <c r="BY34" s="256"/>
      <c r="BZ34" s="256"/>
      <c r="CA34" s="256"/>
      <c r="CB34" s="256"/>
    </row>
    <row r="35" spans="1:80" x14ac:dyDescent="0.25">
      <c r="A35" s="241"/>
      <c r="B35" s="258"/>
      <c r="C35" s="255">
        <v>2</v>
      </c>
      <c r="D35" s="255"/>
      <c r="E35" s="255"/>
      <c r="F35" s="255" t="s">
        <v>55</v>
      </c>
      <c r="G35" s="255"/>
      <c r="H35" s="255"/>
      <c r="I35" s="247">
        <v>2</v>
      </c>
      <c r="J35" s="247"/>
      <c r="K35" s="247"/>
      <c r="L35" s="247" t="s">
        <v>55</v>
      </c>
      <c r="M35" s="247"/>
      <c r="N35" s="247"/>
      <c r="O35" s="256">
        <v>1</v>
      </c>
      <c r="P35" s="256"/>
      <c r="Q35" s="256"/>
      <c r="R35" s="256" t="s">
        <v>55</v>
      </c>
      <c r="S35" s="256"/>
      <c r="T35" s="256"/>
      <c r="U35" s="257"/>
      <c r="V35" s="257"/>
      <c r="W35" s="257"/>
      <c r="X35" s="257"/>
      <c r="Y35" s="257"/>
      <c r="Z35" s="257"/>
      <c r="AA35" s="257"/>
      <c r="AB35" s="257"/>
      <c r="AC35" s="257"/>
      <c r="AD35" s="257"/>
      <c r="AE35" s="257"/>
      <c r="AF35" s="257"/>
      <c r="AG35" s="255">
        <v>2</v>
      </c>
      <c r="AH35" s="255"/>
      <c r="AI35" s="255"/>
      <c r="AJ35" s="255" t="s">
        <v>55</v>
      </c>
      <c r="AK35" s="255"/>
      <c r="AL35" s="255"/>
      <c r="AM35" s="247">
        <v>2</v>
      </c>
      <c r="AN35" s="247"/>
      <c r="AO35" s="247"/>
      <c r="AP35" s="247" t="s">
        <v>55</v>
      </c>
      <c r="AQ35" s="247"/>
      <c r="AR35" s="247"/>
      <c r="AS35" s="256">
        <v>1</v>
      </c>
      <c r="AT35" s="256"/>
      <c r="AU35" s="256"/>
      <c r="AV35" s="256" t="s">
        <v>55</v>
      </c>
      <c r="AW35" s="256"/>
      <c r="AX35" s="256"/>
      <c r="AY35" s="257"/>
      <c r="AZ35" s="257"/>
      <c r="BA35" s="257"/>
      <c r="BB35" s="257"/>
      <c r="BC35" s="257"/>
      <c r="BD35" s="257"/>
      <c r="BE35" s="257"/>
      <c r="BF35" s="257"/>
      <c r="BG35" s="257"/>
      <c r="BH35" s="257"/>
      <c r="BI35" s="257"/>
      <c r="BJ35" s="257"/>
      <c r="BK35" s="255">
        <v>2</v>
      </c>
      <c r="BL35" s="255"/>
      <c r="BM35" s="255"/>
      <c r="BN35" s="255" t="s">
        <v>55</v>
      </c>
      <c r="BO35" s="255"/>
      <c r="BP35" s="255"/>
      <c r="BQ35" s="247">
        <v>2</v>
      </c>
      <c r="BR35" s="247"/>
      <c r="BS35" s="247"/>
      <c r="BT35" s="247" t="s">
        <v>55</v>
      </c>
      <c r="BU35" s="247"/>
      <c r="BV35" s="247"/>
      <c r="BW35" s="256">
        <v>1</v>
      </c>
      <c r="BX35" s="256"/>
      <c r="BY35" s="256"/>
      <c r="BZ35" s="256" t="s">
        <v>55</v>
      </c>
      <c r="CA35" s="256"/>
      <c r="CB35" s="256"/>
    </row>
    <row r="36" spans="1:80" x14ac:dyDescent="0.25">
      <c r="A36" s="241"/>
      <c r="B36" s="258"/>
      <c r="C36" s="255" t="s">
        <v>217</v>
      </c>
      <c r="D36" s="255"/>
      <c r="E36" s="255"/>
      <c r="F36" s="255" t="s">
        <v>217</v>
      </c>
      <c r="G36" s="255"/>
      <c r="H36" s="255"/>
      <c r="I36" s="247" t="s">
        <v>217</v>
      </c>
      <c r="J36" s="247"/>
      <c r="K36" s="247"/>
      <c r="L36" s="247" t="s">
        <v>217</v>
      </c>
      <c r="M36" s="247"/>
      <c r="N36" s="247"/>
      <c r="O36" s="256" t="s">
        <v>217</v>
      </c>
      <c r="P36" s="256"/>
      <c r="Q36" s="256"/>
      <c r="R36" s="256" t="s">
        <v>217</v>
      </c>
      <c r="S36" s="256"/>
      <c r="T36" s="256"/>
      <c r="U36" s="257"/>
      <c r="V36" s="257"/>
      <c r="W36" s="257"/>
      <c r="X36" s="257"/>
      <c r="Y36" s="257"/>
      <c r="Z36" s="257"/>
      <c r="AA36" s="257"/>
      <c r="AB36" s="257"/>
      <c r="AC36" s="257"/>
      <c r="AD36" s="257"/>
      <c r="AE36" s="257"/>
      <c r="AF36" s="257"/>
      <c r="AG36" s="255" t="s">
        <v>217</v>
      </c>
      <c r="AH36" s="255"/>
      <c r="AI36" s="255"/>
      <c r="AJ36" s="255" t="s">
        <v>217</v>
      </c>
      <c r="AK36" s="255"/>
      <c r="AL36" s="255"/>
      <c r="AM36" s="247" t="s">
        <v>217</v>
      </c>
      <c r="AN36" s="247"/>
      <c r="AO36" s="247"/>
      <c r="AP36" s="247" t="s">
        <v>217</v>
      </c>
      <c r="AQ36" s="247"/>
      <c r="AR36" s="247"/>
      <c r="AS36" s="256" t="s">
        <v>217</v>
      </c>
      <c r="AT36" s="256"/>
      <c r="AU36" s="256"/>
      <c r="AV36" s="256" t="s">
        <v>217</v>
      </c>
      <c r="AW36" s="256"/>
      <c r="AX36" s="256"/>
      <c r="AY36" s="257"/>
      <c r="AZ36" s="257"/>
      <c r="BA36" s="257"/>
      <c r="BB36" s="257"/>
      <c r="BC36" s="257"/>
      <c r="BD36" s="257"/>
      <c r="BE36" s="257"/>
      <c r="BF36" s="257"/>
      <c r="BG36" s="257"/>
      <c r="BH36" s="257"/>
      <c r="BI36" s="257"/>
      <c r="BJ36" s="257"/>
      <c r="BK36" s="255" t="s">
        <v>217</v>
      </c>
      <c r="BL36" s="255"/>
      <c r="BM36" s="255"/>
      <c r="BN36" s="255" t="s">
        <v>217</v>
      </c>
      <c r="BO36" s="255"/>
      <c r="BP36" s="255"/>
      <c r="BQ36" s="247" t="s">
        <v>217</v>
      </c>
      <c r="BR36" s="247"/>
      <c r="BS36" s="247"/>
      <c r="BT36" s="247" t="s">
        <v>217</v>
      </c>
      <c r="BU36" s="247"/>
      <c r="BV36" s="247"/>
      <c r="BW36" s="256" t="s">
        <v>217</v>
      </c>
      <c r="BX36" s="256"/>
      <c r="BY36" s="256"/>
      <c r="BZ36" s="256" t="s">
        <v>217</v>
      </c>
      <c r="CA36" s="256"/>
      <c r="CB36" s="256"/>
    </row>
    <row r="37" spans="1:80" x14ac:dyDescent="0.25">
      <c r="A37" s="241"/>
      <c r="B37" s="258"/>
      <c r="C37" s="264" t="s">
        <v>53</v>
      </c>
      <c r="D37" s="264" t="s">
        <v>54</v>
      </c>
      <c r="E37" s="264" t="s">
        <v>55</v>
      </c>
      <c r="F37" s="264" t="s">
        <v>53</v>
      </c>
      <c r="G37" s="264" t="s">
        <v>54</v>
      </c>
      <c r="H37" s="264" t="s">
        <v>55</v>
      </c>
      <c r="I37" s="265" t="s">
        <v>53</v>
      </c>
      <c r="J37" s="265" t="s">
        <v>54</v>
      </c>
      <c r="K37" s="265" t="s">
        <v>55</v>
      </c>
      <c r="L37" s="265" t="s">
        <v>53</v>
      </c>
      <c r="M37" s="265" t="s">
        <v>54</v>
      </c>
      <c r="N37" s="265" t="s">
        <v>55</v>
      </c>
      <c r="O37" s="266" t="s">
        <v>53</v>
      </c>
      <c r="P37" s="266" t="s">
        <v>54</v>
      </c>
      <c r="Q37" s="266" t="s">
        <v>55</v>
      </c>
      <c r="R37" s="266" t="s">
        <v>53</v>
      </c>
      <c r="S37" s="266" t="s">
        <v>54</v>
      </c>
      <c r="T37" s="266" t="s">
        <v>55</v>
      </c>
      <c r="U37" s="267"/>
      <c r="V37" s="267"/>
      <c r="W37" s="267"/>
      <c r="X37" s="267"/>
      <c r="Y37" s="267"/>
      <c r="Z37" s="267"/>
      <c r="AA37" s="267"/>
      <c r="AB37" s="267"/>
      <c r="AC37" s="267"/>
      <c r="AD37" s="267"/>
      <c r="AE37" s="267"/>
      <c r="AF37" s="267"/>
      <c r="AG37" s="264" t="s">
        <v>53</v>
      </c>
      <c r="AH37" s="264" t="s">
        <v>54</v>
      </c>
      <c r="AI37" s="264" t="s">
        <v>55</v>
      </c>
      <c r="AJ37" s="264" t="s">
        <v>53</v>
      </c>
      <c r="AK37" s="264" t="s">
        <v>54</v>
      </c>
      <c r="AL37" s="264" t="s">
        <v>55</v>
      </c>
      <c r="AM37" s="265" t="s">
        <v>53</v>
      </c>
      <c r="AN37" s="265" t="s">
        <v>54</v>
      </c>
      <c r="AO37" s="265" t="s">
        <v>55</v>
      </c>
      <c r="AP37" s="265" t="s">
        <v>53</v>
      </c>
      <c r="AQ37" s="265" t="s">
        <v>54</v>
      </c>
      <c r="AR37" s="265" t="s">
        <v>55</v>
      </c>
      <c r="AS37" s="266" t="s">
        <v>53</v>
      </c>
      <c r="AT37" s="266" t="s">
        <v>54</v>
      </c>
      <c r="AU37" s="266" t="s">
        <v>55</v>
      </c>
      <c r="AV37" s="266" t="s">
        <v>53</v>
      </c>
      <c r="AW37" s="266" t="s">
        <v>54</v>
      </c>
      <c r="AX37" s="266" t="s">
        <v>55</v>
      </c>
      <c r="AY37" s="267"/>
      <c r="AZ37" s="267"/>
      <c r="BA37" s="267"/>
      <c r="BB37" s="267"/>
      <c r="BC37" s="267"/>
      <c r="BD37" s="267"/>
      <c r="BE37" s="267"/>
      <c r="BF37" s="267"/>
      <c r="BG37" s="267"/>
      <c r="BH37" s="267"/>
      <c r="BI37" s="267"/>
      <c r="BJ37" s="267"/>
      <c r="BK37" s="264" t="s">
        <v>53</v>
      </c>
      <c r="BL37" s="264" t="s">
        <v>54</v>
      </c>
      <c r="BM37" s="264" t="s">
        <v>55</v>
      </c>
      <c r="BN37" s="264" t="s">
        <v>53</v>
      </c>
      <c r="BO37" s="264" t="s">
        <v>54</v>
      </c>
      <c r="BP37" s="264" t="s">
        <v>55</v>
      </c>
      <c r="BQ37" s="265" t="s">
        <v>53</v>
      </c>
      <c r="BR37" s="265" t="s">
        <v>54</v>
      </c>
      <c r="BS37" s="265" t="s">
        <v>55</v>
      </c>
      <c r="BT37" s="265" t="s">
        <v>53</v>
      </c>
      <c r="BU37" s="265" t="s">
        <v>54</v>
      </c>
      <c r="BV37" s="265" t="s">
        <v>55</v>
      </c>
      <c r="BW37" s="266" t="s">
        <v>53</v>
      </c>
      <c r="BX37" s="266" t="s">
        <v>54</v>
      </c>
      <c r="BY37" s="266" t="s">
        <v>55</v>
      </c>
      <c r="BZ37" s="266" t="s">
        <v>53</v>
      </c>
      <c r="CA37" s="266" t="s">
        <v>54</v>
      </c>
      <c r="CB37" s="266" t="s">
        <v>55</v>
      </c>
    </row>
    <row r="38" spans="1:80" x14ac:dyDescent="0.25">
      <c r="A38" s="241"/>
      <c r="B38" s="258"/>
      <c r="C38" s="255" t="s">
        <v>76</v>
      </c>
      <c r="D38" s="255" t="s">
        <v>76</v>
      </c>
      <c r="E38" s="255" t="s">
        <v>76</v>
      </c>
      <c r="F38" s="255" t="s">
        <v>76</v>
      </c>
      <c r="G38" s="255" t="s">
        <v>76</v>
      </c>
      <c r="H38" s="255" t="s">
        <v>76</v>
      </c>
      <c r="I38" s="247" t="s">
        <v>76</v>
      </c>
      <c r="J38" s="247" t="s">
        <v>76</v>
      </c>
      <c r="K38" s="247" t="s">
        <v>76</v>
      </c>
      <c r="L38" s="247" t="s">
        <v>76</v>
      </c>
      <c r="M38" s="247" t="s">
        <v>76</v>
      </c>
      <c r="N38" s="247" t="s">
        <v>76</v>
      </c>
      <c r="O38" s="256" t="s">
        <v>76</v>
      </c>
      <c r="P38" s="256" t="s">
        <v>76</v>
      </c>
      <c r="Q38" s="256" t="s">
        <v>76</v>
      </c>
      <c r="R38" s="256" t="s">
        <v>76</v>
      </c>
      <c r="S38" s="256" t="s">
        <v>76</v>
      </c>
      <c r="T38" s="256" t="s">
        <v>76</v>
      </c>
      <c r="U38" s="257"/>
      <c r="V38" s="257"/>
      <c r="W38" s="257"/>
      <c r="X38" s="257"/>
      <c r="Y38" s="257"/>
      <c r="Z38" s="257"/>
      <c r="AA38" s="257"/>
      <c r="AB38" s="257"/>
      <c r="AC38" s="257"/>
      <c r="AD38" s="257"/>
      <c r="AE38" s="257"/>
      <c r="AF38" s="257"/>
      <c r="AG38" s="255" t="s">
        <v>76</v>
      </c>
      <c r="AH38" s="255" t="s">
        <v>76</v>
      </c>
      <c r="AI38" s="255" t="s">
        <v>76</v>
      </c>
      <c r="AJ38" s="255" t="s">
        <v>76</v>
      </c>
      <c r="AK38" s="255" t="s">
        <v>76</v>
      </c>
      <c r="AL38" s="255" t="s">
        <v>76</v>
      </c>
      <c r="AM38" s="247" t="s">
        <v>76</v>
      </c>
      <c r="AN38" s="247" t="s">
        <v>76</v>
      </c>
      <c r="AO38" s="247" t="s">
        <v>76</v>
      </c>
      <c r="AP38" s="247" t="s">
        <v>76</v>
      </c>
      <c r="AQ38" s="247" t="s">
        <v>76</v>
      </c>
      <c r="AR38" s="247" t="s">
        <v>76</v>
      </c>
      <c r="AS38" s="256" t="s">
        <v>76</v>
      </c>
      <c r="AT38" s="256" t="s">
        <v>76</v>
      </c>
      <c r="AU38" s="256" t="s">
        <v>76</v>
      </c>
      <c r="AV38" s="256" t="s">
        <v>76</v>
      </c>
      <c r="AW38" s="256" t="s">
        <v>76</v>
      </c>
      <c r="AX38" s="256" t="s">
        <v>76</v>
      </c>
      <c r="AY38" s="257"/>
      <c r="AZ38" s="257"/>
      <c r="BA38" s="257"/>
      <c r="BB38" s="257"/>
      <c r="BC38" s="257"/>
      <c r="BD38" s="257"/>
      <c r="BE38" s="257"/>
      <c r="BF38" s="257"/>
      <c r="BG38" s="257"/>
      <c r="BH38" s="257"/>
      <c r="BI38" s="257"/>
      <c r="BJ38" s="257"/>
      <c r="BK38" s="255" t="s">
        <v>76</v>
      </c>
      <c r="BL38" s="255" t="s">
        <v>76</v>
      </c>
      <c r="BM38" s="255" t="s">
        <v>76</v>
      </c>
      <c r="BN38" s="255" t="s">
        <v>76</v>
      </c>
      <c r="BO38" s="255" t="s">
        <v>76</v>
      </c>
      <c r="BP38" s="255" t="s">
        <v>76</v>
      </c>
      <c r="BQ38" s="247" t="s">
        <v>76</v>
      </c>
      <c r="BR38" s="247" t="s">
        <v>76</v>
      </c>
      <c r="BS38" s="247" t="s">
        <v>76</v>
      </c>
      <c r="BT38" s="247" t="s">
        <v>76</v>
      </c>
      <c r="BU38" s="247" t="s">
        <v>76</v>
      </c>
      <c r="BV38" s="247" t="s">
        <v>76</v>
      </c>
      <c r="BW38" s="256" t="s">
        <v>76</v>
      </c>
      <c r="BX38" s="256" t="s">
        <v>76</v>
      </c>
      <c r="BY38" s="256" t="s">
        <v>76</v>
      </c>
      <c r="BZ38" s="256" t="s">
        <v>76</v>
      </c>
      <c r="CA38" s="256" t="s">
        <v>76</v>
      </c>
      <c r="CB38" s="256" t="s">
        <v>76</v>
      </c>
    </row>
    <row r="39" spans="1:80" x14ac:dyDescent="0.25">
      <c r="A39" s="241" t="s">
        <v>102</v>
      </c>
      <c r="B39" s="241" t="s">
        <v>25</v>
      </c>
      <c r="C39" s="242">
        <v>90</v>
      </c>
      <c r="D39" s="242">
        <v>91</v>
      </c>
      <c r="E39" s="242">
        <v>90</v>
      </c>
      <c r="F39" s="242">
        <v>32311</v>
      </c>
      <c r="G39" s="242">
        <v>25350</v>
      </c>
      <c r="H39" s="242">
        <v>57661</v>
      </c>
      <c r="I39" s="242">
        <v>95</v>
      </c>
      <c r="J39" s="242">
        <v>93</v>
      </c>
      <c r="K39" s="242">
        <v>94</v>
      </c>
      <c r="L39" s="242">
        <v>32317</v>
      </c>
      <c r="M39" s="242">
        <v>25362</v>
      </c>
      <c r="N39" s="242">
        <v>57679</v>
      </c>
      <c r="O39" s="242">
        <v>89</v>
      </c>
      <c r="P39" s="242">
        <v>92</v>
      </c>
      <c r="Q39" s="242">
        <v>90</v>
      </c>
      <c r="R39" s="242">
        <v>32294</v>
      </c>
      <c r="S39" s="242">
        <v>25316</v>
      </c>
      <c r="T39" s="242">
        <v>57610</v>
      </c>
      <c r="AG39" s="242">
        <v>92</v>
      </c>
      <c r="AH39" s="242">
        <v>93</v>
      </c>
      <c r="AI39" s="242">
        <v>92</v>
      </c>
      <c r="AJ39" s="242">
        <v>175689</v>
      </c>
      <c r="AK39" s="242">
        <v>160187</v>
      </c>
      <c r="AL39" s="242">
        <v>335876</v>
      </c>
      <c r="AM39" s="242">
        <v>96</v>
      </c>
      <c r="AN39" s="242">
        <v>95</v>
      </c>
      <c r="AO39" s="242">
        <v>96</v>
      </c>
      <c r="AP39" s="242">
        <v>175809</v>
      </c>
      <c r="AQ39" s="242">
        <v>160261</v>
      </c>
      <c r="AR39" s="242">
        <v>336070</v>
      </c>
      <c r="AS39" s="242">
        <v>92</v>
      </c>
      <c r="AT39" s="242">
        <v>94</v>
      </c>
      <c r="AU39" s="242">
        <v>93</v>
      </c>
      <c r="AV39" s="242">
        <v>175911</v>
      </c>
      <c r="AW39" s="242">
        <v>160569</v>
      </c>
      <c r="AX39" s="242">
        <v>336480</v>
      </c>
      <c r="BK39" s="242">
        <v>92</v>
      </c>
      <c r="BL39" s="242">
        <v>92</v>
      </c>
      <c r="BM39" s="242">
        <v>92</v>
      </c>
      <c r="BN39" s="242">
        <v>208000</v>
      </c>
      <c r="BO39" s="242">
        <v>185537</v>
      </c>
      <c r="BP39" s="242">
        <v>393537</v>
      </c>
      <c r="BQ39" s="242">
        <v>96</v>
      </c>
      <c r="BR39" s="242">
        <v>95</v>
      </c>
      <c r="BS39" s="242">
        <v>95</v>
      </c>
      <c r="BT39" s="242">
        <v>208126</v>
      </c>
      <c r="BU39" s="242">
        <v>185623</v>
      </c>
      <c r="BV39" s="242">
        <v>393749</v>
      </c>
      <c r="BW39" s="242">
        <v>92</v>
      </c>
      <c r="BX39" s="242">
        <v>94</v>
      </c>
      <c r="BY39" s="242">
        <v>93</v>
      </c>
      <c r="BZ39" s="242">
        <v>208205</v>
      </c>
      <c r="CA39" s="242">
        <v>185885</v>
      </c>
      <c r="CB39" s="242">
        <v>394090</v>
      </c>
    </row>
    <row r="40" spans="1:80" x14ac:dyDescent="0.25">
      <c r="A40" s="241"/>
      <c r="B40" s="241" t="s">
        <v>26</v>
      </c>
      <c r="C40" s="242">
        <v>72</v>
      </c>
      <c r="D40" s="242">
        <v>73</v>
      </c>
      <c r="E40" s="242">
        <v>73</v>
      </c>
      <c r="F40" s="242">
        <v>13545</v>
      </c>
      <c r="G40" s="242">
        <v>22737</v>
      </c>
      <c r="H40" s="242">
        <v>36282</v>
      </c>
      <c r="I40" s="242">
        <v>80</v>
      </c>
      <c r="J40" s="242">
        <v>76</v>
      </c>
      <c r="K40" s="242">
        <v>78</v>
      </c>
      <c r="L40" s="242">
        <v>13549</v>
      </c>
      <c r="M40" s="242">
        <v>22733</v>
      </c>
      <c r="N40" s="242">
        <v>36282</v>
      </c>
      <c r="O40" s="242">
        <v>68</v>
      </c>
      <c r="P40" s="242">
        <v>73</v>
      </c>
      <c r="Q40" s="242">
        <v>71</v>
      </c>
      <c r="R40" s="242">
        <v>13532</v>
      </c>
      <c r="S40" s="242">
        <v>22689</v>
      </c>
      <c r="T40" s="242">
        <v>36221</v>
      </c>
      <c r="AG40" s="242">
        <v>75</v>
      </c>
      <c r="AH40" s="242">
        <v>77</v>
      </c>
      <c r="AI40" s="242">
        <v>76</v>
      </c>
      <c r="AJ40" s="242">
        <v>27961</v>
      </c>
      <c r="AK40" s="242">
        <v>53297</v>
      </c>
      <c r="AL40" s="242">
        <v>81258</v>
      </c>
      <c r="AM40" s="242">
        <v>81</v>
      </c>
      <c r="AN40" s="242">
        <v>79</v>
      </c>
      <c r="AO40" s="242">
        <v>80</v>
      </c>
      <c r="AP40" s="242">
        <v>27955</v>
      </c>
      <c r="AQ40" s="242">
        <v>53319</v>
      </c>
      <c r="AR40" s="242">
        <v>81274</v>
      </c>
      <c r="AS40" s="242">
        <v>68</v>
      </c>
      <c r="AT40" s="242">
        <v>76</v>
      </c>
      <c r="AU40" s="242">
        <v>73</v>
      </c>
      <c r="AV40" s="242">
        <v>27952</v>
      </c>
      <c r="AW40" s="242">
        <v>53280</v>
      </c>
      <c r="AX40" s="242">
        <v>81232</v>
      </c>
      <c r="BK40" s="242">
        <v>74</v>
      </c>
      <c r="BL40" s="242">
        <v>75</v>
      </c>
      <c r="BM40" s="242">
        <v>75</v>
      </c>
      <c r="BN40" s="242">
        <v>41506</v>
      </c>
      <c r="BO40" s="242">
        <v>76034</v>
      </c>
      <c r="BP40" s="242">
        <v>117540</v>
      </c>
      <c r="BQ40" s="242">
        <v>81</v>
      </c>
      <c r="BR40" s="242">
        <v>78</v>
      </c>
      <c r="BS40" s="242">
        <v>79</v>
      </c>
      <c r="BT40" s="242">
        <v>41504</v>
      </c>
      <c r="BU40" s="242">
        <v>76052</v>
      </c>
      <c r="BV40" s="242">
        <v>117556</v>
      </c>
      <c r="BW40" s="242">
        <v>68</v>
      </c>
      <c r="BX40" s="242">
        <v>75</v>
      </c>
      <c r="BY40" s="242">
        <v>73</v>
      </c>
      <c r="BZ40" s="242">
        <v>41484</v>
      </c>
      <c r="CA40" s="242">
        <v>75969</v>
      </c>
      <c r="CB40" s="242">
        <v>117453</v>
      </c>
    </row>
    <row r="41" spans="1:80" x14ac:dyDescent="0.25">
      <c r="A41" s="241"/>
      <c r="B41" s="241" t="s">
        <v>27</v>
      </c>
      <c r="C41" s="242">
        <v>76</v>
      </c>
      <c r="D41" s="242">
        <v>79</v>
      </c>
      <c r="E41" s="242">
        <v>78</v>
      </c>
      <c r="F41" s="242">
        <v>12087</v>
      </c>
      <c r="G41" s="242">
        <v>18514</v>
      </c>
      <c r="H41" s="242">
        <v>30601</v>
      </c>
      <c r="I41" s="242">
        <v>84</v>
      </c>
      <c r="J41" s="242">
        <v>83</v>
      </c>
      <c r="K41" s="242">
        <v>83</v>
      </c>
      <c r="L41" s="242">
        <v>12093</v>
      </c>
      <c r="M41" s="242">
        <v>18513</v>
      </c>
      <c r="N41" s="242">
        <v>30606</v>
      </c>
      <c r="O41" s="242">
        <v>71</v>
      </c>
      <c r="P41" s="242">
        <v>79</v>
      </c>
      <c r="Q41" s="242">
        <v>76</v>
      </c>
      <c r="R41" s="242">
        <v>12078</v>
      </c>
      <c r="S41" s="242">
        <v>18477</v>
      </c>
      <c r="T41" s="242">
        <v>30555</v>
      </c>
      <c r="AG41" s="242">
        <v>78</v>
      </c>
      <c r="AH41" s="242">
        <v>81</v>
      </c>
      <c r="AI41" s="242">
        <v>80</v>
      </c>
      <c r="AJ41" s="242">
        <v>25123</v>
      </c>
      <c r="AK41" s="242">
        <v>45392</v>
      </c>
      <c r="AL41" s="242">
        <v>70515</v>
      </c>
      <c r="AM41" s="242">
        <v>85</v>
      </c>
      <c r="AN41" s="242">
        <v>84</v>
      </c>
      <c r="AO41" s="242">
        <v>84</v>
      </c>
      <c r="AP41" s="242">
        <v>25123</v>
      </c>
      <c r="AQ41" s="242">
        <v>45398</v>
      </c>
      <c r="AR41" s="242">
        <v>70521</v>
      </c>
      <c r="AS41" s="242">
        <v>71</v>
      </c>
      <c r="AT41" s="242">
        <v>80</v>
      </c>
      <c r="AU41" s="242">
        <v>77</v>
      </c>
      <c r="AV41" s="242">
        <v>25109</v>
      </c>
      <c r="AW41" s="242">
        <v>45373</v>
      </c>
      <c r="AX41" s="242">
        <v>70482</v>
      </c>
      <c r="BK41" s="242">
        <v>78</v>
      </c>
      <c r="BL41" s="242">
        <v>80</v>
      </c>
      <c r="BM41" s="242">
        <v>79</v>
      </c>
      <c r="BN41" s="242">
        <v>37210</v>
      </c>
      <c r="BO41" s="242">
        <v>63906</v>
      </c>
      <c r="BP41" s="242">
        <v>101116</v>
      </c>
      <c r="BQ41" s="242">
        <v>85</v>
      </c>
      <c r="BR41" s="242">
        <v>83</v>
      </c>
      <c r="BS41" s="242">
        <v>84</v>
      </c>
      <c r="BT41" s="242">
        <v>37216</v>
      </c>
      <c r="BU41" s="242">
        <v>63911</v>
      </c>
      <c r="BV41" s="242">
        <v>101127</v>
      </c>
      <c r="BW41" s="242">
        <v>71</v>
      </c>
      <c r="BX41" s="242">
        <v>80</v>
      </c>
      <c r="BY41" s="242">
        <v>77</v>
      </c>
      <c r="BZ41" s="242">
        <v>37187</v>
      </c>
      <c r="CA41" s="242">
        <v>63850</v>
      </c>
      <c r="CB41" s="242">
        <v>101037</v>
      </c>
    </row>
    <row r="42" spans="1:80" x14ac:dyDescent="0.25">
      <c r="A42" s="241"/>
      <c r="B42" s="241" t="s">
        <v>103</v>
      </c>
      <c r="C42" s="242">
        <v>79</v>
      </c>
      <c r="D42" s="242">
        <v>82</v>
      </c>
      <c r="E42" s="242">
        <v>81</v>
      </c>
      <c r="F42" s="242">
        <v>7786</v>
      </c>
      <c r="G42" s="242">
        <v>9995</v>
      </c>
      <c r="H42" s="242">
        <v>17781</v>
      </c>
      <c r="I42" s="242">
        <v>86</v>
      </c>
      <c r="J42" s="242">
        <v>85</v>
      </c>
      <c r="K42" s="242">
        <v>85</v>
      </c>
      <c r="L42" s="242">
        <v>7788</v>
      </c>
      <c r="M42" s="242">
        <v>9994</v>
      </c>
      <c r="N42" s="242">
        <v>17782</v>
      </c>
      <c r="O42" s="242">
        <v>73</v>
      </c>
      <c r="P42" s="242">
        <v>82</v>
      </c>
      <c r="Q42" s="242">
        <v>78</v>
      </c>
      <c r="R42" s="242">
        <v>7778</v>
      </c>
      <c r="S42" s="242">
        <v>9979</v>
      </c>
      <c r="T42" s="242">
        <v>17757</v>
      </c>
      <c r="AG42" s="242">
        <v>81</v>
      </c>
      <c r="AH42" s="242">
        <v>84</v>
      </c>
      <c r="AI42" s="242">
        <v>82</v>
      </c>
      <c r="AJ42" s="242">
        <v>17070</v>
      </c>
      <c r="AK42" s="242">
        <v>27102</v>
      </c>
      <c r="AL42" s="242">
        <v>44172</v>
      </c>
      <c r="AM42" s="242">
        <v>86</v>
      </c>
      <c r="AN42" s="242">
        <v>85</v>
      </c>
      <c r="AO42" s="242">
        <v>85</v>
      </c>
      <c r="AP42" s="242">
        <v>17069</v>
      </c>
      <c r="AQ42" s="242">
        <v>27111</v>
      </c>
      <c r="AR42" s="242">
        <v>44180</v>
      </c>
      <c r="AS42" s="242">
        <v>73</v>
      </c>
      <c r="AT42" s="242">
        <v>82</v>
      </c>
      <c r="AU42" s="242">
        <v>79</v>
      </c>
      <c r="AV42" s="242">
        <v>17066</v>
      </c>
      <c r="AW42" s="242">
        <v>27087</v>
      </c>
      <c r="AX42" s="242">
        <v>44153</v>
      </c>
      <c r="BK42" s="242">
        <v>80</v>
      </c>
      <c r="BL42" s="242">
        <v>83</v>
      </c>
      <c r="BM42" s="242">
        <v>82</v>
      </c>
      <c r="BN42" s="242">
        <v>24856</v>
      </c>
      <c r="BO42" s="242">
        <v>37097</v>
      </c>
      <c r="BP42" s="242">
        <v>61953</v>
      </c>
      <c r="BQ42" s="242">
        <v>86</v>
      </c>
      <c r="BR42" s="242">
        <v>85</v>
      </c>
      <c r="BS42" s="242">
        <v>85</v>
      </c>
      <c r="BT42" s="242">
        <v>24857</v>
      </c>
      <c r="BU42" s="242">
        <v>37105</v>
      </c>
      <c r="BV42" s="242">
        <v>61962</v>
      </c>
      <c r="BW42" s="242">
        <v>73</v>
      </c>
      <c r="BX42" s="242">
        <v>82</v>
      </c>
      <c r="BY42" s="242">
        <v>79</v>
      </c>
      <c r="BZ42" s="242">
        <v>24844</v>
      </c>
      <c r="CA42" s="242">
        <v>37066</v>
      </c>
      <c r="CB42" s="242">
        <v>61910</v>
      </c>
    </row>
    <row r="43" spans="1:80" x14ac:dyDescent="0.25">
      <c r="A43" s="241"/>
      <c r="B43" s="241" t="s">
        <v>104</v>
      </c>
      <c r="C43" s="242">
        <v>71</v>
      </c>
      <c r="D43" s="242">
        <v>75</v>
      </c>
      <c r="E43" s="242">
        <v>74</v>
      </c>
      <c r="F43" s="242">
        <v>4301</v>
      </c>
      <c r="G43" s="242">
        <v>8519</v>
      </c>
      <c r="H43" s="242">
        <v>12820</v>
      </c>
      <c r="I43" s="242">
        <v>81</v>
      </c>
      <c r="J43" s="242">
        <v>80</v>
      </c>
      <c r="K43" s="242">
        <v>81</v>
      </c>
      <c r="L43" s="242">
        <v>4305</v>
      </c>
      <c r="M43" s="242">
        <v>8519</v>
      </c>
      <c r="N43" s="242">
        <v>12824</v>
      </c>
      <c r="O43" s="242">
        <v>68</v>
      </c>
      <c r="P43" s="242">
        <v>75</v>
      </c>
      <c r="Q43" s="242">
        <v>73</v>
      </c>
      <c r="R43" s="242">
        <v>4300</v>
      </c>
      <c r="S43" s="242">
        <v>8498</v>
      </c>
      <c r="T43" s="242">
        <v>12798</v>
      </c>
      <c r="AG43" s="242">
        <v>74</v>
      </c>
      <c r="AH43" s="242">
        <v>77</v>
      </c>
      <c r="AI43" s="242">
        <v>76</v>
      </c>
      <c r="AJ43" s="242">
        <v>8053</v>
      </c>
      <c r="AK43" s="242">
        <v>18290</v>
      </c>
      <c r="AL43" s="242">
        <v>26343</v>
      </c>
      <c r="AM43" s="242">
        <v>82</v>
      </c>
      <c r="AN43" s="242">
        <v>82</v>
      </c>
      <c r="AO43" s="242">
        <v>82</v>
      </c>
      <c r="AP43" s="242">
        <v>8054</v>
      </c>
      <c r="AQ43" s="242">
        <v>18287</v>
      </c>
      <c r="AR43" s="242">
        <v>26341</v>
      </c>
      <c r="AS43" s="242">
        <v>69</v>
      </c>
      <c r="AT43" s="242">
        <v>77</v>
      </c>
      <c r="AU43" s="242">
        <v>75</v>
      </c>
      <c r="AV43" s="242">
        <v>8043</v>
      </c>
      <c r="AW43" s="242">
        <v>18286</v>
      </c>
      <c r="AX43" s="242">
        <v>26329</v>
      </c>
      <c r="BK43" s="242">
        <v>73</v>
      </c>
      <c r="BL43" s="242">
        <v>77</v>
      </c>
      <c r="BM43" s="242">
        <v>75</v>
      </c>
      <c r="BN43" s="242">
        <v>12354</v>
      </c>
      <c r="BO43" s="242">
        <v>26809</v>
      </c>
      <c r="BP43" s="242">
        <v>39163</v>
      </c>
      <c r="BQ43" s="242">
        <v>82</v>
      </c>
      <c r="BR43" s="242">
        <v>81</v>
      </c>
      <c r="BS43" s="242">
        <v>81</v>
      </c>
      <c r="BT43" s="242">
        <v>12359</v>
      </c>
      <c r="BU43" s="242">
        <v>26806</v>
      </c>
      <c r="BV43" s="242">
        <v>39165</v>
      </c>
      <c r="BW43" s="242">
        <v>68</v>
      </c>
      <c r="BX43" s="242">
        <v>77</v>
      </c>
      <c r="BY43" s="242">
        <v>74</v>
      </c>
      <c r="BZ43" s="242">
        <v>12343</v>
      </c>
      <c r="CA43" s="242">
        <v>26784</v>
      </c>
      <c r="CB43" s="242">
        <v>39127</v>
      </c>
    </row>
    <row r="44" spans="1:80" x14ac:dyDescent="0.25">
      <c r="A44" s="241"/>
      <c r="B44" s="241" t="s">
        <v>30</v>
      </c>
      <c r="C44" s="242">
        <v>40</v>
      </c>
      <c r="D44" s="242">
        <v>47</v>
      </c>
      <c r="E44" s="242">
        <v>45</v>
      </c>
      <c r="F44" s="242">
        <v>1458</v>
      </c>
      <c r="G44" s="242">
        <v>4223</v>
      </c>
      <c r="H44" s="242">
        <v>5681</v>
      </c>
      <c r="I44" s="242">
        <v>44</v>
      </c>
      <c r="J44" s="242">
        <v>49</v>
      </c>
      <c r="K44" s="242">
        <v>47</v>
      </c>
      <c r="L44" s="242">
        <v>1456</v>
      </c>
      <c r="M44" s="242">
        <v>4220</v>
      </c>
      <c r="N44" s="242">
        <v>5676</v>
      </c>
      <c r="O44" s="242">
        <v>36</v>
      </c>
      <c r="P44" s="242">
        <v>47</v>
      </c>
      <c r="Q44" s="242">
        <v>44</v>
      </c>
      <c r="R44" s="242">
        <v>1454</v>
      </c>
      <c r="S44" s="242">
        <v>4212</v>
      </c>
      <c r="T44" s="242">
        <v>5666</v>
      </c>
      <c r="AG44" s="242">
        <v>42</v>
      </c>
      <c r="AH44" s="242">
        <v>51</v>
      </c>
      <c r="AI44" s="242">
        <v>48</v>
      </c>
      <c r="AJ44" s="242">
        <v>2838</v>
      </c>
      <c r="AK44" s="242">
        <v>7905</v>
      </c>
      <c r="AL44" s="242">
        <v>10743</v>
      </c>
      <c r="AM44" s="242">
        <v>48</v>
      </c>
      <c r="AN44" s="242">
        <v>55</v>
      </c>
      <c r="AO44" s="242">
        <v>53</v>
      </c>
      <c r="AP44" s="242">
        <v>2832</v>
      </c>
      <c r="AQ44" s="242">
        <v>7921</v>
      </c>
      <c r="AR44" s="242">
        <v>10753</v>
      </c>
      <c r="AS44" s="242">
        <v>40</v>
      </c>
      <c r="AT44" s="242">
        <v>52</v>
      </c>
      <c r="AU44" s="242">
        <v>49</v>
      </c>
      <c r="AV44" s="242">
        <v>2843</v>
      </c>
      <c r="AW44" s="242">
        <v>7907</v>
      </c>
      <c r="AX44" s="242">
        <v>10750</v>
      </c>
      <c r="BK44" s="242">
        <v>41</v>
      </c>
      <c r="BL44" s="242">
        <v>50</v>
      </c>
      <c r="BM44" s="242">
        <v>47</v>
      </c>
      <c r="BN44" s="242">
        <v>4296</v>
      </c>
      <c r="BO44" s="242">
        <v>12128</v>
      </c>
      <c r="BP44" s="242">
        <v>16424</v>
      </c>
      <c r="BQ44" s="242">
        <v>47</v>
      </c>
      <c r="BR44" s="242">
        <v>53</v>
      </c>
      <c r="BS44" s="242">
        <v>51</v>
      </c>
      <c r="BT44" s="242">
        <v>4288</v>
      </c>
      <c r="BU44" s="242">
        <v>12141</v>
      </c>
      <c r="BV44" s="242">
        <v>16429</v>
      </c>
      <c r="BW44" s="242">
        <v>39</v>
      </c>
      <c r="BX44" s="242">
        <v>50</v>
      </c>
      <c r="BY44" s="242">
        <v>47</v>
      </c>
      <c r="BZ44" s="242">
        <v>4297</v>
      </c>
      <c r="CA44" s="242">
        <v>12119</v>
      </c>
      <c r="CB44" s="242">
        <v>16416</v>
      </c>
    </row>
    <row r="46" spans="1:80" x14ac:dyDescent="0.25">
      <c r="A46" s="241"/>
      <c r="B46" s="241" t="s">
        <v>264</v>
      </c>
      <c r="C46" s="242">
        <v>84</v>
      </c>
      <c r="D46" s="242">
        <v>82</v>
      </c>
      <c r="E46" s="242">
        <v>83</v>
      </c>
      <c r="F46" s="242">
        <v>45856</v>
      </c>
      <c r="G46" s="242">
        <v>48087</v>
      </c>
      <c r="H46" s="242">
        <v>93943</v>
      </c>
      <c r="I46" s="242">
        <v>90</v>
      </c>
      <c r="J46" s="242">
        <v>85</v>
      </c>
      <c r="K46" s="242">
        <v>88</v>
      </c>
      <c r="L46" s="242">
        <v>45866</v>
      </c>
      <c r="M46" s="242">
        <v>48095</v>
      </c>
      <c r="N46" s="242">
        <v>93961</v>
      </c>
      <c r="O46" s="242">
        <v>82</v>
      </c>
      <c r="P46" s="242">
        <v>83</v>
      </c>
      <c r="Q46" s="242">
        <v>83</v>
      </c>
      <c r="R46" s="242">
        <v>45826</v>
      </c>
      <c r="S46" s="242">
        <v>48005</v>
      </c>
      <c r="T46" s="242">
        <v>93831</v>
      </c>
      <c r="AG46" s="242">
        <v>90</v>
      </c>
      <c r="AH46" s="242">
        <v>88</v>
      </c>
      <c r="AI46" s="242">
        <v>89</v>
      </c>
      <c r="AJ46" s="242">
        <v>204012</v>
      </c>
      <c r="AK46" s="242">
        <v>213900</v>
      </c>
      <c r="AL46" s="242">
        <v>417912</v>
      </c>
      <c r="AM46" s="242">
        <v>94</v>
      </c>
      <c r="AN46" s="242">
        <v>91</v>
      </c>
      <c r="AO46" s="242">
        <v>92</v>
      </c>
      <c r="AP46" s="242">
        <v>204133</v>
      </c>
      <c r="AQ46" s="242">
        <v>214005</v>
      </c>
      <c r="AR46" s="242">
        <v>418138</v>
      </c>
      <c r="AS46" s="242">
        <v>89</v>
      </c>
      <c r="AT46" s="242">
        <v>89</v>
      </c>
      <c r="AU46" s="242">
        <v>89</v>
      </c>
      <c r="AV46" s="242">
        <v>204172</v>
      </c>
      <c r="AW46" s="242">
        <v>214217</v>
      </c>
      <c r="AX46" s="242">
        <v>418389</v>
      </c>
      <c r="BK46" s="242">
        <v>89</v>
      </c>
      <c r="BL46" s="242">
        <v>87</v>
      </c>
      <c r="BM46" s="242">
        <v>88</v>
      </c>
      <c r="BN46" s="242">
        <v>249868</v>
      </c>
      <c r="BO46" s="242">
        <v>261987</v>
      </c>
      <c r="BP46" s="242">
        <v>511855</v>
      </c>
      <c r="BQ46" s="242">
        <v>93</v>
      </c>
      <c r="BR46" s="242">
        <v>90</v>
      </c>
      <c r="BS46" s="242">
        <v>92</v>
      </c>
      <c r="BT46" s="242">
        <v>249999</v>
      </c>
      <c r="BU46" s="242">
        <v>262100</v>
      </c>
      <c r="BV46" s="242">
        <v>512099</v>
      </c>
      <c r="BW46" s="242">
        <v>88</v>
      </c>
      <c r="BX46" s="242">
        <v>88</v>
      </c>
      <c r="BY46" s="242">
        <v>88</v>
      </c>
      <c r="BZ46" s="242">
        <v>249998</v>
      </c>
      <c r="CA46" s="242">
        <v>262222</v>
      </c>
      <c r="CB46" s="242">
        <v>512220</v>
      </c>
    </row>
  </sheetData>
  <mergeCells count="1">
    <mergeCell ref="A1:T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D50"/>
  <sheetViews>
    <sheetView zoomScaleNormal="100" workbookViewId="0">
      <selection activeCell="L4" sqref="L4:N4"/>
    </sheetView>
  </sheetViews>
  <sheetFormatPr defaultColWidth="2.5703125" defaultRowHeight="11.25" x14ac:dyDescent="0.2"/>
  <cols>
    <col min="1" max="1" width="2.5703125" style="6" customWidth="1"/>
    <col min="2" max="2" width="22.28515625" style="6" customWidth="1"/>
    <col min="3" max="14" width="9.5703125" style="6" customWidth="1"/>
    <col min="15" max="17" width="9.140625" style="6" customWidth="1"/>
    <col min="18" max="21" width="9.140625" style="6" hidden="1" customWidth="1"/>
    <col min="22" max="27" width="0" style="6" hidden="1" customWidth="1"/>
    <col min="28" max="28" width="0" style="100" hidden="1" customWidth="1"/>
    <col min="29" max="29" width="9.140625" style="215" hidden="1" customWidth="1"/>
    <col min="30" max="30" width="9.140625" style="100" hidden="1" customWidth="1"/>
    <col min="31" max="255" width="9.140625" style="6" customWidth="1"/>
    <col min="256" max="256" width="2.5703125" style="6"/>
    <col min="257" max="257" width="2.5703125" style="6" customWidth="1"/>
    <col min="258" max="258" width="22.28515625" style="6" customWidth="1"/>
    <col min="259" max="270" width="9.5703125" style="6" customWidth="1"/>
    <col min="271" max="273" width="9.140625" style="6" customWidth="1"/>
    <col min="274" max="286" width="0" style="6" hidden="1" customWidth="1"/>
    <col min="287" max="511" width="9.140625" style="6" customWidth="1"/>
    <col min="512" max="512" width="2.5703125" style="6"/>
    <col min="513" max="513" width="2.5703125" style="6" customWidth="1"/>
    <col min="514" max="514" width="22.28515625" style="6" customWidth="1"/>
    <col min="515" max="526" width="9.5703125" style="6" customWidth="1"/>
    <col min="527" max="529" width="9.140625" style="6" customWidth="1"/>
    <col min="530" max="542" width="0" style="6" hidden="1" customWidth="1"/>
    <col min="543" max="767" width="9.140625" style="6" customWidth="1"/>
    <col min="768" max="768" width="2.5703125" style="6"/>
    <col min="769" max="769" width="2.5703125" style="6" customWidth="1"/>
    <col min="770" max="770" width="22.28515625" style="6" customWidth="1"/>
    <col min="771" max="782" width="9.5703125" style="6" customWidth="1"/>
    <col min="783" max="785" width="9.140625" style="6" customWidth="1"/>
    <col min="786" max="798" width="0" style="6" hidden="1" customWidth="1"/>
    <col min="799" max="1023" width="9.140625" style="6" customWidth="1"/>
    <col min="1024" max="1024" width="2.5703125" style="6"/>
    <col min="1025" max="1025" width="2.5703125" style="6" customWidth="1"/>
    <col min="1026" max="1026" width="22.28515625" style="6" customWidth="1"/>
    <col min="1027" max="1038" width="9.5703125" style="6" customWidth="1"/>
    <col min="1039" max="1041" width="9.140625" style="6" customWidth="1"/>
    <col min="1042" max="1054" width="0" style="6" hidden="1" customWidth="1"/>
    <col min="1055" max="1279" width="9.140625" style="6" customWidth="1"/>
    <col min="1280" max="1280" width="2.5703125" style="6"/>
    <col min="1281" max="1281" width="2.5703125" style="6" customWidth="1"/>
    <col min="1282" max="1282" width="22.28515625" style="6" customWidth="1"/>
    <col min="1283" max="1294" width="9.5703125" style="6" customWidth="1"/>
    <col min="1295" max="1297" width="9.140625" style="6" customWidth="1"/>
    <col min="1298" max="1310" width="0" style="6" hidden="1" customWidth="1"/>
    <col min="1311" max="1535" width="9.140625" style="6" customWidth="1"/>
    <col min="1536" max="1536" width="2.5703125" style="6"/>
    <col min="1537" max="1537" width="2.5703125" style="6" customWidth="1"/>
    <col min="1538" max="1538" width="22.28515625" style="6" customWidth="1"/>
    <col min="1539" max="1550" width="9.5703125" style="6" customWidth="1"/>
    <col min="1551" max="1553" width="9.140625" style="6" customWidth="1"/>
    <col min="1554" max="1566" width="0" style="6" hidden="1" customWidth="1"/>
    <col min="1567" max="1791" width="9.140625" style="6" customWidth="1"/>
    <col min="1792" max="1792" width="2.5703125" style="6"/>
    <col min="1793" max="1793" width="2.5703125" style="6" customWidth="1"/>
    <col min="1794" max="1794" width="22.28515625" style="6" customWidth="1"/>
    <col min="1795" max="1806" width="9.5703125" style="6" customWidth="1"/>
    <col min="1807" max="1809" width="9.140625" style="6" customWidth="1"/>
    <col min="1810" max="1822" width="0" style="6" hidden="1" customWidth="1"/>
    <col min="1823" max="2047" width="9.140625" style="6" customWidth="1"/>
    <col min="2048" max="2048" width="2.5703125" style="6"/>
    <col min="2049" max="2049" width="2.5703125" style="6" customWidth="1"/>
    <col min="2050" max="2050" width="22.28515625" style="6" customWidth="1"/>
    <col min="2051" max="2062" width="9.5703125" style="6" customWidth="1"/>
    <col min="2063" max="2065" width="9.140625" style="6" customWidth="1"/>
    <col min="2066" max="2078" width="0" style="6" hidden="1" customWidth="1"/>
    <col min="2079" max="2303" width="9.140625" style="6" customWidth="1"/>
    <col min="2304" max="2304" width="2.5703125" style="6"/>
    <col min="2305" max="2305" width="2.5703125" style="6" customWidth="1"/>
    <col min="2306" max="2306" width="22.28515625" style="6" customWidth="1"/>
    <col min="2307" max="2318" width="9.5703125" style="6" customWidth="1"/>
    <col min="2319" max="2321" width="9.140625" style="6" customWidth="1"/>
    <col min="2322" max="2334" width="0" style="6" hidden="1" customWidth="1"/>
    <col min="2335" max="2559" width="9.140625" style="6" customWidth="1"/>
    <col min="2560" max="2560" width="2.5703125" style="6"/>
    <col min="2561" max="2561" width="2.5703125" style="6" customWidth="1"/>
    <col min="2562" max="2562" width="22.28515625" style="6" customWidth="1"/>
    <col min="2563" max="2574" width="9.5703125" style="6" customWidth="1"/>
    <col min="2575" max="2577" width="9.140625" style="6" customWidth="1"/>
    <col min="2578" max="2590" width="0" style="6" hidden="1" customWidth="1"/>
    <col min="2591" max="2815" width="9.140625" style="6" customWidth="1"/>
    <col min="2816" max="2816" width="2.5703125" style="6"/>
    <col min="2817" max="2817" width="2.5703125" style="6" customWidth="1"/>
    <col min="2818" max="2818" width="22.28515625" style="6" customWidth="1"/>
    <col min="2819" max="2830" width="9.5703125" style="6" customWidth="1"/>
    <col min="2831" max="2833" width="9.140625" style="6" customWidth="1"/>
    <col min="2834" max="2846" width="0" style="6" hidden="1" customWidth="1"/>
    <col min="2847" max="3071" width="9.140625" style="6" customWidth="1"/>
    <col min="3072" max="3072" width="2.5703125" style="6"/>
    <col min="3073" max="3073" width="2.5703125" style="6" customWidth="1"/>
    <col min="3074" max="3074" width="22.28515625" style="6" customWidth="1"/>
    <col min="3075" max="3086" width="9.5703125" style="6" customWidth="1"/>
    <col min="3087" max="3089" width="9.140625" style="6" customWidth="1"/>
    <col min="3090" max="3102" width="0" style="6" hidden="1" customWidth="1"/>
    <col min="3103" max="3327" width="9.140625" style="6" customWidth="1"/>
    <col min="3328" max="3328" width="2.5703125" style="6"/>
    <col min="3329" max="3329" width="2.5703125" style="6" customWidth="1"/>
    <col min="3330" max="3330" width="22.28515625" style="6" customWidth="1"/>
    <col min="3331" max="3342" width="9.5703125" style="6" customWidth="1"/>
    <col min="3343" max="3345" width="9.140625" style="6" customWidth="1"/>
    <col min="3346" max="3358" width="0" style="6" hidden="1" customWidth="1"/>
    <col min="3359" max="3583" width="9.140625" style="6" customWidth="1"/>
    <col min="3584" max="3584" width="2.5703125" style="6"/>
    <col min="3585" max="3585" width="2.5703125" style="6" customWidth="1"/>
    <col min="3586" max="3586" width="22.28515625" style="6" customWidth="1"/>
    <col min="3587" max="3598" width="9.5703125" style="6" customWidth="1"/>
    <col min="3599" max="3601" width="9.140625" style="6" customWidth="1"/>
    <col min="3602" max="3614" width="0" style="6" hidden="1" customWidth="1"/>
    <col min="3615" max="3839" width="9.140625" style="6" customWidth="1"/>
    <col min="3840" max="3840" width="2.5703125" style="6"/>
    <col min="3841" max="3841" width="2.5703125" style="6" customWidth="1"/>
    <col min="3842" max="3842" width="22.28515625" style="6" customWidth="1"/>
    <col min="3843" max="3854" width="9.5703125" style="6" customWidth="1"/>
    <col min="3855" max="3857" width="9.140625" style="6" customWidth="1"/>
    <col min="3858" max="3870" width="0" style="6" hidden="1" customWidth="1"/>
    <col min="3871" max="4095" width="9.140625" style="6" customWidth="1"/>
    <col min="4096" max="4096" width="2.5703125" style="6"/>
    <col min="4097" max="4097" width="2.5703125" style="6" customWidth="1"/>
    <col min="4098" max="4098" width="22.28515625" style="6" customWidth="1"/>
    <col min="4099" max="4110" width="9.5703125" style="6" customWidth="1"/>
    <col min="4111" max="4113" width="9.140625" style="6" customWidth="1"/>
    <col min="4114" max="4126" width="0" style="6" hidden="1" customWidth="1"/>
    <col min="4127" max="4351" width="9.140625" style="6" customWidth="1"/>
    <col min="4352" max="4352" width="2.5703125" style="6"/>
    <col min="4353" max="4353" width="2.5703125" style="6" customWidth="1"/>
    <col min="4354" max="4354" width="22.28515625" style="6" customWidth="1"/>
    <col min="4355" max="4366" width="9.5703125" style="6" customWidth="1"/>
    <col min="4367" max="4369" width="9.140625" style="6" customWidth="1"/>
    <col min="4370" max="4382" width="0" style="6" hidden="1" customWidth="1"/>
    <col min="4383" max="4607" width="9.140625" style="6" customWidth="1"/>
    <col min="4608" max="4608" width="2.5703125" style="6"/>
    <col min="4609" max="4609" width="2.5703125" style="6" customWidth="1"/>
    <col min="4610" max="4610" width="22.28515625" style="6" customWidth="1"/>
    <col min="4611" max="4622" width="9.5703125" style="6" customWidth="1"/>
    <col min="4623" max="4625" width="9.140625" style="6" customWidth="1"/>
    <col min="4626" max="4638" width="0" style="6" hidden="1" customWidth="1"/>
    <col min="4639" max="4863" width="9.140625" style="6" customWidth="1"/>
    <col min="4864" max="4864" width="2.5703125" style="6"/>
    <col min="4865" max="4865" width="2.5703125" style="6" customWidth="1"/>
    <col min="4866" max="4866" width="22.28515625" style="6" customWidth="1"/>
    <col min="4867" max="4878" width="9.5703125" style="6" customWidth="1"/>
    <col min="4879" max="4881" width="9.140625" style="6" customWidth="1"/>
    <col min="4882" max="4894" width="0" style="6" hidden="1" customWidth="1"/>
    <col min="4895" max="5119" width="9.140625" style="6" customWidth="1"/>
    <col min="5120" max="5120" width="2.5703125" style="6"/>
    <col min="5121" max="5121" width="2.5703125" style="6" customWidth="1"/>
    <col min="5122" max="5122" width="22.28515625" style="6" customWidth="1"/>
    <col min="5123" max="5134" width="9.5703125" style="6" customWidth="1"/>
    <col min="5135" max="5137" width="9.140625" style="6" customWidth="1"/>
    <col min="5138" max="5150" width="0" style="6" hidden="1" customWidth="1"/>
    <col min="5151" max="5375" width="9.140625" style="6" customWidth="1"/>
    <col min="5376" max="5376" width="2.5703125" style="6"/>
    <col min="5377" max="5377" width="2.5703125" style="6" customWidth="1"/>
    <col min="5378" max="5378" width="22.28515625" style="6" customWidth="1"/>
    <col min="5379" max="5390" width="9.5703125" style="6" customWidth="1"/>
    <col min="5391" max="5393" width="9.140625" style="6" customWidth="1"/>
    <col min="5394" max="5406" width="0" style="6" hidden="1" customWidth="1"/>
    <col min="5407" max="5631" width="9.140625" style="6" customWidth="1"/>
    <col min="5632" max="5632" width="2.5703125" style="6"/>
    <col min="5633" max="5633" width="2.5703125" style="6" customWidth="1"/>
    <col min="5634" max="5634" width="22.28515625" style="6" customWidth="1"/>
    <col min="5635" max="5646" width="9.5703125" style="6" customWidth="1"/>
    <col min="5647" max="5649" width="9.140625" style="6" customWidth="1"/>
    <col min="5650" max="5662" width="0" style="6" hidden="1" customWidth="1"/>
    <col min="5663" max="5887" width="9.140625" style="6" customWidth="1"/>
    <col min="5888" max="5888" width="2.5703125" style="6"/>
    <col min="5889" max="5889" width="2.5703125" style="6" customWidth="1"/>
    <col min="5890" max="5890" width="22.28515625" style="6" customWidth="1"/>
    <col min="5891" max="5902" width="9.5703125" style="6" customWidth="1"/>
    <col min="5903" max="5905" width="9.140625" style="6" customWidth="1"/>
    <col min="5906" max="5918" width="0" style="6" hidden="1" customWidth="1"/>
    <col min="5919" max="6143" width="9.140625" style="6" customWidth="1"/>
    <col min="6144" max="6144" width="2.5703125" style="6"/>
    <col min="6145" max="6145" width="2.5703125" style="6" customWidth="1"/>
    <col min="6146" max="6146" width="22.28515625" style="6" customWidth="1"/>
    <col min="6147" max="6158" width="9.5703125" style="6" customWidth="1"/>
    <col min="6159" max="6161" width="9.140625" style="6" customWidth="1"/>
    <col min="6162" max="6174" width="0" style="6" hidden="1" customWidth="1"/>
    <col min="6175" max="6399" width="9.140625" style="6" customWidth="1"/>
    <col min="6400" max="6400" width="2.5703125" style="6"/>
    <col min="6401" max="6401" width="2.5703125" style="6" customWidth="1"/>
    <col min="6402" max="6402" width="22.28515625" style="6" customWidth="1"/>
    <col min="6403" max="6414" width="9.5703125" style="6" customWidth="1"/>
    <col min="6415" max="6417" width="9.140625" style="6" customWidth="1"/>
    <col min="6418" max="6430" width="0" style="6" hidden="1" customWidth="1"/>
    <col min="6431" max="6655" width="9.140625" style="6" customWidth="1"/>
    <col min="6656" max="6656" width="2.5703125" style="6"/>
    <col min="6657" max="6657" width="2.5703125" style="6" customWidth="1"/>
    <col min="6658" max="6658" width="22.28515625" style="6" customWidth="1"/>
    <col min="6659" max="6670" width="9.5703125" style="6" customWidth="1"/>
    <col min="6671" max="6673" width="9.140625" style="6" customWidth="1"/>
    <col min="6674" max="6686" width="0" style="6" hidden="1" customWidth="1"/>
    <col min="6687" max="6911" width="9.140625" style="6" customWidth="1"/>
    <col min="6912" max="6912" width="2.5703125" style="6"/>
    <col min="6913" max="6913" width="2.5703125" style="6" customWidth="1"/>
    <col min="6914" max="6914" width="22.28515625" style="6" customWidth="1"/>
    <col min="6915" max="6926" width="9.5703125" style="6" customWidth="1"/>
    <col min="6927" max="6929" width="9.140625" style="6" customWidth="1"/>
    <col min="6930" max="6942" width="0" style="6" hidden="1" customWidth="1"/>
    <col min="6943" max="7167" width="9.140625" style="6" customWidth="1"/>
    <col min="7168" max="7168" width="2.5703125" style="6"/>
    <col min="7169" max="7169" width="2.5703125" style="6" customWidth="1"/>
    <col min="7170" max="7170" width="22.28515625" style="6" customWidth="1"/>
    <col min="7171" max="7182" width="9.5703125" style="6" customWidth="1"/>
    <col min="7183" max="7185" width="9.140625" style="6" customWidth="1"/>
    <col min="7186" max="7198" width="0" style="6" hidden="1" customWidth="1"/>
    <col min="7199" max="7423" width="9.140625" style="6" customWidth="1"/>
    <col min="7424" max="7424" width="2.5703125" style="6"/>
    <col min="7425" max="7425" width="2.5703125" style="6" customWidth="1"/>
    <col min="7426" max="7426" width="22.28515625" style="6" customWidth="1"/>
    <col min="7427" max="7438" width="9.5703125" style="6" customWidth="1"/>
    <col min="7439" max="7441" width="9.140625" style="6" customWidth="1"/>
    <col min="7442" max="7454" width="0" style="6" hidden="1" customWidth="1"/>
    <col min="7455" max="7679" width="9.140625" style="6" customWidth="1"/>
    <col min="7680" max="7680" width="2.5703125" style="6"/>
    <col min="7681" max="7681" width="2.5703125" style="6" customWidth="1"/>
    <col min="7682" max="7682" width="22.28515625" style="6" customWidth="1"/>
    <col min="7683" max="7694" width="9.5703125" style="6" customWidth="1"/>
    <col min="7695" max="7697" width="9.140625" style="6" customWidth="1"/>
    <col min="7698" max="7710" width="0" style="6" hidden="1" customWidth="1"/>
    <col min="7711" max="7935" width="9.140625" style="6" customWidth="1"/>
    <col min="7936" max="7936" width="2.5703125" style="6"/>
    <col min="7937" max="7937" width="2.5703125" style="6" customWidth="1"/>
    <col min="7938" max="7938" width="22.28515625" style="6" customWidth="1"/>
    <col min="7939" max="7950" width="9.5703125" style="6" customWidth="1"/>
    <col min="7951" max="7953" width="9.140625" style="6" customWidth="1"/>
    <col min="7954" max="7966" width="0" style="6" hidden="1" customWidth="1"/>
    <col min="7967" max="8191" width="9.140625" style="6" customWidth="1"/>
    <col min="8192" max="8192" width="2.5703125" style="6"/>
    <col min="8193" max="8193" width="2.5703125" style="6" customWidth="1"/>
    <col min="8194" max="8194" width="22.28515625" style="6" customWidth="1"/>
    <col min="8195" max="8206" width="9.5703125" style="6" customWidth="1"/>
    <col min="8207" max="8209" width="9.140625" style="6" customWidth="1"/>
    <col min="8210" max="8222" width="0" style="6" hidden="1" customWidth="1"/>
    <col min="8223" max="8447" width="9.140625" style="6" customWidth="1"/>
    <col min="8448" max="8448" width="2.5703125" style="6"/>
    <col min="8449" max="8449" width="2.5703125" style="6" customWidth="1"/>
    <col min="8450" max="8450" width="22.28515625" style="6" customWidth="1"/>
    <col min="8451" max="8462" width="9.5703125" style="6" customWidth="1"/>
    <col min="8463" max="8465" width="9.140625" style="6" customWidth="1"/>
    <col min="8466" max="8478" width="0" style="6" hidden="1" customWidth="1"/>
    <col min="8479" max="8703" width="9.140625" style="6" customWidth="1"/>
    <col min="8704" max="8704" width="2.5703125" style="6"/>
    <col min="8705" max="8705" width="2.5703125" style="6" customWidth="1"/>
    <col min="8706" max="8706" width="22.28515625" style="6" customWidth="1"/>
    <col min="8707" max="8718" width="9.5703125" style="6" customWidth="1"/>
    <col min="8719" max="8721" width="9.140625" style="6" customWidth="1"/>
    <col min="8722" max="8734" width="0" style="6" hidden="1" customWidth="1"/>
    <col min="8735" max="8959" width="9.140625" style="6" customWidth="1"/>
    <col min="8960" max="8960" width="2.5703125" style="6"/>
    <col min="8961" max="8961" width="2.5703125" style="6" customWidth="1"/>
    <col min="8962" max="8962" width="22.28515625" style="6" customWidth="1"/>
    <col min="8963" max="8974" width="9.5703125" style="6" customWidth="1"/>
    <col min="8975" max="8977" width="9.140625" style="6" customWidth="1"/>
    <col min="8978" max="8990" width="0" style="6" hidden="1" customWidth="1"/>
    <col min="8991" max="9215" width="9.140625" style="6" customWidth="1"/>
    <col min="9216" max="9216" width="2.5703125" style="6"/>
    <col min="9217" max="9217" width="2.5703125" style="6" customWidth="1"/>
    <col min="9218" max="9218" width="22.28515625" style="6" customWidth="1"/>
    <col min="9219" max="9230" width="9.5703125" style="6" customWidth="1"/>
    <col min="9231" max="9233" width="9.140625" style="6" customWidth="1"/>
    <col min="9234" max="9246" width="0" style="6" hidden="1" customWidth="1"/>
    <col min="9247" max="9471" width="9.140625" style="6" customWidth="1"/>
    <col min="9472" max="9472" width="2.5703125" style="6"/>
    <col min="9473" max="9473" width="2.5703125" style="6" customWidth="1"/>
    <col min="9474" max="9474" width="22.28515625" style="6" customWidth="1"/>
    <col min="9475" max="9486" width="9.5703125" style="6" customWidth="1"/>
    <col min="9487" max="9489" width="9.140625" style="6" customWidth="1"/>
    <col min="9490" max="9502" width="0" style="6" hidden="1" customWidth="1"/>
    <col min="9503" max="9727" width="9.140625" style="6" customWidth="1"/>
    <col min="9728" max="9728" width="2.5703125" style="6"/>
    <col min="9729" max="9729" width="2.5703125" style="6" customWidth="1"/>
    <col min="9730" max="9730" width="22.28515625" style="6" customWidth="1"/>
    <col min="9731" max="9742" width="9.5703125" style="6" customWidth="1"/>
    <col min="9743" max="9745" width="9.140625" style="6" customWidth="1"/>
    <col min="9746" max="9758" width="0" style="6" hidden="1" customWidth="1"/>
    <col min="9759" max="9983" width="9.140625" style="6" customWidth="1"/>
    <col min="9984" max="9984" width="2.5703125" style="6"/>
    <col min="9985" max="9985" width="2.5703125" style="6" customWidth="1"/>
    <col min="9986" max="9986" width="22.28515625" style="6" customWidth="1"/>
    <col min="9987" max="9998" width="9.5703125" style="6" customWidth="1"/>
    <col min="9999" max="10001" width="9.140625" style="6" customWidth="1"/>
    <col min="10002" max="10014" width="0" style="6" hidden="1" customWidth="1"/>
    <col min="10015" max="10239" width="9.140625" style="6" customWidth="1"/>
    <col min="10240" max="10240" width="2.5703125" style="6"/>
    <col min="10241" max="10241" width="2.5703125" style="6" customWidth="1"/>
    <col min="10242" max="10242" width="22.28515625" style="6" customWidth="1"/>
    <col min="10243" max="10254" width="9.5703125" style="6" customWidth="1"/>
    <col min="10255" max="10257" width="9.140625" style="6" customWidth="1"/>
    <col min="10258" max="10270" width="0" style="6" hidden="1" customWidth="1"/>
    <col min="10271" max="10495" width="9.140625" style="6" customWidth="1"/>
    <col min="10496" max="10496" width="2.5703125" style="6"/>
    <col min="10497" max="10497" width="2.5703125" style="6" customWidth="1"/>
    <col min="10498" max="10498" width="22.28515625" style="6" customWidth="1"/>
    <col min="10499" max="10510" width="9.5703125" style="6" customWidth="1"/>
    <col min="10511" max="10513" width="9.140625" style="6" customWidth="1"/>
    <col min="10514" max="10526" width="0" style="6" hidden="1" customWidth="1"/>
    <col min="10527" max="10751" width="9.140625" style="6" customWidth="1"/>
    <col min="10752" max="10752" width="2.5703125" style="6"/>
    <col min="10753" max="10753" width="2.5703125" style="6" customWidth="1"/>
    <col min="10754" max="10754" width="22.28515625" style="6" customWidth="1"/>
    <col min="10755" max="10766" width="9.5703125" style="6" customWidth="1"/>
    <col min="10767" max="10769" width="9.140625" style="6" customWidth="1"/>
    <col min="10770" max="10782" width="0" style="6" hidden="1" customWidth="1"/>
    <col min="10783" max="11007" width="9.140625" style="6" customWidth="1"/>
    <col min="11008" max="11008" width="2.5703125" style="6"/>
    <col min="11009" max="11009" width="2.5703125" style="6" customWidth="1"/>
    <col min="11010" max="11010" width="22.28515625" style="6" customWidth="1"/>
    <col min="11011" max="11022" width="9.5703125" style="6" customWidth="1"/>
    <col min="11023" max="11025" width="9.140625" style="6" customWidth="1"/>
    <col min="11026" max="11038" width="0" style="6" hidden="1" customWidth="1"/>
    <col min="11039" max="11263" width="9.140625" style="6" customWidth="1"/>
    <col min="11264" max="11264" width="2.5703125" style="6"/>
    <col min="11265" max="11265" width="2.5703125" style="6" customWidth="1"/>
    <col min="11266" max="11266" width="22.28515625" style="6" customWidth="1"/>
    <col min="11267" max="11278" width="9.5703125" style="6" customWidth="1"/>
    <col min="11279" max="11281" width="9.140625" style="6" customWidth="1"/>
    <col min="11282" max="11294" width="0" style="6" hidden="1" customWidth="1"/>
    <col min="11295" max="11519" width="9.140625" style="6" customWidth="1"/>
    <col min="11520" max="11520" width="2.5703125" style="6"/>
    <col min="11521" max="11521" width="2.5703125" style="6" customWidth="1"/>
    <col min="11522" max="11522" width="22.28515625" style="6" customWidth="1"/>
    <col min="11523" max="11534" width="9.5703125" style="6" customWidth="1"/>
    <col min="11535" max="11537" width="9.140625" style="6" customWidth="1"/>
    <col min="11538" max="11550" width="0" style="6" hidden="1" customWidth="1"/>
    <col min="11551" max="11775" width="9.140625" style="6" customWidth="1"/>
    <col min="11776" max="11776" width="2.5703125" style="6"/>
    <col min="11777" max="11777" width="2.5703125" style="6" customWidth="1"/>
    <col min="11778" max="11778" width="22.28515625" style="6" customWidth="1"/>
    <col min="11779" max="11790" width="9.5703125" style="6" customWidth="1"/>
    <col min="11791" max="11793" width="9.140625" style="6" customWidth="1"/>
    <col min="11794" max="11806" width="0" style="6" hidden="1" customWidth="1"/>
    <col min="11807" max="12031" width="9.140625" style="6" customWidth="1"/>
    <col min="12032" max="12032" width="2.5703125" style="6"/>
    <col min="12033" max="12033" width="2.5703125" style="6" customWidth="1"/>
    <col min="12034" max="12034" width="22.28515625" style="6" customWidth="1"/>
    <col min="12035" max="12046" width="9.5703125" style="6" customWidth="1"/>
    <col min="12047" max="12049" width="9.140625" style="6" customWidth="1"/>
    <col min="12050" max="12062" width="0" style="6" hidden="1" customWidth="1"/>
    <col min="12063" max="12287" width="9.140625" style="6" customWidth="1"/>
    <col min="12288" max="12288" width="2.5703125" style="6"/>
    <col min="12289" max="12289" width="2.5703125" style="6" customWidth="1"/>
    <col min="12290" max="12290" width="22.28515625" style="6" customWidth="1"/>
    <col min="12291" max="12302" width="9.5703125" style="6" customWidth="1"/>
    <col min="12303" max="12305" width="9.140625" style="6" customWidth="1"/>
    <col min="12306" max="12318" width="0" style="6" hidden="1" customWidth="1"/>
    <col min="12319" max="12543" width="9.140625" style="6" customWidth="1"/>
    <col min="12544" max="12544" width="2.5703125" style="6"/>
    <col min="12545" max="12545" width="2.5703125" style="6" customWidth="1"/>
    <col min="12546" max="12546" width="22.28515625" style="6" customWidth="1"/>
    <col min="12547" max="12558" width="9.5703125" style="6" customWidth="1"/>
    <col min="12559" max="12561" width="9.140625" style="6" customWidth="1"/>
    <col min="12562" max="12574" width="0" style="6" hidden="1" customWidth="1"/>
    <col min="12575" max="12799" width="9.140625" style="6" customWidth="1"/>
    <col min="12800" max="12800" width="2.5703125" style="6"/>
    <col min="12801" max="12801" width="2.5703125" style="6" customWidth="1"/>
    <col min="12802" max="12802" width="22.28515625" style="6" customWidth="1"/>
    <col min="12803" max="12814" width="9.5703125" style="6" customWidth="1"/>
    <col min="12815" max="12817" width="9.140625" style="6" customWidth="1"/>
    <col min="12818" max="12830" width="0" style="6" hidden="1" customWidth="1"/>
    <col min="12831" max="13055" width="9.140625" style="6" customWidth="1"/>
    <col min="13056" max="13056" width="2.5703125" style="6"/>
    <col min="13057" max="13057" width="2.5703125" style="6" customWidth="1"/>
    <col min="13058" max="13058" width="22.28515625" style="6" customWidth="1"/>
    <col min="13059" max="13070" width="9.5703125" style="6" customWidth="1"/>
    <col min="13071" max="13073" width="9.140625" style="6" customWidth="1"/>
    <col min="13074" max="13086" width="0" style="6" hidden="1" customWidth="1"/>
    <col min="13087" max="13311" width="9.140625" style="6" customWidth="1"/>
    <col min="13312" max="13312" width="2.5703125" style="6"/>
    <col min="13313" max="13313" width="2.5703125" style="6" customWidth="1"/>
    <col min="13314" max="13314" width="22.28515625" style="6" customWidth="1"/>
    <col min="13315" max="13326" width="9.5703125" style="6" customWidth="1"/>
    <col min="13327" max="13329" width="9.140625" style="6" customWidth="1"/>
    <col min="13330" max="13342" width="0" style="6" hidden="1" customWidth="1"/>
    <col min="13343" max="13567" width="9.140625" style="6" customWidth="1"/>
    <col min="13568" max="13568" width="2.5703125" style="6"/>
    <col min="13569" max="13569" width="2.5703125" style="6" customWidth="1"/>
    <col min="13570" max="13570" width="22.28515625" style="6" customWidth="1"/>
    <col min="13571" max="13582" width="9.5703125" style="6" customWidth="1"/>
    <col min="13583" max="13585" width="9.140625" style="6" customWidth="1"/>
    <col min="13586" max="13598" width="0" style="6" hidden="1" customWidth="1"/>
    <col min="13599" max="13823" width="9.140625" style="6" customWidth="1"/>
    <col min="13824" max="13824" width="2.5703125" style="6"/>
    <col min="13825" max="13825" width="2.5703125" style="6" customWidth="1"/>
    <col min="13826" max="13826" width="22.28515625" style="6" customWidth="1"/>
    <col min="13827" max="13838" width="9.5703125" style="6" customWidth="1"/>
    <col min="13839" max="13841" width="9.140625" style="6" customWidth="1"/>
    <col min="13842" max="13854" width="0" style="6" hidden="1" customWidth="1"/>
    <col min="13855" max="14079" width="9.140625" style="6" customWidth="1"/>
    <col min="14080" max="14080" width="2.5703125" style="6"/>
    <col min="14081" max="14081" width="2.5703125" style="6" customWidth="1"/>
    <col min="14082" max="14082" width="22.28515625" style="6" customWidth="1"/>
    <col min="14083" max="14094" width="9.5703125" style="6" customWidth="1"/>
    <col min="14095" max="14097" width="9.140625" style="6" customWidth="1"/>
    <col min="14098" max="14110" width="0" style="6" hidden="1" customWidth="1"/>
    <col min="14111" max="14335" width="9.140625" style="6" customWidth="1"/>
    <col min="14336" max="14336" width="2.5703125" style="6"/>
    <col min="14337" max="14337" width="2.5703125" style="6" customWidth="1"/>
    <col min="14338" max="14338" width="22.28515625" style="6" customWidth="1"/>
    <col min="14339" max="14350" width="9.5703125" style="6" customWidth="1"/>
    <col min="14351" max="14353" width="9.140625" style="6" customWidth="1"/>
    <col min="14354" max="14366" width="0" style="6" hidden="1" customWidth="1"/>
    <col min="14367" max="14591" width="9.140625" style="6" customWidth="1"/>
    <col min="14592" max="14592" width="2.5703125" style="6"/>
    <col min="14593" max="14593" width="2.5703125" style="6" customWidth="1"/>
    <col min="14594" max="14594" width="22.28515625" style="6" customWidth="1"/>
    <col min="14595" max="14606" width="9.5703125" style="6" customWidth="1"/>
    <col min="14607" max="14609" width="9.140625" style="6" customWidth="1"/>
    <col min="14610" max="14622" width="0" style="6" hidden="1" customWidth="1"/>
    <col min="14623" max="14847" width="9.140625" style="6" customWidth="1"/>
    <col min="14848" max="14848" width="2.5703125" style="6"/>
    <col min="14849" max="14849" width="2.5703125" style="6" customWidth="1"/>
    <col min="14850" max="14850" width="22.28515625" style="6" customWidth="1"/>
    <col min="14851" max="14862" width="9.5703125" style="6" customWidth="1"/>
    <col min="14863" max="14865" width="9.140625" style="6" customWidth="1"/>
    <col min="14866" max="14878" width="0" style="6" hidden="1" customWidth="1"/>
    <col min="14879" max="15103" width="9.140625" style="6" customWidth="1"/>
    <col min="15104" max="15104" width="2.5703125" style="6"/>
    <col min="15105" max="15105" width="2.5703125" style="6" customWidth="1"/>
    <col min="15106" max="15106" width="22.28515625" style="6" customWidth="1"/>
    <col min="15107" max="15118" width="9.5703125" style="6" customWidth="1"/>
    <col min="15119" max="15121" width="9.140625" style="6" customWidth="1"/>
    <col min="15122" max="15134" width="0" style="6" hidden="1" customWidth="1"/>
    <col min="15135" max="15359" width="9.140625" style="6" customWidth="1"/>
    <col min="15360" max="15360" width="2.5703125" style="6"/>
    <col min="15361" max="15361" width="2.5703125" style="6" customWidth="1"/>
    <col min="15362" max="15362" width="22.28515625" style="6" customWidth="1"/>
    <col min="15363" max="15374" width="9.5703125" style="6" customWidth="1"/>
    <col min="15375" max="15377" width="9.140625" style="6" customWidth="1"/>
    <col min="15378" max="15390" width="0" style="6" hidden="1" customWidth="1"/>
    <col min="15391" max="15615" width="9.140625" style="6" customWidth="1"/>
    <col min="15616" max="15616" width="2.5703125" style="6"/>
    <col min="15617" max="15617" width="2.5703125" style="6" customWidth="1"/>
    <col min="15618" max="15618" width="22.28515625" style="6" customWidth="1"/>
    <col min="15619" max="15630" width="9.5703125" style="6" customWidth="1"/>
    <col min="15631" max="15633" width="9.140625" style="6" customWidth="1"/>
    <col min="15634" max="15646" width="0" style="6" hidden="1" customWidth="1"/>
    <col min="15647" max="15871" width="9.140625" style="6" customWidth="1"/>
    <col min="15872" max="15872" width="2.5703125" style="6"/>
    <col min="15873" max="15873" width="2.5703125" style="6" customWidth="1"/>
    <col min="15874" max="15874" width="22.28515625" style="6" customWidth="1"/>
    <col min="15875" max="15886" width="9.5703125" style="6" customWidth="1"/>
    <col min="15887" max="15889" width="9.140625" style="6" customWidth="1"/>
    <col min="15890" max="15902" width="0" style="6" hidden="1" customWidth="1"/>
    <col min="15903" max="16127" width="9.140625" style="6" customWidth="1"/>
    <col min="16128" max="16128" width="2.5703125" style="6"/>
    <col min="16129" max="16129" width="2.5703125" style="6" customWidth="1"/>
    <col min="16130" max="16130" width="22.28515625" style="6" customWidth="1"/>
    <col min="16131" max="16142" width="9.5703125" style="6" customWidth="1"/>
    <col min="16143" max="16145" width="9.140625" style="6" customWidth="1"/>
    <col min="16146" max="16158" width="0" style="6" hidden="1" customWidth="1"/>
    <col min="16159" max="16383" width="9.140625" style="6" customWidth="1"/>
    <col min="16384" max="16384" width="2.5703125" style="6"/>
  </cols>
  <sheetData>
    <row r="1" spans="1:30" ht="12.75" x14ac:dyDescent="0.2">
      <c r="A1" s="783" t="s">
        <v>478</v>
      </c>
      <c r="B1" s="769"/>
      <c r="C1" s="769"/>
      <c r="D1" s="769"/>
      <c r="E1" s="769"/>
      <c r="F1" s="769"/>
      <c r="G1" s="769"/>
      <c r="H1" s="769"/>
      <c r="I1" s="769"/>
      <c r="J1" s="769"/>
      <c r="K1" s="769"/>
      <c r="L1" s="769"/>
      <c r="M1" s="769"/>
      <c r="N1" s="769"/>
      <c r="S1" s="25" t="s">
        <v>1</v>
      </c>
      <c r="W1" s="223"/>
      <c r="X1" s="173" t="s">
        <v>9</v>
      </c>
    </row>
    <row r="2" spans="1:30" ht="15" thickBot="1" x14ac:dyDescent="0.25">
      <c r="A2" s="268" t="s">
        <v>184</v>
      </c>
      <c r="B2" s="269"/>
      <c r="C2" s="270"/>
      <c r="D2" s="270"/>
      <c r="E2" s="270"/>
      <c r="F2" s="270"/>
      <c r="G2" s="2"/>
      <c r="H2" s="2"/>
      <c r="I2" s="2"/>
      <c r="J2" s="2"/>
      <c r="K2" s="4"/>
      <c r="L2" s="4"/>
      <c r="M2" s="4"/>
      <c r="N2" s="4"/>
      <c r="S2" s="25" t="s">
        <v>4</v>
      </c>
      <c r="W2" s="223">
        <v>2012</v>
      </c>
      <c r="X2" s="173" t="s">
        <v>12</v>
      </c>
    </row>
    <row r="3" spans="1:30" ht="13.5" thickBot="1" x14ac:dyDescent="0.25">
      <c r="A3" s="142" t="s">
        <v>185</v>
      </c>
      <c r="B3" s="142"/>
      <c r="C3" s="143"/>
      <c r="D3" s="143"/>
      <c r="E3" s="143"/>
      <c r="F3" s="143"/>
      <c r="G3" s="2"/>
      <c r="H3" s="2"/>
      <c r="I3" s="2"/>
      <c r="J3" s="2"/>
      <c r="K3" s="271" t="s">
        <v>3</v>
      </c>
      <c r="L3" s="272"/>
      <c r="M3" s="272"/>
      <c r="N3" s="273"/>
      <c r="S3" s="25" t="s">
        <v>7</v>
      </c>
      <c r="W3" s="227">
        <v>2013</v>
      </c>
      <c r="X3" s="173" t="s">
        <v>13</v>
      </c>
    </row>
    <row r="4" spans="1:30" ht="12.75" x14ac:dyDescent="0.2">
      <c r="A4" s="142"/>
      <c r="B4" s="2"/>
      <c r="C4" s="2"/>
      <c r="D4" s="2"/>
      <c r="E4" s="2"/>
      <c r="F4" s="2"/>
      <c r="G4" s="2"/>
      <c r="H4" s="2"/>
      <c r="I4" s="2"/>
      <c r="J4" s="2"/>
      <c r="K4" s="274" t="s">
        <v>6</v>
      </c>
      <c r="L4" s="784" t="s">
        <v>1</v>
      </c>
      <c r="M4" s="784"/>
      <c r="N4" s="785"/>
      <c r="S4" s="25" t="s">
        <v>249</v>
      </c>
    </row>
    <row r="5" spans="1:30" ht="12.75" x14ac:dyDescent="0.2">
      <c r="A5" s="2"/>
      <c r="B5" s="2"/>
      <c r="C5" s="2"/>
      <c r="D5" s="2"/>
      <c r="E5" s="2"/>
      <c r="F5" s="2"/>
      <c r="G5" s="2"/>
      <c r="H5" s="2"/>
      <c r="I5" s="2"/>
      <c r="J5" s="2"/>
      <c r="K5" s="274" t="s">
        <v>8</v>
      </c>
      <c r="L5" s="784" t="s">
        <v>9</v>
      </c>
      <c r="M5" s="784"/>
      <c r="N5" s="785"/>
      <c r="S5" s="25" t="s">
        <v>250</v>
      </c>
    </row>
    <row r="6" spans="1:30" ht="13.5" thickBot="1" x14ac:dyDescent="0.25">
      <c r="A6" s="2"/>
      <c r="B6" s="2"/>
      <c r="C6" s="2"/>
      <c r="D6" s="2"/>
      <c r="E6" s="2"/>
      <c r="F6" s="2"/>
      <c r="G6" s="2"/>
      <c r="H6" s="2"/>
      <c r="I6" s="2"/>
      <c r="J6" s="2"/>
      <c r="K6" s="275" t="s">
        <v>11</v>
      </c>
      <c r="L6" s="786">
        <v>2013</v>
      </c>
      <c r="M6" s="786"/>
      <c r="N6" s="787"/>
      <c r="S6" s="215" t="s">
        <v>251</v>
      </c>
    </row>
    <row r="7" spans="1:30" ht="12.75" x14ac:dyDescent="0.2">
      <c r="A7" s="2"/>
      <c r="B7" s="2"/>
      <c r="C7" s="2"/>
      <c r="D7" s="2"/>
      <c r="E7" s="2"/>
      <c r="F7" s="2"/>
      <c r="G7" s="2"/>
      <c r="H7" s="2"/>
      <c r="I7" s="2"/>
      <c r="J7" s="2"/>
      <c r="K7" s="7"/>
      <c r="L7" s="7"/>
      <c r="M7" s="7"/>
      <c r="N7" s="7"/>
      <c r="S7" s="17" t="s">
        <v>253</v>
      </c>
    </row>
    <row r="8" spans="1:30" s="17" customFormat="1" ht="24" customHeight="1" x14ac:dyDescent="0.2">
      <c r="A8" s="677" t="str">
        <f>"Key Stage 2 "&amp;L4</f>
        <v>Key Stage 2 Reading</v>
      </c>
      <c r="B8" s="677"/>
      <c r="C8" s="779" t="s">
        <v>17</v>
      </c>
      <c r="D8" s="779"/>
      <c r="E8" s="779" t="s">
        <v>18</v>
      </c>
      <c r="F8" s="779"/>
      <c r="G8" s="779" t="s">
        <v>19</v>
      </c>
      <c r="H8" s="779"/>
      <c r="I8" s="779" t="s">
        <v>20</v>
      </c>
      <c r="J8" s="779"/>
      <c r="K8" s="779" t="s">
        <v>21</v>
      </c>
      <c r="L8" s="779"/>
      <c r="M8" s="779" t="s">
        <v>265</v>
      </c>
      <c r="N8" s="779"/>
      <c r="S8" s="217" t="s">
        <v>254</v>
      </c>
      <c r="W8" s="17" t="s">
        <v>106</v>
      </c>
      <c r="AB8" s="102"/>
      <c r="AC8" s="215"/>
      <c r="AD8" s="102"/>
    </row>
    <row r="9" spans="1:30" s="17" customFormat="1" ht="48.75" customHeight="1" x14ac:dyDescent="0.2">
      <c r="A9" s="780"/>
      <c r="B9" s="780"/>
      <c r="C9" s="127" t="s">
        <v>188</v>
      </c>
      <c r="D9" s="128" t="str">
        <f>IF(OR($L$4="Reading",$L$4="Mathematics",$L$4="Writing",$L$4="Reading, Writing &amp; Mathematics", $L$4="Grammar, Punctuation &amp; Spelling"),"Percentage achieving level 4 or above","Percentage achieving level of progress")</f>
        <v>Percentage achieving level 4 or above</v>
      </c>
      <c r="E9" s="127" t="s">
        <v>188</v>
      </c>
      <c r="F9" s="128" t="str">
        <f>IF(OR($L$4="Reading",$L$4="Mathematics",$L$4="Writing",$L$4="Reading, Writing &amp; Mathematics", $L$4="Grammar, Punctuation &amp; Spelling"),"Percentage achieving level 4 or above","Percentage achieving level of progress")</f>
        <v>Percentage achieving level 4 or above</v>
      </c>
      <c r="G9" s="127" t="s">
        <v>188</v>
      </c>
      <c r="H9" s="128" t="str">
        <f>IF(OR($L$4="Reading",$L$4="Mathematics",$L$4="Writing",$L$4="Reading, Writing &amp; Mathematics", $L$4="Grammar, Punctuation &amp; Spelling"),"Percentage achieving level 4 or above","Percentage achieving level of progress")</f>
        <v>Percentage achieving level 4 or above</v>
      </c>
      <c r="I9" s="127" t="s">
        <v>188</v>
      </c>
      <c r="J9" s="128" t="str">
        <f>IF(OR($L$4="Reading",$L$4="Mathematics",$L$4="Writing",$L$4="Reading, Writing &amp; Mathematics", $L$4="Grammar, Punctuation &amp; Spelling"),"Percentage achieving level 4 or above","Percentage achieving level of progress")</f>
        <v>Percentage achieving level 4 or above</v>
      </c>
      <c r="K9" s="127" t="s">
        <v>188</v>
      </c>
      <c r="L9" s="128" t="str">
        <f>IF(OR($L$4="Reading",$L$4="Mathematics",$L$4="Writing",$L$4="Reading, Writing &amp; Mathematics", $L$4="Grammar, Punctuation &amp; Spelling"),"Percentage achieving level 4 or above","Percentage achieving level of progress")</f>
        <v>Percentage achieving level 4 or above</v>
      </c>
      <c r="M9" s="127" t="s">
        <v>188</v>
      </c>
      <c r="N9" s="128" t="str">
        <f>IF(OR($L$4="Reading",$L$4="Mathematics",$L$4="Writing",$L$4="Reading, Writing &amp; Mathematics", $L$4="Grammar, Punctuation &amp; Spelling"),"Percentage achieving level 4 or above","Percentage achieving level of progress")</f>
        <v>Percentage achieving level 4 or above</v>
      </c>
      <c r="AB9" s="102"/>
      <c r="AC9" s="215"/>
      <c r="AD9" s="102"/>
    </row>
    <row r="10" spans="1:30" s="173" customFormat="1" x14ac:dyDescent="0.2">
      <c r="A10" s="21" t="s">
        <v>162</v>
      </c>
      <c r="C10" s="276">
        <f ca="1">VLOOKUP(TRIM($A10),INDIRECT($U$12),123+$U$15,FALSE)</f>
        <v>412785</v>
      </c>
      <c r="D10" s="276">
        <f ca="1">VLOOKUP(TRIM($A10),INDIRECT($U$12),120+$U$15,FALSE)</f>
        <v>86</v>
      </c>
      <c r="E10" s="276">
        <f ca="1">VLOOKUP(TRIM($A10),INDIRECT($U$12),93+$U$15,FALSE)</f>
        <v>23785</v>
      </c>
      <c r="F10" s="276">
        <f ca="1">VLOOKUP(TRIM($A10),INDIRECT($U$12),90+$U$15,FALSE)</f>
        <v>87</v>
      </c>
      <c r="G10" s="276">
        <f ca="1">VLOOKUP(TRIM($A10),INDIRECT($U$12),3+$U$15,FALSE)</f>
        <v>54532</v>
      </c>
      <c r="H10" s="276">
        <f ca="1">VLOOKUP(TRIM($A10),INDIRECT($U$12),$U$15,FALSE)</f>
        <v>85</v>
      </c>
      <c r="I10" s="276">
        <f ca="1">VLOOKUP(TRIM($A10),INDIRECT($U$12),33+$U$15,FALSE)</f>
        <v>28154</v>
      </c>
      <c r="J10" s="276">
        <f ca="1">VLOOKUP(TRIM($A10),INDIRECT($U$12),30+$U$15,FALSE)</f>
        <v>84</v>
      </c>
      <c r="K10" s="276">
        <f ca="1">VLOOKUP(TRIM($A10),INDIRECT($U$12),63+$U$15,FALSE)</f>
        <v>1792</v>
      </c>
      <c r="L10" s="276">
        <f ca="1">VLOOKUP(TRIM($A10),INDIRECT($U$12),60+$U$15,FALSE)</f>
        <v>90</v>
      </c>
      <c r="M10" s="276">
        <f ca="1">VLOOKUP(TRIM($A10),INDIRECT($U$12),153+$U$15,FALSE)</f>
        <v>533288</v>
      </c>
      <c r="N10" s="276">
        <f ca="1">VLOOKUP(TRIM($A10),INDIRECT($U$12),150+$U$15,FALSE)</f>
        <v>86</v>
      </c>
      <c r="S10" s="223"/>
      <c r="T10" s="223"/>
      <c r="U10" s="221"/>
      <c r="W10" s="17"/>
      <c r="X10" s="277" t="s">
        <v>19</v>
      </c>
      <c r="Y10" s="277" t="s">
        <v>20</v>
      </c>
      <c r="Z10" s="277" t="s">
        <v>21</v>
      </c>
      <c r="AA10" s="173" t="s">
        <v>18</v>
      </c>
      <c r="AB10" s="173" t="s">
        <v>17</v>
      </c>
      <c r="AC10" s="173" t="s">
        <v>9</v>
      </c>
      <c r="AD10" s="103"/>
    </row>
    <row r="11" spans="1:30" s="173" customFormat="1" x14ac:dyDescent="0.2">
      <c r="A11" s="21"/>
      <c r="B11" s="21"/>
      <c r="C11" s="278"/>
      <c r="D11" s="278"/>
      <c r="E11" s="278"/>
      <c r="F11" s="278"/>
      <c r="G11" s="278"/>
      <c r="H11" s="278"/>
      <c r="I11" s="278"/>
      <c r="J11" s="278"/>
      <c r="K11" s="278"/>
      <c r="L11" s="278"/>
      <c r="M11" s="278"/>
      <c r="N11" s="278"/>
      <c r="S11" s="227"/>
      <c r="U11" s="221"/>
      <c r="W11" s="25" t="s">
        <v>1</v>
      </c>
      <c r="X11" s="17">
        <v>2</v>
      </c>
      <c r="Y11" s="17">
        <v>32</v>
      </c>
      <c r="Z11" s="17">
        <v>62</v>
      </c>
      <c r="AA11" s="17">
        <v>92</v>
      </c>
      <c r="AB11" s="17">
        <v>122</v>
      </c>
      <c r="AC11" s="17">
        <v>152</v>
      </c>
      <c r="AD11" s="103"/>
    </row>
    <row r="12" spans="1:30" s="173" customFormat="1" x14ac:dyDescent="0.2">
      <c r="A12" s="21" t="s">
        <v>145</v>
      </c>
      <c r="B12" s="21"/>
      <c r="C12" s="278"/>
      <c r="D12" s="278"/>
      <c r="E12" s="278"/>
      <c r="F12" s="278"/>
      <c r="G12" s="278"/>
      <c r="H12" s="278"/>
      <c r="I12" s="278"/>
      <c r="J12" s="278"/>
      <c r="K12" s="278"/>
      <c r="L12" s="278"/>
      <c r="M12" s="278"/>
      <c r="N12" s="278"/>
      <c r="T12" s="228" t="s">
        <v>256</v>
      </c>
      <c r="U12" s="216" t="str">
        <f>IF(OR($L$4="Progress in Reading", L4="Progress in Writing", L4="Progress in Mathematics"),("Table9c_Prog_"&amp;L6),("Table9c_"&amp;L6))</f>
        <v>Table9c_2013</v>
      </c>
      <c r="V12" s="17"/>
      <c r="W12" s="25" t="s">
        <v>4</v>
      </c>
      <c r="X12" s="17">
        <v>8</v>
      </c>
      <c r="Y12" s="17">
        <v>38</v>
      </c>
      <c r="Z12" s="17">
        <v>68</v>
      </c>
      <c r="AA12" s="17">
        <v>98</v>
      </c>
      <c r="AB12" s="17">
        <v>128</v>
      </c>
      <c r="AC12" s="17">
        <v>158</v>
      </c>
      <c r="AD12" s="103"/>
    </row>
    <row r="13" spans="1:30" s="17" customFormat="1" x14ac:dyDescent="0.2">
      <c r="A13" s="21"/>
      <c r="B13" s="21" t="s">
        <v>25</v>
      </c>
      <c r="C13" s="279">
        <f t="shared" ref="C13:C18" ca="1" si="0">VLOOKUP(TRIM($B13),INDIRECT($U$12),123+$U$15,FALSE)</f>
        <v>317252</v>
      </c>
      <c r="D13" s="279">
        <f t="shared" ref="D13:D18" ca="1" si="1">VLOOKUP(TRIM($B13),INDIRECT($U$12),120+$U$15,FALSE)</f>
        <v>95</v>
      </c>
      <c r="E13" s="279">
        <f t="shared" ref="E13:E18" ca="1" si="2">VLOOKUP(TRIM($B13),INDIRECT($U$12),93+$U$15,FALSE)</f>
        <v>18180</v>
      </c>
      <c r="F13" s="279">
        <f t="shared" ref="F13:F18" ca="1" si="3">VLOOKUP(TRIM($B13),INDIRECT($U$12),90+$U$15,FALSE)</f>
        <v>95</v>
      </c>
      <c r="G13" s="279">
        <f t="shared" ref="G13:G18" ca="1" si="4">VLOOKUP(TRIM($B13),INDIRECT($U$12),3+$U$15,FALSE)</f>
        <v>44295</v>
      </c>
      <c r="H13" s="279">
        <f t="shared" ref="H13:H18" ca="1" si="5">VLOOKUP(TRIM($B13),INDIRECT($U$12),$U$15,FALSE)</f>
        <v>92</v>
      </c>
      <c r="I13" s="279">
        <f t="shared" ref="I13:I18" ca="1" si="6">VLOOKUP(TRIM($B13),INDIRECT($U$12),33+$U$15,FALSE)</f>
        <v>20457</v>
      </c>
      <c r="J13" s="279">
        <f t="shared" ref="J13:J18" ca="1" si="7">VLOOKUP(TRIM($B13),INDIRECT($U$12),30+$U$15,FALSE)</f>
        <v>92</v>
      </c>
      <c r="K13" s="279">
        <f t="shared" ref="K13:K18" ca="1" si="8">VLOOKUP(TRIM($B13),INDIRECT($U$12),63+$U$15,FALSE)</f>
        <v>1582</v>
      </c>
      <c r="L13" s="279">
        <f t="shared" ref="L13:L18" ca="1" si="9">VLOOKUP(TRIM($B13),INDIRECT($U$12),60+$U$15,FALSE)</f>
        <v>93</v>
      </c>
      <c r="M13" s="279">
        <f t="shared" ref="M13:M18" ca="1" si="10">VLOOKUP(TRIM($B13),INDIRECT($U$12),153+$U$15,FALSE)</f>
        <v>410259</v>
      </c>
      <c r="N13" s="279">
        <f t="shared" ref="N13:N18" ca="1" si="11">VLOOKUP(TRIM($B13),INDIRECT($U$12),150+$U$15,FALSE)</f>
        <v>94</v>
      </c>
      <c r="T13" s="228" t="s">
        <v>266</v>
      </c>
      <c r="U13" s="229">
        <f>IF(L4="Reading",2,IF(L4="Writing",8,IF(L4="Mathematics",14, IF(L4="Grammar, Punctuation &amp; Spelling", 20, IF(L4="Reading, Writing &amp; Mathematics",26, IF(L4="Progress in Reading", 2, IF(L4="Progress in Writing",8, 14)))))))</f>
        <v>2</v>
      </c>
      <c r="W13" s="25" t="s">
        <v>7</v>
      </c>
      <c r="X13" s="17">
        <v>14</v>
      </c>
      <c r="Y13" s="17">
        <v>44</v>
      </c>
      <c r="Z13" s="17">
        <v>74</v>
      </c>
      <c r="AA13" s="17">
        <v>104</v>
      </c>
      <c r="AB13" s="17">
        <v>134</v>
      </c>
      <c r="AC13" s="17">
        <v>164</v>
      </c>
      <c r="AD13" s="102"/>
    </row>
    <row r="14" spans="1:30" s="17" customFormat="1" x14ac:dyDescent="0.2">
      <c r="A14" s="21"/>
      <c r="B14" s="21" t="s">
        <v>26</v>
      </c>
      <c r="C14" s="279">
        <f t="shared" ca="1" si="0"/>
        <v>95382</v>
      </c>
      <c r="D14" s="279">
        <f t="shared" ca="1" si="1"/>
        <v>58</v>
      </c>
      <c r="E14" s="279">
        <f t="shared" ca="1" si="2"/>
        <v>5589</v>
      </c>
      <c r="F14" s="279">
        <f t="shared" ca="1" si="3"/>
        <v>62</v>
      </c>
      <c r="G14" s="279">
        <f t="shared" ca="1" si="4"/>
        <v>10193</v>
      </c>
      <c r="H14" s="279">
        <f t="shared" ca="1" si="5"/>
        <v>52</v>
      </c>
      <c r="I14" s="279">
        <f t="shared" ca="1" si="6"/>
        <v>7674</v>
      </c>
      <c r="J14" s="279">
        <f t="shared" ca="1" si="7"/>
        <v>62</v>
      </c>
      <c r="K14" s="279">
        <f t="shared" ca="1" si="8"/>
        <v>209</v>
      </c>
      <c r="L14" s="279">
        <f t="shared" ca="1" si="9"/>
        <v>67</v>
      </c>
      <c r="M14" s="279">
        <f t="shared" ca="1" si="10"/>
        <v>121590</v>
      </c>
      <c r="N14" s="279">
        <f t="shared" ca="1" si="11"/>
        <v>58</v>
      </c>
      <c r="T14" s="216" t="s">
        <v>204</v>
      </c>
      <c r="U14" s="216">
        <f>IF(L5="All",0,IF(L5="Boys",1,2))</f>
        <v>0</v>
      </c>
      <c r="W14" s="25" t="s">
        <v>198</v>
      </c>
      <c r="X14" s="17">
        <v>20</v>
      </c>
      <c r="Y14" s="17">
        <v>50</v>
      </c>
      <c r="Z14" s="17">
        <v>80</v>
      </c>
      <c r="AA14" s="17">
        <v>110</v>
      </c>
      <c r="AB14" s="17">
        <v>140</v>
      </c>
      <c r="AC14" s="17">
        <v>170</v>
      </c>
      <c r="AD14" s="102"/>
    </row>
    <row r="15" spans="1:30" s="17" customFormat="1" x14ac:dyDescent="0.2">
      <c r="A15" s="21"/>
      <c r="B15" s="230" t="s">
        <v>27</v>
      </c>
      <c r="C15" s="279">
        <f t="shared" ca="1" si="0"/>
        <v>82148</v>
      </c>
      <c r="D15" s="279">
        <f t="shared" ca="1" si="1"/>
        <v>63</v>
      </c>
      <c r="E15" s="279">
        <f t="shared" ca="1" si="2"/>
        <v>4763</v>
      </c>
      <c r="F15" s="279">
        <f t="shared" ca="1" si="3"/>
        <v>67</v>
      </c>
      <c r="G15" s="279">
        <f t="shared" ca="1" si="4"/>
        <v>8866</v>
      </c>
      <c r="H15" s="279">
        <f t="shared" ca="1" si="5"/>
        <v>57</v>
      </c>
      <c r="I15" s="279">
        <f t="shared" ca="1" si="6"/>
        <v>6602</v>
      </c>
      <c r="J15" s="279">
        <f t="shared" ca="1" si="7"/>
        <v>67</v>
      </c>
      <c r="K15" s="279">
        <f t="shared" ca="1" si="8"/>
        <v>163</v>
      </c>
      <c r="L15" s="279">
        <f t="shared" ca="1" si="9"/>
        <v>71</v>
      </c>
      <c r="M15" s="279">
        <f t="shared" ca="1" si="10"/>
        <v>104746</v>
      </c>
      <c r="N15" s="279">
        <f t="shared" ca="1" si="11"/>
        <v>63</v>
      </c>
      <c r="T15" s="216" t="s">
        <v>55</v>
      </c>
      <c r="U15" s="216">
        <f>U13+U14</f>
        <v>2</v>
      </c>
      <c r="W15" s="25" t="s">
        <v>199</v>
      </c>
      <c r="X15" s="17">
        <v>26</v>
      </c>
      <c r="Y15" s="17">
        <v>56</v>
      </c>
      <c r="Z15" s="17">
        <v>86</v>
      </c>
      <c r="AA15" s="17">
        <v>116</v>
      </c>
      <c r="AB15" s="17">
        <v>146</v>
      </c>
      <c r="AC15" s="17">
        <v>176</v>
      </c>
      <c r="AD15" s="102"/>
    </row>
    <row r="16" spans="1:30" s="17" customFormat="1" x14ac:dyDescent="0.2">
      <c r="A16" s="21"/>
      <c r="B16" s="231" t="s">
        <v>28</v>
      </c>
      <c r="C16" s="279">
        <f t="shared" ca="1" si="0"/>
        <v>49901</v>
      </c>
      <c r="D16" s="279">
        <f t="shared" ca="1" si="1"/>
        <v>68</v>
      </c>
      <c r="E16" s="279">
        <f t="shared" ca="1" si="2"/>
        <v>2849</v>
      </c>
      <c r="F16" s="279">
        <f t="shared" ca="1" si="3"/>
        <v>71</v>
      </c>
      <c r="G16" s="279">
        <f t="shared" ca="1" si="4"/>
        <v>5975</v>
      </c>
      <c r="H16" s="279">
        <f t="shared" ca="1" si="5"/>
        <v>62</v>
      </c>
      <c r="I16" s="279">
        <f t="shared" ca="1" si="6"/>
        <v>4138</v>
      </c>
      <c r="J16" s="279">
        <f t="shared" ca="1" si="7"/>
        <v>72</v>
      </c>
      <c r="K16" s="279">
        <f t="shared" ca="1" si="8"/>
        <v>101</v>
      </c>
      <c r="L16" s="279">
        <f t="shared" ca="1" si="9"/>
        <v>75</v>
      </c>
      <c r="M16" s="279">
        <f t="shared" ca="1" si="10"/>
        <v>64373</v>
      </c>
      <c r="N16" s="279">
        <f t="shared" ca="1" si="11"/>
        <v>68</v>
      </c>
      <c r="AB16" s="102"/>
      <c r="AC16" s="223"/>
      <c r="AD16" s="102"/>
    </row>
    <row r="17" spans="1:30" s="17" customFormat="1" x14ac:dyDescent="0.2">
      <c r="A17" s="21"/>
      <c r="B17" s="231" t="s">
        <v>29</v>
      </c>
      <c r="C17" s="279">
        <f t="shared" ca="1" si="0"/>
        <v>32247</v>
      </c>
      <c r="D17" s="279">
        <f t="shared" ca="1" si="1"/>
        <v>56</v>
      </c>
      <c r="E17" s="279">
        <f t="shared" ca="1" si="2"/>
        <v>1914</v>
      </c>
      <c r="F17" s="279">
        <f t="shared" ca="1" si="3"/>
        <v>61</v>
      </c>
      <c r="G17" s="279">
        <f t="shared" ca="1" si="4"/>
        <v>2891</v>
      </c>
      <c r="H17" s="279">
        <f t="shared" ca="1" si="5"/>
        <v>45</v>
      </c>
      <c r="I17" s="279">
        <f t="shared" ca="1" si="6"/>
        <v>2464</v>
      </c>
      <c r="J17" s="279">
        <f t="shared" ca="1" si="7"/>
        <v>59</v>
      </c>
      <c r="K17" s="279">
        <f t="shared" ca="1" si="8"/>
        <v>62</v>
      </c>
      <c r="L17" s="279">
        <f t="shared" ca="1" si="9"/>
        <v>65</v>
      </c>
      <c r="M17" s="279">
        <f t="shared" ca="1" si="10"/>
        <v>40373</v>
      </c>
      <c r="N17" s="279">
        <f t="shared" ca="1" si="11"/>
        <v>55</v>
      </c>
      <c r="AB17" s="102"/>
      <c r="AC17" s="223"/>
      <c r="AD17" s="102"/>
    </row>
    <row r="18" spans="1:30" s="17" customFormat="1" x14ac:dyDescent="0.2">
      <c r="A18" s="44"/>
      <c r="B18" s="233" t="s">
        <v>30</v>
      </c>
      <c r="C18" s="280">
        <f t="shared" ca="1" si="0"/>
        <v>13234</v>
      </c>
      <c r="D18" s="280">
        <f t="shared" ca="1" si="1"/>
        <v>27</v>
      </c>
      <c r="E18" s="280">
        <f t="shared" ca="1" si="2"/>
        <v>826</v>
      </c>
      <c r="F18" s="280">
        <f t="shared" ca="1" si="3"/>
        <v>32</v>
      </c>
      <c r="G18" s="280">
        <f t="shared" ca="1" si="4"/>
        <v>1327</v>
      </c>
      <c r="H18" s="280">
        <f t="shared" ca="1" si="5"/>
        <v>19</v>
      </c>
      <c r="I18" s="280">
        <f t="shared" ca="1" si="6"/>
        <v>1072</v>
      </c>
      <c r="J18" s="280">
        <f t="shared" ca="1" si="7"/>
        <v>26</v>
      </c>
      <c r="K18" s="280">
        <f t="shared" ca="1" si="8"/>
        <v>46</v>
      </c>
      <c r="L18" s="280">
        <f t="shared" ca="1" si="9"/>
        <v>50</v>
      </c>
      <c r="M18" s="280">
        <f t="shared" ca="1" si="10"/>
        <v>16844</v>
      </c>
      <c r="N18" s="280">
        <f t="shared" ca="1" si="11"/>
        <v>27</v>
      </c>
      <c r="AB18" s="102"/>
      <c r="AC18" s="223"/>
      <c r="AD18" s="102"/>
    </row>
    <row r="19" spans="1:30" s="17" customFormat="1" x14ac:dyDescent="0.2">
      <c r="A19" s="21"/>
      <c r="B19" s="39"/>
      <c r="C19" s="132"/>
      <c r="D19" s="136"/>
      <c r="E19" s="132"/>
      <c r="F19" s="136"/>
      <c r="G19" s="132"/>
      <c r="H19" s="136"/>
      <c r="I19" s="132"/>
      <c r="J19" s="136"/>
      <c r="K19" s="132"/>
      <c r="N19" s="113" t="s">
        <v>258</v>
      </c>
      <c r="AB19" s="102"/>
      <c r="AC19" s="223"/>
      <c r="AD19" s="102"/>
    </row>
    <row r="20" spans="1:30" ht="15" customHeight="1" x14ac:dyDescent="0.2">
      <c r="A20" s="49" t="s">
        <v>208</v>
      </c>
      <c r="B20" s="49"/>
      <c r="C20" s="36"/>
      <c r="D20" s="114"/>
      <c r="E20" s="114"/>
      <c r="F20" s="114"/>
      <c r="G20" s="114"/>
      <c r="H20" s="114"/>
      <c r="I20" s="114"/>
      <c r="J20" s="114"/>
      <c r="K20" s="115"/>
      <c r="L20" s="115"/>
      <c r="M20" s="115"/>
      <c r="N20" s="115"/>
      <c r="O20" s="115"/>
      <c r="P20" s="115"/>
      <c r="Q20" s="115"/>
      <c r="R20" s="115"/>
      <c r="S20" s="115"/>
      <c r="T20" s="115"/>
      <c r="U20" s="115"/>
      <c r="V20" s="115"/>
      <c r="W20" s="115"/>
      <c r="X20" s="115"/>
      <c r="Y20" s="116"/>
      <c r="AB20" s="6"/>
      <c r="AC20" s="223"/>
      <c r="AD20" s="223"/>
    </row>
    <row r="21" spans="1:30" x14ac:dyDescent="0.2">
      <c r="A21" s="49" t="s">
        <v>267</v>
      </c>
      <c r="B21" s="49"/>
      <c r="C21" s="19"/>
      <c r="D21" s="19"/>
      <c r="E21" s="19"/>
      <c r="F21" s="19"/>
      <c r="G21" s="19"/>
      <c r="H21" s="19"/>
      <c r="I21" s="19"/>
      <c r="J21" s="19"/>
      <c r="K21" s="19"/>
      <c r="L21" s="19"/>
      <c r="M21" s="19"/>
      <c r="N21" s="19"/>
      <c r="O21" s="19"/>
      <c r="P21" s="19"/>
      <c r="Q21" s="19"/>
      <c r="X21" s="100"/>
      <c r="Y21" s="100"/>
      <c r="Z21" s="223"/>
      <c r="AB21" s="6"/>
      <c r="AC21" s="223"/>
      <c r="AD21" s="223"/>
    </row>
    <row r="22" spans="1:30" ht="12.75" x14ac:dyDescent="0.2">
      <c r="A22" s="6" t="s">
        <v>268</v>
      </c>
      <c r="AC22" s="281"/>
      <c r="AD22" s="6"/>
    </row>
    <row r="23" spans="1:30" x14ac:dyDescent="0.2">
      <c r="A23" s="781"/>
      <c r="B23" s="781"/>
      <c r="C23" s="781"/>
      <c r="D23" s="781"/>
      <c r="E23" s="781"/>
      <c r="F23" s="781"/>
      <c r="G23" s="781"/>
      <c r="H23" s="781"/>
      <c r="I23" s="781"/>
      <c r="J23" s="781"/>
      <c r="K23" s="781"/>
      <c r="L23" s="781"/>
      <c r="M23" s="781"/>
      <c r="N23" s="781"/>
      <c r="O23" s="198"/>
      <c r="P23" s="198"/>
      <c r="Q23" s="198"/>
      <c r="AD23" s="6"/>
    </row>
    <row r="24" spans="1:30" s="17" customFormat="1" x14ac:dyDescent="0.2">
      <c r="A24" s="235" t="s">
        <v>47</v>
      </c>
      <c r="B24" s="236"/>
      <c r="C24" s="236"/>
      <c r="D24" s="236"/>
      <c r="E24" s="195"/>
      <c r="F24" s="195"/>
      <c r="G24" s="196"/>
      <c r="H24" s="196"/>
      <c r="I24" s="196"/>
      <c r="J24" s="196"/>
      <c r="K24" s="196"/>
      <c r="L24" s="196"/>
      <c r="M24" s="196"/>
      <c r="N24" s="196"/>
      <c r="O24" s="198"/>
      <c r="P24" s="198"/>
      <c r="Q24" s="198"/>
      <c r="R24" s="6"/>
      <c r="S24" s="6"/>
      <c r="T24" s="6"/>
      <c r="U24" s="6"/>
      <c r="V24" s="6"/>
      <c r="W24" s="6"/>
      <c r="X24" s="6"/>
      <c r="AB24" s="197"/>
      <c r="AC24" s="215"/>
      <c r="AD24" s="100"/>
    </row>
    <row r="25" spans="1:30" x14ac:dyDescent="0.2">
      <c r="A25" s="282" t="s">
        <v>416</v>
      </c>
      <c r="B25" s="198"/>
      <c r="C25" s="198"/>
      <c r="D25" s="198"/>
      <c r="E25" s="198"/>
      <c r="F25" s="198"/>
      <c r="G25" s="198"/>
      <c r="H25" s="198"/>
      <c r="I25" s="198"/>
      <c r="J25" s="198"/>
      <c r="K25" s="198"/>
      <c r="L25" s="198"/>
      <c r="M25" s="198"/>
      <c r="N25" s="198"/>
      <c r="O25" s="198"/>
      <c r="P25" s="198"/>
      <c r="Q25" s="198"/>
      <c r="Y25" s="10"/>
      <c r="AB25" s="6"/>
      <c r="AD25" s="17"/>
    </row>
    <row r="26" spans="1:30" x14ac:dyDescent="0.2">
      <c r="A26" s="782"/>
      <c r="B26" s="782"/>
      <c r="C26" s="782"/>
      <c r="D26" s="782"/>
      <c r="AD26" s="6"/>
    </row>
    <row r="27" spans="1:30" x14ac:dyDescent="0.2">
      <c r="AC27" s="223"/>
    </row>
    <row r="31" spans="1:30" x14ac:dyDescent="0.2">
      <c r="K31" s="6" t="s">
        <v>106</v>
      </c>
    </row>
    <row r="50" spans="9:9" x14ac:dyDescent="0.2">
      <c r="I50" s="132"/>
    </row>
  </sheetData>
  <sheetProtection sheet="1" objects="1" scenarios="1"/>
  <mergeCells count="14">
    <mergeCell ref="M8:N8"/>
    <mergeCell ref="A9:B9"/>
    <mergeCell ref="A23:N23"/>
    <mergeCell ref="A26:D26"/>
    <mergeCell ref="A1:N1"/>
    <mergeCell ref="L4:N4"/>
    <mergeCell ref="L5:N5"/>
    <mergeCell ref="L6:N6"/>
    <mergeCell ref="A8:B8"/>
    <mergeCell ref="C8:D8"/>
    <mergeCell ref="E8:F8"/>
    <mergeCell ref="G8:H8"/>
    <mergeCell ref="I8:J8"/>
    <mergeCell ref="K8:L8"/>
  </mergeCells>
  <dataValidations count="3">
    <dataValidation type="list" allowBlank="1" showInputMessage="1" showErrorMessage="1" sqref="L6:N6 JH6:JJ6 TD6:TF6 ACZ6:ADB6 AMV6:AMX6 AWR6:AWT6 BGN6:BGP6 BQJ6:BQL6 CAF6:CAH6 CKB6:CKD6 CTX6:CTZ6 DDT6:DDV6 DNP6:DNR6 DXL6:DXN6 EHH6:EHJ6 ERD6:ERF6 FAZ6:FBB6 FKV6:FKX6 FUR6:FUT6 GEN6:GEP6 GOJ6:GOL6 GYF6:GYH6 HIB6:HID6 HRX6:HRZ6 IBT6:IBV6 ILP6:ILR6 IVL6:IVN6 JFH6:JFJ6 JPD6:JPF6 JYZ6:JZB6 KIV6:KIX6 KSR6:KST6 LCN6:LCP6 LMJ6:LML6 LWF6:LWH6 MGB6:MGD6 MPX6:MPZ6 MZT6:MZV6 NJP6:NJR6 NTL6:NTN6 ODH6:ODJ6 OND6:ONF6 OWZ6:OXB6 PGV6:PGX6 PQR6:PQT6 QAN6:QAP6 QKJ6:QKL6 QUF6:QUH6 REB6:RED6 RNX6:RNZ6 RXT6:RXV6 SHP6:SHR6 SRL6:SRN6 TBH6:TBJ6 TLD6:TLF6 TUZ6:TVB6 UEV6:UEX6 UOR6:UOT6 UYN6:UYP6 VIJ6:VIL6 VSF6:VSH6 WCB6:WCD6 WLX6:WLZ6 WVT6:WVV6 L65542:N65542 JH65542:JJ65542 TD65542:TF65542 ACZ65542:ADB65542 AMV65542:AMX65542 AWR65542:AWT65542 BGN65542:BGP65542 BQJ65542:BQL65542 CAF65542:CAH65542 CKB65542:CKD65542 CTX65542:CTZ65542 DDT65542:DDV65542 DNP65542:DNR65542 DXL65542:DXN65542 EHH65542:EHJ65542 ERD65542:ERF65542 FAZ65542:FBB65542 FKV65542:FKX65542 FUR65542:FUT65542 GEN65542:GEP65542 GOJ65542:GOL65542 GYF65542:GYH65542 HIB65542:HID65542 HRX65542:HRZ65542 IBT65542:IBV65542 ILP65542:ILR65542 IVL65542:IVN65542 JFH65542:JFJ65542 JPD65542:JPF65542 JYZ65542:JZB65542 KIV65542:KIX65542 KSR65542:KST65542 LCN65542:LCP65542 LMJ65542:LML65542 LWF65542:LWH65542 MGB65542:MGD65542 MPX65542:MPZ65542 MZT65542:MZV65542 NJP65542:NJR65542 NTL65542:NTN65542 ODH65542:ODJ65542 OND65542:ONF65542 OWZ65542:OXB65542 PGV65542:PGX65542 PQR65542:PQT65542 QAN65542:QAP65542 QKJ65542:QKL65542 QUF65542:QUH65542 REB65542:RED65542 RNX65542:RNZ65542 RXT65542:RXV65542 SHP65542:SHR65542 SRL65542:SRN65542 TBH65542:TBJ65542 TLD65542:TLF65542 TUZ65542:TVB65542 UEV65542:UEX65542 UOR65542:UOT65542 UYN65542:UYP65542 VIJ65542:VIL65542 VSF65542:VSH65542 WCB65542:WCD65542 WLX65542:WLZ65542 WVT65542:WVV65542 L131078:N131078 JH131078:JJ131078 TD131078:TF131078 ACZ131078:ADB131078 AMV131078:AMX131078 AWR131078:AWT131078 BGN131078:BGP131078 BQJ131078:BQL131078 CAF131078:CAH131078 CKB131078:CKD131078 CTX131078:CTZ131078 DDT131078:DDV131078 DNP131078:DNR131078 DXL131078:DXN131078 EHH131078:EHJ131078 ERD131078:ERF131078 FAZ131078:FBB131078 FKV131078:FKX131078 FUR131078:FUT131078 GEN131078:GEP131078 GOJ131078:GOL131078 GYF131078:GYH131078 HIB131078:HID131078 HRX131078:HRZ131078 IBT131078:IBV131078 ILP131078:ILR131078 IVL131078:IVN131078 JFH131078:JFJ131078 JPD131078:JPF131078 JYZ131078:JZB131078 KIV131078:KIX131078 KSR131078:KST131078 LCN131078:LCP131078 LMJ131078:LML131078 LWF131078:LWH131078 MGB131078:MGD131078 MPX131078:MPZ131078 MZT131078:MZV131078 NJP131078:NJR131078 NTL131078:NTN131078 ODH131078:ODJ131078 OND131078:ONF131078 OWZ131078:OXB131078 PGV131078:PGX131078 PQR131078:PQT131078 QAN131078:QAP131078 QKJ131078:QKL131078 QUF131078:QUH131078 REB131078:RED131078 RNX131078:RNZ131078 RXT131078:RXV131078 SHP131078:SHR131078 SRL131078:SRN131078 TBH131078:TBJ131078 TLD131078:TLF131078 TUZ131078:TVB131078 UEV131078:UEX131078 UOR131078:UOT131078 UYN131078:UYP131078 VIJ131078:VIL131078 VSF131078:VSH131078 WCB131078:WCD131078 WLX131078:WLZ131078 WVT131078:WVV131078 L196614:N196614 JH196614:JJ196614 TD196614:TF196614 ACZ196614:ADB196614 AMV196614:AMX196614 AWR196614:AWT196614 BGN196614:BGP196614 BQJ196614:BQL196614 CAF196614:CAH196614 CKB196614:CKD196614 CTX196614:CTZ196614 DDT196614:DDV196614 DNP196614:DNR196614 DXL196614:DXN196614 EHH196614:EHJ196614 ERD196614:ERF196614 FAZ196614:FBB196614 FKV196614:FKX196614 FUR196614:FUT196614 GEN196614:GEP196614 GOJ196614:GOL196614 GYF196614:GYH196614 HIB196614:HID196614 HRX196614:HRZ196614 IBT196614:IBV196614 ILP196614:ILR196614 IVL196614:IVN196614 JFH196614:JFJ196614 JPD196614:JPF196614 JYZ196614:JZB196614 KIV196614:KIX196614 KSR196614:KST196614 LCN196614:LCP196614 LMJ196614:LML196614 LWF196614:LWH196614 MGB196614:MGD196614 MPX196614:MPZ196614 MZT196614:MZV196614 NJP196614:NJR196614 NTL196614:NTN196614 ODH196614:ODJ196614 OND196614:ONF196614 OWZ196614:OXB196614 PGV196614:PGX196614 PQR196614:PQT196614 QAN196614:QAP196614 QKJ196614:QKL196614 QUF196614:QUH196614 REB196614:RED196614 RNX196614:RNZ196614 RXT196614:RXV196614 SHP196614:SHR196614 SRL196614:SRN196614 TBH196614:TBJ196614 TLD196614:TLF196614 TUZ196614:TVB196614 UEV196614:UEX196614 UOR196614:UOT196614 UYN196614:UYP196614 VIJ196614:VIL196614 VSF196614:VSH196614 WCB196614:WCD196614 WLX196614:WLZ196614 WVT196614:WVV196614 L262150:N262150 JH262150:JJ262150 TD262150:TF262150 ACZ262150:ADB262150 AMV262150:AMX262150 AWR262150:AWT262150 BGN262150:BGP262150 BQJ262150:BQL262150 CAF262150:CAH262150 CKB262150:CKD262150 CTX262150:CTZ262150 DDT262150:DDV262150 DNP262150:DNR262150 DXL262150:DXN262150 EHH262150:EHJ262150 ERD262150:ERF262150 FAZ262150:FBB262150 FKV262150:FKX262150 FUR262150:FUT262150 GEN262150:GEP262150 GOJ262150:GOL262150 GYF262150:GYH262150 HIB262150:HID262150 HRX262150:HRZ262150 IBT262150:IBV262150 ILP262150:ILR262150 IVL262150:IVN262150 JFH262150:JFJ262150 JPD262150:JPF262150 JYZ262150:JZB262150 KIV262150:KIX262150 KSR262150:KST262150 LCN262150:LCP262150 LMJ262150:LML262150 LWF262150:LWH262150 MGB262150:MGD262150 MPX262150:MPZ262150 MZT262150:MZV262150 NJP262150:NJR262150 NTL262150:NTN262150 ODH262150:ODJ262150 OND262150:ONF262150 OWZ262150:OXB262150 PGV262150:PGX262150 PQR262150:PQT262150 QAN262150:QAP262150 QKJ262150:QKL262150 QUF262150:QUH262150 REB262150:RED262150 RNX262150:RNZ262150 RXT262150:RXV262150 SHP262150:SHR262150 SRL262150:SRN262150 TBH262150:TBJ262150 TLD262150:TLF262150 TUZ262150:TVB262150 UEV262150:UEX262150 UOR262150:UOT262150 UYN262150:UYP262150 VIJ262150:VIL262150 VSF262150:VSH262150 WCB262150:WCD262150 WLX262150:WLZ262150 WVT262150:WVV262150 L327686:N327686 JH327686:JJ327686 TD327686:TF327686 ACZ327686:ADB327686 AMV327686:AMX327686 AWR327686:AWT327686 BGN327686:BGP327686 BQJ327686:BQL327686 CAF327686:CAH327686 CKB327686:CKD327686 CTX327686:CTZ327686 DDT327686:DDV327686 DNP327686:DNR327686 DXL327686:DXN327686 EHH327686:EHJ327686 ERD327686:ERF327686 FAZ327686:FBB327686 FKV327686:FKX327686 FUR327686:FUT327686 GEN327686:GEP327686 GOJ327686:GOL327686 GYF327686:GYH327686 HIB327686:HID327686 HRX327686:HRZ327686 IBT327686:IBV327686 ILP327686:ILR327686 IVL327686:IVN327686 JFH327686:JFJ327686 JPD327686:JPF327686 JYZ327686:JZB327686 KIV327686:KIX327686 KSR327686:KST327686 LCN327686:LCP327686 LMJ327686:LML327686 LWF327686:LWH327686 MGB327686:MGD327686 MPX327686:MPZ327686 MZT327686:MZV327686 NJP327686:NJR327686 NTL327686:NTN327686 ODH327686:ODJ327686 OND327686:ONF327686 OWZ327686:OXB327686 PGV327686:PGX327686 PQR327686:PQT327686 QAN327686:QAP327686 QKJ327686:QKL327686 QUF327686:QUH327686 REB327686:RED327686 RNX327686:RNZ327686 RXT327686:RXV327686 SHP327686:SHR327686 SRL327686:SRN327686 TBH327686:TBJ327686 TLD327686:TLF327686 TUZ327686:TVB327686 UEV327686:UEX327686 UOR327686:UOT327686 UYN327686:UYP327686 VIJ327686:VIL327686 VSF327686:VSH327686 WCB327686:WCD327686 WLX327686:WLZ327686 WVT327686:WVV327686 L393222:N393222 JH393222:JJ393222 TD393222:TF393222 ACZ393222:ADB393222 AMV393222:AMX393222 AWR393222:AWT393222 BGN393222:BGP393222 BQJ393222:BQL393222 CAF393222:CAH393222 CKB393222:CKD393222 CTX393222:CTZ393222 DDT393222:DDV393222 DNP393222:DNR393222 DXL393222:DXN393222 EHH393222:EHJ393222 ERD393222:ERF393222 FAZ393222:FBB393222 FKV393222:FKX393222 FUR393222:FUT393222 GEN393222:GEP393222 GOJ393222:GOL393222 GYF393222:GYH393222 HIB393222:HID393222 HRX393222:HRZ393222 IBT393222:IBV393222 ILP393222:ILR393222 IVL393222:IVN393222 JFH393222:JFJ393222 JPD393222:JPF393222 JYZ393222:JZB393222 KIV393222:KIX393222 KSR393222:KST393222 LCN393222:LCP393222 LMJ393222:LML393222 LWF393222:LWH393222 MGB393222:MGD393222 MPX393222:MPZ393222 MZT393222:MZV393222 NJP393222:NJR393222 NTL393222:NTN393222 ODH393222:ODJ393222 OND393222:ONF393222 OWZ393222:OXB393222 PGV393222:PGX393222 PQR393222:PQT393222 QAN393222:QAP393222 QKJ393222:QKL393222 QUF393222:QUH393222 REB393222:RED393222 RNX393222:RNZ393222 RXT393222:RXV393222 SHP393222:SHR393222 SRL393222:SRN393222 TBH393222:TBJ393222 TLD393222:TLF393222 TUZ393222:TVB393222 UEV393222:UEX393222 UOR393222:UOT393222 UYN393222:UYP393222 VIJ393222:VIL393222 VSF393222:VSH393222 WCB393222:WCD393222 WLX393222:WLZ393222 WVT393222:WVV393222 L458758:N458758 JH458758:JJ458758 TD458758:TF458758 ACZ458758:ADB458758 AMV458758:AMX458758 AWR458758:AWT458758 BGN458758:BGP458758 BQJ458758:BQL458758 CAF458758:CAH458758 CKB458758:CKD458758 CTX458758:CTZ458758 DDT458758:DDV458758 DNP458758:DNR458758 DXL458758:DXN458758 EHH458758:EHJ458758 ERD458758:ERF458758 FAZ458758:FBB458758 FKV458758:FKX458758 FUR458758:FUT458758 GEN458758:GEP458758 GOJ458758:GOL458758 GYF458758:GYH458758 HIB458758:HID458758 HRX458758:HRZ458758 IBT458758:IBV458758 ILP458758:ILR458758 IVL458758:IVN458758 JFH458758:JFJ458758 JPD458758:JPF458758 JYZ458758:JZB458758 KIV458758:KIX458758 KSR458758:KST458758 LCN458758:LCP458758 LMJ458758:LML458758 LWF458758:LWH458758 MGB458758:MGD458758 MPX458758:MPZ458758 MZT458758:MZV458758 NJP458758:NJR458758 NTL458758:NTN458758 ODH458758:ODJ458758 OND458758:ONF458758 OWZ458758:OXB458758 PGV458758:PGX458758 PQR458758:PQT458758 QAN458758:QAP458758 QKJ458758:QKL458758 QUF458758:QUH458758 REB458758:RED458758 RNX458758:RNZ458758 RXT458758:RXV458758 SHP458758:SHR458758 SRL458758:SRN458758 TBH458758:TBJ458758 TLD458758:TLF458758 TUZ458758:TVB458758 UEV458758:UEX458758 UOR458758:UOT458758 UYN458758:UYP458758 VIJ458758:VIL458758 VSF458758:VSH458758 WCB458758:WCD458758 WLX458758:WLZ458758 WVT458758:WVV458758 L524294:N524294 JH524294:JJ524294 TD524294:TF524294 ACZ524294:ADB524294 AMV524294:AMX524294 AWR524294:AWT524294 BGN524294:BGP524294 BQJ524294:BQL524294 CAF524294:CAH524294 CKB524294:CKD524294 CTX524294:CTZ524294 DDT524294:DDV524294 DNP524294:DNR524294 DXL524294:DXN524294 EHH524294:EHJ524294 ERD524294:ERF524294 FAZ524294:FBB524294 FKV524294:FKX524294 FUR524294:FUT524294 GEN524294:GEP524294 GOJ524294:GOL524294 GYF524294:GYH524294 HIB524294:HID524294 HRX524294:HRZ524294 IBT524294:IBV524294 ILP524294:ILR524294 IVL524294:IVN524294 JFH524294:JFJ524294 JPD524294:JPF524294 JYZ524294:JZB524294 KIV524294:KIX524294 KSR524294:KST524294 LCN524294:LCP524294 LMJ524294:LML524294 LWF524294:LWH524294 MGB524294:MGD524294 MPX524294:MPZ524294 MZT524294:MZV524294 NJP524294:NJR524294 NTL524294:NTN524294 ODH524294:ODJ524294 OND524294:ONF524294 OWZ524294:OXB524294 PGV524294:PGX524294 PQR524294:PQT524294 QAN524294:QAP524294 QKJ524294:QKL524294 QUF524294:QUH524294 REB524294:RED524294 RNX524294:RNZ524294 RXT524294:RXV524294 SHP524294:SHR524294 SRL524294:SRN524294 TBH524294:TBJ524294 TLD524294:TLF524294 TUZ524294:TVB524294 UEV524294:UEX524294 UOR524294:UOT524294 UYN524294:UYP524294 VIJ524294:VIL524294 VSF524294:VSH524294 WCB524294:WCD524294 WLX524294:WLZ524294 WVT524294:WVV524294 L589830:N589830 JH589830:JJ589830 TD589830:TF589830 ACZ589830:ADB589830 AMV589830:AMX589830 AWR589830:AWT589830 BGN589830:BGP589830 BQJ589830:BQL589830 CAF589830:CAH589830 CKB589830:CKD589830 CTX589830:CTZ589830 DDT589830:DDV589830 DNP589830:DNR589830 DXL589830:DXN589830 EHH589830:EHJ589830 ERD589830:ERF589830 FAZ589830:FBB589830 FKV589830:FKX589830 FUR589830:FUT589830 GEN589830:GEP589830 GOJ589830:GOL589830 GYF589830:GYH589830 HIB589830:HID589830 HRX589830:HRZ589830 IBT589830:IBV589830 ILP589830:ILR589830 IVL589830:IVN589830 JFH589830:JFJ589830 JPD589830:JPF589830 JYZ589830:JZB589830 KIV589830:KIX589830 KSR589830:KST589830 LCN589830:LCP589830 LMJ589830:LML589830 LWF589830:LWH589830 MGB589830:MGD589830 MPX589830:MPZ589830 MZT589830:MZV589830 NJP589830:NJR589830 NTL589830:NTN589830 ODH589830:ODJ589830 OND589830:ONF589830 OWZ589830:OXB589830 PGV589830:PGX589830 PQR589830:PQT589830 QAN589830:QAP589830 QKJ589830:QKL589830 QUF589830:QUH589830 REB589830:RED589830 RNX589830:RNZ589830 RXT589830:RXV589830 SHP589830:SHR589830 SRL589830:SRN589830 TBH589830:TBJ589830 TLD589830:TLF589830 TUZ589830:TVB589830 UEV589830:UEX589830 UOR589830:UOT589830 UYN589830:UYP589830 VIJ589830:VIL589830 VSF589830:VSH589830 WCB589830:WCD589830 WLX589830:WLZ589830 WVT589830:WVV589830 L655366:N655366 JH655366:JJ655366 TD655366:TF655366 ACZ655366:ADB655366 AMV655366:AMX655366 AWR655366:AWT655366 BGN655366:BGP655366 BQJ655366:BQL655366 CAF655366:CAH655366 CKB655366:CKD655366 CTX655366:CTZ655366 DDT655366:DDV655366 DNP655366:DNR655366 DXL655366:DXN655366 EHH655366:EHJ655366 ERD655366:ERF655366 FAZ655366:FBB655366 FKV655366:FKX655366 FUR655366:FUT655366 GEN655366:GEP655366 GOJ655366:GOL655366 GYF655366:GYH655366 HIB655366:HID655366 HRX655366:HRZ655366 IBT655366:IBV655366 ILP655366:ILR655366 IVL655366:IVN655366 JFH655366:JFJ655366 JPD655366:JPF655366 JYZ655366:JZB655366 KIV655366:KIX655366 KSR655366:KST655366 LCN655366:LCP655366 LMJ655366:LML655366 LWF655366:LWH655366 MGB655366:MGD655366 MPX655366:MPZ655366 MZT655366:MZV655366 NJP655366:NJR655366 NTL655366:NTN655366 ODH655366:ODJ655366 OND655366:ONF655366 OWZ655366:OXB655366 PGV655366:PGX655366 PQR655366:PQT655366 QAN655366:QAP655366 QKJ655366:QKL655366 QUF655366:QUH655366 REB655366:RED655366 RNX655366:RNZ655366 RXT655366:RXV655366 SHP655366:SHR655366 SRL655366:SRN655366 TBH655366:TBJ655366 TLD655366:TLF655366 TUZ655366:TVB655366 UEV655366:UEX655366 UOR655366:UOT655366 UYN655366:UYP655366 VIJ655366:VIL655366 VSF655366:VSH655366 WCB655366:WCD655366 WLX655366:WLZ655366 WVT655366:WVV655366 L720902:N720902 JH720902:JJ720902 TD720902:TF720902 ACZ720902:ADB720902 AMV720902:AMX720902 AWR720902:AWT720902 BGN720902:BGP720902 BQJ720902:BQL720902 CAF720902:CAH720902 CKB720902:CKD720902 CTX720902:CTZ720902 DDT720902:DDV720902 DNP720902:DNR720902 DXL720902:DXN720902 EHH720902:EHJ720902 ERD720902:ERF720902 FAZ720902:FBB720902 FKV720902:FKX720902 FUR720902:FUT720902 GEN720902:GEP720902 GOJ720902:GOL720902 GYF720902:GYH720902 HIB720902:HID720902 HRX720902:HRZ720902 IBT720902:IBV720902 ILP720902:ILR720902 IVL720902:IVN720902 JFH720902:JFJ720902 JPD720902:JPF720902 JYZ720902:JZB720902 KIV720902:KIX720902 KSR720902:KST720902 LCN720902:LCP720902 LMJ720902:LML720902 LWF720902:LWH720902 MGB720902:MGD720902 MPX720902:MPZ720902 MZT720902:MZV720902 NJP720902:NJR720902 NTL720902:NTN720902 ODH720902:ODJ720902 OND720902:ONF720902 OWZ720902:OXB720902 PGV720902:PGX720902 PQR720902:PQT720902 QAN720902:QAP720902 QKJ720902:QKL720902 QUF720902:QUH720902 REB720902:RED720902 RNX720902:RNZ720902 RXT720902:RXV720902 SHP720902:SHR720902 SRL720902:SRN720902 TBH720902:TBJ720902 TLD720902:TLF720902 TUZ720902:TVB720902 UEV720902:UEX720902 UOR720902:UOT720902 UYN720902:UYP720902 VIJ720902:VIL720902 VSF720902:VSH720902 WCB720902:WCD720902 WLX720902:WLZ720902 WVT720902:WVV720902 L786438:N786438 JH786438:JJ786438 TD786438:TF786438 ACZ786438:ADB786438 AMV786438:AMX786438 AWR786438:AWT786438 BGN786438:BGP786438 BQJ786438:BQL786438 CAF786438:CAH786438 CKB786438:CKD786438 CTX786438:CTZ786438 DDT786438:DDV786438 DNP786438:DNR786438 DXL786438:DXN786438 EHH786438:EHJ786438 ERD786438:ERF786438 FAZ786438:FBB786438 FKV786438:FKX786438 FUR786438:FUT786438 GEN786438:GEP786438 GOJ786438:GOL786438 GYF786438:GYH786438 HIB786438:HID786438 HRX786438:HRZ786438 IBT786438:IBV786438 ILP786438:ILR786438 IVL786438:IVN786438 JFH786438:JFJ786438 JPD786438:JPF786438 JYZ786438:JZB786438 KIV786438:KIX786438 KSR786438:KST786438 LCN786438:LCP786438 LMJ786438:LML786438 LWF786438:LWH786438 MGB786438:MGD786438 MPX786438:MPZ786438 MZT786438:MZV786438 NJP786438:NJR786438 NTL786438:NTN786438 ODH786438:ODJ786438 OND786438:ONF786438 OWZ786438:OXB786438 PGV786438:PGX786438 PQR786438:PQT786438 QAN786438:QAP786438 QKJ786438:QKL786438 QUF786438:QUH786438 REB786438:RED786438 RNX786438:RNZ786438 RXT786438:RXV786438 SHP786438:SHR786438 SRL786438:SRN786438 TBH786438:TBJ786438 TLD786438:TLF786438 TUZ786438:TVB786438 UEV786438:UEX786438 UOR786438:UOT786438 UYN786438:UYP786438 VIJ786438:VIL786438 VSF786438:VSH786438 WCB786438:WCD786438 WLX786438:WLZ786438 WVT786438:WVV786438 L851974:N851974 JH851974:JJ851974 TD851974:TF851974 ACZ851974:ADB851974 AMV851974:AMX851974 AWR851974:AWT851974 BGN851974:BGP851974 BQJ851974:BQL851974 CAF851974:CAH851974 CKB851974:CKD851974 CTX851974:CTZ851974 DDT851974:DDV851974 DNP851974:DNR851974 DXL851974:DXN851974 EHH851974:EHJ851974 ERD851974:ERF851974 FAZ851974:FBB851974 FKV851974:FKX851974 FUR851974:FUT851974 GEN851974:GEP851974 GOJ851974:GOL851974 GYF851974:GYH851974 HIB851974:HID851974 HRX851974:HRZ851974 IBT851974:IBV851974 ILP851974:ILR851974 IVL851974:IVN851974 JFH851974:JFJ851974 JPD851974:JPF851974 JYZ851974:JZB851974 KIV851974:KIX851974 KSR851974:KST851974 LCN851974:LCP851974 LMJ851974:LML851974 LWF851974:LWH851974 MGB851974:MGD851974 MPX851974:MPZ851974 MZT851974:MZV851974 NJP851974:NJR851974 NTL851974:NTN851974 ODH851974:ODJ851974 OND851974:ONF851974 OWZ851974:OXB851974 PGV851974:PGX851974 PQR851974:PQT851974 QAN851974:QAP851974 QKJ851974:QKL851974 QUF851974:QUH851974 REB851974:RED851974 RNX851974:RNZ851974 RXT851974:RXV851974 SHP851974:SHR851974 SRL851974:SRN851974 TBH851974:TBJ851974 TLD851974:TLF851974 TUZ851974:TVB851974 UEV851974:UEX851974 UOR851974:UOT851974 UYN851974:UYP851974 VIJ851974:VIL851974 VSF851974:VSH851974 WCB851974:WCD851974 WLX851974:WLZ851974 WVT851974:WVV851974 L917510:N917510 JH917510:JJ917510 TD917510:TF917510 ACZ917510:ADB917510 AMV917510:AMX917510 AWR917510:AWT917510 BGN917510:BGP917510 BQJ917510:BQL917510 CAF917510:CAH917510 CKB917510:CKD917510 CTX917510:CTZ917510 DDT917510:DDV917510 DNP917510:DNR917510 DXL917510:DXN917510 EHH917510:EHJ917510 ERD917510:ERF917510 FAZ917510:FBB917510 FKV917510:FKX917510 FUR917510:FUT917510 GEN917510:GEP917510 GOJ917510:GOL917510 GYF917510:GYH917510 HIB917510:HID917510 HRX917510:HRZ917510 IBT917510:IBV917510 ILP917510:ILR917510 IVL917510:IVN917510 JFH917510:JFJ917510 JPD917510:JPF917510 JYZ917510:JZB917510 KIV917510:KIX917510 KSR917510:KST917510 LCN917510:LCP917510 LMJ917510:LML917510 LWF917510:LWH917510 MGB917510:MGD917510 MPX917510:MPZ917510 MZT917510:MZV917510 NJP917510:NJR917510 NTL917510:NTN917510 ODH917510:ODJ917510 OND917510:ONF917510 OWZ917510:OXB917510 PGV917510:PGX917510 PQR917510:PQT917510 QAN917510:QAP917510 QKJ917510:QKL917510 QUF917510:QUH917510 REB917510:RED917510 RNX917510:RNZ917510 RXT917510:RXV917510 SHP917510:SHR917510 SRL917510:SRN917510 TBH917510:TBJ917510 TLD917510:TLF917510 TUZ917510:TVB917510 UEV917510:UEX917510 UOR917510:UOT917510 UYN917510:UYP917510 VIJ917510:VIL917510 VSF917510:VSH917510 WCB917510:WCD917510 WLX917510:WLZ917510 WVT917510:WVV917510 L983046:N983046 JH983046:JJ983046 TD983046:TF983046 ACZ983046:ADB983046 AMV983046:AMX983046 AWR983046:AWT983046 BGN983046:BGP983046 BQJ983046:BQL983046 CAF983046:CAH983046 CKB983046:CKD983046 CTX983046:CTZ983046 DDT983046:DDV983046 DNP983046:DNR983046 DXL983046:DXN983046 EHH983046:EHJ983046 ERD983046:ERF983046 FAZ983046:FBB983046 FKV983046:FKX983046 FUR983046:FUT983046 GEN983046:GEP983046 GOJ983046:GOL983046 GYF983046:GYH983046 HIB983046:HID983046 HRX983046:HRZ983046 IBT983046:IBV983046 ILP983046:ILR983046 IVL983046:IVN983046 JFH983046:JFJ983046 JPD983046:JPF983046 JYZ983046:JZB983046 KIV983046:KIX983046 KSR983046:KST983046 LCN983046:LCP983046 LMJ983046:LML983046 LWF983046:LWH983046 MGB983046:MGD983046 MPX983046:MPZ983046 MZT983046:MZV983046 NJP983046:NJR983046 NTL983046:NTN983046 ODH983046:ODJ983046 OND983046:ONF983046 OWZ983046:OXB983046 PGV983046:PGX983046 PQR983046:PQT983046 QAN983046:QAP983046 QKJ983046:QKL983046 QUF983046:QUH983046 REB983046:RED983046 RNX983046:RNZ983046 RXT983046:RXV983046 SHP983046:SHR983046 SRL983046:SRN983046 TBH983046:TBJ983046 TLD983046:TLF983046 TUZ983046:TVB983046 UEV983046:UEX983046 UOR983046:UOT983046 UYN983046:UYP983046 VIJ983046:VIL983046 VSF983046:VSH983046 WCB983046:WCD983046 WLX983046:WLZ983046 WVT983046:WVV983046">
      <formula1>$W$2:$W$3</formula1>
    </dataValidation>
    <dataValidation type="list" allowBlank="1" showInputMessage="1" showErrorMessage="1" sqref="L5:N5 JH5:JJ5 TD5:TF5 ACZ5:ADB5 AMV5:AMX5 AWR5:AWT5 BGN5:BGP5 BQJ5:BQL5 CAF5:CAH5 CKB5:CKD5 CTX5:CTZ5 DDT5:DDV5 DNP5:DNR5 DXL5:DXN5 EHH5:EHJ5 ERD5:ERF5 FAZ5:FBB5 FKV5:FKX5 FUR5:FUT5 GEN5:GEP5 GOJ5:GOL5 GYF5:GYH5 HIB5:HID5 HRX5:HRZ5 IBT5:IBV5 ILP5:ILR5 IVL5:IVN5 JFH5:JFJ5 JPD5:JPF5 JYZ5:JZB5 KIV5:KIX5 KSR5:KST5 LCN5:LCP5 LMJ5:LML5 LWF5:LWH5 MGB5:MGD5 MPX5:MPZ5 MZT5:MZV5 NJP5:NJR5 NTL5:NTN5 ODH5:ODJ5 OND5:ONF5 OWZ5:OXB5 PGV5:PGX5 PQR5:PQT5 QAN5:QAP5 QKJ5:QKL5 QUF5:QUH5 REB5:RED5 RNX5:RNZ5 RXT5:RXV5 SHP5:SHR5 SRL5:SRN5 TBH5:TBJ5 TLD5:TLF5 TUZ5:TVB5 UEV5:UEX5 UOR5:UOT5 UYN5:UYP5 VIJ5:VIL5 VSF5:VSH5 WCB5:WCD5 WLX5:WLZ5 WVT5:WVV5 L65541:N65541 JH65541:JJ65541 TD65541:TF65541 ACZ65541:ADB65541 AMV65541:AMX65541 AWR65541:AWT65541 BGN65541:BGP65541 BQJ65541:BQL65541 CAF65541:CAH65541 CKB65541:CKD65541 CTX65541:CTZ65541 DDT65541:DDV65541 DNP65541:DNR65541 DXL65541:DXN65541 EHH65541:EHJ65541 ERD65541:ERF65541 FAZ65541:FBB65541 FKV65541:FKX65541 FUR65541:FUT65541 GEN65541:GEP65541 GOJ65541:GOL65541 GYF65541:GYH65541 HIB65541:HID65541 HRX65541:HRZ65541 IBT65541:IBV65541 ILP65541:ILR65541 IVL65541:IVN65541 JFH65541:JFJ65541 JPD65541:JPF65541 JYZ65541:JZB65541 KIV65541:KIX65541 KSR65541:KST65541 LCN65541:LCP65541 LMJ65541:LML65541 LWF65541:LWH65541 MGB65541:MGD65541 MPX65541:MPZ65541 MZT65541:MZV65541 NJP65541:NJR65541 NTL65541:NTN65541 ODH65541:ODJ65541 OND65541:ONF65541 OWZ65541:OXB65541 PGV65541:PGX65541 PQR65541:PQT65541 QAN65541:QAP65541 QKJ65541:QKL65541 QUF65541:QUH65541 REB65541:RED65541 RNX65541:RNZ65541 RXT65541:RXV65541 SHP65541:SHR65541 SRL65541:SRN65541 TBH65541:TBJ65541 TLD65541:TLF65541 TUZ65541:TVB65541 UEV65541:UEX65541 UOR65541:UOT65541 UYN65541:UYP65541 VIJ65541:VIL65541 VSF65541:VSH65541 WCB65541:WCD65541 WLX65541:WLZ65541 WVT65541:WVV65541 L131077:N131077 JH131077:JJ131077 TD131077:TF131077 ACZ131077:ADB131077 AMV131077:AMX131077 AWR131077:AWT131077 BGN131077:BGP131077 BQJ131077:BQL131077 CAF131077:CAH131077 CKB131077:CKD131077 CTX131077:CTZ131077 DDT131077:DDV131077 DNP131077:DNR131077 DXL131077:DXN131077 EHH131077:EHJ131077 ERD131077:ERF131077 FAZ131077:FBB131077 FKV131077:FKX131077 FUR131077:FUT131077 GEN131077:GEP131077 GOJ131077:GOL131077 GYF131077:GYH131077 HIB131077:HID131077 HRX131077:HRZ131077 IBT131077:IBV131077 ILP131077:ILR131077 IVL131077:IVN131077 JFH131077:JFJ131077 JPD131077:JPF131077 JYZ131077:JZB131077 KIV131077:KIX131077 KSR131077:KST131077 LCN131077:LCP131077 LMJ131077:LML131077 LWF131077:LWH131077 MGB131077:MGD131077 MPX131077:MPZ131077 MZT131077:MZV131077 NJP131077:NJR131077 NTL131077:NTN131077 ODH131077:ODJ131077 OND131077:ONF131077 OWZ131077:OXB131077 PGV131077:PGX131077 PQR131077:PQT131077 QAN131077:QAP131077 QKJ131077:QKL131077 QUF131077:QUH131077 REB131077:RED131077 RNX131077:RNZ131077 RXT131077:RXV131077 SHP131077:SHR131077 SRL131077:SRN131077 TBH131077:TBJ131077 TLD131077:TLF131077 TUZ131077:TVB131077 UEV131077:UEX131077 UOR131077:UOT131077 UYN131077:UYP131077 VIJ131077:VIL131077 VSF131077:VSH131077 WCB131077:WCD131077 WLX131077:WLZ131077 WVT131077:WVV131077 L196613:N196613 JH196613:JJ196613 TD196613:TF196613 ACZ196613:ADB196613 AMV196613:AMX196613 AWR196613:AWT196613 BGN196613:BGP196613 BQJ196613:BQL196613 CAF196613:CAH196613 CKB196613:CKD196613 CTX196613:CTZ196613 DDT196613:DDV196613 DNP196613:DNR196613 DXL196613:DXN196613 EHH196613:EHJ196613 ERD196613:ERF196613 FAZ196613:FBB196613 FKV196613:FKX196613 FUR196613:FUT196613 GEN196613:GEP196613 GOJ196613:GOL196613 GYF196613:GYH196613 HIB196613:HID196613 HRX196613:HRZ196613 IBT196613:IBV196613 ILP196613:ILR196613 IVL196613:IVN196613 JFH196613:JFJ196613 JPD196613:JPF196613 JYZ196613:JZB196613 KIV196613:KIX196613 KSR196613:KST196613 LCN196613:LCP196613 LMJ196613:LML196613 LWF196613:LWH196613 MGB196613:MGD196613 MPX196613:MPZ196613 MZT196613:MZV196613 NJP196613:NJR196613 NTL196613:NTN196613 ODH196613:ODJ196613 OND196613:ONF196613 OWZ196613:OXB196613 PGV196613:PGX196613 PQR196613:PQT196613 QAN196613:QAP196613 QKJ196613:QKL196613 QUF196613:QUH196613 REB196613:RED196613 RNX196613:RNZ196613 RXT196613:RXV196613 SHP196613:SHR196613 SRL196613:SRN196613 TBH196613:TBJ196613 TLD196613:TLF196613 TUZ196613:TVB196613 UEV196613:UEX196613 UOR196613:UOT196613 UYN196613:UYP196613 VIJ196613:VIL196613 VSF196613:VSH196613 WCB196613:WCD196613 WLX196613:WLZ196613 WVT196613:WVV196613 L262149:N262149 JH262149:JJ262149 TD262149:TF262149 ACZ262149:ADB262149 AMV262149:AMX262149 AWR262149:AWT262149 BGN262149:BGP262149 BQJ262149:BQL262149 CAF262149:CAH262149 CKB262149:CKD262149 CTX262149:CTZ262149 DDT262149:DDV262149 DNP262149:DNR262149 DXL262149:DXN262149 EHH262149:EHJ262149 ERD262149:ERF262149 FAZ262149:FBB262149 FKV262149:FKX262149 FUR262149:FUT262149 GEN262149:GEP262149 GOJ262149:GOL262149 GYF262149:GYH262149 HIB262149:HID262149 HRX262149:HRZ262149 IBT262149:IBV262149 ILP262149:ILR262149 IVL262149:IVN262149 JFH262149:JFJ262149 JPD262149:JPF262149 JYZ262149:JZB262149 KIV262149:KIX262149 KSR262149:KST262149 LCN262149:LCP262149 LMJ262149:LML262149 LWF262149:LWH262149 MGB262149:MGD262149 MPX262149:MPZ262149 MZT262149:MZV262149 NJP262149:NJR262149 NTL262149:NTN262149 ODH262149:ODJ262149 OND262149:ONF262149 OWZ262149:OXB262149 PGV262149:PGX262149 PQR262149:PQT262149 QAN262149:QAP262149 QKJ262149:QKL262149 QUF262149:QUH262149 REB262149:RED262149 RNX262149:RNZ262149 RXT262149:RXV262149 SHP262149:SHR262149 SRL262149:SRN262149 TBH262149:TBJ262149 TLD262149:TLF262149 TUZ262149:TVB262149 UEV262149:UEX262149 UOR262149:UOT262149 UYN262149:UYP262149 VIJ262149:VIL262149 VSF262149:VSH262149 WCB262149:WCD262149 WLX262149:WLZ262149 WVT262149:WVV262149 L327685:N327685 JH327685:JJ327685 TD327685:TF327685 ACZ327685:ADB327685 AMV327685:AMX327685 AWR327685:AWT327685 BGN327685:BGP327685 BQJ327685:BQL327685 CAF327685:CAH327685 CKB327685:CKD327685 CTX327685:CTZ327685 DDT327685:DDV327685 DNP327685:DNR327685 DXL327685:DXN327685 EHH327685:EHJ327685 ERD327685:ERF327685 FAZ327685:FBB327685 FKV327685:FKX327685 FUR327685:FUT327685 GEN327685:GEP327685 GOJ327685:GOL327685 GYF327685:GYH327685 HIB327685:HID327685 HRX327685:HRZ327685 IBT327685:IBV327685 ILP327685:ILR327685 IVL327685:IVN327685 JFH327685:JFJ327685 JPD327685:JPF327685 JYZ327685:JZB327685 KIV327685:KIX327685 KSR327685:KST327685 LCN327685:LCP327685 LMJ327685:LML327685 LWF327685:LWH327685 MGB327685:MGD327685 MPX327685:MPZ327685 MZT327685:MZV327685 NJP327685:NJR327685 NTL327685:NTN327685 ODH327685:ODJ327685 OND327685:ONF327685 OWZ327685:OXB327685 PGV327685:PGX327685 PQR327685:PQT327685 QAN327685:QAP327685 QKJ327685:QKL327685 QUF327685:QUH327685 REB327685:RED327685 RNX327685:RNZ327685 RXT327685:RXV327685 SHP327685:SHR327685 SRL327685:SRN327685 TBH327685:TBJ327685 TLD327685:TLF327685 TUZ327685:TVB327685 UEV327685:UEX327685 UOR327685:UOT327685 UYN327685:UYP327685 VIJ327685:VIL327685 VSF327685:VSH327685 WCB327685:WCD327685 WLX327685:WLZ327685 WVT327685:WVV327685 L393221:N393221 JH393221:JJ393221 TD393221:TF393221 ACZ393221:ADB393221 AMV393221:AMX393221 AWR393221:AWT393221 BGN393221:BGP393221 BQJ393221:BQL393221 CAF393221:CAH393221 CKB393221:CKD393221 CTX393221:CTZ393221 DDT393221:DDV393221 DNP393221:DNR393221 DXL393221:DXN393221 EHH393221:EHJ393221 ERD393221:ERF393221 FAZ393221:FBB393221 FKV393221:FKX393221 FUR393221:FUT393221 GEN393221:GEP393221 GOJ393221:GOL393221 GYF393221:GYH393221 HIB393221:HID393221 HRX393221:HRZ393221 IBT393221:IBV393221 ILP393221:ILR393221 IVL393221:IVN393221 JFH393221:JFJ393221 JPD393221:JPF393221 JYZ393221:JZB393221 KIV393221:KIX393221 KSR393221:KST393221 LCN393221:LCP393221 LMJ393221:LML393221 LWF393221:LWH393221 MGB393221:MGD393221 MPX393221:MPZ393221 MZT393221:MZV393221 NJP393221:NJR393221 NTL393221:NTN393221 ODH393221:ODJ393221 OND393221:ONF393221 OWZ393221:OXB393221 PGV393221:PGX393221 PQR393221:PQT393221 QAN393221:QAP393221 QKJ393221:QKL393221 QUF393221:QUH393221 REB393221:RED393221 RNX393221:RNZ393221 RXT393221:RXV393221 SHP393221:SHR393221 SRL393221:SRN393221 TBH393221:TBJ393221 TLD393221:TLF393221 TUZ393221:TVB393221 UEV393221:UEX393221 UOR393221:UOT393221 UYN393221:UYP393221 VIJ393221:VIL393221 VSF393221:VSH393221 WCB393221:WCD393221 WLX393221:WLZ393221 WVT393221:WVV393221 L458757:N458757 JH458757:JJ458757 TD458757:TF458757 ACZ458757:ADB458757 AMV458757:AMX458757 AWR458757:AWT458757 BGN458757:BGP458757 BQJ458757:BQL458757 CAF458757:CAH458757 CKB458757:CKD458757 CTX458757:CTZ458757 DDT458757:DDV458757 DNP458757:DNR458757 DXL458757:DXN458757 EHH458757:EHJ458757 ERD458757:ERF458757 FAZ458757:FBB458757 FKV458757:FKX458757 FUR458757:FUT458757 GEN458757:GEP458757 GOJ458757:GOL458757 GYF458757:GYH458757 HIB458757:HID458757 HRX458757:HRZ458757 IBT458757:IBV458757 ILP458757:ILR458757 IVL458757:IVN458757 JFH458757:JFJ458757 JPD458757:JPF458757 JYZ458757:JZB458757 KIV458757:KIX458757 KSR458757:KST458757 LCN458757:LCP458757 LMJ458757:LML458757 LWF458757:LWH458757 MGB458757:MGD458757 MPX458757:MPZ458757 MZT458757:MZV458757 NJP458757:NJR458757 NTL458757:NTN458757 ODH458757:ODJ458757 OND458757:ONF458757 OWZ458757:OXB458757 PGV458757:PGX458757 PQR458757:PQT458757 QAN458757:QAP458757 QKJ458757:QKL458757 QUF458757:QUH458757 REB458757:RED458757 RNX458757:RNZ458757 RXT458757:RXV458757 SHP458757:SHR458757 SRL458757:SRN458757 TBH458757:TBJ458757 TLD458757:TLF458757 TUZ458757:TVB458757 UEV458757:UEX458757 UOR458757:UOT458757 UYN458757:UYP458757 VIJ458757:VIL458757 VSF458757:VSH458757 WCB458757:WCD458757 WLX458757:WLZ458757 WVT458757:WVV458757 L524293:N524293 JH524293:JJ524293 TD524293:TF524293 ACZ524293:ADB524293 AMV524293:AMX524293 AWR524293:AWT524293 BGN524293:BGP524293 BQJ524293:BQL524293 CAF524293:CAH524293 CKB524293:CKD524293 CTX524293:CTZ524293 DDT524293:DDV524293 DNP524293:DNR524293 DXL524293:DXN524293 EHH524293:EHJ524293 ERD524293:ERF524293 FAZ524293:FBB524293 FKV524293:FKX524293 FUR524293:FUT524293 GEN524293:GEP524293 GOJ524293:GOL524293 GYF524293:GYH524293 HIB524293:HID524293 HRX524293:HRZ524293 IBT524293:IBV524293 ILP524293:ILR524293 IVL524293:IVN524293 JFH524293:JFJ524293 JPD524293:JPF524293 JYZ524293:JZB524293 KIV524293:KIX524293 KSR524293:KST524293 LCN524293:LCP524293 LMJ524293:LML524293 LWF524293:LWH524293 MGB524293:MGD524293 MPX524293:MPZ524293 MZT524293:MZV524293 NJP524293:NJR524293 NTL524293:NTN524293 ODH524293:ODJ524293 OND524293:ONF524293 OWZ524293:OXB524293 PGV524293:PGX524293 PQR524293:PQT524293 QAN524293:QAP524293 QKJ524293:QKL524293 QUF524293:QUH524293 REB524293:RED524293 RNX524293:RNZ524293 RXT524293:RXV524293 SHP524293:SHR524293 SRL524293:SRN524293 TBH524293:TBJ524293 TLD524293:TLF524293 TUZ524293:TVB524293 UEV524293:UEX524293 UOR524293:UOT524293 UYN524293:UYP524293 VIJ524293:VIL524293 VSF524293:VSH524293 WCB524293:WCD524293 WLX524293:WLZ524293 WVT524293:WVV524293 L589829:N589829 JH589829:JJ589829 TD589829:TF589829 ACZ589829:ADB589829 AMV589829:AMX589829 AWR589829:AWT589829 BGN589829:BGP589829 BQJ589829:BQL589829 CAF589829:CAH589829 CKB589829:CKD589829 CTX589829:CTZ589829 DDT589829:DDV589829 DNP589829:DNR589829 DXL589829:DXN589829 EHH589829:EHJ589829 ERD589829:ERF589829 FAZ589829:FBB589829 FKV589829:FKX589829 FUR589829:FUT589829 GEN589829:GEP589829 GOJ589829:GOL589829 GYF589829:GYH589829 HIB589829:HID589829 HRX589829:HRZ589829 IBT589829:IBV589829 ILP589829:ILR589829 IVL589829:IVN589829 JFH589829:JFJ589829 JPD589829:JPF589829 JYZ589829:JZB589829 KIV589829:KIX589829 KSR589829:KST589829 LCN589829:LCP589829 LMJ589829:LML589829 LWF589829:LWH589829 MGB589829:MGD589829 MPX589829:MPZ589829 MZT589829:MZV589829 NJP589829:NJR589829 NTL589829:NTN589829 ODH589829:ODJ589829 OND589829:ONF589829 OWZ589829:OXB589829 PGV589829:PGX589829 PQR589829:PQT589829 QAN589829:QAP589829 QKJ589829:QKL589829 QUF589829:QUH589829 REB589829:RED589829 RNX589829:RNZ589829 RXT589829:RXV589829 SHP589829:SHR589829 SRL589829:SRN589829 TBH589829:TBJ589829 TLD589829:TLF589829 TUZ589829:TVB589829 UEV589829:UEX589829 UOR589829:UOT589829 UYN589829:UYP589829 VIJ589829:VIL589829 VSF589829:VSH589829 WCB589829:WCD589829 WLX589829:WLZ589829 WVT589829:WVV589829 L655365:N655365 JH655365:JJ655365 TD655365:TF655365 ACZ655365:ADB655365 AMV655365:AMX655365 AWR655365:AWT655365 BGN655365:BGP655365 BQJ655365:BQL655365 CAF655365:CAH655365 CKB655365:CKD655365 CTX655365:CTZ655365 DDT655365:DDV655365 DNP655365:DNR655365 DXL655365:DXN655365 EHH655365:EHJ655365 ERD655365:ERF655365 FAZ655365:FBB655365 FKV655365:FKX655365 FUR655365:FUT655365 GEN655365:GEP655365 GOJ655365:GOL655365 GYF655365:GYH655365 HIB655365:HID655365 HRX655365:HRZ655365 IBT655365:IBV655365 ILP655365:ILR655365 IVL655365:IVN655365 JFH655365:JFJ655365 JPD655365:JPF655365 JYZ655365:JZB655365 KIV655365:KIX655365 KSR655365:KST655365 LCN655365:LCP655365 LMJ655365:LML655365 LWF655365:LWH655365 MGB655365:MGD655365 MPX655365:MPZ655365 MZT655365:MZV655365 NJP655365:NJR655365 NTL655365:NTN655365 ODH655365:ODJ655365 OND655365:ONF655365 OWZ655365:OXB655365 PGV655365:PGX655365 PQR655365:PQT655365 QAN655365:QAP655365 QKJ655365:QKL655365 QUF655365:QUH655365 REB655365:RED655365 RNX655365:RNZ655365 RXT655365:RXV655365 SHP655365:SHR655365 SRL655365:SRN655365 TBH655365:TBJ655365 TLD655365:TLF655365 TUZ655365:TVB655365 UEV655365:UEX655365 UOR655365:UOT655365 UYN655365:UYP655365 VIJ655365:VIL655365 VSF655365:VSH655365 WCB655365:WCD655365 WLX655365:WLZ655365 WVT655365:WVV655365 L720901:N720901 JH720901:JJ720901 TD720901:TF720901 ACZ720901:ADB720901 AMV720901:AMX720901 AWR720901:AWT720901 BGN720901:BGP720901 BQJ720901:BQL720901 CAF720901:CAH720901 CKB720901:CKD720901 CTX720901:CTZ720901 DDT720901:DDV720901 DNP720901:DNR720901 DXL720901:DXN720901 EHH720901:EHJ720901 ERD720901:ERF720901 FAZ720901:FBB720901 FKV720901:FKX720901 FUR720901:FUT720901 GEN720901:GEP720901 GOJ720901:GOL720901 GYF720901:GYH720901 HIB720901:HID720901 HRX720901:HRZ720901 IBT720901:IBV720901 ILP720901:ILR720901 IVL720901:IVN720901 JFH720901:JFJ720901 JPD720901:JPF720901 JYZ720901:JZB720901 KIV720901:KIX720901 KSR720901:KST720901 LCN720901:LCP720901 LMJ720901:LML720901 LWF720901:LWH720901 MGB720901:MGD720901 MPX720901:MPZ720901 MZT720901:MZV720901 NJP720901:NJR720901 NTL720901:NTN720901 ODH720901:ODJ720901 OND720901:ONF720901 OWZ720901:OXB720901 PGV720901:PGX720901 PQR720901:PQT720901 QAN720901:QAP720901 QKJ720901:QKL720901 QUF720901:QUH720901 REB720901:RED720901 RNX720901:RNZ720901 RXT720901:RXV720901 SHP720901:SHR720901 SRL720901:SRN720901 TBH720901:TBJ720901 TLD720901:TLF720901 TUZ720901:TVB720901 UEV720901:UEX720901 UOR720901:UOT720901 UYN720901:UYP720901 VIJ720901:VIL720901 VSF720901:VSH720901 WCB720901:WCD720901 WLX720901:WLZ720901 WVT720901:WVV720901 L786437:N786437 JH786437:JJ786437 TD786437:TF786437 ACZ786437:ADB786437 AMV786437:AMX786437 AWR786437:AWT786437 BGN786437:BGP786437 BQJ786437:BQL786437 CAF786437:CAH786437 CKB786437:CKD786437 CTX786437:CTZ786437 DDT786437:DDV786437 DNP786437:DNR786437 DXL786437:DXN786437 EHH786437:EHJ786437 ERD786437:ERF786437 FAZ786437:FBB786437 FKV786437:FKX786437 FUR786437:FUT786437 GEN786437:GEP786437 GOJ786437:GOL786437 GYF786437:GYH786437 HIB786437:HID786437 HRX786437:HRZ786437 IBT786437:IBV786437 ILP786437:ILR786437 IVL786437:IVN786437 JFH786437:JFJ786437 JPD786437:JPF786437 JYZ786437:JZB786437 KIV786437:KIX786437 KSR786437:KST786437 LCN786437:LCP786437 LMJ786437:LML786437 LWF786437:LWH786437 MGB786437:MGD786437 MPX786437:MPZ786437 MZT786437:MZV786437 NJP786437:NJR786437 NTL786437:NTN786437 ODH786437:ODJ786437 OND786437:ONF786437 OWZ786437:OXB786437 PGV786437:PGX786437 PQR786437:PQT786437 QAN786437:QAP786437 QKJ786437:QKL786437 QUF786437:QUH786437 REB786437:RED786437 RNX786437:RNZ786437 RXT786437:RXV786437 SHP786437:SHR786437 SRL786437:SRN786437 TBH786437:TBJ786437 TLD786437:TLF786437 TUZ786437:TVB786437 UEV786437:UEX786437 UOR786437:UOT786437 UYN786437:UYP786437 VIJ786437:VIL786437 VSF786437:VSH786437 WCB786437:WCD786437 WLX786437:WLZ786437 WVT786437:WVV786437 L851973:N851973 JH851973:JJ851973 TD851973:TF851973 ACZ851973:ADB851973 AMV851973:AMX851973 AWR851973:AWT851973 BGN851973:BGP851973 BQJ851973:BQL851973 CAF851973:CAH851973 CKB851973:CKD851973 CTX851973:CTZ851973 DDT851973:DDV851973 DNP851973:DNR851973 DXL851973:DXN851973 EHH851973:EHJ851973 ERD851973:ERF851973 FAZ851973:FBB851973 FKV851973:FKX851973 FUR851973:FUT851973 GEN851973:GEP851973 GOJ851973:GOL851973 GYF851973:GYH851973 HIB851973:HID851973 HRX851973:HRZ851973 IBT851973:IBV851973 ILP851973:ILR851973 IVL851973:IVN851973 JFH851973:JFJ851973 JPD851973:JPF851973 JYZ851973:JZB851973 KIV851973:KIX851973 KSR851973:KST851973 LCN851973:LCP851973 LMJ851973:LML851973 LWF851973:LWH851973 MGB851973:MGD851973 MPX851973:MPZ851973 MZT851973:MZV851973 NJP851973:NJR851973 NTL851973:NTN851973 ODH851973:ODJ851973 OND851973:ONF851973 OWZ851973:OXB851973 PGV851973:PGX851973 PQR851973:PQT851973 QAN851973:QAP851973 QKJ851973:QKL851973 QUF851973:QUH851973 REB851973:RED851973 RNX851973:RNZ851973 RXT851973:RXV851973 SHP851973:SHR851973 SRL851973:SRN851973 TBH851973:TBJ851973 TLD851973:TLF851973 TUZ851973:TVB851973 UEV851973:UEX851973 UOR851973:UOT851973 UYN851973:UYP851973 VIJ851973:VIL851973 VSF851973:VSH851973 WCB851973:WCD851973 WLX851973:WLZ851973 WVT851973:WVV851973 L917509:N917509 JH917509:JJ917509 TD917509:TF917509 ACZ917509:ADB917509 AMV917509:AMX917509 AWR917509:AWT917509 BGN917509:BGP917509 BQJ917509:BQL917509 CAF917509:CAH917509 CKB917509:CKD917509 CTX917509:CTZ917509 DDT917509:DDV917509 DNP917509:DNR917509 DXL917509:DXN917509 EHH917509:EHJ917509 ERD917509:ERF917509 FAZ917509:FBB917509 FKV917509:FKX917509 FUR917509:FUT917509 GEN917509:GEP917509 GOJ917509:GOL917509 GYF917509:GYH917509 HIB917509:HID917509 HRX917509:HRZ917509 IBT917509:IBV917509 ILP917509:ILR917509 IVL917509:IVN917509 JFH917509:JFJ917509 JPD917509:JPF917509 JYZ917509:JZB917509 KIV917509:KIX917509 KSR917509:KST917509 LCN917509:LCP917509 LMJ917509:LML917509 LWF917509:LWH917509 MGB917509:MGD917509 MPX917509:MPZ917509 MZT917509:MZV917509 NJP917509:NJR917509 NTL917509:NTN917509 ODH917509:ODJ917509 OND917509:ONF917509 OWZ917509:OXB917509 PGV917509:PGX917509 PQR917509:PQT917509 QAN917509:QAP917509 QKJ917509:QKL917509 QUF917509:QUH917509 REB917509:RED917509 RNX917509:RNZ917509 RXT917509:RXV917509 SHP917509:SHR917509 SRL917509:SRN917509 TBH917509:TBJ917509 TLD917509:TLF917509 TUZ917509:TVB917509 UEV917509:UEX917509 UOR917509:UOT917509 UYN917509:UYP917509 VIJ917509:VIL917509 VSF917509:VSH917509 WCB917509:WCD917509 WLX917509:WLZ917509 WVT917509:WVV917509 L983045:N983045 JH983045:JJ983045 TD983045:TF983045 ACZ983045:ADB983045 AMV983045:AMX983045 AWR983045:AWT983045 BGN983045:BGP983045 BQJ983045:BQL983045 CAF983045:CAH983045 CKB983045:CKD983045 CTX983045:CTZ983045 DDT983045:DDV983045 DNP983045:DNR983045 DXL983045:DXN983045 EHH983045:EHJ983045 ERD983045:ERF983045 FAZ983045:FBB983045 FKV983045:FKX983045 FUR983045:FUT983045 GEN983045:GEP983045 GOJ983045:GOL983045 GYF983045:GYH983045 HIB983045:HID983045 HRX983045:HRZ983045 IBT983045:IBV983045 ILP983045:ILR983045 IVL983045:IVN983045 JFH983045:JFJ983045 JPD983045:JPF983045 JYZ983045:JZB983045 KIV983045:KIX983045 KSR983045:KST983045 LCN983045:LCP983045 LMJ983045:LML983045 LWF983045:LWH983045 MGB983045:MGD983045 MPX983045:MPZ983045 MZT983045:MZV983045 NJP983045:NJR983045 NTL983045:NTN983045 ODH983045:ODJ983045 OND983045:ONF983045 OWZ983045:OXB983045 PGV983045:PGX983045 PQR983045:PQT983045 QAN983045:QAP983045 QKJ983045:QKL983045 QUF983045:QUH983045 REB983045:RED983045 RNX983045:RNZ983045 RXT983045:RXV983045 SHP983045:SHR983045 SRL983045:SRN983045 TBH983045:TBJ983045 TLD983045:TLF983045 TUZ983045:TVB983045 UEV983045:UEX983045 UOR983045:UOT983045 UYN983045:UYP983045 VIJ983045:VIL983045 VSF983045:VSH983045 WCB983045:WCD983045 WLX983045:WLZ983045 WVT983045:WVV983045">
      <formula1>$X$1:$X$3</formula1>
    </dataValidation>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formula1>$S$1:$S$8</formula1>
    </dataValidation>
  </dataValidations>
  <pageMargins left="0.70866141732283472" right="0.70866141732283472" top="0.74803149606299213" bottom="0.74803149606299213" header="0.31496062992125984" footer="0.31496062992125984"/>
  <pageSetup paperSize="9" scale="8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V45"/>
  <sheetViews>
    <sheetView zoomScale="75" zoomScaleNormal="75" workbookViewId="0">
      <selection sqref="A1:T1"/>
    </sheetView>
  </sheetViews>
  <sheetFormatPr defaultRowHeight="15" x14ac:dyDescent="0.25"/>
  <cols>
    <col min="1" max="1" width="9.140625" style="283"/>
    <col min="2" max="2" width="30.140625" style="283" customWidth="1"/>
    <col min="3" max="257" width="9.140625" style="283"/>
    <col min="258" max="258" width="30.140625" style="283" customWidth="1"/>
    <col min="259" max="513" width="9.140625" style="283"/>
    <col min="514" max="514" width="30.140625" style="283" customWidth="1"/>
    <col min="515" max="769" width="9.140625" style="283"/>
    <col min="770" max="770" width="30.140625" style="283" customWidth="1"/>
    <col min="771" max="1025" width="9.140625" style="283"/>
    <col min="1026" max="1026" width="30.140625" style="283" customWidth="1"/>
    <col min="1027" max="1281" width="9.140625" style="283"/>
    <col min="1282" max="1282" width="30.140625" style="283" customWidth="1"/>
    <col min="1283" max="1537" width="9.140625" style="283"/>
    <col min="1538" max="1538" width="30.140625" style="283" customWidth="1"/>
    <col min="1539" max="1793" width="9.140625" style="283"/>
    <col min="1794" max="1794" width="30.140625" style="283" customWidth="1"/>
    <col min="1795" max="2049" width="9.140625" style="283"/>
    <col min="2050" max="2050" width="30.140625" style="283" customWidth="1"/>
    <col min="2051" max="2305" width="9.140625" style="283"/>
    <col min="2306" max="2306" width="30.140625" style="283" customWidth="1"/>
    <col min="2307" max="2561" width="9.140625" style="283"/>
    <col min="2562" max="2562" width="30.140625" style="283" customWidth="1"/>
    <col min="2563" max="2817" width="9.140625" style="283"/>
    <col min="2818" max="2818" width="30.140625" style="283" customWidth="1"/>
    <col min="2819" max="3073" width="9.140625" style="283"/>
    <col min="3074" max="3074" width="30.140625" style="283" customWidth="1"/>
    <col min="3075" max="3329" width="9.140625" style="283"/>
    <col min="3330" max="3330" width="30.140625" style="283" customWidth="1"/>
    <col min="3331" max="3585" width="9.140625" style="283"/>
    <col min="3586" max="3586" width="30.140625" style="283" customWidth="1"/>
    <col min="3587" max="3841" width="9.140625" style="283"/>
    <col min="3842" max="3842" width="30.140625" style="283" customWidth="1"/>
    <col min="3843" max="4097" width="9.140625" style="283"/>
    <col min="4098" max="4098" width="30.140625" style="283" customWidth="1"/>
    <col min="4099" max="4353" width="9.140625" style="283"/>
    <col min="4354" max="4354" width="30.140625" style="283" customWidth="1"/>
    <col min="4355" max="4609" width="9.140625" style="283"/>
    <col min="4610" max="4610" width="30.140625" style="283" customWidth="1"/>
    <col min="4611" max="4865" width="9.140625" style="283"/>
    <col min="4866" max="4866" width="30.140625" style="283" customWidth="1"/>
    <col min="4867" max="5121" width="9.140625" style="283"/>
    <col min="5122" max="5122" width="30.140625" style="283" customWidth="1"/>
    <col min="5123" max="5377" width="9.140625" style="283"/>
    <col min="5378" max="5378" width="30.140625" style="283" customWidth="1"/>
    <col min="5379" max="5633" width="9.140625" style="283"/>
    <col min="5634" max="5634" width="30.140625" style="283" customWidth="1"/>
    <col min="5635" max="5889" width="9.140625" style="283"/>
    <col min="5890" max="5890" width="30.140625" style="283" customWidth="1"/>
    <col min="5891" max="6145" width="9.140625" style="283"/>
    <col min="6146" max="6146" width="30.140625" style="283" customWidth="1"/>
    <col min="6147" max="6401" width="9.140625" style="283"/>
    <col min="6402" max="6402" width="30.140625" style="283" customWidth="1"/>
    <col min="6403" max="6657" width="9.140625" style="283"/>
    <col min="6658" max="6658" width="30.140625" style="283" customWidth="1"/>
    <col min="6659" max="6913" width="9.140625" style="283"/>
    <col min="6914" max="6914" width="30.140625" style="283" customWidth="1"/>
    <col min="6915" max="7169" width="9.140625" style="283"/>
    <col min="7170" max="7170" width="30.140625" style="283" customWidth="1"/>
    <col min="7171" max="7425" width="9.140625" style="283"/>
    <col min="7426" max="7426" width="30.140625" style="283" customWidth="1"/>
    <col min="7427" max="7681" width="9.140625" style="283"/>
    <col min="7682" max="7682" width="30.140625" style="283" customWidth="1"/>
    <col min="7683" max="7937" width="9.140625" style="283"/>
    <col min="7938" max="7938" width="30.140625" style="283" customWidth="1"/>
    <col min="7939" max="8193" width="9.140625" style="283"/>
    <col min="8194" max="8194" width="30.140625" style="283" customWidth="1"/>
    <col min="8195" max="8449" width="9.140625" style="283"/>
    <col min="8450" max="8450" width="30.140625" style="283" customWidth="1"/>
    <col min="8451" max="8705" width="9.140625" style="283"/>
    <col min="8706" max="8706" width="30.140625" style="283" customWidth="1"/>
    <col min="8707" max="8961" width="9.140625" style="283"/>
    <col min="8962" max="8962" width="30.140625" style="283" customWidth="1"/>
    <col min="8963" max="9217" width="9.140625" style="283"/>
    <col min="9218" max="9218" width="30.140625" style="283" customWidth="1"/>
    <col min="9219" max="9473" width="9.140625" style="283"/>
    <col min="9474" max="9474" width="30.140625" style="283" customWidth="1"/>
    <col min="9475" max="9729" width="9.140625" style="283"/>
    <col min="9730" max="9730" width="30.140625" style="283" customWidth="1"/>
    <col min="9731" max="9985" width="9.140625" style="283"/>
    <col min="9986" max="9986" width="30.140625" style="283" customWidth="1"/>
    <col min="9987" max="10241" width="9.140625" style="283"/>
    <col min="10242" max="10242" width="30.140625" style="283" customWidth="1"/>
    <col min="10243" max="10497" width="9.140625" style="283"/>
    <col min="10498" max="10498" width="30.140625" style="283" customWidth="1"/>
    <col min="10499" max="10753" width="9.140625" style="283"/>
    <col min="10754" max="10754" width="30.140625" style="283" customWidth="1"/>
    <col min="10755" max="11009" width="9.140625" style="283"/>
    <col min="11010" max="11010" width="30.140625" style="283" customWidth="1"/>
    <col min="11011" max="11265" width="9.140625" style="283"/>
    <col min="11266" max="11266" width="30.140625" style="283" customWidth="1"/>
    <col min="11267" max="11521" width="9.140625" style="283"/>
    <col min="11522" max="11522" width="30.140625" style="283" customWidth="1"/>
    <col min="11523" max="11777" width="9.140625" style="283"/>
    <col min="11778" max="11778" width="30.140625" style="283" customWidth="1"/>
    <col min="11779" max="12033" width="9.140625" style="283"/>
    <col min="12034" max="12034" width="30.140625" style="283" customWidth="1"/>
    <col min="12035" max="12289" width="9.140625" style="283"/>
    <col min="12290" max="12290" width="30.140625" style="283" customWidth="1"/>
    <col min="12291" max="12545" width="9.140625" style="283"/>
    <col min="12546" max="12546" width="30.140625" style="283" customWidth="1"/>
    <col min="12547" max="12801" width="9.140625" style="283"/>
    <col min="12802" max="12802" width="30.140625" style="283" customWidth="1"/>
    <col min="12803" max="13057" width="9.140625" style="283"/>
    <col min="13058" max="13058" width="30.140625" style="283" customWidth="1"/>
    <col min="13059" max="13313" width="9.140625" style="283"/>
    <col min="13314" max="13314" width="30.140625" style="283" customWidth="1"/>
    <col min="13315" max="13569" width="9.140625" style="283"/>
    <col min="13570" max="13570" width="30.140625" style="283" customWidth="1"/>
    <col min="13571" max="13825" width="9.140625" style="283"/>
    <col min="13826" max="13826" width="30.140625" style="283" customWidth="1"/>
    <col min="13827" max="14081" width="9.140625" style="283"/>
    <col min="14082" max="14082" width="30.140625" style="283" customWidth="1"/>
    <col min="14083" max="14337" width="9.140625" style="283"/>
    <col min="14338" max="14338" width="30.140625" style="283" customWidth="1"/>
    <col min="14339" max="14593" width="9.140625" style="283"/>
    <col min="14594" max="14594" width="30.140625" style="283" customWidth="1"/>
    <col min="14595" max="14849" width="9.140625" style="283"/>
    <col min="14850" max="14850" width="30.140625" style="283" customWidth="1"/>
    <col min="14851" max="15105" width="9.140625" style="283"/>
    <col min="15106" max="15106" width="30.140625" style="283" customWidth="1"/>
    <col min="15107" max="15361" width="9.140625" style="283"/>
    <col min="15362" max="15362" width="30.140625" style="283" customWidth="1"/>
    <col min="15363" max="15617" width="9.140625" style="283"/>
    <col min="15618" max="15618" width="30.140625" style="283" customWidth="1"/>
    <col min="15619" max="15873" width="9.140625" style="283"/>
    <col min="15874" max="15874" width="30.140625" style="283" customWidth="1"/>
    <col min="15875" max="16129" width="9.140625" style="283"/>
    <col min="16130" max="16130" width="30.140625" style="283" customWidth="1"/>
    <col min="16131" max="16384" width="9.140625" style="283"/>
  </cols>
  <sheetData>
    <row r="1" spans="1:182" x14ac:dyDescent="0.25">
      <c r="A1" s="767" t="s">
        <v>210</v>
      </c>
      <c r="B1" s="767"/>
      <c r="C1" s="767"/>
      <c r="D1" s="767"/>
      <c r="E1" s="767"/>
      <c r="F1" s="767"/>
      <c r="G1" s="767"/>
      <c r="H1" s="767"/>
      <c r="I1" s="767"/>
      <c r="J1" s="767"/>
      <c r="K1" s="767"/>
      <c r="L1" s="767"/>
      <c r="M1" s="767"/>
      <c r="N1" s="767"/>
      <c r="O1" s="767"/>
      <c r="P1" s="767"/>
      <c r="Q1" s="767"/>
      <c r="R1" s="767"/>
      <c r="S1" s="767"/>
      <c r="T1" s="767"/>
    </row>
    <row r="2" spans="1:182" x14ac:dyDescent="0.25">
      <c r="A2" s="245"/>
      <c r="B2" s="245">
        <v>1</v>
      </c>
      <c r="C2" s="245">
        <v>2</v>
      </c>
      <c r="D2" s="245">
        <v>3</v>
      </c>
      <c r="E2" s="245">
        <v>4</v>
      </c>
      <c r="F2" s="245">
        <v>5</v>
      </c>
      <c r="G2" s="245">
        <v>6</v>
      </c>
      <c r="H2" s="245">
        <v>7</v>
      </c>
      <c r="I2" s="245">
        <v>8</v>
      </c>
      <c r="J2" s="245">
        <v>9</v>
      </c>
      <c r="K2" s="245">
        <v>10</v>
      </c>
      <c r="L2" s="245">
        <v>11</v>
      </c>
      <c r="M2" s="245">
        <v>12</v>
      </c>
      <c r="N2" s="245">
        <v>13</v>
      </c>
      <c r="O2" s="245">
        <v>14</v>
      </c>
      <c r="P2" s="245">
        <v>15</v>
      </c>
      <c r="Q2" s="245">
        <v>16</v>
      </c>
      <c r="R2" s="245">
        <v>17</v>
      </c>
      <c r="S2" s="245">
        <v>18</v>
      </c>
      <c r="T2" s="245">
        <v>19</v>
      </c>
      <c r="U2" s="245">
        <v>20</v>
      </c>
      <c r="V2" s="245">
        <v>21</v>
      </c>
      <c r="W2" s="245">
        <v>22</v>
      </c>
      <c r="X2" s="245">
        <v>23</v>
      </c>
      <c r="Y2" s="245">
        <v>24</v>
      </c>
      <c r="Z2" s="245">
        <v>25</v>
      </c>
      <c r="AA2" s="245">
        <v>26</v>
      </c>
      <c r="AB2" s="245">
        <v>27</v>
      </c>
      <c r="AC2" s="245">
        <v>28</v>
      </c>
      <c r="AD2" s="245">
        <v>29</v>
      </c>
      <c r="AE2" s="245">
        <v>30</v>
      </c>
      <c r="AF2" s="245">
        <v>31</v>
      </c>
      <c r="AG2" s="245">
        <v>32</v>
      </c>
      <c r="AH2" s="245">
        <v>33</v>
      </c>
      <c r="AI2" s="245">
        <v>34</v>
      </c>
      <c r="AJ2" s="245">
        <v>35</v>
      </c>
      <c r="AK2" s="245">
        <v>36</v>
      </c>
      <c r="AL2" s="245">
        <v>37</v>
      </c>
      <c r="AM2" s="245">
        <v>38</v>
      </c>
      <c r="AN2" s="245">
        <v>39</v>
      </c>
      <c r="AO2" s="245">
        <v>40</v>
      </c>
      <c r="AP2" s="245">
        <v>41</v>
      </c>
      <c r="AQ2" s="245">
        <v>42</v>
      </c>
      <c r="AR2" s="245">
        <v>43</v>
      </c>
      <c r="AS2" s="245">
        <v>44</v>
      </c>
      <c r="AT2" s="245">
        <v>45</v>
      </c>
      <c r="AU2" s="245">
        <v>46</v>
      </c>
      <c r="AV2" s="245">
        <v>47</v>
      </c>
      <c r="AW2" s="245">
        <v>48</v>
      </c>
      <c r="AX2" s="245">
        <v>49</v>
      </c>
      <c r="AY2" s="245">
        <v>50</v>
      </c>
      <c r="AZ2" s="245">
        <v>51</v>
      </c>
      <c r="BA2" s="245">
        <v>52</v>
      </c>
      <c r="BB2" s="245">
        <v>53</v>
      </c>
      <c r="BC2" s="245">
        <v>54</v>
      </c>
      <c r="BD2" s="245">
        <v>55</v>
      </c>
      <c r="BE2" s="245">
        <v>56</v>
      </c>
      <c r="BF2" s="245">
        <v>57</v>
      </c>
      <c r="BG2" s="245">
        <v>58</v>
      </c>
      <c r="BH2" s="245">
        <v>59</v>
      </c>
      <c r="BI2" s="245">
        <v>60</v>
      </c>
      <c r="BJ2" s="245">
        <v>61</v>
      </c>
      <c r="BK2" s="245">
        <v>62</v>
      </c>
      <c r="BL2" s="245">
        <v>63</v>
      </c>
      <c r="BM2" s="245">
        <v>64</v>
      </c>
      <c r="BN2" s="245">
        <v>65</v>
      </c>
      <c r="BO2" s="245">
        <v>66</v>
      </c>
      <c r="BP2" s="245">
        <v>67</v>
      </c>
      <c r="BQ2" s="245">
        <v>68</v>
      </c>
      <c r="BR2" s="245">
        <v>69</v>
      </c>
      <c r="BS2" s="245">
        <v>70</v>
      </c>
      <c r="BT2" s="245">
        <v>71</v>
      </c>
      <c r="BU2" s="245">
        <v>72</v>
      </c>
      <c r="BV2" s="245">
        <v>73</v>
      </c>
      <c r="BW2" s="245">
        <v>74</v>
      </c>
      <c r="BX2" s="245">
        <v>75</v>
      </c>
      <c r="BY2" s="245">
        <v>76</v>
      </c>
      <c r="BZ2" s="245">
        <v>77</v>
      </c>
      <c r="CA2" s="245">
        <v>78</v>
      </c>
      <c r="CB2" s="245">
        <v>79</v>
      </c>
      <c r="CC2" s="245">
        <v>80</v>
      </c>
      <c r="CD2" s="245">
        <v>81</v>
      </c>
      <c r="CE2" s="245">
        <v>82</v>
      </c>
      <c r="CF2" s="245">
        <v>83</v>
      </c>
      <c r="CG2" s="245">
        <v>84</v>
      </c>
      <c r="CH2" s="245">
        <v>85</v>
      </c>
      <c r="CI2" s="245">
        <v>86</v>
      </c>
      <c r="CJ2" s="245">
        <v>87</v>
      </c>
      <c r="CK2" s="245">
        <v>88</v>
      </c>
      <c r="CL2" s="245">
        <v>89</v>
      </c>
      <c r="CM2" s="245">
        <v>90</v>
      </c>
      <c r="CN2" s="245">
        <v>91</v>
      </c>
      <c r="CO2" s="245">
        <v>92</v>
      </c>
      <c r="CP2" s="245">
        <v>93</v>
      </c>
      <c r="CQ2" s="245">
        <v>94</v>
      </c>
      <c r="CR2" s="245">
        <v>95</v>
      </c>
      <c r="CS2" s="245">
        <v>96</v>
      </c>
      <c r="CT2" s="245">
        <v>97</v>
      </c>
      <c r="CU2" s="245">
        <v>98</v>
      </c>
      <c r="CV2" s="245">
        <v>99</v>
      </c>
      <c r="CW2" s="245">
        <v>100</v>
      </c>
      <c r="CX2" s="245">
        <v>101</v>
      </c>
      <c r="CY2" s="245">
        <v>102</v>
      </c>
      <c r="CZ2" s="245">
        <v>103</v>
      </c>
      <c r="DA2" s="245">
        <v>104</v>
      </c>
      <c r="DB2" s="245">
        <v>105</v>
      </c>
      <c r="DC2" s="245">
        <v>106</v>
      </c>
      <c r="DD2" s="245">
        <v>107</v>
      </c>
      <c r="DE2" s="245">
        <v>108</v>
      </c>
      <c r="DF2" s="245">
        <v>109</v>
      </c>
      <c r="DG2" s="245">
        <v>110</v>
      </c>
      <c r="DH2" s="245">
        <v>111</v>
      </c>
      <c r="DI2" s="245">
        <v>112</v>
      </c>
      <c r="DJ2" s="245">
        <v>113</v>
      </c>
      <c r="DK2" s="245">
        <v>114</v>
      </c>
      <c r="DL2" s="245">
        <v>115</v>
      </c>
      <c r="DM2" s="245">
        <v>116</v>
      </c>
      <c r="DN2" s="245">
        <v>117</v>
      </c>
      <c r="DO2" s="245">
        <v>118</v>
      </c>
      <c r="DP2" s="245">
        <v>119</v>
      </c>
      <c r="DQ2" s="245">
        <v>120</v>
      </c>
      <c r="DR2" s="245">
        <v>121</v>
      </c>
      <c r="DS2" s="245">
        <v>122</v>
      </c>
      <c r="DT2" s="245">
        <v>123</v>
      </c>
      <c r="DU2" s="245">
        <v>124</v>
      </c>
      <c r="DV2" s="245">
        <v>125</v>
      </c>
      <c r="DW2" s="245">
        <v>126</v>
      </c>
      <c r="DX2" s="245">
        <v>127</v>
      </c>
      <c r="DY2" s="245">
        <v>128</v>
      </c>
      <c r="DZ2" s="245">
        <v>129</v>
      </c>
      <c r="EA2" s="245">
        <v>130</v>
      </c>
      <c r="EB2" s="245">
        <v>131</v>
      </c>
      <c r="EC2" s="245">
        <v>132</v>
      </c>
      <c r="ED2" s="245">
        <v>133</v>
      </c>
      <c r="EE2" s="245">
        <v>134</v>
      </c>
      <c r="EF2" s="245">
        <v>135</v>
      </c>
      <c r="EG2" s="245">
        <v>136</v>
      </c>
      <c r="EH2" s="245">
        <v>137</v>
      </c>
      <c r="EI2" s="245">
        <v>138</v>
      </c>
      <c r="EJ2" s="245">
        <v>139</v>
      </c>
      <c r="EK2" s="245">
        <v>140</v>
      </c>
      <c r="EL2" s="245">
        <v>141</v>
      </c>
      <c r="EM2" s="245">
        <v>142</v>
      </c>
      <c r="EN2" s="245">
        <v>143</v>
      </c>
      <c r="EO2" s="245">
        <v>144</v>
      </c>
      <c r="EP2" s="245">
        <v>145</v>
      </c>
      <c r="EQ2" s="245">
        <v>146</v>
      </c>
      <c r="ER2" s="245">
        <v>147</v>
      </c>
      <c r="ES2" s="245">
        <v>148</v>
      </c>
      <c r="ET2" s="245">
        <v>149</v>
      </c>
      <c r="EU2" s="245">
        <v>150</v>
      </c>
      <c r="EV2" s="245">
        <v>151</v>
      </c>
      <c r="EW2" s="245">
        <v>152</v>
      </c>
      <c r="EX2" s="245">
        <v>153</v>
      </c>
      <c r="EY2" s="245">
        <v>154</v>
      </c>
      <c r="EZ2" s="245">
        <v>155</v>
      </c>
      <c r="FA2" s="245">
        <v>156</v>
      </c>
      <c r="FB2" s="245">
        <v>157</v>
      </c>
      <c r="FC2" s="245">
        <v>158</v>
      </c>
      <c r="FD2" s="245">
        <v>159</v>
      </c>
      <c r="FE2" s="245">
        <v>160</v>
      </c>
      <c r="FF2" s="245">
        <v>161</v>
      </c>
      <c r="FG2" s="245">
        <v>162</v>
      </c>
      <c r="FH2" s="245">
        <v>163</v>
      </c>
      <c r="FI2" s="245">
        <v>164</v>
      </c>
      <c r="FJ2" s="245">
        <v>165</v>
      </c>
      <c r="FK2" s="245">
        <v>166</v>
      </c>
      <c r="FL2" s="245">
        <v>167</v>
      </c>
      <c r="FM2" s="245">
        <v>168</v>
      </c>
      <c r="FN2" s="245">
        <v>169</v>
      </c>
      <c r="FO2" s="245">
        <v>170</v>
      </c>
      <c r="FP2" s="245">
        <v>171</v>
      </c>
      <c r="FQ2" s="245">
        <v>172</v>
      </c>
      <c r="FR2" s="245">
        <v>173</v>
      </c>
      <c r="FS2" s="245">
        <v>174</v>
      </c>
      <c r="FT2" s="245">
        <v>175</v>
      </c>
      <c r="FU2" s="245">
        <v>176</v>
      </c>
      <c r="FV2" s="245">
        <v>177</v>
      </c>
      <c r="FW2" s="245">
        <v>178</v>
      </c>
      <c r="FX2" s="245">
        <v>179</v>
      </c>
      <c r="FY2" s="245">
        <v>180</v>
      </c>
      <c r="FZ2" s="245">
        <v>181</v>
      </c>
    </row>
    <row r="3" spans="1:182" s="292" customFormat="1" x14ac:dyDescent="0.25">
      <c r="A3" s="284"/>
      <c r="B3" s="285" t="s">
        <v>106</v>
      </c>
      <c r="C3" s="286" t="s">
        <v>132</v>
      </c>
      <c r="D3" s="286"/>
      <c r="E3" s="286"/>
      <c r="F3" s="286"/>
      <c r="G3" s="286"/>
      <c r="H3" s="286"/>
      <c r="I3" s="287"/>
      <c r="J3" s="287"/>
      <c r="K3" s="287"/>
      <c r="L3" s="287"/>
      <c r="M3" s="287"/>
      <c r="N3" s="287"/>
      <c r="O3" s="288"/>
      <c r="P3" s="288"/>
      <c r="Q3" s="288"/>
      <c r="R3" s="288"/>
      <c r="S3" s="288"/>
      <c r="T3" s="288"/>
      <c r="U3" s="289"/>
      <c r="V3" s="289"/>
      <c r="W3" s="289"/>
      <c r="X3" s="289"/>
      <c r="Y3" s="289"/>
      <c r="Z3" s="289"/>
      <c r="AA3" s="290"/>
      <c r="AB3" s="290"/>
      <c r="AC3" s="290"/>
      <c r="AD3" s="290"/>
      <c r="AE3" s="290"/>
      <c r="AF3" s="290"/>
      <c r="AG3" s="286"/>
      <c r="AH3" s="286"/>
      <c r="AI3" s="286"/>
      <c r="AJ3" s="286"/>
      <c r="AK3" s="286"/>
      <c r="AL3" s="286"/>
      <c r="AM3" s="291"/>
      <c r="AN3" s="291"/>
      <c r="AO3" s="291"/>
      <c r="AP3" s="291"/>
      <c r="AQ3" s="291"/>
      <c r="AR3" s="291"/>
      <c r="AS3" s="288"/>
      <c r="AT3" s="288"/>
      <c r="AU3" s="288"/>
      <c r="AV3" s="288"/>
      <c r="AW3" s="288"/>
      <c r="AX3" s="288"/>
      <c r="AY3" s="289"/>
      <c r="AZ3" s="289"/>
      <c r="BA3" s="289"/>
      <c r="BB3" s="289"/>
      <c r="BC3" s="289"/>
      <c r="BD3" s="289"/>
      <c r="BE3" s="290"/>
      <c r="BF3" s="290"/>
      <c r="BG3" s="290"/>
      <c r="BH3" s="290"/>
      <c r="BI3" s="290"/>
      <c r="BJ3" s="290"/>
      <c r="BK3" s="286"/>
      <c r="BL3" s="286"/>
      <c r="BM3" s="286"/>
      <c r="BN3" s="286"/>
      <c r="BO3" s="286"/>
      <c r="BP3" s="286"/>
      <c r="BQ3" s="291"/>
      <c r="BR3" s="291"/>
      <c r="BS3" s="291"/>
      <c r="BT3" s="291"/>
      <c r="BU3" s="291"/>
      <c r="BV3" s="291"/>
      <c r="BW3" s="288"/>
      <c r="BX3" s="288"/>
      <c r="BY3" s="288"/>
      <c r="BZ3" s="288"/>
      <c r="CA3" s="288"/>
      <c r="CB3" s="288"/>
      <c r="CC3" s="289"/>
      <c r="CD3" s="289"/>
      <c r="CE3" s="289"/>
      <c r="CF3" s="289"/>
      <c r="CG3" s="289"/>
      <c r="CH3" s="289"/>
      <c r="CI3" s="290"/>
      <c r="CJ3" s="290"/>
      <c r="CK3" s="290"/>
      <c r="CL3" s="290"/>
      <c r="CM3" s="290"/>
      <c r="CN3" s="290"/>
      <c r="CO3" s="286"/>
      <c r="CP3" s="286"/>
      <c r="CQ3" s="286"/>
      <c r="CR3" s="286"/>
      <c r="CS3" s="286"/>
      <c r="CT3" s="286"/>
      <c r="CU3" s="291"/>
      <c r="CV3" s="291"/>
      <c r="CW3" s="291"/>
      <c r="CX3" s="291"/>
      <c r="CY3" s="291"/>
      <c r="CZ3" s="291"/>
      <c r="DA3" s="288"/>
      <c r="DB3" s="288"/>
      <c r="DC3" s="288"/>
      <c r="DD3" s="288"/>
      <c r="DE3" s="288"/>
      <c r="DF3" s="288"/>
      <c r="DG3" s="289"/>
      <c r="DH3" s="289"/>
      <c r="DI3" s="289"/>
      <c r="DJ3" s="289"/>
      <c r="DK3" s="289"/>
      <c r="DL3" s="289"/>
      <c r="DM3" s="290"/>
      <c r="DN3" s="290"/>
      <c r="DO3" s="290"/>
      <c r="DP3" s="290"/>
      <c r="DQ3" s="290"/>
      <c r="DR3" s="290"/>
      <c r="DS3" s="286"/>
      <c r="DT3" s="286"/>
      <c r="DU3" s="286"/>
      <c r="DV3" s="286"/>
      <c r="DW3" s="286"/>
      <c r="DX3" s="286"/>
      <c r="DY3" s="291"/>
      <c r="DZ3" s="291"/>
      <c r="EA3" s="291"/>
      <c r="EB3" s="291"/>
      <c r="EC3" s="291"/>
      <c r="ED3" s="291"/>
      <c r="EE3" s="288"/>
      <c r="EF3" s="288"/>
      <c r="EG3" s="288"/>
      <c r="EH3" s="288"/>
      <c r="EI3" s="288"/>
      <c r="EJ3" s="288"/>
      <c r="EK3" s="289"/>
      <c r="EL3" s="289"/>
      <c r="EM3" s="289"/>
      <c r="EN3" s="289"/>
      <c r="EO3" s="289"/>
      <c r="EP3" s="289"/>
      <c r="EQ3" s="290"/>
      <c r="ER3" s="290"/>
      <c r="ES3" s="290"/>
      <c r="ET3" s="290"/>
      <c r="EU3" s="290"/>
      <c r="EV3" s="290"/>
      <c r="EW3" s="286"/>
      <c r="EX3" s="286"/>
      <c r="EY3" s="286"/>
      <c r="EZ3" s="286"/>
      <c r="FA3" s="286"/>
      <c r="FB3" s="286"/>
      <c r="FC3" s="291"/>
      <c r="FD3" s="291"/>
      <c r="FE3" s="291"/>
      <c r="FF3" s="291"/>
      <c r="FG3" s="291"/>
      <c r="FH3" s="291"/>
      <c r="FI3" s="288"/>
      <c r="FJ3" s="288"/>
      <c r="FK3" s="288"/>
      <c r="FL3" s="288"/>
      <c r="FM3" s="288"/>
      <c r="FN3" s="288"/>
      <c r="FO3" s="289"/>
      <c r="FP3" s="289"/>
      <c r="FQ3" s="289"/>
      <c r="FR3" s="289"/>
      <c r="FS3" s="289"/>
      <c r="FT3" s="289"/>
      <c r="FU3" s="290"/>
      <c r="FV3" s="290"/>
      <c r="FW3" s="290"/>
      <c r="FX3" s="290"/>
      <c r="FY3" s="290"/>
      <c r="FZ3" s="290"/>
    </row>
    <row r="4" spans="1:182" s="292" customFormat="1" x14ac:dyDescent="0.25">
      <c r="A4" s="284"/>
      <c r="B4" s="285"/>
      <c r="C4" s="286" t="s">
        <v>19</v>
      </c>
      <c r="D4" s="286"/>
      <c r="E4" s="286"/>
      <c r="F4" s="286"/>
      <c r="G4" s="286"/>
      <c r="H4" s="286"/>
      <c r="I4" s="287"/>
      <c r="J4" s="287"/>
      <c r="K4" s="287"/>
      <c r="L4" s="287"/>
      <c r="M4" s="287"/>
      <c r="N4" s="287"/>
      <c r="O4" s="288"/>
      <c r="P4" s="288"/>
      <c r="Q4" s="288"/>
      <c r="R4" s="288"/>
      <c r="S4" s="288"/>
      <c r="T4" s="288"/>
      <c r="U4" s="289"/>
      <c r="V4" s="289"/>
      <c r="W4" s="289"/>
      <c r="X4" s="289"/>
      <c r="Y4" s="289"/>
      <c r="Z4" s="289"/>
      <c r="AA4" s="290" t="s">
        <v>211</v>
      </c>
      <c r="AB4" s="290"/>
      <c r="AC4" s="290"/>
      <c r="AD4" s="290"/>
      <c r="AE4" s="290"/>
      <c r="AF4" s="290"/>
      <c r="AG4" s="286" t="s">
        <v>20</v>
      </c>
      <c r="AH4" s="286"/>
      <c r="AI4" s="286"/>
      <c r="AJ4" s="286"/>
      <c r="AK4" s="286"/>
      <c r="AL4" s="286"/>
      <c r="AM4" s="291"/>
      <c r="AN4" s="291"/>
      <c r="AO4" s="291"/>
      <c r="AP4" s="291"/>
      <c r="AQ4" s="291"/>
      <c r="AR4" s="291"/>
      <c r="AS4" s="288"/>
      <c r="AT4" s="288"/>
      <c r="AU4" s="288"/>
      <c r="AV4" s="288"/>
      <c r="AW4" s="288"/>
      <c r="AX4" s="288"/>
      <c r="AY4" s="289"/>
      <c r="AZ4" s="289"/>
      <c r="BA4" s="289"/>
      <c r="BB4" s="289"/>
      <c r="BC4" s="289"/>
      <c r="BD4" s="289"/>
      <c r="BE4" s="290"/>
      <c r="BF4" s="290"/>
      <c r="BG4" s="290"/>
      <c r="BH4" s="290"/>
      <c r="BI4" s="290"/>
      <c r="BJ4" s="290"/>
      <c r="BK4" s="286" t="s">
        <v>21</v>
      </c>
      <c r="BL4" s="286"/>
      <c r="BM4" s="286"/>
      <c r="BN4" s="286"/>
      <c r="BO4" s="286"/>
      <c r="BP4" s="286"/>
      <c r="BQ4" s="291"/>
      <c r="BR4" s="291"/>
      <c r="BS4" s="291"/>
      <c r="BT4" s="291"/>
      <c r="BU4" s="291"/>
      <c r="BV4" s="291"/>
      <c r="BW4" s="288"/>
      <c r="BX4" s="288"/>
      <c r="BY4" s="288"/>
      <c r="BZ4" s="288"/>
      <c r="CA4" s="288"/>
      <c r="CB4" s="288"/>
      <c r="CC4" s="289"/>
      <c r="CD4" s="289"/>
      <c r="CE4" s="289"/>
      <c r="CF4" s="289"/>
      <c r="CG4" s="289"/>
      <c r="CH4" s="289"/>
      <c r="CI4" s="290"/>
      <c r="CJ4" s="290"/>
      <c r="CK4" s="290"/>
      <c r="CL4" s="290"/>
      <c r="CM4" s="290"/>
      <c r="CN4" s="290"/>
      <c r="CO4" s="286" t="s">
        <v>18</v>
      </c>
      <c r="CP4" s="286"/>
      <c r="CQ4" s="286"/>
      <c r="CR4" s="286"/>
      <c r="CS4" s="286"/>
      <c r="CT4" s="286"/>
      <c r="CU4" s="291"/>
      <c r="CV4" s="291"/>
      <c r="CW4" s="291"/>
      <c r="CX4" s="291"/>
      <c r="CY4" s="291"/>
      <c r="CZ4" s="291"/>
      <c r="DA4" s="288"/>
      <c r="DB4" s="288"/>
      <c r="DC4" s="288"/>
      <c r="DD4" s="288"/>
      <c r="DE4" s="288"/>
      <c r="DF4" s="288"/>
      <c r="DG4" s="289"/>
      <c r="DH4" s="289"/>
      <c r="DI4" s="289"/>
      <c r="DJ4" s="289"/>
      <c r="DK4" s="289"/>
      <c r="DL4" s="289"/>
      <c r="DM4" s="290"/>
      <c r="DN4" s="290"/>
      <c r="DO4" s="290"/>
      <c r="DP4" s="290"/>
      <c r="DQ4" s="290"/>
      <c r="DR4" s="290"/>
      <c r="DS4" s="286" t="s">
        <v>17</v>
      </c>
      <c r="DT4" s="286"/>
      <c r="DU4" s="286"/>
      <c r="DV4" s="286"/>
      <c r="DW4" s="286"/>
      <c r="DX4" s="286"/>
      <c r="DY4" s="291"/>
      <c r="DZ4" s="291"/>
      <c r="EA4" s="291"/>
      <c r="EB4" s="291"/>
      <c r="EC4" s="291"/>
      <c r="ED4" s="291"/>
      <c r="EE4" s="288"/>
      <c r="EF4" s="288"/>
      <c r="EG4" s="288"/>
      <c r="EH4" s="288"/>
      <c r="EI4" s="288"/>
      <c r="EJ4" s="288"/>
      <c r="EK4" s="289"/>
      <c r="EL4" s="289"/>
      <c r="EM4" s="289"/>
      <c r="EN4" s="289"/>
      <c r="EO4" s="289"/>
      <c r="EP4" s="289"/>
      <c r="EQ4" s="290"/>
      <c r="ER4" s="290"/>
      <c r="ES4" s="290"/>
      <c r="ET4" s="290"/>
      <c r="EU4" s="290"/>
      <c r="EV4" s="290"/>
      <c r="EW4" s="286" t="s">
        <v>55</v>
      </c>
      <c r="EX4" s="286"/>
      <c r="EY4" s="286"/>
      <c r="EZ4" s="286"/>
      <c r="FA4" s="286"/>
      <c r="FB4" s="286"/>
      <c r="FC4" s="291"/>
      <c r="FD4" s="291"/>
      <c r="FE4" s="291"/>
      <c r="FF4" s="291"/>
      <c r="FG4" s="291"/>
      <c r="FH4" s="291"/>
      <c r="FI4" s="288"/>
      <c r="FJ4" s="288"/>
      <c r="FK4" s="288"/>
      <c r="FL4" s="288"/>
      <c r="FM4" s="288"/>
      <c r="FN4" s="288"/>
      <c r="FO4" s="289"/>
      <c r="FP4" s="289"/>
      <c r="FQ4" s="289"/>
      <c r="FR4" s="289"/>
      <c r="FS4" s="289"/>
      <c r="FT4" s="289"/>
      <c r="FU4" s="290"/>
      <c r="FV4" s="290"/>
      <c r="FW4" s="290"/>
      <c r="FX4" s="290"/>
      <c r="FY4" s="290"/>
      <c r="FZ4" s="290"/>
    </row>
    <row r="5" spans="1:182" s="292" customFormat="1" x14ac:dyDescent="0.25">
      <c r="A5" s="284"/>
      <c r="B5" s="285"/>
      <c r="C5" s="286" t="s">
        <v>211</v>
      </c>
      <c r="D5" s="286"/>
      <c r="E5" s="286"/>
      <c r="F5" s="286"/>
      <c r="G5" s="286"/>
      <c r="H5" s="286"/>
      <c r="I5" s="287" t="s">
        <v>212</v>
      </c>
      <c r="J5" s="287"/>
      <c r="K5" s="287"/>
      <c r="L5" s="287"/>
      <c r="M5" s="287"/>
      <c r="N5" s="287"/>
      <c r="O5" s="288" t="s">
        <v>213</v>
      </c>
      <c r="P5" s="288"/>
      <c r="Q5" s="288"/>
      <c r="R5" s="288"/>
      <c r="S5" s="288"/>
      <c r="T5" s="288"/>
      <c r="U5" s="289" t="s">
        <v>214</v>
      </c>
      <c r="V5" s="289"/>
      <c r="W5" s="289"/>
      <c r="X5" s="289"/>
      <c r="Y5" s="289"/>
      <c r="Z5" s="289"/>
      <c r="AA5" s="290">
        <v>1</v>
      </c>
      <c r="AB5" s="290"/>
      <c r="AC5" s="290"/>
      <c r="AD5" s="290"/>
      <c r="AE5" s="290"/>
      <c r="AF5" s="290"/>
      <c r="AG5" s="286" t="s">
        <v>211</v>
      </c>
      <c r="AH5" s="286"/>
      <c r="AI5" s="286"/>
      <c r="AJ5" s="286"/>
      <c r="AK5" s="286"/>
      <c r="AL5" s="286"/>
      <c r="AM5" s="291" t="s">
        <v>212</v>
      </c>
      <c r="AN5" s="291"/>
      <c r="AO5" s="291"/>
      <c r="AP5" s="291"/>
      <c r="AQ5" s="291"/>
      <c r="AR5" s="291"/>
      <c r="AS5" s="288" t="s">
        <v>213</v>
      </c>
      <c r="AT5" s="288"/>
      <c r="AU5" s="288"/>
      <c r="AV5" s="288"/>
      <c r="AW5" s="288"/>
      <c r="AX5" s="288"/>
      <c r="AY5" s="289" t="s">
        <v>214</v>
      </c>
      <c r="AZ5" s="289"/>
      <c r="BA5" s="289"/>
      <c r="BB5" s="289"/>
      <c r="BC5" s="289"/>
      <c r="BD5" s="289"/>
      <c r="BE5" s="290" t="s">
        <v>211</v>
      </c>
      <c r="BF5" s="290"/>
      <c r="BG5" s="290"/>
      <c r="BH5" s="290"/>
      <c r="BI5" s="290"/>
      <c r="BJ5" s="290"/>
      <c r="BK5" s="286" t="s">
        <v>211</v>
      </c>
      <c r="BL5" s="286"/>
      <c r="BM5" s="286"/>
      <c r="BN5" s="286"/>
      <c r="BO5" s="286"/>
      <c r="BP5" s="286"/>
      <c r="BQ5" s="291" t="s">
        <v>212</v>
      </c>
      <c r="BR5" s="291"/>
      <c r="BS5" s="291"/>
      <c r="BT5" s="291"/>
      <c r="BU5" s="291"/>
      <c r="BV5" s="291"/>
      <c r="BW5" s="288" t="s">
        <v>213</v>
      </c>
      <c r="BX5" s="288"/>
      <c r="BY5" s="288"/>
      <c r="BZ5" s="288"/>
      <c r="CA5" s="288"/>
      <c r="CB5" s="288"/>
      <c r="CC5" s="289" t="s">
        <v>214</v>
      </c>
      <c r="CD5" s="289"/>
      <c r="CE5" s="289"/>
      <c r="CF5" s="289"/>
      <c r="CG5" s="289"/>
      <c r="CH5" s="289"/>
      <c r="CI5" s="290" t="s">
        <v>211</v>
      </c>
      <c r="CJ5" s="290"/>
      <c r="CK5" s="290"/>
      <c r="CL5" s="290"/>
      <c r="CM5" s="290"/>
      <c r="CN5" s="290"/>
      <c r="CO5" s="286" t="s">
        <v>211</v>
      </c>
      <c r="CP5" s="286"/>
      <c r="CQ5" s="286"/>
      <c r="CR5" s="286"/>
      <c r="CS5" s="286"/>
      <c r="CT5" s="286"/>
      <c r="CU5" s="291" t="s">
        <v>212</v>
      </c>
      <c r="CV5" s="291"/>
      <c r="CW5" s="291"/>
      <c r="CX5" s="291"/>
      <c r="CY5" s="291"/>
      <c r="CZ5" s="291"/>
      <c r="DA5" s="288" t="s">
        <v>213</v>
      </c>
      <c r="DB5" s="288"/>
      <c r="DC5" s="288"/>
      <c r="DD5" s="288"/>
      <c r="DE5" s="288"/>
      <c r="DF5" s="288"/>
      <c r="DG5" s="289" t="s">
        <v>214</v>
      </c>
      <c r="DH5" s="289"/>
      <c r="DI5" s="289"/>
      <c r="DJ5" s="289"/>
      <c r="DK5" s="289"/>
      <c r="DL5" s="289"/>
      <c r="DM5" s="290" t="s">
        <v>211</v>
      </c>
      <c r="DN5" s="290"/>
      <c r="DO5" s="290"/>
      <c r="DP5" s="290"/>
      <c r="DQ5" s="290"/>
      <c r="DR5" s="290"/>
      <c r="DS5" s="286" t="s">
        <v>211</v>
      </c>
      <c r="DT5" s="286"/>
      <c r="DU5" s="286"/>
      <c r="DV5" s="286"/>
      <c r="DW5" s="286"/>
      <c r="DX5" s="286"/>
      <c r="DY5" s="291" t="s">
        <v>212</v>
      </c>
      <c r="DZ5" s="291"/>
      <c r="EA5" s="291"/>
      <c r="EB5" s="291"/>
      <c r="EC5" s="291"/>
      <c r="ED5" s="291"/>
      <c r="EE5" s="288" t="s">
        <v>213</v>
      </c>
      <c r="EF5" s="288"/>
      <c r="EG5" s="288"/>
      <c r="EH5" s="288"/>
      <c r="EI5" s="288"/>
      <c r="EJ5" s="288"/>
      <c r="EK5" s="289" t="s">
        <v>214</v>
      </c>
      <c r="EL5" s="289"/>
      <c r="EM5" s="289"/>
      <c r="EN5" s="289"/>
      <c r="EO5" s="289"/>
      <c r="EP5" s="289"/>
      <c r="EQ5" s="290" t="s">
        <v>211</v>
      </c>
      <c r="ER5" s="290"/>
      <c r="ES5" s="290"/>
      <c r="ET5" s="290"/>
      <c r="EU5" s="290"/>
      <c r="EV5" s="290"/>
      <c r="EW5" s="286" t="s">
        <v>211</v>
      </c>
      <c r="EX5" s="286"/>
      <c r="EY5" s="286"/>
      <c r="EZ5" s="286"/>
      <c r="FA5" s="286"/>
      <c r="FB5" s="286"/>
      <c r="FC5" s="291" t="s">
        <v>212</v>
      </c>
      <c r="FD5" s="291"/>
      <c r="FE5" s="291"/>
      <c r="FF5" s="291"/>
      <c r="FG5" s="291"/>
      <c r="FH5" s="291"/>
      <c r="FI5" s="288" t="s">
        <v>213</v>
      </c>
      <c r="FJ5" s="288"/>
      <c r="FK5" s="288"/>
      <c r="FL5" s="288"/>
      <c r="FM5" s="288"/>
      <c r="FN5" s="288"/>
      <c r="FO5" s="289" t="s">
        <v>214</v>
      </c>
      <c r="FP5" s="289"/>
      <c r="FQ5" s="289"/>
      <c r="FR5" s="289"/>
      <c r="FS5" s="289"/>
      <c r="FT5" s="289"/>
      <c r="FU5" s="290" t="s">
        <v>211</v>
      </c>
      <c r="FV5" s="290"/>
      <c r="FW5" s="290"/>
      <c r="FX5" s="290"/>
      <c r="FY5" s="290"/>
      <c r="FZ5" s="290"/>
    </row>
    <row r="6" spans="1:182" s="292" customFormat="1" x14ac:dyDescent="0.25">
      <c r="A6" s="284"/>
      <c r="B6" s="285"/>
      <c r="C6" s="286">
        <v>1</v>
      </c>
      <c r="D6" s="286"/>
      <c r="E6" s="286"/>
      <c r="F6" s="286"/>
      <c r="G6" s="286"/>
      <c r="H6" s="286"/>
      <c r="I6" s="287">
        <v>1</v>
      </c>
      <c r="J6" s="287"/>
      <c r="K6" s="287"/>
      <c r="L6" s="287"/>
      <c r="M6" s="287"/>
      <c r="N6" s="287"/>
      <c r="O6" s="288">
        <v>1</v>
      </c>
      <c r="P6" s="288"/>
      <c r="Q6" s="288"/>
      <c r="R6" s="288"/>
      <c r="S6" s="288"/>
      <c r="T6" s="288"/>
      <c r="U6" s="289">
        <v>1</v>
      </c>
      <c r="V6" s="289"/>
      <c r="W6" s="289"/>
      <c r="X6" s="289"/>
      <c r="Y6" s="289"/>
      <c r="Z6" s="289"/>
      <c r="AA6" s="290" t="s">
        <v>212</v>
      </c>
      <c r="AB6" s="290"/>
      <c r="AC6" s="290"/>
      <c r="AD6" s="290"/>
      <c r="AE6" s="290"/>
      <c r="AF6" s="290"/>
      <c r="AG6" s="286">
        <v>1</v>
      </c>
      <c r="AH6" s="286"/>
      <c r="AI6" s="286"/>
      <c r="AJ6" s="286"/>
      <c r="AK6" s="286"/>
      <c r="AL6" s="286"/>
      <c r="AM6" s="291">
        <v>1</v>
      </c>
      <c r="AN6" s="291"/>
      <c r="AO6" s="291"/>
      <c r="AP6" s="291"/>
      <c r="AQ6" s="291"/>
      <c r="AR6" s="291"/>
      <c r="AS6" s="288">
        <v>1</v>
      </c>
      <c r="AT6" s="288"/>
      <c r="AU6" s="288"/>
      <c r="AV6" s="288"/>
      <c r="AW6" s="288"/>
      <c r="AX6" s="288"/>
      <c r="AY6" s="289">
        <v>1</v>
      </c>
      <c r="AZ6" s="289"/>
      <c r="BA6" s="289"/>
      <c r="BB6" s="289"/>
      <c r="BC6" s="289"/>
      <c r="BD6" s="289"/>
      <c r="BE6" s="290">
        <v>1</v>
      </c>
      <c r="BF6" s="290"/>
      <c r="BG6" s="290"/>
      <c r="BH6" s="290"/>
      <c r="BI6" s="290"/>
      <c r="BJ6" s="290"/>
      <c r="BK6" s="286">
        <v>1</v>
      </c>
      <c r="BL6" s="286"/>
      <c r="BM6" s="286"/>
      <c r="BN6" s="286"/>
      <c r="BO6" s="286"/>
      <c r="BP6" s="286"/>
      <c r="BQ6" s="291">
        <v>1</v>
      </c>
      <c r="BR6" s="291"/>
      <c r="BS6" s="291"/>
      <c r="BT6" s="291"/>
      <c r="BU6" s="291"/>
      <c r="BV6" s="291"/>
      <c r="BW6" s="288">
        <v>1</v>
      </c>
      <c r="BX6" s="288"/>
      <c r="BY6" s="288"/>
      <c r="BZ6" s="288"/>
      <c r="CA6" s="288"/>
      <c r="CB6" s="288"/>
      <c r="CC6" s="289">
        <v>1</v>
      </c>
      <c r="CD6" s="289"/>
      <c r="CE6" s="289"/>
      <c r="CF6" s="289"/>
      <c r="CG6" s="289"/>
      <c r="CH6" s="289"/>
      <c r="CI6" s="290">
        <v>1</v>
      </c>
      <c r="CJ6" s="290"/>
      <c r="CK6" s="290"/>
      <c r="CL6" s="290"/>
      <c r="CM6" s="290"/>
      <c r="CN6" s="290"/>
      <c r="CO6" s="286">
        <v>1</v>
      </c>
      <c r="CP6" s="286"/>
      <c r="CQ6" s="286"/>
      <c r="CR6" s="286"/>
      <c r="CS6" s="286"/>
      <c r="CT6" s="286"/>
      <c r="CU6" s="291">
        <v>1</v>
      </c>
      <c r="CV6" s="291"/>
      <c r="CW6" s="291"/>
      <c r="CX6" s="291"/>
      <c r="CY6" s="291"/>
      <c r="CZ6" s="291"/>
      <c r="DA6" s="288">
        <v>1</v>
      </c>
      <c r="DB6" s="288"/>
      <c r="DC6" s="288"/>
      <c r="DD6" s="288"/>
      <c r="DE6" s="288"/>
      <c r="DF6" s="288"/>
      <c r="DG6" s="289">
        <v>1</v>
      </c>
      <c r="DH6" s="289"/>
      <c r="DI6" s="289"/>
      <c r="DJ6" s="289"/>
      <c r="DK6" s="289"/>
      <c r="DL6" s="289"/>
      <c r="DM6" s="290">
        <v>1</v>
      </c>
      <c r="DN6" s="290"/>
      <c r="DO6" s="290"/>
      <c r="DP6" s="290"/>
      <c r="DQ6" s="290"/>
      <c r="DR6" s="290"/>
      <c r="DS6" s="286">
        <v>1</v>
      </c>
      <c r="DT6" s="286"/>
      <c r="DU6" s="286"/>
      <c r="DV6" s="286"/>
      <c r="DW6" s="286"/>
      <c r="DX6" s="286"/>
      <c r="DY6" s="291">
        <v>1</v>
      </c>
      <c r="DZ6" s="291"/>
      <c r="EA6" s="291"/>
      <c r="EB6" s="291"/>
      <c r="EC6" s="291"/>
      <c r="ED6" s="291"/>
      <c r="EE6" s="288">
        <v>1</v>
      </c>
      <c r="EF6" s="288"/>
      <c r="EG6" s="288"/>
      <c r="EH6" s="288"/>
      <c r="EI6" s="288"/>
      <c r="EJ6" s="288"/>
      <c r="EK6" s="289">
        <v>1</v>
      </c>
      <c r="EL6" s="289"/>
      <c r="EM6" s="289"/>
      <c r="EN6" s="289"/>
      <c r="EO6" s="289"/>
      <c r="EP6" s="289"/>
      <c r="EQ6" s="290">
        <v>1</v>
      </c>
      <c r="ER6" s="290"/>
      <c r="ES6" s="290"/>
      <c r="ET6" s="290"/>
      <c r="EU6" s="290"/>
      <c r="EV6" s="290"/>
      <c r="EW6" s="286">
        <v>1</v>
      </c>
      <c r="EX6" s="286"/>
      <c r="EY6" s="286"/>
      <c r="EZ6" s="286"/>
      <c r="FA6" s="286"/>
      <c r="FB6" s="286"/>
      <c r="FC6" s="291">
        <v>1</v>
      </c>
      <c r="FD6" s="291"/>
      <c r="FE6" s="291"/>
      <c r="FF6" s="291"/>
      <c r="FG6" s="291"/>
      <c r="FH6" s="291"/>
      <c r="FI6" s="288">
        <v>1</v>
      </c>
      <c r="FJ6" s="288"/>
      <c r="FK6" s="288"/>
      <c r="FL6" s="288"/>
      <c r="FM6" s="288"/>
      <c r="FN6" s="288"/>
      <c r="FO6" s="289">
        <v>1</v>
      </c>
      <c r="FP6" s="289"/>
      <c r="FQ6" s="289"/>
      <c r="FR6" s="289"/>
      <c r="FS6" s="289"/>
      <c r="FT6" s="289"/>
      <c r="FU6" s="290">
        <v>1</v>
      </c>
      <c r="FV6" s="290"/>
      <c r="FW6" s="290"/>
      <c r="FX6" s="290"/>
      <c r="FY6" s="290"/>
      <c r="FZ6" s="290"/>
    </row>
    <row r="7" spans="1:182" s="292" customFormat="1" x14ac:dyDescent="0.25">
      <c r="A7" s="284"/>
      <c r="B7" s="285"/>
      <c r="C7" s="286" t="s">
        <v>219</v>
      </c>
      <c r="D7" s="286"/>
      <c r="E7" s="286"/>
      <c r="F7" s="286"/>
      <c r="G7" s="286"/>
      <c r="H7" s="286"/>
      <c r="I7" s="287" t="s">
        <v>221</v>
      </c>
      <c r="J7" s="287"/>
      <c r="K7" s="287"/>
      <c r="L7" s="287"/>
      <c r="M7" s="287"/>
      <c r="N7" s="287"/>
      <c r="O7" s="288" t="s">
        <v>223</v>
      </c>
      <c r="P7" s="288"/>
      <c r="Q7" s="288"/>
      <c r="R7" s="288"/>
      <c r="S7" s="288"/>
      <c r="T7" s="288"/>
      <c r="U7" s="289" t="s">
        <v>225</v>
      </c>
      <c r="V7" s="289"/>
      <c r="W7" s="289"/>
      <c r="X7" s="289"/>
      <c r="Y7" s="289"/>
      <c r="Z7" s="289"/>
      <c r="AA7" s="290">
        <v>1</v>
      </c>
      <c r="AB7" s="290"/>
      <c r="AC7" s="290"/>
      <c r="AD7" s="290"/>
      <c r="AE7" s="290"/>
      <c r="AF7" s="290"/>
      <c r="AG7" s="286" t="s">
        <v>219</v>
      </c>
      <c r="AH7" s="286"/>
      <c r="AI7" s="286"/>
      <c r="AJ7" s="286"/>
      <c r="AK7" s="286"/>
      <c r="AL7" s="286"/>
      <c r="AM7" s="291" t="s">
        <v>221</v>
      </c>
      <c r="AN7" s="291"/>
      <c r="AO7" s="291"/>
      <c r="AP7" s="291"/>
      <c r="AQ7" s="291"/>
      <c r="AR7" s="291"/>
      <c r="AS7" s="288" t="s">
        <v>223</v>
      </c>
      <c r="AT7" s="288"/>
      <c r="AU7" s="288"/>
      <c r="AV7" s="288"/>
      <c r="AW7" s="288"/>
      <c r="AX7" s="288"/>
      <c r="AY7" s="289" t="s">
        <v>225</v>
      </c>
      <c r="AZ7" s="289"/>
      <c r="BA7" s="289"/>
      <c r="BB7" s="289"/>
      <c r="BC7" s="289"/>
      <c r="BD7" s="289"/>
      <c r="BE7" s="290" t="s">
        <v>212</v>
      </c>
      <c r="BF7" s="290"/>
      <c r="BG7" s="290"/>
      <c r="BH7" s="290"/>
      <c r="BI7" s="290"/>
      <c r="BJ7" s="290"/>
      <c r="BK7" s="286" t="s">
        <v>219</v>
      </c>
      <c r="BL7" s="286"/>
      <c r="BM7" s="286"/>
      <c r="BN7" s="286"/>
      <c r="BO7" s="286"/>
      <c r="BP7" s="286"/>
      <c r="BQ7" s="291" t="s">
        <v>221</v>
      </c>
      <c r="BR7" s="291"/>
      <c r="BS7" s="291"/>
      <c r="BT7" s="291"/>
      <c r="BU7" s="291"/>
      <c r="BV7" s="291"/>
      <c r="BW7" s="288" t="s">
        <v>223</v>
      </c>
      <c r="BX7" s="288"/>
      <c r="BY7" s="288"/>
      <c r="BZ7" s="288"/>
      <c r="CA7" s="288"/>
      <c r="CB7" s="288"/>
      <c r="CC7" s="289" t="s">
        <v>225</v>
      </c>
      <c r="CD7" s="289"/>
      <c r="CE7" s="289"/>
      <c r="CF7" s="289"/>
      <c r="CG7" s="289"/>
      <c r="CH7" s="289"/>
      <c r="CI7" s="290" t="s">
        <v>212</v>
      </c>
      <c r="CJ7" s="290"/>
      <c r="CK7" s="290"/>
      <c r="CL7" s="290"/>
      <c r="CM7" s="290"/>
      <c r="CN7" s="290"/>
      <c r="CO7" s="286" t="s">
        <v>219</v>
      </c>
      <c r="CP7" s="286"/>
      <c r="CQ7" s="286"/>
      <c r="CR7" s="286"/>
      <c r="CS7" s="286"/>
      <c r="CT7" s="286"/>
      <c r="CU7" s="291" t="s">
        <v>221</v>
      </c>
      <c r="CV7" s="291"/>
      <c r="CW7" s="291"/>
      <c r="CX7" s="291"/>
      <c r="CY7" s="291"/>
      <c r="CZ7" s="291"/>
      <c r="DA7" s="288" t="s">
        <v>223</v>
      </c>
      <c r="DB7" s="288"/>
      <c r="DC7" s="288"/>
      <c r="DD7" s="288"/>
      <c r="DE7" s="288"/>
      <c r="DF7" s="288"/>
      <c r="DG7" s="289" t="s">
        <v>225</v>
      </c>
      <c r="DH7" s="289"/>
      <c r="DI7" s="289"/>
      <c r="DJ7" s="289"/>
      <c r="DK7" s="289"/>
      <c r="DL7" s="289"/>
      <c r="DM7" s="290" t="s">
        <v>212</v>
      </c>
      <c r="DN7" s="290"/>
      <c r="DO7" s="290"/>
      <c r="DP7" s="290"/>
      <c r="DQ7" s="290"/>
      <c r="DR7" s="290"/>
      <c r="DS7" s="286" t="s">
        <v>219</v>
      </c>
      <c r="DT7" s="286"/>
      <c r="DU7" s="286"/>
      <c r="DV7" s="286"/>
      <c r="DW7" s="286"/>
      <c r="DX7" s="286"/>
      <c r="DY7" s="291" t="s">
        <v>221</v>
      </c>
      <c r="DZ7" s="291"/>
      <c r="EA7" s="291"/>
      <c r="EB7" s="291"/>
      <c r="EC7" s="291"/>
      <c r="ED7" s="291"/>
      <c r="EE7" s="288" t="s">
        <v>223</v>
      </c>
      <c r="EF7" s="288"/>
      <c r="EG7" s="288"/>
      <c r="EH7" s="288"/>
      <c r="EI7" s="288"/>
      <c r="EJ7" s="288"/>
      <c r="EK7" s="289" t="s">
        <v>225</v>
      </c>
      <c r="EL7" s="289"/>
      <c r="EM7" s="289"/>
      <c r="EN7" s="289"/>
      <c r="EO7" s="289"/>
      <c r="EP7" s="289"/>
      <c r="EQ7" s="290" t="s">
        <v>212</v>
      </c>
      <c r="ER7" s="290"/>
      <c r="ES7" s="290"/>
      <c r="ET7" s="290"/>
      <c r="EU7" s="290"/>
      <c r="EV7" s="290"/>
      <c r="EW7" s="286" t="s">
        <v>219</v>
      </c>
      <c r="EX7" s="286"/>
      <c r="EY7" s="286"/>
      <c r="EZ7" s="286"/>
      <c r="FA7" s="286"/>
      <c r="FB7" s="286"/>
      <c r="FC7" s="291" t="s">
        <v>221</v>
      </c>
      <c r="FD7" s="291"/>
      <c r="FE7" s="291"/>
      <c r="FF7" s="291"/>
      <c r="FG7" s="291"/>
      <c r="FH7" s="291"/>
      <c r="FI7" s="288" t="s">
        <v>223</v>
      </c>
      <c r="FJ7" s="288"/>
      <c r="FK7" s="288"/>
      <c r="FL7" s="288"/>
      <c r="FM7" s="288"/>
      <c r="FN7" s="288"/>
      <c r="FO7" s="289" t="s">
        <v>225</v>
      </c>
      <c r="FP7" s="289"/>
      <c r="FQ7" s="289"/>
      <c r="FR7" s="289"/>
      <c r="FS7" s="289"/>
      <c r="FT7" s="289"/>
      <c r="FU7" s="290" t="s">
        <v>212</v>
      </c>
      <c r="FV7" s="290"/>
      <c r="FW7" s="290"/>
      <c r="FX7" s="290"/>
      <c r="FY7" s="290"/>
      <c r="FZ7" s="290"/>
    </row>
    <row r="8" spans="1:182" s="292" customFormat="1" x14ac:dyDescent="0.25">
      <c r="A8" s="284"/>
      <c r="B8" s="285"/>
      <c r="C8" s="286">
        <v>1</v>
      </c>
      <c r="D8" s="286"/>
      <c r="E8" s="286"/>
      <c r="F8" s="286" t="s">
        <v>55</v>
      </c>
      <c r="G8" s="286"/>
      <c r="H8" s="286"/>
      <c r="I8" s="287">
        <v>1</v>
      </c>
      <c r="J8" s="287"/>
      <c r="K8" s="287"/>
      <c r="L8" s="287" t="s">
        <v>55</v>
      </c>
      <c r="M8" s="287"/>
      <c r="N8" s="287"/>
      <c r="O8" s="288">
        <v>1</v>
      </c>
      <c r="P8" s="288"/>
      <c r="Q8" s="288"/>
      <c r="R8" s="288" t="s">
        <v>55</v>
      </c>
      <c r="S8" s="288"/>
      <c r="T8" s="288"/>
      <c r="U8" s="289">
        <v>1</v>
      </c>
      <c r="V8" s="289"/>
      <c r="W8" s="289"/>
      <c r="X8" s="289" t="s">
        <v>55</v>
      </c>
      <c r="Y8" s="289"/>
      <c r="Z8" s="289"/>
      <c r="AA8" s="290" t="s">
        <v>213</v>
      </c>
      <c r="AB8" s="290"/>
      <c r="AC8" s="290"/>
      <c r="AD8" s="290"/>
      <c r="AE8" s="290"/>
      <c r="AF8" s="290"/>
      <c r="AG8" s="286">
        <v>1</v>
      </c>
      <c r="AH8" s="286"/>
      <c r="AI8" s="286"/>
      <c r="AJ8" s="286" t="s">
        <v>55</v>
      </c>
      <c r="AK8" s="286"/>
      <c r="AL8" s="286"/>
      <c r="AM8" s="291">
        <v>1</v>
      </c>
      <c r="AN8" s="291"/>
      <c r="AO8" s="291"/>
      <c r="AP8" s="291" t="s">
        <v>55</v>
      </c>
      <c r="AQ8" s="291"/>
      <c r="AR8" s="291"/>
      <c r="AS8" s="288">
        <v>1</v>
      </c>
      <c r="AT8" s="288"/>
      <c r="AU8" s="288"/>
      <c r="AV8" s="288" t="s">
        <v>55</v>
      </c>
      <c r="AW8" s="288"/>
      <c r="AX8" s="288"/>
      <c r="AY8" s="289">
        <v>1</v>
      </c>
      <c r="AZ8" s="289"/>
      <c r="BA8" s="289"/>
      <c r="BB8" s="289" t="s">
        <v>55</v>
      </c>
      <c r="BC8" s="289"/>
      <c r="BD8" s="289"/>
      <c r="BE8" s="290">
        <v>1</v>
      </c>
      <c r="BF8" s="290"/>
      <c r="BG8" s="290"/>
      <c r="BH8" s="290"/>
      <c r="BI8" s="290"/>
      <c r="BJ8" s="290"/>
      <c r="BK8" s="286">
        <v>1</v>
      </c>
      <c r="BL8" s="286"/>
      <c r="BM8" s="286"/>
      <c r="BN8" s="286" t="s">
        <v>55</v>
      </c>
      <c r="BO8" s="286"/>
      <c r="BP8" s="286"/>
      <c r="BQ8" s="291">
        <v>1</v>
      </c>
      <c r="BR8" s="291"/>
      <c r="BS8" s="291"/>
      <c r="BT8" s="291" t="s">
        <v>55</v>
      </c>
      <c r="BU8" s="291"/>
      <c r="BV8" s="291"/>
      <c r="BW8" s="288">
        <v>1</v>
      </c>
      <c r="BX8" s="288"/>
      <c r="BY8" s="288"/>
      <c r="BZ8" s="288" t="s">
        <v>55</v>
      </c>
      <c r="CA8" s="288"/>
      <c r="CB8" s="288"/>
      <c r="CC8" s="289">
        <v>1</v>
      </c>
      <c r="CD8" s="289"/>
      <c r="CE8" s="289"/>
      <c r="CF8" s="289" t="s">
        <v>55</v>
      </c>
      <c r="CG8" s="289"/>
      <c r="CH8" s="289"/>
      <c r="CI8" s="290">
        <v>1</v>
      </c>
      <c r="CJ8" s="290"/>
      <c r="CK8" s="290"/>
      <c r="CL8" s="290"/>
      <c r="CM8" s="290"/>
      <c r="CN8" s="290"/>
      <c r="CO8" s="286">
        <v>1</v>
      </c>
      <c r="CP8" s="286"/>
      <c r="CQ8" s="286"/>
      <c r="CR8" s="286" t="s">
        <v>55</v>
      </c>
      <c r="CS8" s="286"/>
      <c r="CT8" s="286"/>
      <c r="CU8" s="291">
        <v>1</v>
      </c>
      <c r="CV8" s="291"/>
      <c r="CW8" s="291"/>
      <c r="CX8" s="291" t="s">
        <v>55</v>
      </c>
      <c r="CY8" s="291"/>
      <c r="CZ8" s="291"/>
      <c r="DA8" s="288">
        <v>1</v>
      </c>
      <c r="DB8" s="288"/>
      <c r="DC8" s="288"/>
      <c r="DD8" s="288" t="s">
        <v>55</v>
      </c>
      <c r="DE8" s="288"/>
      <c r="DF8" s="288"/>
      <c r="DG8" s="289">
        <v>1</v>
      </c>
      <c r="DH8" s="289"/>
      <c r="DI8" s="289"/>
      <c r="DJ8" s="289" t="s">
        <v>55</v>
      </c>
      <c r="DK8" s="289"/>
      <c r="DL8" s="289"/>
      <c r="DM8" s="290">
        <v>1</v>
      </c>
      <c r="DN8" s="290"/>
      <c r="DO8" s="290"/>
      <c r="DP8" s="290"/>
      <c r="DQ8" s="290"/>
      <c r="DR8" s="290"/>
      <c r="DS8" s="286">
        <v>1</v>
      </c>
      <c r="DT8" s="286"/>
      <c r="DU8" s="286"/>
      <c r="DV8" s="286" t="s">
        <v>55</v>
      </c>
      <c r="DW8" s="286"/>
      <c r="DX8" s="286"/>
      <c r="DY8" s="291">
        <v>1</v>
      </c>
      <c r="DZ8" s="291"/>
      <c r="EA8" s="291"/>
      <c r="EB8" s="291" t="s">
        <v>55</v>
      </c>
      <c r="EC8" s="291"/>
      <c r="ED8" s="291"/>
      <c r="EE8" s="288">
        <v>1</v>
      </c>
      <c r="EF8" s="288"/>
      <c r="EG8" s="288"/>
      <c r="EH8" s="288" t="s">
        <v>55</v>
      </c>
      <c r="EI8" s="288"/>
      <c r="EJ8" s="288"/>
      <c r="EK8" s="289">
        <v>1</v>
      </c>
      <c r="EL8" s="289"/>
      <c r="EM8" s="289"/>
      <c r="EN8" s="289" t="s">
        <v>55</v>
      </c>
      <c r="EO8" s="289"/>
      <c r="EP8" s="289"/>
      <c r="EQ8" s="290">
        <v>1</v>
      </c>
      <c r="ER8" s="290"/>
      <c r="ES8" s="290"/>
      <c r="ET8" s="290"/>
      <c r="EU8" s="290"/>
      <c r="EV8" s="290"/>
      <c r="EW8" s="286">
        <v>1</v>
      </c>
      <c r="EX8" s="286"/>
      <c r="EY8" s="286"/>
      <c r="EZ8" s="286" t="s">
        <v>55</v>
      </c>
      <c r="FA8" s="286"/>
      <c r="FB8" s="286"/>
      <c r="FC8" s="291">
        <v>1</v>
      </c>
      <c r="FD8" s="291"/>
      <c r="FE8" s="291"/>
      <c r="FF8" s="291" t="s">
        <v>55</v>
      </c>
      <c r="FG8" s="291"/>
      <c r="FH8" s="291"/>
      <c r="FI8" s="288">
        <v>1</v>
      </c>
      <c r="FJ8" s="288"/>
      <c r="FK8" s="288"/>
      <c r="FL8" s="288" t="s">
        <v>55</v>
      </c>
      <c r="FM8" s="288"/>
      <c r="FN8" s="288"/>
      <c r="FO8" s="289">
        <v>1</v>
      </c>
      <c r="FP8" s="289"/>
      <c r="FQ8" s="289"/>
      <c r="FR8" s="289" t="s">
        <v>55</v>
      </c>
      <c r="FS8" s="289"/>
      <c r="FT8" s="289"/>
      <c r="FU8" s="290">
        <v>1</v>
      </c>
      <c r="FV8" s="290"/>
      <c r="FW8" s="290"/>
      <c r="FX8" s="290"/>
      <c r="FY8" s="290"/>
      <c r="FZ8" s="290"/>
    </row>
    <row r="9" spans="1:182" s="292" customFormat="1" x14ac:dyDescent="0.25">
      <c r="C9" s="286" t="s">
        <v>217</v>
      </c>
      <c r="D9" s="286"/>
      <c r="E9" s="286"/>
      <c r="F9" s="286" t="s">
        <v>217</v>
      </c>
      <c r="G9" s="286"/>
      <c r="H9" s="286"/>
      <c r="I9" s="287" t="s">
        <v>217</v>
      </c>
      <c r="J9" s="287"/>
      <c r="K9" s="287"/>
      <c r="L9" s="287" t="s">
        <v>217</v>
      </c>
      <c r="M9" s="287"/>
      <c r="N9" s="287"/>
      <c r="O9" s="288" t="s">
        <v>217</v>
      </c>
      <c r="P9" s="288"/>
      <c r="Q9" s="288"/>
      <c r="R9" s="288" t="s">
        <v>217</v>
      </c>
      <c r="S9" s="288"/>
      <c r="T9" s="288"/>
      <c r="U9" s="289" t="s">
        <v>217</v>
      </c>
      <c r="V9" s="289"/>
      <c r="W9" s="289"/>
      <c r="X9" s="289" t="s">
        <v>217</v>
      </c>
      <c r="Y9" s="289"/>
      <c r="Z9" s="289"/>
      <c r="AA9" s="290"/>
      <c r="AB9" s="290"/>
      <c r="AC9" s="290"/>
      <c r="AD9" s="290"/>
      <c r="AE9" s="290"/>
      <c r="AF9" s="290"/>
      <c r="AG9" s="286" t="s">
        <v>217</v>
      </c>
      <c r="AH9" s="286"/>
      <c r="AI9" s="286"/>
      <c r="AJ9" s="286" t="s">
        <v>217</v>
      </c>
      <c r="AK9" s="286"/>
      <c r="AL9" s="286"/>
      <c r="AM9" s="291" t="s">
        <v>217</v>
      </c>
      <c r="AN9" s="291"/>
      <c r="AO9" s="291"/>
      <c r="AP9" s="291" t="s">
        <v>217</v>
      </c>
      <c r="AQ9" s="291"/>
      <c r="AR9" s="291"/>
      <c r="AS9" s="288" t="s">
        <v>217</v>
      </c>
      <c r="AT9" s="288"/>
      <c r="AU9" s="288"/>
      <c r="AV9" s="288" t="s">
        <v>217</v>
      </c>
      <c r="AW9" s="288"/>
      <c r="AX9" s="288"/>
      <c r="AY9" s="289" t="s">
        <v>217</v>
      </c>
      <c r="AZ9" s="289"/>
      <c r="BA9" s="289"/>
      <c r="BB9" s="289" t="s">
        <v>217</v>
      </c>
      <c r="BC9" s="289"/>
      <c r="BD9" s="289"/>
      <c r="BE9" s="290" t="s">
        <v>213</v>
      </c>
      <c r="BF9" s="290"/>
      <c r="BG9" s="290"/>
      <c r="BH9" s="290"/>
      <c r="BI9" s="290"/>
      <c r="BJ9" s="290"/>
      <c r="BK9" s="286" t="s">
        <v>217</v>
      </c>
      <c r="BL9" s="286"/>
      <c r="BM9" s="286"/>
      <c r="BN9" s="286" t="s">
        <v>217</v>
      </c>
      <c r="BO9" s="286"/>
      <c r="BP9" s="286"/>
      <c r="BQ9" s="291" t="s">
        <v>217</v>
      </c>
      <c r="BR9" s="291"/>
      <c r="BS9" s="291"/>
      <c r="BT9" s="291" t="s">
        <v>217</v>
      </c>
      <c r="BU9" s="291"/>
      <c r="BV9" s="291"/>
      <c r="BW9" s="288" t="s">
        <v>217</v>
      </c>
      <c r="BX9" s="288"/>
      <c r="BY9" s="288"/>
      <c r="BZ9" s="288" t="s">
        <v>217</v>
      </c>
      <c r="CA9" s="288"/>
      <c r="CB9" s="288"/>
      <c r="CC9" s="289" t="s">
        <v>217</v>
      </c>
      <c r="CD9" s="289"/>
      <c r="CE9" s="289"/>
      <c r="CF9" s="289" t="s">
        <v>217</v>
      </c>
      <c r="CG9" s="289"/>
      <c r="CH9" s="289"/>
      <c r="CI9" s="290" t="s">
        <v>213</v>
      </c>
      <c r="CJ9" s="290"/>
      <c r="CK9" s="290"/>
      <c r="CL9" s="290"/>
      <c r="CM9" s="290"/>
      <c r="CN9" s="290"/>
      <c r="CO9" s="286" t="s">
        <v>217</v>
      </c>
      <c r="CP9" s="286"/>
      <c r="CQ9" s="286"/>
      <c r="CR9" s="286" t="s">
        <v>217</v>
      </c>
      <c r="CS9" s="286"/>
      <c r="CT9" s="286"/>
      <c r="CU9" s="291" t="s">
        <v>217</v>
      </c>
      <c r="CV9" s="291"/>
      <c r="CW9" s="291"/>
      <c r="CX9" s="291" t="s">
        <v>217</v>
      </c>
      <c r="CY9" s="291"/>
      <c r="CZ9" s="291"/>
      <c r="DA9" s="288" t="s">
        <v>217</v>
      </c>
      <c r="DB9" s="288"/>
      <c r="DC9" s="288"/>
      <c r="DD9" s="288" t="s">
        <v>217</v>
      </c>
      <c r="DE9" s="288"/>
      <c r="DF9" s="288"/>
      <c r="DG9" s="289" t="s">
        <v>217</v>
      </c>
      <c r="DH9" s="289"/>
      <c r="DI9" s="289"/>
      <c r="DJ9" s="289" t="s">
        <v>217</v>
      </c>
      <c r="DK9" s="289"/>
      <c r="DL9" s="289"/>
      <c r="DM9" s="290" t="s">
        <v>213</v>
      </c>
      <c r="DN9" s="290"/>
      <c r="DO9" s="290"/>
      <c r="DP9" s="290"/>
      <c r="DQ9" s="290"/>
      <c r="DR9" s="290"/>
      <c r="DS9" s="286" t="s">
        <v>217</v>
      </c>
      <c r="DT9" s="286"/>
      <c r="DU9" s="286"/>
      <c r="DV9" s="286" t="s">
        <v>217</v>
      </c>
      <c r="DW9" s="286"/>
      <c r="DX9" s="286"/>
      <c r="DY9" s="291" t="s">
        <v>217</v>
      </c>
      <c r="DZ9" s="291"/>
      <c r="EA9" s="291"/>
      <c r="EB9" s="291" t="s">
        <v>217</v>
      </c>
      <c r="EC9" s="291"/>
      <c r="ED9" s="291"/>
      <c r="EE9" s="288" t="s">
        <v>217</v>
      </c>
      <c r="EF9" s="288"/>
      <c r="EG9" s="288"/>
      <c r="EH9" s="288" t="s">
        <v>217</v>
      </c>
      <c r="EI9" s="288"/>
      <c r="EJ9" s="288"/>
      <c r="EK9" s="289" t="s">
        <v>217</v>
      </c>
      <c r="EL9" s="289"/>
      <c r="EM9" s="289"/>
      <c r="EN9" s="289" t="s">
        <v>217</v>
      </c>
      <c r="EO9" s="289"/>
      <c r="EP9" s="289"/>
      <c r="EQ9" s="290" t="s">
        <v>213</v>
      </c>
      <c r="ER9" s="290"/>
      <c r="ES9" s="290"/>
      <c r="ET9" s="290"/>
      <c r="EU9" s="290"/>
      <c r="EV9" s="290"/>
      <c r="EW9" s="286" t="s">
        <v>217</v>
      </c>
      <c r="EX9" s="286"/>
      <c r="EY9" s="286"/>
      <c r="EZ9" s="286" t="s">
        <v>217</v>
      </c>
      <c r="FA9" s="286"/>
      <c r="FB9" s="286"/>
      <c r="FC9" s="291" t="s">
        <v>217</v>
      </c>
      <c r="FD9" s="291"/>
      <c r="FE9" s="291"/>
      <c r="FF9" s="291" t="s">
        <v>217</v>
      </c>
      <c r="FG9" s="291"/>
      <c r="FH9" s="291"/>
      <c r="FI9" s="288" t="s">
        <v>217</v>
      </c>
      <c r="FJ9" s="288"/>
      <c r="FK9" s="288"/>
      <c r="FL9" s="288" t="s">
        <v>217</v>
      </c>
      <c r="FM9" s="288"/>
      <c r="FN9" s="288"/>
      <c r="FO9" s="289" t="s">
        <v>217</v>
      </c>
      <c r="FP9" s="289"/>
      <c r="FQ9" s="289"/>
      <c r="FR9" s="289" t="s">
        <v>217</v>
      </c>
      <c r="FS9" s="289"/>
      <c r="FT9" s="289"/>
      <c r="FU9" s="290" t="s">
        <v>213</v>
      </c>
      <c r="FV9" s="290"/>
      <c r="FW9" s="290"/>
      <c r="FX9" s="290"/>
      <c r="FY9" s="290"/>
      <c r="FZ9" s="290"/>
    </row>
    <row r="10" spans="1:182" s="292" customFormat="1" x14ac:dyDescent="0.25">
      <c r="C10" s="286" t="s">
        <v>55</v>
      </c>
      <c r="D10" s="286" t="s">
        <v>54</v>
      </c>
      <c r="E10" s="286" t="s">
        <v>53</v>
      </c>
      <c r="F10" s="286" t="s">
        <v>55</v>
      </c>
      <c r="G10" s="286" t="s">
        <v>54</v>
      </c>
      <c r="H10" s="286" t="s">
        <v>53</v>
      </c>
      <c r="I10" s="287" t="s">
        <v>55</v>
      </c>
      <c r="J10" s="287" t="s">
        <v>54</v>
      </c>
      <c r="K10" s="287" t="s">
        <v>53</v>
      </c>
      <c r="L10" s="287" t="s">
        <v>55</v>
      </c>
      <c r="M10" s="287" t="s">
        <v>54</v>
      </c>
      <c r="N10" s="287" t="s">
        <v>53</v>
      </c>
      <c r="O10" s="288" t="s">
        <v>55</v>
      </c>
      <c r="P10" s="288" t="s">
        <v>54</v>
      </c>
      <c r="Q10" s="288" t="s">
        <v>53</v>
      </c>
      <c r="R10" s="288" t="s">
        <v>55</v>
      </c>
      <c r="S10" s="288" t="s">
        <v>54</v>
      </c>
      <c r="T10" s="288" t="s">
        <v>53</v>
      </c>
      <c r="U10" s="289" t="s">
        <v>55</v>
      </c>
      <c r="V10" s="289" t="s">
        <v>54</v>
      </c>
      <c r="W10" s="289" t="s">
        <v>53</v>
      </c>
      <c r="X10" s="289" t="s">
        <v>55</v>
      </c>
      <c r="Y10" s="289" t="s">
        <v>54</v>
      </c>
      <c r="Z10" s="289" t="s">
        <v>53</v>
      </c>
      <c r="AA10" s="290"/>
      <c r="AB10" s="290"/>
      <c r="AC10" s="290"/>
      <c r="AD10" s="290"/>
      <c r="AE10" s="290"/>
      <c r="AF10" s="290"/>
      <c r="AG10" s="286" t="s">
        <v>55</v>
      </c>
      <c r="AH10" s="286" t="s">
        <v>54</v>
      </c>
      <c r="AI10" s="286" t="s">
        <v>53</v>
      </c>
      <c r="AJ10" s="286" t="s">
        <v>55</v>
      </c>
      <c r="AK10" s="286" t="s">
        <v>54</v>
      </c>
      <c r="AL10" s="286" t="s">
        <v>53</v>
      </c>
      <c r="AM10" s="291" t="s">
        <v>55</v>
      </c>
      <c r="AN10" s="291" t="s">
        <v>54</v>
      </c>
      <c r="AO10" s="291" t="s">
        <v>53</v>
      </c>
      <c r="AP10" s="291" t="s">
        <v>55</v>
      </c>
      <c r="AQ10" s="291" t="s">
        <v>54</v>
      </c>
      <c r="AR10" s="291" t="s">
        <v>53</v>
      </c>
      <c r="AS10" s="288" t="s">
        <v>55</v>
      </c>
      <c r="AT10" s="288" t="s">
        <v>54</v>
      </c>
      <c r="AU10" s="288" t="s">
        <v>53</v>
      </c>
      <c r="AV10" s="288" t="s">
        <v>55</v>
      </c>
      <c r="AW10" s="288" t="s">
        <v>54</v>
      </c>
      <c r="AX10" s="288" t="s">
        <v>53</v>
      </c>
      <c r="AY10" s="289" t="s">
        <v>55</v>
      </c>
      <c r="AZ10" s="289" t="s">
        <v>54</v>
      </c>
      <c r="BA10" s="289" t="s">
        <v>53</v>
      </c>
      <c r="BB10" s="289" t="s">
        <v>55</v>
      </c>
      <c r="BC10" s="289" t="s">
        <v>54</v>
      </c>
      <c r="BD10" s="289" t="s">
        <v>53</v>
      </c>
      <c r="BE10" s="290"/>
      <c r="BF10" s="290"/>
      <c r="BG10" s="290"/>
      <c r="BH10" s="290"/>
      <c r="BI10" s="290"/>
      <c r="BJ10" s="290"/>
      <c r="BK10" s="286" t="s">
        <v>55</v>
      </c>
      <c r="BL10" s="286" t="s">
        <v>54</v>
      </c>
      <c r="BM10" s="286" t="s">
        <v>53</v>
      </c>
      <c r="BN10" s="286" t="s">
        <v>55</v>
      </c>
      <c r="BO10" s="286" t="s">
        <v>54</v>
      </c>
      <c r="BP10" s="286" t="s">
        <v>53</v>
      </c>
      <c r="BQ10" s="291" t="s">
        <v>55</v>
      </c>
      <c r="BR10" s="291" t="s">
        <v>54</v>
      </c>
      <c r="BS10" s="291" t="s">
        <v>53</v>
      </c>
      <c r="BT10" s="291" t="s">
        <v>55</v>
      </c>
      <c r="BU10" s="291" t="s">
        <v>54</v>
      </c>
      <c r="BV10" s="291" t="s">
        <v>53</v>
      </c>
      <c r="BW10" s="288" t="s">
        <v>55</v>
      </c>
      <c r="BX10" s="288" t="s">
        <v>54</v>
      </c>
      <c r="BY10" s="288" t="s">
        <v>53</v>
      </c>
      <c r="BZ10" s="288" t="s">
        <v>55</v>
      </c>
      <c r="CA10" s="288" t="s">
        <v>54</v>
      </c>
      <c r="CB10" s="288" t="s">
        <v>53</v>
      </c>
      <c r="CC10" s="289" t="s">
        <v>55</v>
      </c>
      <c r="CD10" s="289" t="s">
        <v>54</v>
      </c>
      <c r="CE10" s="289" t="s">
        <v>53</v>
      </c>
      <c r="CF10" s="289" t="s">
        <v>55</v>
      </c>
      <c r="CG10" s="289" t="s">
        <v>54</v>
      </c>
      <c r="CH10" s="289" t="s">
        <v>53</v>
      </c>
      <c r="CI10" s="290"/>
      <c r="CJ10" s="290"/>
      <c r="CK10" s="290"/>
      <c r="CL10" s="290"/>
      <c r="CM10" s="290"/>
      <c r="CN10" s="290"/>
      <c r="CO10" s="286" t="s">
        <v>55</v>
      </c>
      <c r="CP10" s="286" t="s">
        <v>54</v>
      </c>
      <c r="CQ10" s="286" t="s">
        <v>53</v>
      </c>
      <c r="CR10" s="286" t="s">
        <v>55</v>
      </c>
      <c r="CS10" s="286" t="s">
        <v>54</v>
      </c>
      <c r="CT10" s="286" t="s">
        <v>53</v>
      </c>
      <c r="CU10" s="291" t="s">
        <v>55</v>
      </c>
      <c r="CV10" s="291" t="s">
        <v>54</v>
      </c>
      <c r="CW10" s="291" t="s">
        <v>53</v>
      </c>
      <c r="CX10" s="291" t="s">
        <v>55</v>
      </c>
      <c r="CY10" s="291" t="s">
        <v>54</v>
      </c>
      <c r="CZ10" s="291" t="s">
        <v>53</v>
      </c>
      <c r="DA10" s="288" t="s">
        <v>55</v>
      </c>
      <c r="DB10" s="288" t="s">
        <v>54</v>
      </c>
      <c r="DC10" s="288" t="s">
        <v>53</v>
      </c>
      <c r="DD10" s="288" t="s">
        <v>55</v>
      </c>
      <c r="DE10" s="288" t="s">
        <v>54</v>
      </c>
      <c r="DF10" s="288" t="s">
        <v>53</v>
      </c>
      <c r="DG10" s="289" t="s">
        <v>55</v>
      </c>
      <c r="DH10" s="289" t="s">
        <v>54</v>
      </c>
      <c r="DI10" s="289" t="s">
        <v>53</v>
      </c>
      <c r="DJ10" s="289" t="s">
        <v>55</v>
      </c>
      <c r="DK10" s="289" t="s">
        <v>54</v>
      </c>
      <c r="DL10" s="289" t="s">
        <v>53</v>
      </c>
      <c r="DM10" s="290"/>
      <c r="DN10" s="290"/>
      <c r="DO10" s="290"/>
      <c r="DP10" s="290"/>
      <c r="DQ10" s="290"/>
      <c r="DR10" s="290"/>
      <c r="DS10" s="286" t="s">
        <v>55</v>
      </c>
      <c r="DT10" s="286" t="s">
        <v>54</v>
      </c>
      <c r="DU10" s="286" t="s">
        <v>53</v>
      </c>
      <c r="DV10" s="286" t="s">
        <v>55</v>
      </c>
      <c r="DW10" s="286" t="s">
        <v>54</v>
      </c>
      <c r="DX10" s="286" t="s">
        <v>53</v>
      </c>
      <c r="DY10" s="291" t="s">
        <v>55</v>
      </c>
      <c r="DZ10" s="291" t="s">
        <v>54</v>
      </c>
      <c r="EA10" s="291" t="s">
        <v>53</v>
      </c>
      <c r="EB10" s="291" t="s">
        <v>55</v>
      </c>
      <c r="EC10" s="291" t="s">
        <v>54</v>
      </c>
      <c r="ED10" s="291" t="s">
        <v>53</v>
      </c>
      <c r="EE10" s="288" t="s">
        <v>55</v>
      </c>
      <c r="EF10" s="288" t="s">
        <v>54</v>
      </c>
      <c r="EG10" s="288" t="s">
        <v>53</v>
      </c>
      <c r="EH10" s="288" t="s">
        <v>55</v>
      </c>
      <c r="EI10" s="288" t="s">
        <v>54</v>
      </c>
      <c r="EJ10" s="288" t="s">
        <v>53</v>
      </c>
      <c r="EK10" s="289" t="s">
        <v>55</v>
      </c>
      <c r="EL10" s="289" t="s">
        <v>54</v>
      </c>
      <c r="EM10" s="289" t="s">
        <v>53</v>
      </c>
      <c r="EN10" s="289" t="s">
        <v>55</v>
      </c>
      <c r="EO10" s="289" t="s">
        <v>54</v>
      </c>
      <c r="EP10" s="289" t="s">
        <v>53</v>
      </c>
      <c r="EQ10" s="290"/>
      <c r="ER10" s="290"/>
      <c r="ES10" s="290"/>
      <c r="ET10" s="290"/>
      <c r="EU10" s="290"/>
      <c r="EV10" s="290"/>
      <c r="EW10" s="286" t="s">
        <v>55</v>
      </c>
      <c r="EX10" s="286" t="s">
        <v>54</v>
      </c>
      <c r="EY10" s="286" t="s">
        <v>53</v>
      </c>
      <c r="EZ10" s="286" t="s">
        <v>55</v>
      </c>
      <c r="FA10" s="286" t="s">
        <v>54</v>
      </c>
      <c r="FB10" s="286" t="s">
        <v>53</v>
      </c>
      <c r="FC10" s="291" t="s">
        <v>55</v>
      </c>
      <c r="FD10" s="291" t="s">
        <v>54</v>
      </c>
      <c r="FE10" s="291" t="s">
        <v>53</v>
      </c>
      <c r="FF10" s="291" t="s">
        <v>55</v>
      </c>
      <c r="FG10" s="291" t="s">
        <v>54</v>
      </c>
      <c r="FH10" s="291" t="s">
        <v>53</v>
      </c>
      <c r="FI10" s="288" t="s">
        <v>55</v>
      </c>
      <c r="FJ10" s="288" t="s">
        <v>54</v>
      </c>
      <c r="FK10" s="288" t="s">
        <v>53</v>
      </c>
      <c r="FL10" s="288" t="s">
        <v>55</v>
      </c>
      <c r="FM10" s="288" t="s">
        <v>54</v>
      </c>
      <c r="FN10" s="288" t="s">
        <v>53</v>
      </c>
      <c r="FO10" s="289" t="s">
        <v>55</v>
      </c>
      <c r="FP10" s="289" t="s">
        <v>54</v>
      </c>
      <c r="FQ10" s="289" t="s">
        <v>53</v>
      </c>
      <c r="FR10" s="289" t="s">
        <v>55</v>
      </c>
      <c r="FS10" s="289" t="s">
        <v>54</v>
      </c>
      <c r="FT10" s="289" t="s">
        <v>53</v>
      </c>
      <c r="FU10" s="290"/>
      <c r="FV10" s="290"/>
      <c r="FW10" s="290"/>
      <c r="FX10" s="290"/>
      <c r="FY10" s="290"/>
      <c r="FZ10" s="290"/>
    </row>
    <row r="11" spans="1:182" s="292" customFormat="1" x14ac:dyDescent="0.25">
      <c r="C11" s="286" t="s">
        <v>76</v>
      </c>
      <c r="D11" s="286" t="s">
        <v>76</v>
      </c>
      <c r="E11" s="286" t="s">
        <v>76</v>
      </c>
      <c r="F11" s="286" t="s">
        <v>76</v>
      </c>
      <c r="G11" s="286" t="s">
        <v>76</v>
      </c>
      <c r="H11" s="286" t="s">
        <v>76</v>
      </c>
      <c r="I11" s="287" t="s">
        <v>76</v>
      </c>
      <c r="J11" s="287" t="s">
        <v>76</v>
      </c>
      <c r="K11" s="287" t="s">
        <v>76</v>
      </c>
      <c r="L11" s="287" t="s">
        <v>76</v>
      </c>
      <c r="M11" s="287" t="s">
        <v>76</v>
      </c>
      <c r="N11" s="287" t="s">
        <v>76</v>
      </c>
      <c r="O11" s="288" t="s">
        <v>76</v>
      </c>
      <c r="P11" s="288" t="s">
        <v>76</v>
      </c>
      <c r="Q11" s="288" t="s">
        <v>76</v>
      </c>
      <c r="R11" s="288" t="s">
        <v>76</v>
      </c>
      <c r="S11" s="288" t="s">
        <v>76</v>
      </c>
      <c r="T11" s="288" t="s">
        <v>76</v>
      </c>
      <c r="U11" s="289" t="s">
        <v>76</v>
      </c>
      <c r="V11" s="289" t="s">
        <v>76</v>
      </c>
      <c r="W11" s="289" t="s">
        <v>76</v>
      </c>
      <c r="X11" s="289" t="s">
        <v>76</v>
      </c>
      <c r="Y11" s="289" t="s">
        <v>76</v>
      </c>
      <c r="Z11" s="289" t="s">
        <v>76</v>
      </c>
      <c r="AA11" s="290"/>
      <c r="AB11" s="290"/>
      <c r="AC11" s="290"/>
      <c r="AD11" s="290"/>
      <c r="AE11" s="290"/>
      <c r="AF11" s="290"/>
      <c r="AG11" s="286" t="s">
        <v>76</v>
      </c>
      <c r="AH11" s="286" t="s">
        <v>76</v>
      </c>
      <c r="AI11" s="286" t="s">
        <v>76</v>
      </c>
      <c r="AJ11" s="286" t="s">
        <v>76</v>
      </c>
      <c r="AK11" s="286" t="s">
        <v>76</v>
      </c>
      <c r="AL11" s="286" t="s">
        <v>76</v>
      </c>
      <c r="AM11" s="291" t="s">
        <v>76</v>
      </c>
      <c r="AN11" s="291" t="s">
        <v>76</v>
      </c>
      <c r="AO11" s="291" t="s">
        <v>76</v>
      </c>
      <c r="AP11" s="291" t="s">
        <v>76</v>
      </c>
      <c r="AQ11" s="291" t="s">
        <v>76</v>
      </c>
      <c r="AR11" s="291" t="s">
        <v>76</v>
      </c>
      <c r="AS11" s="288" t="s">
        <v>76</v>
      </c>
      <c r="AT11" s="288" t="s">
        <v>76</v>
      </c>
      <c r="AU11" s="288" t="s">
        <v>76</v>
      </c>
      <c r="AV11" s="288" t="s">
        <v>76</v>
      </c>
      <c r="AW11" s="288" t="s">
        <v>76</v>
      </c>
      <c r="AX11" s="288" t="s">
        <v>76</v>
      </c>
      <c r="AY11" s="289" t="s">
        <v>76</v>
      </c>
      <c r="AZ11" s="289" t="s">
        <v>76</v>
      </c>
      <c r="BA11" s="289" t="s">
        <v>76</v>
      </c>
      <c r="BB11" s="289" t="s">
        <v>76</v>
      </c>
      <c r="BC11" s="289" t="s">
        <v>76</v>
      </c>
      <c r="BD11" s="289" t="s">
        <v>76</v>
      </c>
      <c r="BE11" s="290"/>
      <c r="BF11" s="290"/>
      <c r="BG11" s="290"/>
      <c r="BH11" s="290"/>
      <c r="BI11" s="290"/>
      <c r="BJ11" s="290"/>
      <c r="BK11" s="286" t="s">
        <v>76</v>
      </c>
      <c r="BL11" s="286" t="s">
        <v>76</v>
      </c>
      <c r="BM11" s="286" t="s">
        <v>76</v>
      </c>
      <c r="BN11" s="286" t="s">
        <v>76</v>
      </c>
      <c r="BO11" s="286" t="s">
        <v>76</v>
      </c>
      <c r="BP11" s="286" t="s">
        <v>76</v>
      </c>
      <c r="BQ11" s="291" t="s">
        <v>76</v>
      </c>
      <c r="BR11" s="291" t="s">
        <v>76</v>
      </c>
      <c r="BS11" s="291" t="s">
        <v>76</v>
      </c>
      <c r="BT11" s="291" t="s">
        <v>76</v>
      </c>
      <c r="BU11" s="291" t="s">
        <v>76</v>
      </c>
      <c r="BV11" s="291" t="s">
        <v>76</v>
      </c>
      <c r="BW11" s="288" t="s">
        <v>76</v>
      </c>
      <c r="BX11" s="288" t="s">
        <v>76</v>
      </c>
      <c r="BY11" s="288" t="s">
        <v>76</v>
      </c>
      <c r="BZ11" s="288" t="s">
        <v>76</v>
      </c>
      <c r="CA11" s="288" t="s">
        <v>76</v>
      </c>
      <c r="CB11" s="288" t="s">
        <v>76</v>
      </c>
      <c r="CC11" s="289" t="s">
        <v>76</v>
      </c>
      <c r="CD11" s="289" t="s">
        <v>76</v>
      </c>
      <c r="CE11" s="289" t="s">
        <v>76</v>
      </c>
      <c r="CF11" s="289" t="s">
        <v>76</v>
      </c>
      <c r="CG11" s="289" t="s">
        <v>76</v>
      </c>
      <c r="CH11" s="289" t="s">
        <v>76</v>
      </c>
      <c r="CI11" s="290"/>
      <c r="CJ11" s="290"/>
      <c r="CK11" s="290"/>
      <c r="CL11" s="290"/>
      <c r="CM11" s="290"/>
      <c r="CN11" s="290"/>
      <c r="CO11" s="286" t="s">
        <v>76</v>
      </c>
      <c r="CP11" s="286" t="s">
        <v>76</v>
      </c>
      <c r="CQ11" s="286" t="s">
        <v>76</v>
      </c>
      <c r="CR11" s="286" t="s">
        <v>76</v>
      </c>
      <c r="CS11" s="286" t="s">
        <v>76</v>
      </c>
      <c r="CT11" s="286" t="s">
        <v>76</v>
      </c>
      <c r="CU11" s="291" t="s">
        <v>76</v>
      </c>
      <c r="CV11" s="291" t="s">
        <v>76</v>
      </c>
      <c r="CW11" s="291" t="s">
        <v>76</v>
      </c>
      <c r="CX11" s="291" t="s">
        <v>76</v>
      </c>
      <c r="CY11" s="291" t="s">
        <v>76</v>
      </c>
      <c r="CZ11" s="291" t="s">
        <v>76</v>
      </c>
      <c r="DA11" s="288" t="s">
        <v>76</v>
      </c>
      <c r="DB11" s="288" t="s">
        <v>76</v>
      </c>
      <c r="DC11" s="288" t="s">
        <v>76</v>
      </c>
      <c r="DD11" s="288" t="s">
        <v>76</v>
      </c>
      <c r="DE11" s="288" t="s">
        <v>76</v>
      </c>
      <c r="DF11" s="288" t="s">
        <v>76</v>
      </c>
      <c r="DG11" s="289" t="s">
        <v>76</v>
      </c>
      <c r="DH11" s="289" t="s">
        <v>76</v>
      </c>
      <c r="DI11" s="289" t="s">
        <v>76</v>
      </c>
      <c r="DJ11" s="289" t="s">
        <v>76</v>
      </c>
      <c r="DK11" s="289" t="s">
        <v>76</v>
      </c>
      <c r="DL11" s="289" t="s">
        <v>76</v>
      </c>
      <c r="DM11" s="290"/>
      <c r="DN11" s="290"/>
      <c r="DO11" s="290"/>
      <c r="DP11" s="290"/>
      <c r="DQ11" s="290"/>
      <c r="DR11" s="290"/>
      <c r="DS11" s="286" t="s">
        <v>76</v>
      </c>
      <c r="DT11" s="286" t="s">
        <v>76</v>
      </c>
      <c r="DU11" s="286" t="s">
        <v>76</v>
      </c>
      <c r="DV11" s="286" t="s">
        <v>76</v>
      </c>
      <c r="DW11" s="286" t="s">
        <v>76</v>
      </c>
      <c r="DX11" s="286" t="s">
        <v>76</v>
      </c>
      <c r="DY11" s="291" t="s">
        <v>76</v>
      </c>
      <c r="DZ11" s="291" t="s">
        <v>76</v>
      </c>
      <c r="EA11" s="291" t="s">
        <v>76</v>
      </c>
      <c r="EB11" s="291" t="s">
        <v>76</v>
      </c>
      <c r="EC11" s="291" t="s">
        <v>76</v>
      </c>
      <c r="ED11" s="291" t="s">
        <v>76</v>
      </c>
      <c r="EE11" s="288" t="s">
        <v>76</v>
      </c>
      <c r="EF11" s="288" t="s">
        <v>76</v>
      </c>
      <c r="EG11" s="288" t="s">
        <v>76</v>
      </c>
      <c r="EH11" s="288" t="s">
        <v>76</v>
      </c>
      <c r="EI11" s="288" t="s">
        <v>76</v>
      </c>
      <c r="EJ11" s="288" t="s">
        <v>76</v>
      </c>
      <c r="EK11" s="289" t="s">
        <v>76</v>
      </c>
      <c r="EL11" s="289" t="s">
        <v>76</v>
      </c>
      <c r="EM11" s="289" t="s">
        <v>76</v>
      </c>
      <c r="EN11" s="289" t="s">
        <v>76</v>
      </c>
      <c r="EO11" s="289" t="s">
        <v>76</v>
      </c>
      <c r="EP11" s="289" t="s">
        <v>76</v>
      </c>
      <c r="EQ11" s="290"/>
      <c r="ER11" s="290"/>
      <c r="ES11" s="290"/>
      <c r="ET11" s="290"/>
      <c r="EU11" s="290"/>
      <c r="EV11" s="290"/>
      <c r="EW11" s="286" t="s">
        <v>76</v>
      </c>
      <c r="EX11" s="286" t="s">
        <v>76</v>
      </c>
      <c r="EY11" s="286" t="s">
        <v>76</v>
      </c>
      <c r="EZ11" s="286" t="s">
        <v>76</v>
      </c>
      <c r="FA11" s="286" t="s">
        <v>76</v>
      </c>
      <c r="FB11" s="286" t="s">
        <v>76</v>
      </c>
      <c r="FC11" s="291" t="s">
        <v>76</v>
      </c>
      <c r="FD11" s="291" t="s">
        <v>76</v>
      </c>
      <c r="FE11" s="291" t="s">
        <v>76</v>
      </c>
      <c r="FF11" s="291" t="s">
        <v>76</v>
      </c>
      <c r="FG11" s="291" t="s">
        <v>76</v>
      </c>
      <c r="FH11" s="291" t="s">
        <v>76</v>
      </c>
      <c r="FI11" s="288" t="s">
        <v>76</v>
      </c>
      <c r="FJ11" s="288" t="s">
        <v>76</v>
      </c>
      <c r="FK11" s="288" t="s">
        <v>76</v>
      </c>
      <c r="FL11" s="288" t="s">
        <v>76</v>
      </c>
      <c r="FM11" s="288" t="s">
        <v>76</v>
      </c>
      <c r="FN11" s="288" t="s">
        <v>76</v>
      </c>
      <c r="FO11" s="289" t="s">
        <v>76</v>
      </c>
      <c r="FP11" s="289" t="s">
        <v>76</v>
      </c>
      <c r="FQ11" s="289" t="s">
        <v>76</v>
      </c>
      <c r="FR11" s="289" t="s">
        <v>76</v>
      </c>
      <c r="FS11" s="289" t="s">
        <v>76</v>
      </c>
      <c r="FT11" s="289" t="s">
        <v>76</v>
      </c>
      <c r="FU11" s="290"/>
      <c r="FV11" s="290"/>
      <c r="FW11" s="290"/>
      <c r="FX11" s="290"/>
      <c r="FY11" s="290"/>
      <c r="FZ11" s="290"/>
    </row>
    <row r="12" spans="1:182" s="292" customFormat="1" x14ac:dyDescent="0.25">
      <c r="C12" s="286">
        <v>1</v>
      </c>
      <c r="D12" s="286"/>
      <c r="E12" s="286"/>
      <c r="F12" s="286" t="s">
        <v>55</v>
      </c>
      <c r="G12" s="286"/>
      <c r="H12" s="286"/>
      <c r="I12" s="287">
        <v>1</v>
      </c>
      <c r="J12" s="287"/>
      <c r="K12" s="287"/>
      <c r="L12" s="287" t="s">
        <v>55</v>
      </c>
      <c r="M12" s="287"/>
      <c r="N12" s="287"/>
      <c r="O12" s="288">
        <v>1</v>
      </c>
      <c r="P12" s="288"/>
      <c r="Q12" s="288"/>
      <c r="R12" s="288" t="s">
        <v>55</v>
      </c>
      <c r="S12" s="288"/>
      <c r="T12" s="288"/>
      <c r="U12" s="289">
        <v>1</v>
      </c>
      <c r="V12" s="289"/>
      <c r="W12" s="289"/>
      <c r="X12" s="289" t="s">
        <v>55</v>
      </c>
      <c r="Y12" s="289"/>
      <c r="Z12" s="289"/>
      <c r="AA12" s="290">
        <v>1</v>
      </c>
      <c r="AB12" s="290"/>
      <c r="AC12" s="290"/>
      <c r="AD12" s="290" t="s">
        <v>55</v>
      </c>
      <c r="AE12" s="290"/>
      <c r="AF12" s="290"/>
      <c r="AG12" s="286">
        <v>1</v>
      </c>
      <c r="AH12" s="286"/>
      <c r="AI12" s="286"/>
      <c r="AJ12" s="286" t="s">
        <v>55</v>
      </c>
      <c r="AK12" s="286"/>
      <c r="AL12" s="286"/>
      <c r="AM12" s="291">
        <v>1</v>
      </c>
      <c r="AN12" s="291"/>
      <c r="AO12" s="291"/>
      <c r="AP12" s="291" t="s">
        <v>55</v>
      </c>
      <c r="AQ12" s="291"/>
      <c r="AR12" s="291"/>
      <c r="AS12" s="288">
        <v>1</v>
      </c>
      <c r="AT12" s="288"/>
      <c r="AU12" s="288"/>
      <c r="AV12" s="288" t="s">
        <v>55</v>
      </c>
      <c r="AW12" s="288"/>
      <c r="AX12" s="288"/>
      <c r="AY12" s="289">
        <v>1</v>
      </c>
      <c r="AZ12" s="289"/>
      <c r="BA12" s="289"/>
      <c r="BB12" s="289" t="s">
        <v>55</v>
      </c>
      <c r="BC12" s="289"/>
      <c r="BD12" s="289"/>
      <c r="BE12" s="290">
        <v>1</v>
      </c>
      <c r="BF12" s="290"/>
      <c r="BG12" s="290"/>
      <c r="BH12" s="290" t="s">
        <v>55</v>
      </c>
      <c r="BI12" s="290"/>
      <c r="BJ12" s="290"/>
      <c r="BK12" s="286">
        <v>1</v>
      </c>
      <c r="BL12" s="286"/>
      <c r="BM12" s="286"/>
      <c r="BN12" s="286" t="s">
        <v>55</v>
      </c>
      <c r="BO12" s="286"/>
      <c r="BP12" s="286"/>
      <c r="BQ12" s="291">
        <v>1</v>
      </c>
      <c r="BR12" s="291"/>
      <c r="BS12" s="291"/>
      <c r="BT12" s="291" t="s">
        <v>55</v>
      </c>
      <c r="BU12" s="291"/>
      <c r="BV12" s="291"/>
      <c r="BW12" s="288">
        <v>1</v>
      </c>
      <c r="BX12" s="288"/>
      <c r="BY12" s="288"/>
      <c r="BZ12" s="288" t="s">
        <v>55</v>
      </c>
      <c r="CA12" s="288"/>
      <c r="CB12" s="288"/>
      <c r="CC12" s="289">
        <v>1</v>
      </c>
      <c r="CD12" s="289"/>
      <c r="CE12" s="289"/>
      <c r="CF12" s="289" t="s">
        <v>55</v>
      </c>
      <c r="CG12" s="289"/>
      <c r="CH12" s="289"/>
      <c r="CI12" s="290">
        <v>1</v>
      </c>
      <c r="CJ12" s="290"/>
      <c r="CK12" s="290"/>
      <c r="CL12" s="290" t="s">
        <v>55</v>
      </c>
      <c r="CM12" s="290"/>
      <c r="CN12" s="290"/>
      <c r="CO12" s="286">
        <v>1</v>
      </c>
      <c r="CP12" s="286"/>
      <c r="CQ12" s="286"/>
      <c r="CR12" s="286" t="s">
        <v>55</v>
      </c>
      <c r="CS12" s="286"/>
      <c r="CT12" s="286"/>
      <c r="CU12" s="291">
        <v>1</v>
      </c>
      <c r="CV12" s="291"/>
      <c r="CW12" s="291"/>
      <c r="CX12" s="291" t="s">
        <v>55</v>
      </c>
      <c r="CY12" s="291"/>
      <c r="CZ12" s="291"/>
      <c r="DA12" s="288">
        <v>1</v>
      </c>
      <c r="DB12" s="288"/>
      <c r="DC12" s="288"/>
      <c r="DD12" s="288" t="s">
        <v>55</v>
      </c>
      <c r="DE12" s="288"/>
      <c r="DF12" s="288"/>
      <c r="DG12" s="289">
        <v>1</v>
      </c>
      <c r="DH12" s="289"/>
      <c r="DI12" s="289"/>
      <c r="DJ12" s="289" t="s">
        <v>55</v>
      </c>
      <c r="DK12" s="289"/>
      <c r="DL12" s="289"/>
      <c r="DM12" s="290">
        <v>1</v>
      </c>
      <c r="DN12" s="290"/>
      <c r="DO12" s="290"/>
      <c r="DP12" s="290" t="s">
        <v>55</v>
      </c>
      <c r="DQ12" s="290"/>
      <c r="DR12" s="290"/>
      <c r="DS12" s="286">
        <v>1</v>
      </c>
      <c r="DT12" s="286"/>
      <c r="DU12" s="286"/>
      <c r="DV12" s="286" t="s">
        <v>55</v>
      </c>
      <c r="DW12" s="286"/>
      <c r="DX12" s="286"/>
      <c r="DY12" s="291">
        <v>1</v>
      </c>
      <c r="DZ12" s="291"/>
      <c r="EA12" s="291"/>
      <c r="EB12" s="291" t="s">
        <v>55</v>
      </c>
      <c r="EC12" s="291"/>
      <c r="ED12" s="291"/>
      <c r="EE12" s="288">
        <v>1</v>
      </c>
      <c r="EF12" s="288"/>
      <c r="EG12" s="288"/>
      <c r="EH12" s="288" t="s">
        <v>55</v>
      </c>
      <c r="EI12" s="288"/>
      <c r="EJ12" s="288"/>
      <c r="EK12" s="289">
        <v>1</v>
      </c>
      <c r="EL12" s="289"/>
      <c r="EM12" s="289"/>
      <c r="EN12" s="289" t="s">
        <v>55</v>
      </c>
      <c r="EO12" s="289"/>
      <c r="EP12" s="289"/>
      <c r="EQ12" s="290">
        <v>1</v>
      </c>
      <c r="ER12" s="290"/>
      <c r="ES12" s="290"/>
      <c r="ET12" s="290" t="s">
        <v>55</v>
      </c>
      <c r="EU12" s="290"/>
      <c r="EV12" s="290"/>
      <c r="EW12" s="286">
        <v>1</v>
      </c>
      <c r="EX12" s="286"/>
      <c r="EY12" s="286"/>
      <c r="EZ12" s="286" t="s">
        <v>55</v>
      </c>
      <c r="FA12" s="286"/>
      <c r="FB12" s="286"/>
      <c r="FC12" s="291">
        <v>1</v>
      </c>
      <c r="FD12" s="291"/>
      <c r="FE12" s="291"/>
      <c r="FF12" s="291" t="s">
        <v>55</v>
      </c>
      <c r="FG12" s="291"/>
      <c r="FH12" s="291"/>
      <c r="FI12" s="288">
        <v>1</v>
      </c>
      <c r="FJ12" s="288"/>
      <c r="FK12" s="288"/>
      <c r="FL12" s="288" t="s">
        <v>55</v>
      </c>
      <c r="FM12" s="288"/>
      <c r="FN12" s="288"/>
      <c r="FO12" s="289">
        <v>1</v>
      </c>
      <c r="FP12" s="289"/>
      <c r="FQ12" s="289"/>
      <c r="FR12" s="289" t="s">
        <v>55</v>
      </c>
      <c r="FS12" s="289"/>
      <c r="FT12" s="289"/>
      <c r="FU12" s="290">
        <v>1</v>
      </c>
      <c r="FV12" s="290"/>
      <c r="FW12" s="290"/>
      <c r="FX12" s="290" t="s">
        <v>55</v>
      </c>
      <c r="FY12" s="290"/>
      <c r="FZ12" s="290"/>
    </row>
    <row r="13" spans="1:182" s="292" customFormat="1" x14ac:dyDescent="0.25">
      <c r="C13" s="286" t="s">
        <v>217</v>
      </c>
      <c r="D13" s="286"/>
      <c r="E13" s="286"/>
      <c r="F13" s="286" t="s">
        <v>217</v>
      </c>
      <c r="G13" s="286"/>
      <c r="H13" s="286"/>
      <c r="I13" s="287" t="s">
        <v>217</v>
      </c>
      <c r="J13" s="287"/>
      <c r="K13" s="287"/>
      <c r="L13" s="287" t="s">
        <v>217</v>
      </c>
      <c r="M13" s="287"/>
      <c r="N13" s="287"/>
      <c r="O13" s="288" t="s">
        <v>217</v>
      </c>
      <c r="P13" s="288"/>
      <c r="Q13" s="288"/>
      <c r="R13" s="288" t="s">
        <v>217</v>
      </c>
      <c r="S13" s="288"/>
      <c r="T13" s="288"/>
      <c r="U13" s="289" t="s">
        <v>217</v>
      </c>
      <c r="V13" s="289"/>
      <c r="W13" s="289"/>
      <c r="X13" s="289" t="s">
        <v>217</v>
      </c>
      <c r="Y13" s="289"/>
      <c r="Z13" s="289"/>
      <c r="AA13" s="290" t="s">
        <v>217</v>
      </c>
      <c r="AB13" s="290"/>
      <c r="AC13" s="290"/>
      <c r="AD13" s="290" t="s">
        <v>217</v>
      </c>
      <c r="AE13" s="290"/>
      <c r="AF13" s="290"/>
      <c r="AG13" s="286" t="s">
        <v>217</v>
      </c>
      <c r="AH13" s="286"/>
      <c r="AI13" s="286"/>
      <c r="AJ13" s="286" t="s">
        <v>217</v>
      </c>
      <c r="AK13" s="286"/>
      <c r="AL13" s="286"/>
      <c r="AM13" s="291" t="s">
        <v>217</v>
      </c>
      <c r="AN13" s="291"/>
      <c r="AO13" s="291"/>
      <c r="AP13" s="291" t="s">
        <v>217</v>
      </c>
      <c r="AQ13" s="291"/>
      <c r="AR13" s="291"/>
      <c r="AS13" s="288" t="s">
        <v>217</v>
      </c>
      <c r="AT13" s="288"/>
      <c r="AU13" s="288"/>
      <c r="AV13" s="288" t="s">
        <v>217</v>
      </c>
      <c r="AW13" s="288"/>
      <c r="AX13" s="288"/>
      <c r="AY13" s="289" t="s">
        <v>217</v>
      </c>
      <c r="AZ13" s="289"/>
      <c r="BA13" s="289"/>
      <c r="BB13" s="289" t="s">
        <v>217</v>
      </c>
      <c r="BC13" s="289"/>
      <c r="BD13" s="289"/>
      <c r="BE13" s="290" t="s">
        <v>217</v>
      </c>
      <c r="BF13" s="290"/>
      <c r="BG13" s="290"/>
      <c r="BH13" s="290" t="s">
        <v>217</v>
      </c>
      <c r="BI13" s="290"/>
      <c r="BJ13" s="290"/>
      <c r="BK13" s="286" t="s">
        <v>217</v>
      </c>
      <c r="BL13" s="286"/>
      <c r="BM13" s="286"/>
      <c r="BN13" s="286" t="s">
        <v>217</v>
      </c>
      <c r="BO13" s="286"/>
      <c r="BP13" s="286"/>
      <c r="BQ13" s="291" t="s">
        <v>217</v>
      </c>
      <c r="BR13" s="291"/>
      <c r="BS13" s="291"/>
      <c r="BT13" s="291" t="s">
        <v>217</v>
      </c>
      <c r="BU13" s="291"/>
      <c r="BV13" s="291"/>
      <c r="BW13" s="288" t="s">
        <v>217</v>
      </c>
      <c r="BX13" s="288"/>
      <c r="BY13" s="288"/>
      <c r="BZ13" s="288" t="s">
        <v>217</v>
      </c>
      <c r="CA13" s="288"/>
      <c r="CB13" s="288"/>
      <c r="CC13" s="289" t="s">
        <v>217</v>
      </c>
      <c r="CD13" s="289"/>
      <c r="CE13" s="289"/>
      <c r="CF13" s="289" t="s">
        <v>217</v>
      </c>
      <c r="CG13" s="289"/>
      <c r="CH13" s="289"/>
      <c r="CI13" s="290" t="s">
        <v>217</v>
      </c>
      <c r="CJ13" s="290"/>
      <c r="CK13" s="290"/>
      <c r="CL13" s="290" t="s">
        <v>217</v>
      </c>
      <c r="CM13" s="290"/>
      <c r="CN13" s="290"/>
      <c r="CO13" s="286" t="s">
        <v>217</v>
      </c>
      <c r="CP13" s="286"/>
      <c r="CQ13" s="286"/>
      <c r="CR13" s="286" t="s">
        <v>217</v>
      </c>
      <c r="CS13" s="286"/>
      <c r="CT13" s="286"/>
      <c r="CU13" s="291" t="s">
        <v>217</v>
      </c>
      <c r="CV13" s="291"/>
      <c r="CW13" s="291"/>
      <c r="CX13" s="291" t="s">
        <v>217</v>
      </c>
      <c r="CY13" s="291"/>
      <c r="CZ13" s="291"/>
      <c r="DA13" s="288" t="s">
        <v>217</v>
      </c>
      <c r="DB13" s="288"/>
      <c r="DC13" s="288"/>
      <c r="DD13" s="288" t="s">
        <v>217</v>
      </c>
      <c r="DE13" s="288"/>
      <c r="DF13" s="288"/>
      <c r="DG13" s="289" t="s">
        <v>217</v>
      </c>
      <c r="DH13" s="289"/>
      <c r="DI13" s="289"/>
      <c r="DJ13" s="289" t="s">
        <v>217</v>
      </c>
      <c r="DK13" s="289"/>
      <c r="DL13" s="289"/>
      <c r="DM13" s="290" t="s">
        <v>217</v>
      </c>
      <c r="DN13" s="290"/>
      <c r="DO13" s="290"/>
      <c r="DP13" s="290" t="s">
        <v>217</v>
      </c>
      <c r="DQ13" s="290"/>
      <c r="DR13" s="290"/>
      <c r="DS13" s="286" t="s">
        <v>217</v>
      </c>
      <c r="DT13" s="286"/>
      <c r="DU13" s="286"/>
      <c r="DV13" s="286" t="s">
        <v>217</v>
      </c>
      <c r="DW13" s="286"/>
      <c r="DX13" s="286"/>
      <c r="DY13" s="291" t="s">
        <v>217</v>
      </c>
      <c r="DZ13" s="291"/>
      <c r="EA13" s="291"/>
      <c r="EB13" s="291" t="s">
        <v>217</v>
      </c>
      <c r="EC13" s="291"/>
      <c r="ED13" s="291"/>
      <c r="EE13" s="288" t="s">
        <v>217</v>
      </c>
      <c r="EF13" s="288"/>
      <c r="EG13" s="288"/>
      <c r="EH13" s="288" t="s">
        <v>217</v>
      </c>
      <c r="EI13" s="288"/>
      <c r="EJ13" s="288"/>
      <c r="EK13" s="289" t="s">
        <v>217</v>
      </c>
      <c r="EL13" s="289"/>
      <c r="EM13" s="289"/>
      <c r="EN13" s="289" t="s">
        <v>217</v>
      </c>
      <c r="EO13" s="289"/>
      <c r="EP13" s="289"/>
      <c r="EQ13" s="290" t="s">
        <v>217</v>
      </c>
      <c r="ER13" s="290"/>
      <c r="ES13" s="290"/>
      <c r="ET13" s="290" t="s">
        <v>217</v>
      </c>
      <c r="EU13" s="290"/>
      <c r="EV13" s="290"/>
      <c r="EW13" s="286" t="s">
        <v>217</v>
      </c>
      <c r="EX13" s="286"/>
      <c r="EY13" s="286"/>
      <c r="EZ13" s="286" t="s">
        <v>217</v>
      </c>
      <c r="FA13" s="286"/>
      <c r="FB13" s="286"/>
      <c r="FC13" s="291" t="s">
        <v>217</v>
      </c>
      <c r="FD13" s="291"/>
      <c r="FE13" s="291"/>
      <c r="FF13" s="291" t="s">
        <v>217</v>
      </c>
      <c r="FG13" s="291"/>
      <c r="FH13" s="291"/>
      <c r="FI13" s="288" t="s">
        <v>217</v>
      </c>
      <c r="FJ13" s="288"/>
      <c r="FK13" s="288"/>
      <c r="FL13" s="288" t="s">
        <v>217</v>
      </c>
      <c r="FM13" s="288"/>
      <c r="FN13" s="288"/>
      <c r="FO13" s="289" t="s">
        <v>217</v>
      </c>
      <c r="FP13" s="289"/>
      <c r="FQ13" s="289"/>
      <c r="FR13" s="289" t="s">
        <v>217</v>
      </c>
      <c r="FS13" s="289"/>
      <c r="FT13" s="289"/>
      <c r="FU13" s="290" t="s">
        <v>217</v>
      </c>
      <c r="FV13" s="290"/>
      <c r="FW13" s="290"/>
      <c r="FX13" s="290" t="s">
        <v>217</v>
      </c>
      <c r="FY13" s="290"/>
      <c r="FZ13" s="290"/>
    </row>
    <row r="14" spans="1:182" s="292" customFormat="1" x14ac:dyDescent="0.25">
      <c r="C14" s="286" t="s">
        <v>55</v>
      </c>
      <c r="D14" s="286" t="s">
        <v>54</v>
      </c>
      <c r="E14" s="286" t="s">
        <v>53</v>
      </c>
      <c r="F14" s="286" t="s">
        <v>55</v>
      </c>
      <c r="G14" s="286" t="s">
        <v>54</v>
      </c>
      <c r="H14" s="286" t="s">
        <v>53</v>
      </c>
      <c r="I14" s="287" t="s">
        <v>55</v>
      </c>
      <c r="J14" s="287" t="s">
        <v>54</v>
      </c>
      <c r="K14" s="287" t="s">
        <v>53</v>
      </c>
      <c r="L14" s="287" t="s">
        <v>55</v>
      </c>
      <c r="M14" s="287" t="s">
        <v>54</v>
      </c>
      <c r="N14" s="287" t="s">
        <v>53</v>
      </c>
      <c r="O14" s="288" t="s">
        <v>55</v>
      </c>
      <c r="P14" s="288" t="s">
        <v>54</v>
      </c>
      <c r="Q14" s="288" t="s">
        <v>53</v>
      </c>
      <c r="R14" s="288" t="s">
        <v>55</v>
      </c>
      <c r="S14" s="288" t="s">
        <v>54</v>
      </c>
      <c r="T14" s="288" t="s">
        <v>53</v>
      </c>
      <c r="U14" s="289" t="s">
        <v>55</v>
      </c>
      <c r="V14" s="289" t="s">
        <v>54</v>
      </c>
      <c r="W14" s="289" t="s">
        <v>53</v>
      </c>
      <c r="X14" s="289" t="s">
        <v>55</v>
      </c>
      <c r="Y14" s="289" t="s">
        <v>54</v>
      </c>
      <c r="Z14" s="289" t="s">
        <v>53</v>
      </c>
      <c r="AA14" s="290" t="s">
        <v>55</v>
      </c>
      <c r="AB14" s="290" t="s">
        <v>54</v>
      </c>
      <c r="AC14" s="290" t="s">
        <v>53</v>
      </c>
      <c r="AD14" s="290" t="s">
        <v>55</v>
      </c>
      <c r="AE14" s="290" t="s">
        <v>54</v>
      </c>
      <c r="AF14" s="290" t="s">
        <v>53</v>
      </c>
      <c r="AG14" s="286" t="s">
        <v>55</v>
      </c>
      <c r="AH14" s="286" t="s">
        <v>54</v>
      </c>
      <c r="AI14" s="286" t="s">
        <v>53</v>
      </c>
      <c r="AJ14" s="286" t="s">
        <v>55</v>
      </c>
      <c r="AK14" s="286" t="s">
        <v>54</v>
      </c>
      <c r="AL14" s="286" t="s">
        <v>53</v>
      </c>
      <c r="AM14" s="291" t="s">
        <v>55</v>
      </c>
      <c r="AN14" s="291" t="s">
        <v>54</v>
      </c>
      <c r="AO14" s="291" t="s">
        <v>53</v>
      </c>
      <c r="AP14" s="291" t="s">
        <v>55</v>
      </c>
      <c r="AQ14" s="291" t="s">
        <v>54</v>
      </c>
      <c r="AR14" s="291" t="s">
        <v>53</v>
      </c>
      <c r="AS14" s="288" t="s">
        <v>55</v>
      </c>
      <c r="AT14" s="288" t="s">
        <v>54</v>
      </c>
      <c r="AU14" s="288" t="s">
        <v>53</v>
      </c>
      <c r="AV14" s="288" t="s">
        <v>55</v>
      </c>
      <c r="AW14" s="288" t="s">
        <v>54</v>
      </c>
      <c r="AX14" s="288" t="s">
        <v>53</v>
      </c>
      <c r="AY14" s="289" t="s">
        <v>55</v>
      </c>
      <c r="AZ14" s="289" t="s">
        <v>54</v>
      </c>
      <c r="BA14" s="289" t="s">
        <v>53</v>
      </c>
      <c r="BB14" s="289" t="s">
        <v>55</v>
      </c>
      <c r="BC14" s="289" t="s">
        <v>54</v>
      </c>
      <c r="BD14" s="289" t="s">
        <v>53</v>
      </c>
      <c r="BE14" s="290" t="s">
        <v>55</v>
      </c>
      <c r="BF14" s="290" t="s">
        <v>54</v>
      </c>
      <c r="BG14" s="290" t="s">
        <v>53</v>
      </c>
      <c r="BH14" s="290" t="s">
        <v>55</v>
      </c>
      <c r="BI14" s="290" t="s">
        <v>54</v>
      </c>
      <c r="BJ14" s="290" t="s">
        <v>53</v>
      </c>
      <c r="BK14" s="286" t="s">
        <v>55</v>
      </c>
      <c r="BL14" s="286" t="s">
        <v>54</v>
      </c>
      <c r="BM14" s="286" t="s">
        <v>53</v>
      </c>
      <c r="BN14" s="286" t="s">
        <v>55</v>
      </c>
      <c r="BO14" s="286" t="s">
        <v>54</v>
      </c>
      <c r="BP14" s="286" t="s">
        <v>53</v>
      </c>
      <c r="BQ14" s="291" t="s">
        <v>55</v>
      </c>
      <c r="BR14" s="291" t="s">
        <v>54</v>
      </c>
      <c r="BS14" s="291" t="s">
        <v>53</v>
      </c>
      <c r="BT14" s="291" t="s">
        <v>55</v>
      </c>
      <c r="BU14" s="291" t="s">
        <v>54</v>
      </c>
      <c r="BV14" s="291" t="s">
        <v>53</v>
      </c>
      <c r="BW14" s="288" t="s">
        <v>55</v>
      </c>
      <c r="BX14" s="288" t="s">
        <v>54</v>
      </c>
      <c r="BY14" s="288" t="s">
        <v>53</v>
      </c>
      <c r="BZ14" s="288" t="s">
        <v>55</v>
      </c>
      <c r="CA14" s="288" t="s">
        <v>54</v>
      </c>
      <c r="CB14" s="288" t="s">
        <v>53</v>
      </c>
      <c r="CC14" s="289" t="s">
        <v>55</v>
      </c>
      <c r="CD14" s="289" t="s">
        <v>54</v>
      </c>
      <c r="CE14" s="289" t="s">
        <v>53</v>
      </c>
      <c r="CF14" s="289" t="s">
        <v>55</v>
      </c>
      <c r="CG14" s="289" t="s">
        <v>54</v>
      </c>
      <c r="CH14" s="289" t="s">
        <v>53</v>
      </c>
      <c r="CI14" s="290" t="s">
        <v>55</v>
      </c>
      <c r="CJ14" s="290" t="s">
        <v>54</v>
      </c>
      <c r="CK14" s="290" t="s">
        <v>53</v>
      </c>
      <c r="CL14" s="290" t="s">
        <v>55</v>
      </c>
      <c r="CM14" s="290" t="s">
        <v>54</v>
      </c>
      <c r="CN14" s="290" t="s">
        <v>53</v>
      </c>
      <c r="CO14" s="286" t="s">
        <v>55</v>
      </c>
      <c r="CP14" s="286" t="s">
        <v>54</v>
      </c>
      <c r="CQ14" s="286" t="s">
        <v>53</v>
      </c>
      <c r="CR14" s="286" t="s">
        <v>55</v>
      </c>
      <c r="CS14" s="286" t="s">
        <v>54</v>
      </c>
      <c r="CT14" s="286" t="s">
        <v>53</v>
      </c>
      <c r="CU14" s="291" t="s">
        <v>55</v>
      </c>
      <c r="CV14" s="291" t="s">
        <v>54</v>
      </c>
      <c r="CW14" s="291" t="s">
        <v>53</v>
      </c>
      <c r="CX14" s="291" t="s">
        <v>55</v>
      </c>
      <c r="CY14" s="291" t="s">
        <v>54</v>
      </c>
      <c r="CZ14" s="291" t="s">
        <v>53</v>
      </c>
      <c r="DA14" s="288" t="s">
        <v>55</v>
      </c>
      <c r="DB14" s="288" t="s">
        <v>54</v>
      </c>
      <c r="DC14" s="288" t="s">
        <v>53</v>
      </c>
      <c r="DD14" s="288" t="s">
        <v>55</v>
      </c>
      <c r="DE14" s="288" t="s">
        <v>54</v>
      </c>
      <c r="DF14" s="288" t="s">
        <v>53</v>
      </c>
      <c r="DG14" s="289" t="s">
        <v>55</v>
      </c>
      <c r="DH14" s="289" t="s">
        <v>54</v>
      </c>
      <c r="DI14" s="289" t="s">
        <v>53</v>
      </c>
      <c r="DJ14" s="289" t="s">
        <v>55</v>
      </c>
      <c r="DK14" s="289" t="s">
        <v>54</v>
      </c>
      <c r="DL14" s="289" t="s">
        <v>53</v>
      </c>
      <c r="DM14" s="290" t="s">
        <v>55</v>
      </c>
      <c r="DN14" s="290" t="s">
        <v>54</v>
      </c>
      <c r="DO14" s="290" t="s">
        <v>53</v>
      </c>
      <c r="DP14" s="290" t="s">
        <v>55</v>
      </c>
      <c r="DQ14" s="290" t="s">
        <v>54</v>
      </c>
      <c r="DR14" s="290" t="s">
        <v>53</v>
      </c>
      <c r="DS14" s="286" t="s">
        <v>55</v>
      </c>
      <c r="DT14" s="286" t="s">
        <v>54</v>
      </c>
      <c r="DU14" s="286" t="s">
        <v>53</v>
      </c>
      <c r="DV14" s="286" t="s">
        <v>55</v>
      </c>
      <c r="DW14" s="286" t="s">
        <v>54</v>
      </c>
      <c r="DX14" s="286" t="s">
        <v>53</v>
      </c>
      <c r="DY14" s="291" t="s">
        <v>55</v>
      </c>
      <c r="DZ14" s="291" t="s">
        <v>54</v>
      </c>
      <c r="EA14" s="291" t="s">
        <v>53</v>
      </c>
      <c r="EB14" s="291" t="s">
        <v>55</v>
      </c>
      <c r="EC14" s="291" t="s">
        <v>54</v>
      </c>
      <c r="ED14" s="291" t="s">
        <v>53</v>
      </c>
      <c r="EE14" s="288" t="s">
        <v>55</v>
      </c>
      <c r="EF14" s="288" t="s">
        <v>54</v>
      </c>
      <c r="EG14" s="288" t="s">
        <v>53</v>
      </c>
      <c r="EH14" s="288" t="s">
        <v>55</v>
      </c>
      <c r="EI14" s="288" t="s">
        <v>54</v>
      </c>
      <c r="EJ14" s="288" t="s">
        <v>53</v>
      </c>
      <c r="EK14" s="289" t="s">
        <v>55</v>
      </c>
      <c r="EL14" s="289" t="s">
        <v>54</v>
      </c>
      <c r="EM14" s="289" t="s">
        <v>53</v>
      </c>
      <c r="EN14" s="289" t="s">
        <v>55</v>
      </c>
      <c r="EO14" s="289" t="s">
        <v>54</v>
      </c>
      <c r="EP14" s="289" t="s">
        <v>53</v>
      </c>
      <c r="EQ14" s="290" t="s">
        <v>55</v>
      </c>
      <c r="ER14" s="290" t="s">
        <v>54</v>
      </c>
      <c r="ES14" s="290" t="s">
        <v>53</v>
      </c>
      <c r="ET14" s="290" t="s">
        <v>55</v>
      </c>
      <c r="EU14" s="290" t="s">
        <v>54</v>
      </c>
      <c r="EV14" s="290" t="s">
        <v>53</v>
      </c>
      <c r="EW14" s="286" t="s">
        <v>55</v>
      </c>
      <c r="EX14" s="286" t="s">
        <v>54</v>
      </c>
      <c r="EY14" s="286" t="s">
        <v>53</v>
      </c>
      <c r="EZ14" s="286" t="s">
        <v>55</v>
      </c>
      <c r="FA14" s="286" t="s">
        <v>54</v>
      </c>
      <c r="FB14" s="286" t="s">
        <v>53</v>
      </c>
      <c r="FC14" s="291" t="s">
        <v>55</v>
      </c>
      <c r="FD14" s="291" t="s">
        <v>54</v>
      </c>
      <c r="FE14" s="291" t="s">
        <v>53</v>
      </c>
      <c r="FF14" s="291" t="s">
        <v>55</v>
      </c>
      <c r="FG14" s="291" t="s">
        <v>54</v>
      </c>
      <c r="FH14" s="291" t="s">
        <v>53</v>
      </c>
      <c r="FI14" s="288" t="s">
        <v>55</v>
      </c>
      <c r="FJ14" s="288" t="s">
        <v>54</v>
      </c>
      <c r="FK14" s="288" t="s">
        <v>53</v>
      </c>
      <c r="FL14" s="288" t="s">
        <v>55</v>
      </c>
      <c r="FM14" s="288" t="s">
        <v>54</v>
      </c>
      <c r="FN14" s="288" t="s">
        <v>53</v>
      </c>
      <c r="FO14" s="289" t="s">
        <v>55</v>
      </c>
      <c r="FP14" s="289" t="s">
        <v>54</v>
      </c>
      <c r="FQ14" s="289" t="s">
        <v>53</v>
      </c>
      <c r="FR14" s="289" t="s">
        <v>55</v>
      </c>
      <c r="FS14" s="289" t="s">
        <v>54</v>
      </c>
      <c r="FT14" s="289" t="s">
        <v>53</v>
      </c>
      <c r="FU14" s="290" t="s">
        <v>55</v>
      </c>
      <c r="FV14" s="290" t="s">
        <v>54</v>
      </c>
      <c r="FW14" s="290" t="s">
        <v>53</v>
      </c>
      <c r="FX14" s="290" t="s">
        <v>55</v>
      </c>
      <c r="FY14" s="290" t="s">
        <v>54</v>
      </c>
      <c r="FZ14" s="290" t="s">
        <v>53</v>
      </c>
    </row>
    <row r="15" spans="1:182" s="292" customFormat="1" x14ac:dyDescent="0.25">
      <c r="C15" s="286" t="s">
        <v>76</v>
      </c>
      <c r="D15" s="286" t="s">
        <v>76</v>
      </c>
      <c r="E15" s="286" t="s">
        <v>76</v>
      </c>
      <c r="F15" s="286" t="s">
        <v>76</v>
      </c>
      <c r="G15" s="286" t="s">
        <v>76</v>
      </c>
      <c r="H15" s="286" t="s">
        <v>76</v>
      </c>
      <c r="I15" s="287" t="s">
        <v>76</v>
      </c>
      <c r="J15" s="287" t="s">
        <v>76</v>
      </c>
      <c r="K15" s="287" t="s">
        <v>76</v>
      </c>
      <c r="L15" s="287" t="s">
        <v>76</v>
      </c>
      <c r="M15" s="287" t="s">
        <v>76</v>
      </c>
      <c r="N15" s="287" t="s">
        <v>76</v>
      </c>
      <c r="O15" s="288" t="s">
        <v>76</v>
      </c>
      <c r="P15" s="288" t="s">
        <v>76</v>
      </c>
      <c r="Q15" s="288" t="s">
        <v>76</v>
      </c>
      <c r="R15" s="288" t="s">
        <v>76</v>
      </c>
      <c r="S15" s="288" t="s">
        <v>76</v>
      </c>
      <c r="T15" s="288" t="s">
        <v>76</v>
      </c>
      <c r="U15" s="289" t="s">
        <v>76</v>
      </c>
      <c r="V15" s="289" t="s">
        <v>76</v>
      </c>
      <c r="W15" s="289" t="s">
        <v>76</v>
      </c>
      <c r="X15" s="289" t="s">
        <v>76</v>
      </c>
      <c r="Y15" s="289" t="s">
        <v>76</v>
      </c>
      <c r="Z15" s="289" t="s">
        <v>76</v>
      </c>
      <c r="AA15" s="290" t="s">
        <v>76</v>
      </c>
      <c r="AB15" s="290" t="s">
        <v>76</v>
      </c>
      <c r="AC15" s="290" t="s">
        <v>76</v>
      </c>
      <c r="AD15" s="290" t="s">
        <v>76</v>
      </c>
      <c r="AE15" s="290" t="s">
        <v>76</v>
      </c>
      <c r="AF15" s="290" t="s">
        <v>76</v>
      </c>
      <c r="AG15" s="286" t="s">
        <v>76</v>
      </c>
      <c r="AH15" s="286" t="s">
        <v>76</v>
      </c>
      <c r="AI15" s="286" t="s">
        <v>76</v>
      </c>
      <c r="AJ15" s="286" t="s">
        <v>76</v>
      </c>
      <c r="AK15" s="286" t="s">
        <v>76</v>
      </c>
      <c r="AL15" s="286" t="s">
        <v>76</v>
      </c>
      <c r="AM15" s="291" t="s">
        <v>76</v>
      </c>
      <c r="AN15" s="291" t="s">
        <v>76</v>
      </c>
      <c r="AO15" s="291" t="s">
        <v>76</v>
      </c>
      <c r="AP15" s="291" t="s">
        <v>76</v>
      </c>
      <c r="AQ15" s="291" t="s">
        <v>76</v>
      </c>
      <c r="AR15" s="291" t="s">
        <v>76</v>
      </c>
      <c r="AS15" s="288" t="s">
        <v>76</v>
      </c>
      <c r="AT15" s="288" t="s">
        <v>76</v>
      </c>
      <c r="AU15" s="288" t="s">
        <v>76</v>
      </c>
      <c r="AV15" s="288" t="s">
        <v>76</v>
      </c>
      <c r="AW15" s="288" t="s">
        <v>76</v>
      </c>
      <c r="AX15" s="288" t="s">
        <v>76</v>
      </c>
      <c r="AY15" s="289" t="s">
        <v>76</v>
      </c>
      <c r="AZ15" s="289" t="s">
        <v>76</v>
      </c>
      <c r="BA15" s="289" t="s">
        <v>76</v>
      </c>
      <c r="BB15" s="289" t="s">
        <v>76</v>
      </c>
      <c r="BC15" s="289" t="s">
        <v>76</v>
      </c>
      <c r="BD15" s="289" t="s">
        <v>76</v>
      </c>
      <c r="BE15" s="290" t="s">
        <v>76</v>
      </c>
      <c r="BF15" s="290" t="s">
        <v>76</v>
      </c>
      <c r="BG15" s="290" t="s">
        <v>76</v>
      </c>
      <c r="BH15" s="290" t="s">
        <v>76</v>
      </c>
      <c r="BI15" s="290" t="s">
        <v>76</v>
      </c>
      <c r="BJ15" s="290" t="s">
        <v>76</v>
      </c>
      <c r="BK15" s="286" t="s">
        <v>76</v>
      </c>
      <c r="BL15" s="286" t="s">
        <v>76</v>
      </c>
      <c r="BM15" s="286" t="s">
        <v>76</v>
      </c>
      <c r="BN15" s="286" t="s">
        <v>76</v>
      </c>
      <c r="BO15" s="286" t="s">
        <v>76</v>
      </c>
      <c r="BP15" s="286" t="s">
        <v>76</v>
      </c>
      <c r="BQ15" s="291" t="s">
        <v>76</v>
      </c>
      <c r="BR15" s="291" t="s">
        <v>76</v>
      </c>
      <c r="BS15" s="291" t="s">
        <v>76</v>
      </c>
      <c r="BT15" s="291" t="s">
        <v>76</v>
      </c>
      <c r="BU15" s="291" t="s">
        <v>76</v>
      </c>
      <c r="BV15" s="291" t="s">
        <v>76</v>
      </c>
      <c r="BW15" s="288" t="s">
        <v>76</v>
      </c>
      <c r="BX15" s="288" t="s">
        <v>76</v>
      </c>
      <c r="BY15" s="288" t="s">
        <v>76</v>
      </c>
      <c r="BZ15" s="288" t="s">
        <v>76</v>
      </c>
      <c r="CA15" s="288" t="s">
        <v>76</v>
      </c>
      <c r="CB15" s="288" t="s">
        <v>76</v>
      </c>
      <c r="CC15" s="289" t="s">
        <v>76</v>
      </c>
      <c r="CD15" s="289" t="s">
        <v>76</v>
      </c>
      <c r="CE15" s="289" t="s">
        <v>76</v>
      </c>
      <c r="CF15" s="289" t="s">
        <v>76</v>
      </c>
      <c r="CG15" s="289" t="s">
        <v>76</v>
      </c>
      <c r="CH15" s="289" t="s">
        <v>76</v>
      </c>
      <c r="CI15" s="290" t="s">
        <v>76</v>
      </c>
      <c r="CJ15" s="290" t="s">
        <v>76</v>
      </c>
      <c r="CK15" s="290" t="s">
        <v>76</v>
      </c>
      <c r="CL15" s="290" t="s">
        <v>76</v>
      </c>
      <c r="CM15" s="290" t="s">
        <v>76</v>
      </c>
      <c r="CN15" s="290" t="s">
        <v>76</v>
      </c>
      <c r="CO15" s="286" t="s">
        <v>76</v>
      </c>
      <c r="CP15" s="286" t="s">
        <v>76</v>
      </c>
      <c r="CQ15" s="286" t="s">
        <v>76</v>
      </c>
      <c r="CR15" s="286" t="s">
        <v>76</v>
      </c>
      <c r="CS15" s="286" t="s">
        <v>76</v>
      </c>
      <c r="CT15" s="286" t="s">
        <v>76</v>
      </c>
      <c r="CU15" s="291" t="s">
        <v>76</v>
      </c>
      <c r="CV15" s="291" t="s">
        <v>76</v>
      </c>
      <c r="CW15" s="291" t="s">
        <v>76</v>
      </c>
      <c r="CX15" s="291" t="s">
        <v>76</v>
      </c>
      <c r="CY15" s="291" t="s">
        <v>76</v>
      </c>
      <c r="CZ15" s="291" t="s">
        <v>76</v>
      </c>
      <c r="DA15" s="288" t="s">
        <v>76</v>
      </c>
      <c r="DB15" s="288" t="s">
        <v>76</v>
      </c>
      <c r="DC15" s="288" t="s">
        <v>76</v>
      </c>
      <c r="DD15" s="288" t="s">
        <v>76</v>
      </c>
      <c r="DE15" s="288" t="s">
        <v>76</v>
      </c>
      <c r="DF15" s="288" t="s">
        <v>76</v>
      </c>
      <c r="DG15" s="289" t="s">
        <v>76</v>
      </c>
      <c r="DH15" s="289" t="s">
        <v>76</v>
      </c>
      <c r="DI15" s="289" t="s">
        <v>76</v>
      </c>
      <c r="DJ15" s="289" t="s">
        <v>76</v>
      </c>
      <c r="DK15" s="289" t="s">
        <v>76</v>
      </c>
      <c r="DL15" s="289" t="s">
        <v>76</v>
      </c>
      <c r="DM15" s="290" t="s">
        <v>76</v>
      </c>
      <c r="DN15" s="290" t="s">
        <v>76</v>
      </c>
      <c r="DO15" s="290" t="s">
        <v>76</v>
      </c>
      <c r="DP15" s="290" t="s">
        <v>76</v>
      </c>
      <c r="DQ15" s="290" t="s">
        <v>76</v>
      </c>
      <c r="DR15" s="290" t="s">
        <v>76</v>
      </c>
      <c r="DS15" s="286" t="s">
        <v>76</v>
      </c>
      <c r="DT15" s="286" t="s">
        <v>76</v>
      </c>
      <c r="DU15" s="286" t="s">
        <v>76</v>
      </c>
      <c r="DV15" s="286" t="s">
        <v>76</v>
      </c>
      <c r="DW15" s="286" t="s">
        <v>76</v>
      </c>
      <c r="DX15" s="286" t="s">
        <v>76</v>
      </c>
      <c r="DY15" s="291" t="s">
        <v>76</v>
      </c>
      <c r="DZ15" s="291" t="s">
        <v>76</v>
      </c>
      <c r="EA15" s="291" t="s">
        <v>76</v>
      </c>
      <c r="EB15" s="291" t="s">
        <v>76</v>
      </c>
      <c r="EC15" s="291" t="s">
        <v>76</v>
      </c>
      <c r="ED15" s="291" t="s">
        <v>76</v>
      </c>
      <c r="EE15" s="288" t="s">
        <v>76</v>
      </c>
      <c r="EF15" s="288" t="s">
        <v>76</v>
      </c>
      <c r="EG15" s="288" t="s">
        <v>76</v>
      </c>
      <c r="EH15" s="288" t="s">
        <v>76</v>
      </c>
      <c r="EI15" s="288" t="s">
        <v>76</v>
      </c>
      <c r="EJ15" s="288" t="s">
        <v>76</v>
      </c>
      <c r="EK15" s="289" t="s">
        <v>76</v>
      </c>
      <c r="EL15" s="289" t="s">
        <v>76</v>
      </c>
      <c r="EM15" s="289" t="s">
        <v>76</v>
      </c>
      <c r="EN15" s="289" t="s">
        <v>76</v>
      </c>
      <c r="EO15" s="289" t="s">
        <v>76</v>
      </c>
      <c r="EP15" s="289" t="s">
        <v>76</v>
      </c>
      <c r="EQ15" s="290" t="s">
        <v>76</v>
      </c>
      <c r="ER15" s="290" t="s">
        <v>76</v>
      </c>
      <c r="ES15" s="290" t="s">
        <v>76</v>
      </c>
      <c r="ET15" s="290" t="s">
        <v>76</v>
      </c>
      <c r="EU15" s="290" t="s">
        <v>76</v>
      </c>
      <c r="EV15" s="290" t="s">
        <v>76</v>
      </c>
      <c r="EW15" s="286" t="s">
        <v>76</v>
      </c>
      <c r="EX15" s="286" t="s">
        <v>76</v>
      </c>
      <c r="EY15" s="286" t="s">
        <v>76</v>
      </c>
      <c r="EZ15" s="286" t="s">
        <v>76</v>
      </c>
      <c r="FA15" s="286" t="s">
        <v>76</v>
      </c>
      <c r="FB15" s="286" t="s">
        <v>76</v>
      </c>
      <c r="FC15" s="291" t="s">
        <v>76</v>
      </c>
      <c r="FD15" s="291" t="s">
        <v>76</v>
      </c>
      <c r="FE15" s="291" t="s">
        <v>76</v>
      </c>
      <c r="FF15" s="291" t="s">
        <v>76</v>
      </c>
      <c r="FG15" s="291" t="s">
        <v>76</v>
      </c>
      <c r="FH15" s="291" t="s">
        <v>76</v>
      </c>
      <c r="FI15" s="288" t="s">
        <v>76</v>
      </c>
      <c r="FJ15" s="288" t="s">
        <v>76</v>
      </c>
      <c r="FK15" s="288" t="s">
        <v>76</v>
      </c>
      <c r="FL15" s="288" t="s">
        <v>76</v>
      </c>
      <c r="FM15" s="288" t="s">
        <v>76</v>
      </c>
      <c r="FN15" s="288" t="s">
        <v>76</v>
      </c>
      <c r="FO15" s="289" t="s">
        <v>76</v>
      </c>
      <c r="FP15" s="289" t="s">
        <v>76</v>
      </c>
      <c r="FQ15" s="289" t="s">
        <v>76</v>
      </c>
      <c r="FR15" s="289" t="s">
        <v>76</v>
      </c>
      <c r="FS15" s="289" t="s">
        <v>76</v>
      </c>
      <c r="FT15" s="289" t="s">
        <v>76</v>
      </c>
      <c r="FU15" s="290" t="s">
        <v>76</v>
      </c>
      <c r="FV15" s="290" t="s">
        <v>76</v>
      </c>
      <c r="FW15" s="290" t="s">
        <v>76</v>
      </c>
      <c r="FX15" s="290" t="s">
        <v>76</v>
      </c>
      <c r="FY15" s="290" t="s">
        <v>76</v>
      </c>
      <c r="FZ15" s="290" t="s">
        <v>76</v>
      </c>
    </row>
    <row r="16" spans="1:182" s="292" customFormat="1" x14ac:dyDescent="0.25">
      <c r="A16" s="292" t="s">
        <v>102</v>
      </c>
      <c r="B16" s="293" t="s">
        <v>25</v>
      </c>
      <c r="C16" s="292">
        <v>93</v>
      </c>
      <c r="D16" s="292">
        <v>92</v>
      </c>
      <c r="E16" s="292">
        <v>95</v>
      </c>
      <c r="F16" s="292">
        <v>40954</v>
      </c>
      <c r="G16" s="292">
        <v>19818</v>
      </c>
      <c r="H16" s="292">
        <v>21136</v>
      </c>
      <c r="I16" s="292">
        <v>92</v>
      </c>
      <c r="J16" s="292">
        <v>90</v>
      </c>
      <c r="K16" s="292">
        <v>94</v>
      </c>
      <c r="L16" s="292">
        <v>40976</v>
      </c>
      <c r="M16" s="292">
        <v>19825</v>
      </c>
      <c r="N16" s="292">
        <v>21151</v>
      </c>
      <c r="O16" s="292">
        <v>93</v>
      </c>
      <c r="P16" s="292">
        <v>94</v>
      </c>
      <c r="Q16" s="292">
        <v>92</v>
      </c>
      <c r="R16" s="292">
        <v>40952</v>
      </c>
      <c r="S16" s="292">
        <v>19816</v>
      </c>
      <c r="T16" s="292">
        <v>21136</v>
      </c>
      <c r="U16" s="292" t="s">
        <v>119</v>
      </c>
      <c r="V16" s="292" t="s">
        <v>119</v>
      </c>
      <c r="W16" s="292" t="s">
        <v>119</v>
      </c>
      <c r="X16" s="292" t="s">
        <v>119</v>
      </c>
      <c r="Y16" s="292" t="s">
        <v>119</v>
      </c>
      <c r="Z16" s="292" t="s">
        <v>119</v>
      </c>
      <c r="AA16" s="292">
        <v>87</v>
      </c>
      <c r="AB16" s="292">
        <v>85</v>
      </c>
      <c r="AC16" s="292">
        <v>88</v>
      </c>
      <c r="AD16" s="292">
        <v>40933</v>
      </c>
      <c r="AE16" s="292">
        <v>19806</v>
      </c>
      <c r="AF16" s="292">
        <v>21127</v>
      </c>
      <c r="AG16" s="292">
        <v>93</v>
      </c>
      <c r="AH16" s="292">
        <v>92</v>
      </c>
      <c r="AI16" s="292">
        <v>95</v>
      </c>
      <c r="AJ16" s="292">
        <v>19538</v>
      </c>
      <c r="AK16" s="292">
        <v>8951</v>
      </c>
      <c r="AL16" s="292">
        <v>10587</v>
      </c>
      <c r="AM16" s="292">
        <v>91</v>
      </c>
      <c r="AN16" s="292">
        <v>89</v>
      </c>
      <c r="AO16" s="292">
        <v>93</v>
      </c>
      <c r="AP16" s="292">
        <v>19530</v>
      </c>
      <c r="AQ16" s="292">
        <v>8945</v>
      </c>
      <c r="AR16" s="292">
        <v>10585</v>
      </c>
      <c r="AS16" s="292">
        <v>91</v>
      </c>
      <c r="AT16" s="292">
        <v>91</v>
      </c>
      <c r="AU16" s="292">
        <v>90</v>
      </c>
      <c r="AV16" s="292">
        <v>19536</v>
      </c>
      <c r="AW16" s="292">
        <v>8951</v>
      </c>
      <c r="AX16" s="292">
        <v>10585</v>
      </c>
      <c r="AY16" s="292" t="s">
        <v>119</v>
      </c>
      <c r="AZ16" s="292" t="s">
        <v>119</v>
      </c>
      <c r="BA16" s="292" t="s">
        <v>119</v>
      </c>
      <c r="BB16" s="292" t="s">
        <v>119</v>
      </c>
      <c r="BC16" s="292" t="s">
        <v>119</v>
      </c>
      <c r="BD16" s="292" t="s">
        <v>119</v>
      </c>
      <c r="BE16" s="292">
        <v>85</v>
      </c>
      <c r="BF16" s="292">
        <v>83</v>
      </c>
      <c r="BG16" s="292">
        <v>86</v>
      </c>
      <c r="BH16" s="292">
        <v>19528</v>
      </c>
      <c r="BI16" s="292">
        <v>8945</v>
      </c>
      <c r="BJ16" s="292">
        <v>10583</v>
      </c>
      <c r="BK16" s="292">
        <v>94</v>
      </c>
      <c r="BL16" s="292">
        <v>93</v>
      </c>
      <c r="BM16" s="292">
        <v>95</v>
      </c>
      <c r="BN16" s="292">
        <v>1693</v>
      </c>
      <c r="BO16" s="292">
        <v>809</v>
      </c>
      <c r="BP16" s="292">
        <v>884</v>
      </c>
      <c r="BQ16" s="292">
        <v>92</v>
      </c>
      <c r="BR16" s="292">
        <v>90</v>
      </c>
      <c r="BS16" s="292">
        <v>93</v>
      </c>
      <c r="BT16" s="292">
        <v>1692</v>
      </c>
      <c r="BU16" s="292">
        <v>809</v>
      </c>
      <c r="BV16" s="292">
        <v>883</v>
      </c>
      <c r="BW16" s="292">
        <v>98</v>
      </c>
      <c r="BX16" s="292">
        <v>98</v>
      </c>
      <c r="BY16" s="292">
        <v>98</v>
      </c>
      <c r="BZ16" s="292">
        <v>1693</v>
      </c>
      <c r="CA16" s="292">
        <v>809</v>
      </c>
      <c r="CB16" s="292">
        <v>884</v>
      </c>
      <c r="CC16" s="292" t="s">
        <v>119</v>
      </c>
      <c r="CD16" s="292" t="s">
        <v>119</v>
      </c>
      <c r="CE16" s="292" t="s">
        <v>119</v>
      </c>
      <c r="CF16" s="292" t="s">
        <v>119</v>
      </c>
      <c r="CG16" s="292" t="s">
        <v>119</v>
      </c>
      <c r="CH16" s="292" t="s">
        <v>119</v>
      </c>
      <c r="CI16" s="292">
        <v>90</v>
      </c>
      <c r="CJ16" s="292">
        <v>89</v>
      </c>
      <c r="CK16" s="292">
        <v>92</v>
      </c>
      <c r="CL16" s="292">
        <v>1692</v>
      </c>
      <c r="CM16" s="292">
        <v>809</v>
      </c>
      <c r="CN16" s="292">
        <v>883</v>
      </c>
      <c r="CO16" s="292">
        <v>96</v>
      </c>
      <c r="CP16" s="292">
        <v>95</v>
      </c>
      <c r="CQ16" s="292">
        <v>97</v>
      </c>
      <c r="CR16" s="292">
        <v>17034</v>
      </c>
      <c r="CS16" s="292">
        <v>7966</v>
      </c>
      <c r="CT16" s="292">
        <v>9068</v>
      </c>
      <c r="CU16" s="292">
        <v>94</v>
      </c>
      <c r="CV16" s="292">
        <v>92</v>
      </c>
      <c r="CW16" s="292">
        <v>96</v>
      </c>
      <c r="CX16" s="292">
        <v>17028</v>
      </c>
      <c r="CY16" s="292">
        <v>7964</v>
      </c>
      <c r="CZ16" s="292">
        <v>9064</v>
      </c>
      <c r="DA16" s="292">
        <v>93</v>
      </c>
      <c r="DB16" s="292">
        <v>95</v>
      </c>
      <c r="DC16" s="292">
        <v>92</v>
      </c>
      <c r="DD16" s="292">
        <v>17033</v>
      </c>
      <c r="DE16" s="292">
        <v>7965</v>
      </c>
      <c r="DF16" s="292">
        <v>9068</v>
      </c>
      <c r="DG16" s="292" t="s">
        <v>119</v>
      </c>
      <c r="DH16" s="292" t="s">
        <v>119</v>
      </c>
      <c r="DI16" s="292" t="s">
        <v>119</v>
      </c>
      <c r="DJ16" s="292" t="s">
        <v>119</v>
      </c>
      <c r="DK16" s="292" t="s">
        <v>119</v>
      </c>
      <c r="DL16" s="292" t="s">
        <v>119</v>
      </c>
      <c r="DM16" s="292">
        <v>88</v>
      </c>
      <c r="DN16" s="292">
        <v>88</v>
      </c>
      <c r="DO16" s="292">
        <v>89</v>
      </c>
      <c r="DP16" s="292">
        <v>17026</v>
      </c>
      <c r="DQ16" s="292">
        <v>7963</v>
      </c>
      <c r="DR16" s="292">
        <v>9063</v>
      </c>
      <c r="DS16" s="292">
        <v>96</v>
      </c>
      <c r="DT16" s="292">
        <v>95</v>
      </c>
      <c r="DU16" s="292">
        <v>96</v>
      </c>
      <c r="DV16" s="292">
        <v>318804</v>
      </c>
      <c r="DW16" s="292">
        <v>149141</v>
      </c>
      <c r="DX16" s="292">
        <v>169663</v>
      </c>
      <c r="DY16" s="292">
        <v>93</v>
      </c>
      <c r="DZ16" s="292">
        <v>91</v>
      </c>
      <c r="EA16" s="292">
        <v>95</v>
      </c>
      <c r="EB16" s="292">
        <v>318790</v>
      </c>
      <c r="EC16" s="292">
        <v>149138</v>
      </c>
      <c r="ED16" s="292">
        <v>169652</v>
      </c>
      <c r="EE16" s="292">
        <v>94</v>
      </c>
      <c r="EF16" s="292">
        <v>95</v>
      </c>
      <c r="EG16" s="292">
        <v>92</v>
      </c>
      <c r="EH16" s="292">
        <v>318800</v>
      </c>
      <c r="EI16" s="292">
        <v>149140</v>
      </c>
      <c r="EJ16" s="292">
        <v>169660</v>
      </c>
      <c r="EK16" s="292" t="s">
        <v>119</v>
      </c>
      <c r="EL16" s="292" t="s">
        <v>119</v>
      </c>
      <c r="EM16" s="292" t="s">
        <v>119</v>
      </c>
      <c r="EN16" s="292" t="s">
        <v>119</v>
      </c>
      <c r="EO16" s="292" t="s">
        <v>119</v>
      </c>
      <c r="EP16" s="292" t="s">
        <v>119</v>
      </c>
      <c r="EQ16" s="292">
        <v>88</v>
      </c>
      <c r="ER16" s="292">
        <v>87</v>
      </c>
      <c r="ES16" s="292">
        <v>89</v>
      </c>
      <c r="ET16" s="292">
        <v>318726</v>
      </c>
      <c r="EU16" s="292">
        <v>149105</v>
      </c>
      <c r="EV16" s="292">
        <v>169621</v>
      </c>
      <c r="EW16" s="292">
        <v>95</v>
      </c>
      <c r="EX16" s="292">
        <v>94</v>
      </c>
      <c r="EY16" s="292">
        <v>96</v>
      </c>
      <c r="EZ16" s="292">
        <v>406315</v>
      </c>
      <c r="FA16" s="292">
        <v>190650</v>
      </c>
      <c r="FB16" s="292">
        <v>215665</v>
      </c>
      <c r="FC16" s="292">
        <v>93</v>
      </c>
      <c r="FD16" s="292">
        <v>91</v>
      </c>
      <c r="FE16" s="292">
        <v>95</v>
      </c>
      <c r="FF16" s="292">
        <v>406300</v>
      </c>
      <c r="FG16" s="292">
        <v>190641</v>
      </c>
      <c r="FH16" s="292">
        <v>215659</v>
      </c>
      <c r="FI16" s="292">
        <v>93</v>
      </c>
      <c r="FJ16" s="292">
        <v>95</v>
      </c>
      <c r="FK16" s="292">
        <v>92</v>
      </c>
      <c r="FL16" s="292">
        <v>406305</v>
      </c>
      <c r="FM16" s="292">
        <v>190645</v>
      </c>
      <c r="FN16" s="292">
        <v>215660</v>
      </c>
      <c r="FO16" s="292" t="s">
        <v>119</v>
      </c>
      <c r="FP16" s="292" t="s">
        <v>119</v>
      </c>
      <c r="FQ16" s="292" t="s">
        <v>119</v>
      </c>
      <c r="FR16" s="292" t="s">
        <v>119</v>
      </c>
      <c r="FS16" s="292" t="s">
        <v>119</v>
      </c>
      <c r="FT16" s="292" t="s">
        <v>119</v>
      </c>
      <c r="FU16" s="292">
        <v>88</v>
      </c>
      <c r="FV16" s="292">
        <v>87</v>
      </c>
      <c r="FW16" s="292">
        <v>89</v>
      </c>
      <c r="FX16" s="292">
        <v>406185</v>
      </c>
      <c r="FY16" s="292">
        <v>190587</v>
      </c>
      <c r="FZ16" s="292">
        <v>215598</v>
      </c>
    </row>
    <row r="17" spans="1:256" s="294" customFormat="1" x14ac:dyDescent="0.25">
      <c r="B17" s="293" t="s">
        <v>26</v>
      </c>
      <c r="C17" s="292">
        <v>57</v>
      </c>
      <c r="D17" s="292">
        <v>54</v>
      </c>
      <c r="E17" s="292">
        <v>60</v>
      </c>
      <c r="F17" s="292">
        <v>10873</v>
      </c>
      <c r="G17" s="292">
        <v>6764</v>
      </c>
      <c r="H17" s="292">
        <v>4109</v>
      </c>
      <c r="I17" s="292">
        <v>45</v>
      </c>
      <c r="J17" s="292">
        <v>42</v>
      </c>
      <c r="K17" s="292">
        <v>50</v>
      </c>
      <c r="L17" s="292">
        <v>10855</v>
      </c>
      <c r="M17" s="292">
        <v>6757</v>
      </c>
      <c r="N17" s="292">
        <v>4098</v>
      </c>
      <c r="O17" s="292">
        <v>51</v>
      </c>
      <c r="P17" s="292">
        <v>55</v>
      </c>
      <c r="Q17" s="292">
        <v>45</v>
      </c>
      <c r="R17" s="292">
        <v>10873</v>
      </c>
      <c r="S17" s="292">
        <v>6764</v>
      </c>
      <c r="T17" s="292">
        <v>4109</v>
      </c>
      <c r="U17" s="292" t="s">
        <v>119</v>
      </c>
      <c r="V17" s="292" t="s">
        <v>119</v>
      </c>
      <c r="W17" s="292" t="s">
        <v>119</v>
      </c>
      <c r="X17" s="292" t="s">
        <v>119</v>
      </c>
      <c r="Y17" s="292" t="s">
        <v>119</v>
      </c>
      <c r="Z17" s="292" t="s">
        <v>119</v>
      </c>
      <c r="AA17" s="292">
        <v>32</v>
      </c>
      <c r="AB17" s="292">
        <v>32</v>
      </c>
      <c r="AC17" s="292">
        <v>32</v>
      </c>
      <c r="AD17" s="292">
        <v>10845</v>
      </c>
      <c r="AE17" s="292">
        <v>6749</v>
      </c>
      <c r="AF17" s="292">
        <v>4096</v>
      </c>
      <c r="AG17" s="292">
        <v>64</v>
      </c>
      <c r="AH17" s="292">
        <v>62</v>
      </c>
      <c r="AI17" s="292">
        <v>66</v>
      </c>
      <c r="AJ17" s="292">
        <v>7922</v>
      </c>
      <c r="AK17" s="292">
        <v>4963</v>
      </c>
      <c r="AL17" s="292">
        <v>2959</v>
      </c>
      <c r="AM17" s="292">
        <v>52</v>
      </c>
      <c r="AN17" s="292">
        <v>51</v>
      </c>
      <c r="AO17" s="292">
        <v>54</v>
      </c>
      <c r="AP17" s="292">
        <v>7900</v>
      </c>
      <c r="AQ17" s="292">
        <v>4950</v>
      </c>
      <c r="AR17" s="292">
        <v>2950</v>
      </c>
      <c r="AS17" s="292">
        <v>55</v>
      </c>
      <c r="AT17" s="292">
        <v>58</v>
      </c>
      <c r="AU17" s="292">
        <v>49</v>
      </c>
      <c r="AV17" s="292">
        <v>7922</v>
      </c>
      <c r="AW17" s="292">
        <v>4963</v>
      </c>
      <c r="AX17" s="292">
        <v>2959</v>
      </c>
      <c r="AY17" s="292" t="s">
        <v>119</v>
      </c>
      <c r="AZ17" s="292" t="s">
        <v>119</v>
      </c>
      <c r="BA17" s="292" t="s">
        <v>119</v>
      </c>
      <c r="BB17" s="292" t="s">
        <v>119</v>
      </c>
      <c r="BC17" s="292" t="s">
        <v>119</v>
      </c>
      <c r="BD17" s="292" t="s">
        <v>119</v>
      </c>
      <c r="BE17" s="292">
        <v>39</v>
      </c>
      <c r="BF17" s="292">
        <v>40</v>
      </c>
      <c r="BG17" s="292">
        <v>37</v>
      </c>
      <c r="BH17" s="292">
        <v>7899</v>
      </c>
      <c r="BI17" s="292">
        <v>4949</v>
      </c>
      <c r="BJ17" s="292">
        <v>2950</v>
      </c>
      <c r="BK17" s="292">
        <v>56</v>
      </c>
      <c r="BL17" s="292">
        <v>56</v>
      </c>
      <c r="BM17" s="292">
        <v>54</v>
      </c>
      <c r="BN17" s="292">
        <v>226</v>
      </c>
      <c r="BO17" s="292">
        <v>167</v>
      </c>
      <c r="BP17" s="292">
        <v>59</v>
      </c>
      <c r="BQ17" s="292">
        <v>43</v>
      </c>
      <c r="BR17" s="292">
        <v>44</v>
      </c>
      <c r="BS17" s="292">
        <v>41</v>
      </c>
      <c r="BT17" s="292">
        <v>226</v>
      </c>
      <c r="BU17" s="292">
        <v>167</v>
      </c>
      <c r="BV17" s="292">
        <v>59</v>
      </c>
      <c r="BW17" s="292">
        <v>68</v>
      </c>
      <c r="BX17" s="292">
        <v>72</v>
      </c>
      <c r="BY17" s="292">
        <v>58</v>
      </c>
      <c r="BZ17" s="292">
        <v>226</v>
      </c>
      <c r="CA17" s="292">
        <v>167</v>
      </c>
      <c r="CB17" s="292">
        <v>59</v>
      </c>
      <c r="CC17" s="292" t="s">
        <v>119</v>
      </c>
      <c r="CD17" s="292" t="s">
        <v>119</v>
      </c>
      <c r="CE17" s="292" t="s">
        <v>119</v>
      </c>
      <c r="CF17" s="292" t="s">
        <v>119</v>
      </c>
      <c r="CG17" s="292" t="s">
        <v>119</v>
      </c>
      <c r="CH17" s="292" t="s">
        <v>119</v>
      </c>
      <c r="CI17" s="292">
        <v>36</v>
      </c>
      <c r="CJ17" s="292">
        <v>38</v>
      </c>
      <c r="CK17" s="292">
        <v>31</v>
      </c>
      <c r="CL17" s="292">
        <v>226</v>
      </c>
      <c r="CM17" s="292">
        <v>167</v>
      </c>
      <c r="CN17" s="292">
        <v>59</v>
      </c>
      <c r="CO17" s="292">
        <v>64</v>
      </c>
      <c r="CP17" s="292">
        <v>62</v>
      </c>
      <c r="CQ17" s="292">
        <v>66</v>
      </c>
      <c r="CR17" s="292">
        <v>5666</v>
      </c>
      <c r="CS17" s="292">
        <v>3635</v>
      </c>
      <c r="CT17" s="292">
        <v>2031</v>
      </c>
      <c r="CU17" s="292">
        <v>49</v>
      </c>
      <c r="CV17" s="292">
        <v>46</v>
      </c>
      <c r="CW17" s="292">
        <v>54</v>
      </c>
      <c r="CX17" s="292">
        <v>5655</v>
      </c>
      <c r="CY17" s="292">
        <v>3627</v>
      </c>
      <c r="CZ17" s="292">
        <v>2028</v>
      </c>
      <c r="DA17" s="292">
        <v>56</v>
      </c>
      <c r="DB17" s="292">
        <v>60</v>
      </c>
      <c r="DC17" s="292">
        <v>49</v>
      </c>
      <c r="DD17" s="292">
        <v>5664</v>
      </c>
      <c r="DE17" s="292">
        <v>3633</v>
      </c>
      <c r="DF17" s="292">
        <v>2031</v>
      </c>
      <c r="DG17" s="292" t="s">
        <v>119</v>
      </c>
      <c r="DH17" s="292" t="s">
        <v>119</v>
      </c>
      <c r="DI17" s="292" t="s">
        <v>119</v>
      </c>
      <c r="DJ17" s="292" t="s">
        <v>119</v>
      </c>
      <c r="DK17" s="292" t="s">
        <v>119</v>
      </c>
      <c r="DL17" s="292" t="s">
        <v>119</v>
      </c>
      <c r="DM17" s="292">
        <v>37</v>
      </c>
      <c r="DN17" s="292">
        <v>37</v>
      </c>
      <c r="DO17" s="292">
        <v>37</v>
      </c>
      <c r="DP17" s="292">
        <v>5652</v>
      </c>
      <c r="DQ17" s="292">
        <v>3624</v>
      </c>
      <c r="DR17" s="292">
        <v>2028</v>
      </c>
      <c r="DS17" s="292">
        <v>60</v>
      </c>
      <c r="DT17" s="292">
        <v>60</v>
      </c>
      <c r="DU17" s="292">
        <v>61</v>
      </c>
      <c r="DV17" s="292">
        <v>102680</v>
      </c>
      <c r="DW17" s="292">
        <v>66072</v>
      </c>
      <c r="DX17" s="292">
        <v>36608</v>
      </c>
      <c r="DY17" s="292">
        <v>43</v>
      </c>
      <c r="DZ17" s="292">
        <v>41</v>
      </c>
      <c r="EA17" s="292">
        <v>48</v>
      </c>
      <c r="EB17" s="292">
        <v>102552</v>
      </c>
      <c r="EC17" s="292">
        <v>65994</v>
      </c>
      <c r="ED17" s="292">
        <v>36558</v>
      </c>
      <c r="EE17" s="292">
        <v>55</v>
      </c>
      <c r="EF17" s="292">
        <v>60</v>
      </c>
      <c r="EG17" s="292">
        <v>47</v>
      </c>
      <c r="EH17" s="292">
        <v>102676</v>
      </c>
      <c r="EI17" s="292">
        <v>66069</v>
      </c>
      <c r="EJ17" s="292">
        <v>36607</v>
      </c>
      <c r="EK17" s="292" t="s">
        <v>119</v>
      </c>
      <c r="EL17" s="292" t="s">
        <v>119</v>
      </c>
      <c r="EM17" s="292" t="s">
        <v>119</v>
      </c>
      <c r="EN17" s="292" t="s">
        <v>119</v>
      </c>
      <c r="EO17" s="292" t="s">
        <v>119</v>
      </c>
      <c r="EP17" s="292" t="s">
        <v>119</v>
      </c>
      <c r="EQ17" s="292">
        <v>33</v>
      </c>
      <c r="ER17" s="292">
        <v>33</v>
      </c>
      <c r="ES17" s="292">
        <v>32</v>
      </c>
      <c r="ET17" s="292">
        <v>102528</v>
      </c>
      <c r="EU17" s="292">
        <v>65974</v>
      </c>
      <c r="EV17" s="292">
        <v>36554</v>
      </c>
      <c r="EW17" s="292">
        <v>60</v>
      </c>
      <c r="EX17" s="292">
        <v>60</v>
      </c>
      <c r="EY17" s="292">
        <v>61</v>
      </c>
      <c r="EZ17" s="292">
        <v>130084</v>
      </c>
      <c r="FA17" s="292">
        <v>83288</v>
      </c>
      <c r="FB17" s="292">
        <v>46796</v>
      </c>
      <c r="FC17" s="292">
        <v>44</v>
      </c>
      <c r="FD17" s="292">
        <v>42</v>
      </c>
      <c r="FE17" s="292">
        <v>49</v>
      </c>
      <c r="FF17" s="292">
        <v>129899</v>
      </c>
      <c r="FG17" s="292">
        <v>83176</v>
      </c>
      <c r="FH17" s="292">
        <v>46723</v>
      </c>
      <c r="FI17" s="292">
        <v>55</v>
      </c>
      <c r="FJ17" s="292">
        <v>60</v>
      </c>
      <c r="FK17" s="292">
        <v>47</v>
      </c>
      <c r="FL17" s="292">
        <v>130078</v>
      </c>
      <c r="FM17" s="292">
        <v>83283</v>
      </c>
      <c r="FN17" s="292">
        <v>46795</v>
      </c>
      <c r="FO17" s="292" t="s">
        <v>119</v>
      </c>
      <c r="FP17" s="292" t="s">
        <v>119</v>
      </c>
      <c r="FQ17" s="292" t="s">
        <v>119</v>
      </c>
      <c r="FR17" s="292" t="s">
        <v>119</v>
      </c>
      <c r="FS17" s="292" t="s">
        <v>119</v>
      </c>
      <c r="FT17" s="292" t="s">
        <v>119</v>
      </c>
      <c r="FU17" s="292">
        <v>33</v>
      </c>
      <c r="FV17" s="292">
        <v>34</v>
      </c>
      <c r="FW17" s="292">
        <v>33</v>
      </c>
      <c r="FX17" s="292">
        <v>129860</v>
      </c>
      <c r="FY17" s="292">
        <v>83144</v>
      </c>
      <c r="FZ17" s="292">
        <v>46716</v>
      </c>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row>
    <row r="18" spans="1:256" s="294" customFormat="1" x14ac:dyDescent="0.25">
      <c r="B18" s="293" t="s">
        <v>27</v>
      </c>
      <c r="C18" s="292">
        <v>62</v>
      </c>
      <c r="D18" s="292">
        <v>60</v>
      </c>
      <c r="E18" s="292">
        <v>65</v>
      </c>
      <c r="F18" s="292">
        <v>9499</v>
      </c>
      <c r="G18" s="292">
        <v>5845</v>
      </c>
      <c r="H18" s="292">
        <v>3654</v>
      </c>
      <c r="I18" s="292">
        <v>50</v>
      </c>
      <c r="J18" s="292">
        <v>46</v>
      </c>
      <c r="K18" s="292">
        <v>55</v>
      </c>
      <c r="L18" s="292">
        <v>9502</v>
      </c>
      <c r="M18" s="292">
        <v>5848</v>
      </c>
      <c r="N18" s="292">
        <v>3654</v>
      </c>
      <c r="O18" s="292">
        <v>56</v>
      </c>
      <c r="P18" s="292">
        <v>61</v>
      </c>
      <c r="Q18" s="292">
        <v>49</v>
      </c>
      <c r="R18" s="292">
        <v>9499</v>
      </c>
      <c r="S18" s="292">
        <v>5845</v>
      </c>
      <c r="T18" s="292">
        <v>3654</v>
      </c>
      <c r="U18" s="292" t="s">
        <v>119</v>
      </c>
      <c r="V18" s="292" t="s">
        <v>119</v>
      </c>
      <c r="W18" s="292" t="s">
        <v>119</v>
      </c>
      <c r="X18" s="292" t="s">
        <v>119</v>
      </c>
      <c r="Y18" s="292" t="s">
        <v>119</v>
      </c>
      <c r="Z18" s="292" t="s">
        <v>119</v>
      </c>
      <c r="AA18" s="292">
        <v>35</v>
      </c>
      <c r="AB18" s="292">
        <v>35</v>
      </c>
      <c r="AC18" s="292">
        <v>35</v>
      </c>
      <c r="AD18" s="292">
        <v>9492</v>
      </c>
      <c r="AE18" s="292">
        <v>5840</v>
      </c>
      <c r="AF18" s="292">
        <v>3652</v>
      </c>
      <c r="AG18" s="292">
        <v>69</v>
      </c>
      <c r="AH18" s="292">
        <v>68</v>
      </c>
      <c r="AI18" s="292">
        <v>71</v>
      </c>
      <c r="AJ18" s="292">
        <v>6955</v>
      </c>
      <c r="AK18" s="292">
        <v>4240</v>
      </c>
      <c r="AL18" s="292">
        <v>2715</v>
      </c>
      <c r="AM18" s="292">
        <v>56</v>
      </c>
      <c r="AN18" s="292">
        <v>56</v>
      </c>
      <c r="AO18" s="292">
        <v>58</v>
      </c>
      <c r="AP18" s="292">
        <v>6950</v>
      </c>
      <c r="AQ18" s="292">
        <v>4236</v>
      </c>
      <c r="AR18" s="292">
        <v>2714</v>
      </c>
      <c r="AS18" s="292">
        <v>60</v>
      </c>
      <c r="AT18" s="292">
        <v>64</v>
      </c>
      <c r="AU18" s="292">
        <v>53</v>
      </c>
      <c r="AV18" s="292">
        <v>6955</v>
      </c>
      <c r="AW18" s="292">
        <v>4240</v>
      </c>
      <c r="AX18" s="292">
        <v>2715</v>
      </c>
      <c r="AY18" s="292" t="s">
        <v>119</v>
      </c>
      <c r="AZ18" s="292" t="s">
        <v>119</v>
      </c>
      <c r="BA18" s="292" t="s">
        <v>119</v>
      </c>
      <c r="BB18" s="292" t="s">
        <v>119</v>
      </c>
      <c r="BC18" s="292" t="s">
        <v>119</v>
      </c>
      <c r="BD18" s="292" t="s">
        <v>119</v>
      </c>
      <c r="BE18" s="292">
        <v>42</v>
      </c>
      <c r="BF18" s="292">
        <v>44</v>
      </c>
      <c r="BG18" s="292">
        <v>39</v>
      </c>
      <c r="BH18" s="292">
        <v>6949</v>
      </c>
      <c r="BI18" s="292">
        <v>4235</v>
      </c>
      <c r="BJ18" s="292">
        <v>2714</v>
      </c>
      <c r="BK18" s="292">
        <v>60</v>
      </c>
      <c r="BL18" s="292" t="s">
        <v>78</v>
      </c>
      <c r="BM18" s="292" t="s">
        <v>78</v>
      </c>
      <c r="BN18" s="292">
        <v>192</v>
      </c>
      <c r="BO18" s="292">
        <v>144</v>
      </c>
      <c r="BP18" s="292">
        <v>48</v>
      </c>
      <c r="BQ18" s="292">
        <v>47</v>
      </c>
      <c r="BR18" s="292" t="s">
        <v>78</v>
      </c>
      <c r="BS18" s="292" t="s">
        <v>78</v>
      </c>
      <c r="BT18" s="292">
        <v>192</v>
      </c>
      <c r="BU18" s="292">
        <v>144</v>
      </c>
      <c r="BV18" s="292">
        <v>48</v>
      </c>
      <c r="BW18" s="292">
        <v>76</v>
      </c>
      <c r="BX18" s="292" t="s">
        <v>78</v>
      </c>
      <c r="BY18" s="292" t="s">
        <v>78</v>
      </c>
      <c r="BZ18" s="292">
        <v>192</v>
      </c>
      <c r="CA18" s="292">
        <v>144</v>
      </c>
      <c r="CB18" s="292">
        <v>48</v>
      </c>
      <c r="CC18" s="292" t="s">
        <v>119</v>
      </c>
      <c r="CD18" s="292" t="s">
        <v>119</v>
      </c>
      <c r="CE18" s="292" t="s">
        <v>119</v>
      </c>
      <c r="CF18" s="292" t="s">
        <v>119</v>
      </c>
      <c r="CG18" s="292" t="s">
        <v>119</v>
      </c>
      <c r="CH18" s="292" t="s">
        <v>119</v>
      </c>
      <c r="CI18" s="292">
        <v>39</v>
      </c>
      <c r="CJ18" s="292" t="s">
        <v>78</v>
      </c>
      <c r="CK18" s="292" t="s">
        <v>78</v>
      </c>
      <c r="CL18" s="292">
        <v>192</v>
      </c>
      <c r="CM18" s="292">
        <v>144</v>
      </c>
      <c r="CN18" s="292">
        <v>48</v>
      </c>
      <c r="CO18" s="292">
        <v>69</v>
      </c>
      <c r="CP18" s="292">
        <v>69</v>
      </c>
      <c r="CQ18" s="292">
        <v>71</v>
      </c>
      <c r="CR18" s="292">
        <v>4891</v>
      </c>
      <c r="CS18" s="292">
        <v>3064</v>
      </c>
      <c r="CT18" s="292">
        <v>1827</v>
      </c>
      <c r="CU18" s="292">
        <v>54</v>
      </c>
      <c r="CV18" s="292">
        <v>51</v>
      </c>
      <c r="CW18" s="292">
        <v>58</v>
      </c>
      <c r="CX18" s="292">
        <v>4890</v>
      </c>
      <c r="CY18" s="292">
        <v>3064</v>
      </c>
      <c r="CZ18" s="292">
        <v>1826</v>
      </c>
      <c r="DA18" s="292">
        <v>61</v>
      </c>
      <c r="DB18" s="292">
        <v>66</v>
      </c>
      <c r="DC18" s="292">
        <v>53</v>
      </c>
      <c r="DD18" s="292">
        <v>4891</v>
      </c>
      <c r="DE18" s="292">
        <v>3064</v>
      </c>
      <c r="DF18" s="292">
        <v>1827</v>
      </c>
      <c r="DG18" s="292" t="s">
        <v>119</v>
      </c>
      <c r="DH18" s="292" t="s">
        <v>119</v>
      </c>
      <c r="DI18" s="292" t="s">
        <v>119</v>
      </c>
      <c r="DJ18" s="292" t="s">
        <v>119</v>
      </c>
      <c r="DK18" s="292" t="s">
        <v>119</v>
      </c>
      <c r="DL18" s="292" t="s">
        <v>119</v>
      </c>
      <c r="DM18" s="292">
        <v>40</v>
      </c>
      <c r="DN18" s="292">
        <v>41</v>
      </c>
      <c r="DO18" s="292">
        <v>39</v>
      </c>
      <c r="DP18" s="292">
        <v>4889</v>
      </c>
      <c r="DQ18" s="292">
        <v>3063</v>
      </c>
      <c r="DR18" s="292">
        <v>1826</v>
      </c>
      <c r="DS18" s="292">
        <v>65</v>
      </c>
      <c r="DT18" s="292">
        <v>65</v>
      </c>
      <c r="DU18" s="292">
        <v>65</v>
      </c>
      <c r="DV18" s="292">
        <v>89204</v>
      </c>
      <c r="DW18" s="292">
        <v>56082</v>
      </c>
      <c r="DX18" s="292">
        <v>33122</v>
      </c>
      <c r="DY18" s="292">
        <v>47</v>
      </c>
      <c r="DZ18" s="292">
        <v>45</v>
      </c>
      <c r="EA18" s="292">
        <v>51</v>
      </c>
      <c r="EB18" s="292">
        <v>89163</v>
      </c>
      <c r="EC18" s="292">
        <v>56063</v>
      </c>
      <c r="ED18" s="292">
        <v>33100</v>
      </c>
      <c r="EE18" s="292">
        <v>60</v>
      </c>
      <c r="EF18" s="292">
        <v>66</v>
      </c>
      <c r="EG18" s="292">
        <v>50</v>
      </c>
      <c r="EH18" s="292">
        <v>89198</v>
      </c>
      <c r="EI18" s="292">
        <v>56077</v>
      </c>
      <c r="EJ18" s="292">
        <v>33121</v>
      </c>
      <c r="EK18" s="292" t="s">
        <v>119</v>
      </c>
      <c r="EL18" s="292" t="s">
        <v>119</v>
      </c>
      <c r="EM18" s="292" t="s">
        <v>119</v>
      </c>
      <c r="EN18" s="292" t="s">
        <v>119</v>
      </c>
      <c r="EO18" s="292" t="s">
        <v>119</v>
      </c>
      <c r="EP18" s="292" t="s">
        <v>119</v>
      </c>
      <c r="EQ18" s="292">
        <v>36</v>
      </c>
      <c r="ER18" s="292">
        <v>36</v>
      </c>
      <c r="ES18" s="292">
        <v>34</v>
      </c>
      <c r="ET18" s="292">
        <v>89141</v>
      </c>
      <c r="EU18" s="292">
        <v>56045</v>
      </c>
      <c r="EV18" s="292">
        <v>33096</v>
      </c>
      <c r="EW18" s="292">
        <v>65</v>
      </c>
      <c r="EX18" s="292">
        <v>65</v>
      </c>
      <c r="EY18" s="292">
        <v>66</v>
      </c>
      <c r="EZ18" s="292">
        <v>113125</v>
      </c>
      <c r="FA18" s="292">
        <v>70825</v>
      </c>
      <c r="FB18" s="292">
        <v>42300</v>
      </c>
      <c r="FC18" s="292">
        <v>48</v>
      </c>
      <c r="FD18" s="292">
        <v>46</v>
      </c>
      <c r="FE18" s="292">
        <v>52</v>
      </c>
      <c r="FF18" s="292">
        <v>113080</v>
      </c>
      <c r="FG18" s="292">
        <v>70804</v>
      </c>
      <c r="FH18" s="292">
        <v>42276</v>
      </c>
      <c r="FI18" s="292">
        <v>60</v>
      </c>
      <c r="FJ18" s="292">
        <v>65</v>
      </c>
      <c r="FK18" s="292">
        <v>50</v>
      </c>
      <c r="FL18" s="292">
        <v>113119</v>
      </c>
      <c r="FM18" s="292">
        <v>70820</v>
      </c>
      <c r="FN18" s="292">
        <v>42299</v>
      </c>
      <c r="FO18" s="292" t="s">
        <v>119</v>
      </c>
      <c r="FP18" s="292" t="s">
        <v>119</v>
      </c>
      <c r="FQ18" s="292" t="s">
        <v>119</v>
      </c>
      <c r="FR18" s="292" t="s">
        <v>119</v>
      </c>
      <c r="FS18" s="292" t="s">
        <v>119</v>
      </c>
      <c r="FT18" s="292" t="s">
        <v>119</v>
      </c>
      <c r="FU18" s="292">
        <v>36</v>
      </c>
      <c r="FV18" s="292">
        <v>37</v>
      </c>
      <c r="FW18" s="292">
        <v>35</v>
      </c>
      <c r="FX18" s="292">
        <v>113045</v>
      </c>
      <c r="FY18" s="292">
        <v>70776</v>
      </c>
      <c r="FZ18" s="292">
        <v>42269</v>
      </c>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row>
    <row r="19" spans="1:256" s="292" customFormat="1" x14ac:dyDescent="0.25">
      <c r="B19" s="293" t="s">
        <v>103</v>
      </c>
      <c r="C19" s="292">
        <v>67</v>
      </c>
      <c r="D19" s="292">
        <v>66</v>
      </c>
      <c r="E19" s="292">
        <v>70</v>
      </c>
      <c r="F19" s="292">
        <v>6573</v>
      </c>
      <c r="G19" s="292">
        <v>3865</v>
      </c>
      <c r="H19" s="292">
        <v>2708</v>
      </c>
      <c r="I19" s="292">
        <v>56</v>
      </c>
      <c r="J19" s="292">
        <v>53</v>
      </c>
      <c r="K19" s="292">
        <v>60</v>
      </c>
      <c r="L19" s="292">
        <v>6578</v>
      </c>
      <c r="M19" s="292">
        <v>3869</v>
      </c>
      <c r="N19" s="292">
        <v>2709</v>
      </c>
      <c r="O19" s="292">
        <v>61</v>
      </c>
      <c r="P19" s="292">
        <v>67</v>
      </c>
      <c r="Q19" s="292">
        <v>53</v>
      </c>
      <c r="R19" s="292">
        <v>6573</v>
      </c>
      <c r="S19" s="292">
        <v>3865</v>
      </c>
      <c r="T19" s="292">
        <v>2708</v>
      </c>
      <c r="U19" s="292" t="s">
        <v>119</v>
      </c>
      <c r="V19" s="292" t="s">
        <v>119</v>
      </c>
      <c r="W19" s="292" t="s">
        <v>119</v>
      </c>
      <c r="X19" s="292" t="s">
        <v>119</v>
      </c>
      <c r="Y19" s="292" t="s">
        <v>119</v>
      </c>
      <c r="Z19" s="292" t="s">
        <v>119</v>
      </c>
      <c r="AA19" s="292">
        <v>40</v>
      </c>
      <c r="AB19" s="292">
        <v>40</v>
      </c>
      <c r="AC19" s="292">
        <v>39</v>
      </c>
      <c r="AD19" s="292">
        <v>6569</v>
      </c>
      <c r="AE19" s="292">
        <v>3862</v>
      </c>
      <c r="AF19" s="292">
        <v>2707</v>
      </c>
      <c r="AG19" s="292">
        <v>75</v>
      </c>
      <c r="AH19" s="292">
        <v>75</v>
      </c>
      <c r="AI19" s="292">
        <v>75</v>
      </c>
      <c r="AJ19" s="292">
        <v>4393</v>
      </c>
      <c r="AK19" s="292">
        <v>2512</v>
      </c>
      <c r="AL19" s="292">
        <v>1881</v>
      </c>
      <c r="AM19" s="292">
        <v>63</v>
      </c>
      <c r="AN19" s="292">
        <v>63</v>
      </c>
      <c r="AO19" s="292">
        <v>62</v>
      </c>
      <c r="AP19" s="292">
        <v>4392</v>
      </c>
      <c r="AQ19" s="292">
        <v>2511</v>
      </c>
      <c r="AR19" s="292">
        <v>1881</v>
      </c>
      <c r="AS19" s="292">
        <v>64</v>
      </c>
      <c r="AT19" s="292">
        <v>70</v>
      </c>
      <c r="AU19" s="292">
        <v>56</v>
      </c>
      <c r="AV19" s="292">
        <v>4393</v>
      </c>
      <c r="AW19" s="292">
        <v>2512</v>
      </c>
      <c r="AX19" s="292">
        <v>1881</v>
      </c>
      <c r="AY19" s="292" t="s">
        <v>119</v>
      </c>
      <c r="AZ19" s="292" t="s">
        <v>119</v>
      </c>
      <c r="BA19" s="292" t="s">
        <v>119</v>
      </c>
      <c r="BB19" s="292" t="s">
        <v>119</v>
      </c>
      <c r="BC19" s="292" t="s">
        <v>119</v>
      </c>
      <c r="BD19" s="292" t="s">
        <v>119</v>
      </c>
      <c r="BE19" s="292">
        <v>47</v>
      </c>
      <c r="BF19" s="292">
        <v>50</v>
      </c>
      <c r="BG19" s="292">
        <v>43</v>
      </c>
      <c r="BH19" s="292">
        <v>4391</v>
      </c>
      <c r="BI19" s="292">
        <v>2510</v>
      </c>
      <c r="BJ19" s="292">
        <v>1881</v>
      </c>
      <c r="BK19" s="292">
        <v>68</v>
      </c>
      <c r="BL19" s="292">
        <v>67</v>
      </c>
      <c r="BM19" s="292">
        <v>72</v>
      </c>
      <c r="BN19" s="292">
        <v>129</v>
      </c>
      <c r="BO19" s="292">
        <v>97</v>
      </c>
      <c r="BP19" s="292">
        <v>32</v>
      </c>
      <c r="BQ19" s="292">
        <v>53</v>
      </c>
      <c r="BR19" s="292">
        <v>53</v>
      </c>
      <c r="BS19" s="292">
        <v>53</v>
      </c>
      <c r="BT19" s="292">
        <v>129</v>
      </c>
      <c r="BU19" s="292">
        <v>97</v>
      </c>
      <c r="BV19" s="292">
        <v>32</v>
      </c>
      <c r="BW19" s="292">
        <v>81</v>
      </c>
      <c r="BX19" s="292">
        <v>81</v>
      </c>
      <c r="BY19" s="292">
        <v>78</v>
      </c>
      <c r="BZ19" s="292">
        <v>129</v>
      </c>
      <c r="CA19" s="292">
        <v>97</v>
      </c>
      <c r="CB19" s="292">
        <v>32</v>
      </c>
      <c r="CC19" s="292" t="s">
        <v>119</v>
      </c>
      <c r="CD19" s="292" t="s">
        <v>119</v>
      </c>
      <c r="CE19" s="292" t="s">
        <v>119</v>
      </c>
      <c r="CF19" s="292" t="s">
        <v>119</v>
      </c>
      <c r="CG19" s="292" t="s">
        <v>119</v>
      </c>
      <c r="CH19" s="292" t="s">
        <v>119</v>
      </c>
      <c r="CI19" s="292">
        <v>45</v>
      </c>
      <c r="CJ19" s="292">
        <v>45</v>
      </c>
      <c r="CK19" s="292">
        <v>44</v>
      </c>
      <c r="CL19" s="292">
        <v>129</v>
      </c>
      <c r="CM19" s="292">
        <v>97</v>
      </c>
      <c r="CN19" s="292">
        <v>32</v>
      </c>
      <c r="CO19" s="292">
        <v>74</v>
      </c>
      <c r="CP19" s="292">
        <v>73</v>
      </c>
      <c r="CQ19" s="292">
        <v>75</v>
      </c>
      <c r="CR19" s="292">
        <v>2964</v>
      </c>
      <c r="CS19" s="292">
        <v>1721</v>
      </c>
      <c r="CT19" s="292">
        <v>1243</v>
      </c>
      <c r="CU19" s="292">
        <v>60</v>
      </c>
      <c r="CV19" s="292">
        <v>57</v>
      </c>
      <c r="CW19" s="292">
        <v>64</v>
      </c>
      <c r="CX19" s="292">
        <v>2964</v>
      </c>
      <c r="CY19" s="292">
        <v>1721</v>
      </c>
      <c r="CZ19" s="292">
        <v>1243</v>
      </c>
      <c r="DA19" s="292">
        <v>65</v>
      </c>
      <c r="DB19" s="292">
        <v>71</v>
      </c>
      <c r="DC19" s="292">
        <v>56</v>
      </c>
      <c r="DD19" s="292">
        <v>2964</v>
      </c>
      <c r="DE19" s="292">
        <v>1721</v>
      </c>
      <c r="DF19" s="292">
        <v>1243</v>
      </c>
      <c r="DG19" s="292" t="s">
        <v>119</v>
      </c>
      <c r="DH19" s="292" t="s">
        <v>119</v>
      </c>
      <c r="DI19" s="292" t="s">
        <v>119</v>
      </c>
      <c r="DJ19" s="292" t="s">
        <v>119</v>
      </c>
      <c r="DK19" s="292" t="s">
        <v>119</v>
      </c>
      <c r="DL19" s="292" t="s">
        <v>119</v>
      </c>
      <c r="DM19" s="292">
        <v>44</v>
      </c>
      <c r="DN19" s="292">
        <v>45</v>
      </c>
      <c r="DO19" s="292">
        <v>43</v>
      </c>
      <c r="DP19" s="292">
        <v>2963</v>
      </c>
      <c r="DQ19" s="292">
        <v>1720</v>
      </c>
      <c r="DR19" s="292">
        <v>1243</v>
      </c>
      <c r="DS19" s="292">
        <v>71</v>
      </c>
      <c r="DT19" s="292">
        <v>71</v>
      </c>
      <c r="DU19" s="292">
        <v>71</v>
      </c>
      <c r="DV19" s="292">
        <v>54847</v>
      </c>
      <c r="DW19" s="292">
        <v>32682</v>
      </c>
      <c r="DX19" s="292">
        <v>22165</v>
      </c>
      <c r="DY19" s="292">
        <v>53</v>
      </c>
      <c r="DZ19" s="292">
        <v>50</v>
      </c>
      <c r="EA19" s="292">
        <v>57</v>
      </c>
      <c r="EB19" s="292">
        <v>54831</v>
      </c>
      <c r="EC19" s="292">
        <v>32679</v>
      </c>
      <c r="ED19" s="292">
        <v>22152</v>
      </c>
      <c r="EE19" s="292">
        <v>65</v>
      </c>
      <c r="EF19" s="292">
        <v>72</v>
      </c>
      <c r="EG19" s="292">
        <v>55</v>
      </c>
      <c r="EH19" s="292">
        <v>54842</v>
      </c>
      <c r="EI19" s="292">
        <v>32678</v>
      </c>
      <c r="EJ19" s="292">
        <v>22164</v>
      </c>
      <c r="EK19" s="292" t="s">
        <v>119</v>
      </c>
      <c r="EL19" s="292" t="s">
        <v>119</v>
      </c>
      <c r="EM19" s="292" t="s">
        <v>119</v>
      </c>
      <c r="EN19" s="292" t="s">
        <v>119</v>
      </c>
      <c r="EO19" s="292" t="s">
        <v>119</v>
      </c>
      <c r="EP19" s="292" t="s">
        <v>119</v>
      </c>
      <c r="EQ19" s="292">
        <v>40</v>
      </c>
      <c r="ER19" s="292">
        <v>41</v>
      </c>
      <c r="ES19" s="292">
        <v>38</v>
      </c>
      <c r="ET19" s="292">
        <v>54813</v>
      </c>
      <c r="EU19" s="292">
        <v>32664</v>
      </c>
      <c r="EV19" s="292">
        <v>22149</v>
      </c>
      <c r="EW19" s="292">
        <v>71</v>
      </c>
      <c r="EX19" s="292">
        <v>71</v>
      </c>
      <c r="EY19" s="292">
        <v>71</v>
      </c>
      <c r="EZ19" s="292">
        <v>70428</v>
      </c>
      <c r="FA19" s="292">
        <v>41756</v>
      </c>
      <c r="FB19" s="292">
        <v>28672</v>
      </c>
      <c r="FC19" s="292">
        <v>54</v>
      </c>
      <c r="FD19" s="292">
        <v>52</v>
      </c>
      <c r="FE19" s="292">
        <v>58</v>
      </c>
      <c r="FF19" s="292">
        <v>70414</v>
      </c>
      <c r="FG19" s="292">
        <v>41755</v>
      </c>
      <c r="FH19" s="292">
        <v>28659</v>
      </c>
      <c r="FI19" s="292">
        <v>64</v>
      </c>
      <c r="FJ19" s="292">
        <v>71</v>
      </c>
      <c r="FK19" s="292">
        <v>55</v>
      </c>
      <c r="FL19" s="292">
        <v>70423</v>
      </c>
      <c r="FM19" s="292">
        <v>41752</v>
      </c>
      <c r="FN19" s="292">
        <v>28671</v>
      </c>
      <c r="FO19" s="292" t="s">
        <v>119</v>
      </c>
      <c r="FP19" s="292" t="s">
        <v>119</v>
      </c>
      <c r="FQ19" s="292" t="s">
        <v>119</v>
      </c>
      <c r="FR19" s="292" t="s">
        <v>119</v>
      </c>
      <c r="FS19" s="292" t="s">
        <v>119</v>
      </c>
      <c r="FT19" s="292" t="s">
        <v>119</v>
      </c>
      <c r="FU19" s="292">
        <v>41</v>
      </c>
      <c r="FV19" s="292">
        <v>42</v>
      </c>
      <c r="FW19" s="292">
        <v>39</v>
      </c>
      <c r="FX19" s="292">
        <v>70385</v>
      </c>
      <c r="FY19" s="292">
        <v>41731</v>
      </c>
      <c r="FZ19" s="292">
        <v>28654</v>
      </c>
    </row>
    <row r="20" spans="1:256" s="292" customFormat="1" x14ac:dyDescent="0.25">
      <c r="B20" s="293" t="s">
        <v>104</v>
      </c>
      <c r="C20" s="292">
        <v>49</v>
      </c>
      <c r="D20" s="292">
        <v>49</v>
      </c>
      <c r="E20" s="292">
        <v>51</v>
      </c>
      <c r="F20" s="292">
        <v>2926</v>
      </c>
      <c r="G20" s="292">
        <v>1980</v>
      </c>
      <c r="H20" s="292">
        <v>946</v>
      </c>
      <c r="I20" s="292">
        <v>35</v>
      </c>
      <c r="J20" s="292">
        <v>34</v>
      </c>
      <c r="K20" s="292">
        <v>38</v>
      </c>
      <c r="L20" s="292">
        <v>2924</v>
      </c>
      <c r="M20" s="292">
        <v>1979</v>
      </c>
      <c r="N20" s="292">
        <v>945</v>
      </c>
      <c r="O20" s="292">
        <v>45</v>
      </c>
      <c r="P20" s="292">
        <v>49</v>
      </c>
      <c r="Q20" s="292">
        <v>38</v>
      </c>
      <c r="R20" s="292">
        <v>2926</v>
      </c>
      <c r="S20" s="292">
        <v>1980</v>
      </c>
      <c r="T20" s="292">
        <v>946</v>
      </c>
      <c r="U20" s="292" t="s">
        <v>119</v>
      </c>
      <c r="V20" s="292" t="s">
        <v>119</v>
      </c>
      <c r="W20" s="292" t="s">
        <v>119</v>
      </c>
      <c r="X20" s="292" t="s">
        <v>119</v>
      </c>
      <c r="Y20" s="292" t="s">
        <v>119</v>
      </c>
      <c r="Z20" s="292" t="s">
        <v>119</v>
      </c>
      <c r="AA20" s="292">
        <v>26</v>
      </c>
      <c r="AB20" s="292">
        <v>26</v>
      </c>
      <c r="AC20" s="292">
        <v>25</v>
      </c>
      <c r="AD20" s="292">
        <v>2923</v>
      </c>
      <c r="AE20" s="292">
        <v>1978</v>
      </c>
      <c r="AF20" s="292">
        <v>945</v>
      </c>
      <c r="AG20" s="292">
        <v>59</v>
      </c>
      <c r="AH20" s="292">
        <v>59</v>
      </c>
      <c r="AI20" s="292">
        <v>60</v>
      </c>
      <c r="AJ20" s="292">
        <v>2562</v>
      </c>
      <c r="AK20" s="292">
        <v>1728</v>
      </c>
      <c r="AL20" s="292">
        <v>834</v>
      </c>
      <c r="AM20" s="292">
        <v>46</v>
      </c>
      <c r="AN20" s="292">
        <v>46</v>
      </c>
      <c r="AO20" s="292">
        <v>46</v>
      </c>
      <c r="AP20" s="292">
        <v>2558</v>
      </c>
      <c r="AQ20" s="292">
        <v>1725</v>
      </c>
      <c r="AR20" s="292">
        <v>833</v>
      </c>
      <c r="AS20" s="292">
        <v>52</v>
      </c>
      <c r="AT20" s="292">
        <v>56</v>
      </c>
      <c r="AU20" s="292">
        <v>44</v>
      </c>
      <c r="AV20" s="292">
        <v>2562</v>
      </c>
      <c r="AW20" s="292">
        <v>1728</v>
      </c>
      <c r="AX20" s="292">
        <v>834</v>
      </c>
      <c r="AY20" s="292" t="s">
        <v>119</v>
      </c>
      <c r="AZ20" s="292" t="s">
        <v>119</v>
      </c>
      <c r="BA20" s="292" t="s">
        <v>119</v>
      </c>
      <c r="BB20" s="292" t="s">
        <v>119</v>
      </c>
      <c r="BC20" s="292" t="s">
        <v>119</v>
      </c>
      <c r="BD20" s="292" t="s">
        <v>119</v>
      </c>
      <c r="BE20" s="292">
        <v>35</v>
      </c>
      <c r="BF20" s="292">
        <v>36</v>
      </c>
      <c r="BG20" s="292">
        <v>32</v>
      </c>
      <c r="BH20" s="292">
        <v>2558</v>
      </c>
      <c r="BI20" s="292">
        <v>1725</v>
      </c>
      <c r="BJ20" s="292">
        <v>833</v>
      </c>
      <c r="BK20" s="292">
        <v>44</v>
      </c>
      <c r="BL20" s="292" t="s">
        <v>78</v>
      </c>
      <c r="BM20" s="292" t="s">
        <v>78</v>
      </c>
      <c r="BN20" s="292">
        <v>63</v>
      </c>
      <c r="BO20" s="292">
        <v>47</v>
      </c>
      <c r="BP20" s="292">
        <v>16</v>
      </c>
      <c r="BQ20" s="292">
        <v>35</v>
      </c>
      <c r="BR20" s="292" t="s">
        <v>78</v>
      </c>
      <c r="BS20" s="292" t="s">
        <v>78</v>
      </c>
      <c r="BT20" s="292">
        <v>63</v>
      </c>
      <c r="BU20" s="292">
        <v>47</v>
      </c>
      <c r="BV20" s="292">
        <v>16</v>
      </c>
      <c r="BW20" s="292">
        <v>65</v>
      </c>
      <c r="BX20" s="292" t="s">
        <v>78</v>
      </c>
      <c r="BY20" s="292" t="s">
        <v>78</v>
      </c>
      <c r="BZ20" s="292">
        <v>63</v>
      </c>
      <c r="CA20" s="292">
        <v>47</v>
      </c>
      <c r="CB20" s="292">
        <v>16</v>
      </c>
      <c r="CC20" s="292" t="s">
        <v>119</v>
      </c>
      <c r="CD20" s="292" t="s">
        <v>119</v>
      </c>
      <c r="CE20" s="292" t="s">
        <v>119</v>
      </c>
      <c r="CF20" s="292" t="s">
        <v>119</v>
      </c>
      <c r="CG20" s="292" t="s">
        <v>119</v>
      </c>
      <c r="CH20" s="292" t="s">
        <v>119</v>
      </c>
      <c r="CI20" s="292">
        <v>27</v>
      </c>
      <c r="CJ20" s="292" t="s">
        <v>78</v>
      </c>
      <c r="CK20" s="292" t="s">
        <v>78</v>
      </c>
      <c r="CL20" s="292">
        <v>63</v>
      </c>
      <c r="CM20" s="292">
        <v>47</v>
      </c>
      <c r="CN20" s="292">
        <v>16</v>
      </c>
      <c r="CO20" s="292">
        <v>63</v>
      </c>
      <c r="CP20" s="292">
        <v>64</v>
      </c>
      <c r="CQ20" s="292">
        <v>62</v>
      </c>
      <c r="CR20" s="292">
        <v>1927</v>
      </c>
      <c r="CS20" s="292">
        <v>1343</v>
      </c>
      <c r="CT20" s="292">
        <v>584</v>
      </c>
      <c r="CU20" s="292">
        <v>44</v>
      </c>
      <c r="CV20" s="292">
        <v>43</v>
      </c>
      <c r="CW20" s="292">
        <v>47</v>
      </c>
      <c r="CX20" s="292">
        <v>1926</v>
      </c>
      <c r="CY20" s="292">
        <v>1343</v>
      </c>
      <c r="CZ20" s="292">
        <v>583</v>
      </c>
      <c r="DA20" s="292">
        <v>56</v>
      </c>
      <c r="DB20" s="292">
        <v>60</v>
      </c>
      <c r="DC20" s="292">
        <v>44</v>
      </c>
      <c r="DD20" s="292">
        <v>1927</v>
      </c>
      <c r="DE20" s="292">
        <v>1343</v>
      </c>
      <c r="DF20" s="292">
        <v>584</v>
      </c>
      <c r="DG20" s="292" t="s">
        <v>119</v>
      </c>
      <c r="DH20" s="292" t="s">
        <v>119</v>
      </c>
      <c r="DI20" s="292" t="s">
        <v>119</v>
      </c>
      <c r="DJ20" s="292" t="s">
        <v>119</v>
      </c>
      <c r="DK20" s="292" t="s">
        <v>119</v>
      </c>
      <c r="DL20" s="292" t="s">
        <v>119</v>
      </c>
      <c r="DM20" s="292">
        <v>34</v>
      </c>
      <c r="DN20" s="292">
        <v>35</v>
      </c>
      <c r="DO20" s="292">
        <v>31</v>
      </c>
      <c r="DP20" s="292">
        <v>1926</v>
      </c>
      <c r="DQ20" s="292">
        <v>1343</v>
      </c>
      <c r="DR20" s="292">
        <v>583</v>
      </c>
      <c r="DS20" s="292">
        <v>56</v>
      </c>
      <c r="DT20" s="292">
        <v>57</v>
      </c>
      <c r="DU20" s="292">
        <v>54</v>
      </c>
      <c r="DV20" s="292">
        <v>34357</v>
      </c>
      <c r="DW20" s="292">
        <v>23400</v>
      </c>
      <c r="DX20" s="292">
        <v>10957</v>
      </c>
      <c r="DY20" s="292">
        <v>37</v>
      </c>
      <c r="DZ20" s="292">
        <v>37</v>
      </c>
      <c r="EA20" s="292">
        <v>38</v>
      </c>
      <c r="EB20" s="292">
        <v>34332</v>
      </c>
      <c r="EC20" s="292">
        <v>23384</v>
      </c>
      <c r="ED20" s="292">
        <v>10948</v>
      </c>
      <c r="EE20" s="292">
        <v>52</v>
      </c>
      <c r="EF20" s="292">
        <v>58</v>
      </c>
      <c r="EG20" s="292">
        <v>40</v>
      </c>
      <c r="EH20" s="292">
        <v>34356</v>
      </c>
      <c r="EI20" s="292">
        <v>23399</v>
      </c>
      <c r="EJ20" s="292">
        <v>10957</v>
      </c>
      <c r="EK20" s="292" t="s">
        <v>119</v>
      </c>
      <c r="EL20" s="292" t="s">
        <v>119</v>
      </c>
      <c r="EM20" s="292" t="s">
        <v>119</v>
      </c>
      <c r="EN20" s="292" t="s">
        <v>119</v>
      </c>
      <c r="EO20" s="292" t="s">
        <v>119</v>
      </c>
      <c r="EP20" s="292" t="s">
        <v>119</v>
      </c>
      <c r="EQ20" s="292">
        <v>29</v>
      </c>
      <c r="ER20" s="292">
        <v>30</v>
      </c>
      <c r="ES20" s="292">
        <v>26</v>
      </c>
      <c r="ET20" s="292">
        <v>34328</v>
      </c>
      <c r="EU20" s="292">
        <v>23381</v>
      </c>
      <c r="EV20" s="292">
        <v>10947</v>
      </c>
      <c r="EW20" s="292">
        <v>56</v>
      </c>
      <c r="EX20" s="292">
        <v>57</v>
      </c>
      <c r="EY20" s="292">
        <v>54</v>
      </c>
      <c r="EZ20" s="292">
        <v>42697</v>
      </c>
      <c r="FA20" s="292">
        <v>29069</v>
      </c>
      <c r="FB20" s="292">
        <v>13628</v>
      </c>
      <c r="FC20" s="292">
        <v>38</v>
      </c>
      <c r="FD20" s="292">
        <v>37</v>
      </c>
      <c r="FE20" s="292">
        <v>39</v>
      </c>
      <c r="FF20" s="292">
        <v>42666</v>
      </c>
      <c r="FG20" s="292">
        <v>29049</v>
      </c>
      <c r="FH20" s="292">
        <v>13617</v>
      </c>
      <c r="FI20" s="292">
        <v>52</v>
      </c>
      <c r="FJ20" s="292">
        <v>57</v>
      </c>
      <c r="FK20" s="292">
        <v>41</v>
      </c>
      <c r="FL20" s="292">
        <v>42696</v>
      </c>
      <c r="FM20" s="292">
        <v>29068</v>
      </c>
      <c r="FN20" s="292">
        <v>13628</v>
      </c>
      <c r="FO20" s="292" t="s">
        <v>119</v>
      </c>
      <c r="FP20" s="292" t="s">
        <v>119</v>
      </c>
      <c r="FQ20" s="292" t="s">
        <v>119</v>
      </c>
      <c r="FR20" s="292" t="s">
        <v>119</v>
      </c>
      <c r="FS20" s="292" t="s">
        <v>119</v>
      </c>
      <c r="FT20" s="292" t="s">
        <v>119</v>
      </c>
      <c r="FU20" s="292">
        <v>29</v>
      </c>
      <c r="FV20" s="292">
        <v>30</v>
      </c>
      <c r="FW20" s="292">
        <v>27</v>
      </c>
      <c r="FX20" s="292">
        <v>42660</v>
      </c>
      <c r="FY20" s="292">
        <v>29045</v>
      </c>
      <c r="FZ20" s="292">
        <v>13615</v>
      </c>
    </row>
    <row r="21" spans="1:256" s="292" customFormat="1" x14ac:dyDescent="0.25">
      <c r="B21" s="293" t="s">
        <v>30</v>
      </c>
      <c r="C21" s="292">
        <v>19</v>
      </c>
      <c r="D21" s="292">
        <v>19</v>
      </c>
      <c r="E21" s="292">
        <v>20</v>
      </c>
      <c r="F21" s="292">
        <v>1374</v>
      </c>
      <c r="G21" s="292">
        <v>919</v>
      </c>
      <c r="H21" s="292">
        <v>455</v>
      </c>
      <c r="I21" s="292">
        <v>13</v>
      </c>
      <c r="J21" s="292">
        <v>14</v>
      </c>
      <c r="K21" s="292">
        <v>12</v>
      </c>
      <c r="L21" s="292">
        <v>1353</v>
      </c>
      <c r="M21" s="292">
        <v>909</v>
      </c>
      <c r="N21" s="292">
        <v>444</v>
      </c>
      <c r="O21" s="292">
        <v>17</v>
      </c>
      <c r="P21" s="292">
        <v>19</v>
      </c>
      <c r="Q21" s="292">
        <v>13</v>
      </c>
      <c r="R21" s="292">
        <v>1374</v>
      </c>
      <c r="S21" s="292">
        <v>919</v>
      </c>
      <c r="T21" s="292">
        <v>455</v>
      </c>
      <c r="U21" s="292" t="s">
        <v>119</v>
      </c>
      <c r="V21" s="292" t="s">
        <v>119</v>
      </c>
      <c r="W21" s="292" t="s">
        <v>119</v>
      </c>
      <c r="X21" s="292" t="s">
        <v>119</v>
      </c>
      <c r="Y21" s="292" t="s">
        <v>119</v>
      </c>
      <c r="Z21" s="292" t="s">
        <v>119</v>
      </c>
      <c r="AA21" s="292">
        <v>10</v>
      </c>
      <c r="AB21" s="292">
        <v>10</v>
      </c>
      <c r="AC21" s="292">
        <v>9</v>
      </c>
      <c r="AD21" s="292">
        <v>1353</v>
      </c>
      <c r="AE21" s="292">
        <v>909</v>
      </c>
      <c r="AF21" s="292">
        <v>444</v>
      </c>
      <c r="AG21" s="292">
        <v>25</v>
      </c>
      <c r="AH21" s="292">
        <v>27</v>
      </c>
      <c r="AI21" s="292">
        <v>20</v>
      </c>
      <c r="AJ21" s="292">
        <v>967</v>
      </c>
      <c r="AK21" s="292">
        <v>723</v>
      </c>
      <c r="AL21" s="292">
        <v>244</v>
      </c>
      <c r="AM21" s="292">
        <v>18</v>
      </c>
      <c r="AN21" s="292">
        <v>20</v>
      </c>
      <c r="AO21" s="292">
        <v>13</v>
      </c>
      <c r="AP21" s="292">
        <v>950</v>
      </c>
      <c r="AQ21" s="292">
        <v>714</v>
      </c>
      <c r="AR21" s="292">
        <v>236</v>
      </c>
      <c r="AS21" s="292">
        <v>20</v>
      </c>
      <c r="AT21" s="292">
        <v>23</v>
      </c>
      <c r="AU21" s="292">
        <v>9</v>
      </c>
      <c r="AV21" s="292">
        <v>967</v>
      </c>
      <c r="AW21" s="292">
        <v>723</v>
      </c>
      <c r="AX21" s="292">
        <v>244</v>
      </c>
      <c r="AY21" s="292" t="s">
        <v>119</v>
      </c>
      <c r="AZ21" s="292" t="s">
        <v>119</v>
      </c>
      <c r="BA21" s="292" t="s">
        <v>119</v>
      </c>
      <c r="BB21" s="292" t="s">
        <v>119</v>
      </c>
      <c r="BC21" s="292" t="s">
        <v>119</v>
      </c>
      <c r="BD21" s="292" t="s">
        <v>119</v>
      </c>
      <c r="BE21" s="292">
        <v>14</v>
      </c>
      <c r="BF21" s="292">
        <v>16</v>
      </c>
      <c r="BG21" s="292">
        <v>8</v>
      </c>
      <c r="BH21" s="292">
        <v>950</v>
      </c>
      <c r="BI21" s="292">
        <v>714</v>
      </c>
      <c r="BJ21" s="292">
        <v>236</v>
      </c>
      <c r="BK21" s="292">
        <v>29</v>
      </c>
      <c r="BL21" s="292" t="s">
        <v>78</v>
      </c>
      <c r="BM21" s="292" t="s">
        <v>78</v>
      </c>
      <c r="BN21" s="292">
        <v>34</v>
      </c>
      <c r="BO21" s="292">
        <v>23</v>
      </c>
      <c r="BP21" s="292">
        <v>11</v>
      </c>
      <c r="BQ21" s="292">
        <v>21</v>
      </c>
      <c r="BR21" s="292" t="s">
        <v>78</v>
      </c>
      <c r="BS21" s="292" t="s">
        <v>78</v>
      </c>
      <c r="BT21" s="292">
        <v>34</v>
      </c>
      <c r="BU21" s="292">
        <v>23</v>
      </c>
      <c r="BV21" s="292">
        <v>11</v>
      </c>
      <c r="BW21" s="292">
        <v>26</v>
      </c>
      <c r="BX21" s="292" t="s">
        <v>78</v>
      </c>
      <c r="BY21" s="292" t="s">
        <v>78</v>
      </c>
      <c r="BZ21" s="292">
        <v>34</v>
      </c>
      <c r="CA21" s="292">
        <v>23</v>
      </c>
      <c r="CB21" s="292">
        <v>11</v>
      </c>
      <c r="CC21" s="292" t="s">
        <v>119</v>
      </c>
      <c r="CD21" s="292" t="s">
        <v>119</v>
      </c>
      <c r="CE21" s="292" t="s">
        <v>119</v>
      </c>
      <c r="CF21" s="292" t="s">
        <v>119</v>
      </c>
      <c r="CG21" s="292" t="s">
        <v>119</v>
      </c>
      <c r="CH21" s="292" t="s">
        <v>119</v>
      </c>
      <c r="CI21" s="292">
        <v>18</v>
      </c>
      <c r="CJ21" s="292" t="s">
        <v>78</v>
      </c>
      <c r="CK21" s="292" t="s">
        <v>78</v>
      </c>
      <c r="CL21" s="292">
        <v>34</v>
      </c>
      <c r="CM21" s="292">
        <v>23</v>
      </c>
      <c r="CN21" s="292">
        <v>11</v>
      </c>
      <c r="CO21" s="292">
        <v>28</v>
      </c>
      <c r="CP21" s="292">
        <v>29</v>
      </c>
      <c r="CQ21" s="292">
        <v>24</v>
      </c>
      <c r="CR21" s="292">
        <v>775</v>
      </c>
      <c r="CS21" s="292">
        <v>571</v>
      </c>
      <c r="CT21" s="292">
        <v>204</v>
      </c>
      <c r="CU21" s="292">
        <v>18</v>
      </c>
      <c r="CV21" s="292">
        <v>18</v>
      </c>
      <c r="CW21" s="292">
        <v>18</v>
      </c>
      <c r="CX21" s="292">
        <v>765</v>
      </c>
      <c r="CY21" s="292">
        <v>563</v>
      </c>
      <c r="CZ21" s="292">
        <v>202</v>
      </c>
      <c r="DA21" s="292">
        <v>23</v>
      </c>
      <c r="DB21" s="292">
        <v>25</v>
      </c>
      <c r="DC21" s="292">
        <v>17</v>
      </c>
      <c r="DD21" s="292">
        <v>773</v>
      </c>
      <c r="DE21" s="292">
        <v>569</v>
      </c>
      <c r="DF21" s="292">
        <v>204</v>
      </c>
      <c r="DG21" s="292" t="s">
        <v>119</v>
      </c>
      <c r="DH21" s="292" t="s">
        <v>119</v>
      </c>
      <c r="DI21" s="292" t="s">
        <v>119</v>
      </c>
      <c r="DJ21" s="292" t="s">
        <v>119</v>
      </c>
      <c r="DK21" s="292" t="s">
        <v>119</v>
      </c>
      <c r="DL21" s="292" t="s">
        <v>119</v>
      </c>
      <c r="DM21" s="292">
        <v>14</v>
      </c>
      <c r="DN21" s="292">
        <v>14</v>
      </c>
      <c r="DO21" s="292">
        <v>12</v>
      </c>
      <c r="DP21" s="292">
        <v>763</v>
      </c>
      <c r="DQ21" s="292">
        <v>561</v>
      </c>
      <c r="DR21" s="292">
        <v>202</v>
      </c>
      <c r="DS21" s="292">
        <v>27</v>
      </c>
      <c r="DT21" s="292">
        <v>29</v>
      </c>
      <c r="DU21" s="292">
        <v>22</v>
      </c>
      <c r="DV21" s="292">
        <v>13476</v>
      </c>
      <c r="DW21" s="292">
        <v>9990</v>
      </c>
      <c r="DX21" s="292">
        <v>3486</v>
      </c>
      <c r="DY21" s="292">
        <v>17</v>
      </c>
      <c r="DZ21" s="292">
        <v>18</v>
      </c>
      <c r="EA21" s="292">
        <v>15</v>
      </c>
      <c r="EB21" s="292">
        <v>13389</v>
      </c>
      <c r="EC21" s="292">
        <v>9931</v>
      </c>
      <c r="ED21" s="292">
        <v>3458</v>
      </c>
      <c r="EE21" s="292">
        <v>24</v>
      </c>
      <c r="EF21" s="292">
        <v>27</v>
      </c>
      <c r="EG21" s="292">
        <v>15</v>
      </c>
      <c r="EH21" s="292">
        <v>13478</v>
      </c>
      <c r="EI21" s="292">
        <v>9992</v>
      </c>
      <c r="EJ21" s="292">
        <v>3486</v>
      </c>
      <c r="EK21" s="292" t="s">
        <v>119</v>
      </c>
      <c r="EL21" s="292" t="s">
        <v>119</v>
      </c>
      <c r="EM21" s="292" t="s">
        <v>119</v>
      </c>
      <c r="EN21" s="292" t="s">
        <v>119</v>
      </c>
      <c r="EO21" s="292" t="s">
        <v>119</v>
      </c>
      <c r="EP21" s="292" t="s">
        <v>119</v>
      </c>
      <c r="EQ21" s="292">
        <v>13</v>
      </c>
      <c r="ER21" s="292">
        <v>14</v>
      </c>
      <c r="ES21" s="292">
        <v>10</v>
      </c>
      <c r="ET21" s="292">
        <v>13387</v>
      </c>
      <c r="EU21" s="292">
        <v>9929</v>
      </c>
      <c r="EV21" s="292">
        <v>3458</v>
      </c>
      <c r="EW21" s="292">
        <v>26</v>
      </c>
      <c r="EX21" s="292">
        <v>28</v>
      </c>
      <c r="EY21" s="292">
        <v>22</v>
      </c>
      <c r="EZ21" s="292">
        <v>16959</v>
      </c>
      <c r="FA21" s="292">
        <v>12463</v>
      </c>
      <c r="FB21" s="292">
        <v>4496</v>
      </c>
      <c r="FC21" s="292">
        <v>17</v>
      </c>
      <c r="FD21" s="292">
        <v>18</v>
      </c>
      <c r="FE21" s="292">
        <v>15</v>
      </c>
      <c r="FF21" s="292">
        <v>16819</v>
      </c>
      <c r="FG21" s="292">
        <v>12372</v>
      </c>
      <c r="FH21" s="292">
        <v>4447</v>
      </c>
      <c r="FI21" s="292">
        <v>23</v>
      </c>
      <c r="FJ21" s="292">
        <v>26</v>
      </c>
      <c r="FK21" s="292">
        <v>14</v>
      </c>
      <c r="FL21" s="292">
        <v>16959</v>
      </c>
      <c r="FM21" s="292">
        <v>12463</v>
      </c>
      <c r="FN21" s="292">
        <v>4496</v>
      </c>
      <c r="FO21" s="292" t="s">
        <v>119</v>
      </c>
      <c r="FP21" s="292" t="s">
        <v>119</v>
      </c>
      <c r="FQ21" s="292" t="s">
        <v>119</v>
      </c>
      <c r="FR21" s="292" t="s">
        <v>119</v>
      </c>
      <c r="FS21" s="292" t="s">
        <v>119</v>
      </c>
      <c r="FT21" s="292" t="s">
        <v>119</v>
      </c>
      <c r="FU21" s="292">
        <v>13</v>
      </c>
      <c r="FV21" s="292">
        <v>14</v>
      </c>
      <c r="FW21" s="292">
        <v>10</v>
      </c>
      <c r="FX21" s="292">
        <v>16815</v>
      </c>
      <c r="FY21" s="292">
        <v>12368</v>
      </c>
      <c r="FZ21" s="292">
        <v>4447</v>
      </c>
    </row>
    <row r="22" spans="1:256" s="292" customFormat="1" x14ac:dyDescent="0.25">
      <c r="B22" s="293"/>
    </row>
    <row r="23" spans="1:256" s="292" customFormat="1" x14ac:dyDescent="0.25">
      <c r="B23" s="293" t="s">
        <v>264</v>
      </c>
      <c r="C23" s="292">
        <v>86</v>
      </c>
      <c r="D23" s="292">
        <v>82</v>
      </c>
      <c r="E23" s="292">
        <v>89</v>
      </c>
      <c r="F23" s="292">
        <v>51863</v>
      </c>
      <c r="G23" s="292">
        <v>26601</v>
      </c>
      <c r="H23" s="292">
        <v>25262</v>
      </c>
      <c r="I23" s="292">
        <v>82</v>
      </c>
      <c r="J23" s="292">
        <v>78</v>
      </c>
      <c r="K23" s="292">
        <v>87</v>
      </c>
      <c r="L23" s="292">
        <v>51866</v>
      </c>
      <c r="M23" s="292">
        <v>26600</v>
      </c>
      <c r="N23" s="292">
        <v>25266</v>
      </c>
      <c r="O23" s="292">
        <v>84</v>
      </c>
      <c r="P23" s="292">
        <v>84</v>
      </c>
      <c r="Q23" s="292">
        <v>84</v>
      </c>
      <c r="R23" s="292">
        <v>51861</v>
      </c>
      <c r="S23" s="292">
        <v>26599</v>
      </c>
      <c r="T23" s="292">
        <v>25262</v>
      </c>
      <c r="U23" s="292" t="s">
        <v>119</v>
      </c>
      <c r="V23" s="292" t="s">
        <v>119</v>
      </c>
      <c r="W23" s="292" t="s">
        <v>119</v>
      </c>
      <c r="X23" s="292" t="s">
        <v>119</v>
      </c>
      <c r="Y23" s="292" t="s">
        <v>119</v>
      </c>
      <c r="Z23" s="292" t="s">
        <v>119</v>
      </c>
      <c r="AA23" s="292">
        <v>75</v>
      </c>
      <c r="AB23" s="292">
        <v>72</v>
      </c>
      <c r="AC23" s="292">
        <v>79</v>
      </c>
      <c r="AD23" s="292">
        <v>51813</v>
      </c>
      <c r="AE23" s="292">
        <v>26573</v>
      </c>
      <c r="AF23" s="292">
        <v>25240</v>
      </c>
      <c r="AG23" s="292">
        <v>85</v>
      </c>
      <c r="AH23" s="292">
        <v>81</v>
      </c>
      <c r="AI23" s="292">
        <v>89</v>
      </c>
      <c r="AJ23" s="292">
        <v>27476</v>
      </c>
      <c r="AK23" s="292">
        <v>13923</v>
      </c>
      <c r="AL23" s="292">
        <v>13553</v>
      </c>
      <c r="AM23" s="292">
        <v>80</v>
      </c>
      <c r="AN23" s="292">
        <v>75</v>
      </c>
      <c r="AO23" s="292">
        <v>85</v>
      </c>
      <c r="AP23" s="292">
        <v>27446</v>
      </c>
      <c r="AQ23" s="292">
        <v>13904</v>
      </c>
      <c r="AR23" s="292">
        <v>13542</v>
      </c>
      <c r="AS23" s="292">
        <v>80</v>
      </c>
      <c r="AT23" s="292">
        <v>80</v>
      </c>
      <c r="AU23" s="292">
        <v>81</v>
      </c>
      <c r="AV23" s="292">
        <v>27474</v>
      </c>
      <c r="AW23" s="292">
        <v>13923</v>
      </c>
      <c r="AX23" s="292">
        <v>13551</v>
      </c>
      <c r="AY23" s="292" t="s">
        <v>119</v>
      </c>
      <c r="AZ23" s="292" t="s">
        <v>119</v>
      </c>
      <c r="BA23" s="292" t="s">
        <v>119</v>
      </c>
      <c r="BB23" s="292" t="s">
        <v>119</v>
      </c>
      <c r="BC23" s="292" t="s">
        <v>119</v>
      </c>
      <c r="BD23" s="292" t="s">
        <v>119</v>
      </c>
      <c r="BE23" s="292">
        <v>72</v>
      </c>
      <c r="BF23" s="292">
        <v>68</v>
      </c>
      <c r="BG23" s="292">
        <v>75</v>
      </c>
      <c r="BH23" s="292">
        <v>27443</v>
      </c>
      <c r="BI23" s="292">
        <v>13903</v>
      </c>
      <c r="BJ23" s="292">
        <v>13540</v>
      </c>
      <c r="BK23" s="292">
        <v>89</v>
      </c>
      <c r="BL23" s="292">
        <v>87</v>
      </c>
      <c r="BM23" s="292">
        <v>92</v>
      </c>
      <c r="BN23" s="292">
        <v>1919</v>
      </c>
      <c r="BO23" s="292">
        <v>976</v>
      </c>
      <c r="BP23" s="292">
        <v>943</v>
      </c>
      <c r="BQ23" s="292">
        <v>86</v>
      </c>
      <c r="BR23" s="292">
        <v>82</v>
      </c>
      <c r="BS23" s="292">
        <v>90</v>
      </c>
      <c r="BT23" s="292">
        <v>1918</v>
      </c>
      <c r="BU23" s="292">
        <v>976</v>
      </c>
      <c r="BV23" s="292">
        <v>942</v>
      </c>
      <c r="BW23" s="292">
        <v>94</v>
      </c>
      <c r="BX23" s="292">
        <v>94</v>
      </c>
      <c r="BY23" s="292">
        <v>95</v>
      </c>
      <c r="BZ23" s="292">
        <v>1919</v>
      </c>
      <c r="CA23" s="292">
        <v>976</v>
      </c>
      <c r="CB23" s="292">
        <v>943</v>
      </c>
      <c r="CC23" s="292" t="s">
        <v>119</v>
      </c>
      <c r="CD23" s="292" t="s">
        <v>119</v>
      </c>
      <c r="CE23" s="292" t="s">
        <v>119</v>
      </c>
      <c r="CF23" s="292" t="s">
        <v>119</v>
      </c>
      <c r="CG23" s="292" t="s">
        <v>119</v>
      </c>
      <c r="CH23" s="292" t="s">
        <v>119</v>
      </c>
      <c r="CI23" s="292">
        <v>84</v>
      </c>
      <c r="CJ23" s="292">
        <v>80</v>
      </c>
      <c r="CK23" s="292">
        <v>88</v>
      </c>
      <c r="CL23" s="292">
        <v>1918</v>
      </c>
      <c r="CM23" s="292">
        <v>976</v>
      </c>
      <c r="CN23" s="292">
        <v>942</v>
      </c>
      <c r="CO23" s="292">
        <v>88</v>
      </c>
      <c r="CP23" s="292">
        <v>85</v>
      </c>
      <c r="CQ23" s="292">
        <v>91</v>
      </c>
      <c r="CR23" s="292">
        <v>22711</v>
      </c>
      <c r="CS23" s="292">
        <v>11608</v>
      </c>
      <c r="CT23" s="292">
        <v>11103</v>
      </c>
      <c r="CU23" s="292">
        <v>83</v>
      </c>
      <c r="CV23" s="292">
        <v>78</v>
      </c>
      <c r="CW23" s="292">
        <v>88</v>
      </c>
      <c r="CX23" s="292">
        <v>22694</v>
      </c>
      <c r="CY23" s="292">
        <v>11598</v>
      </c>
      <c r="CZ23" s="292">
        <v>11096</v>
      </c>
      <c r="DA23" s="292">
        <v>84</v>
      </c>
      <c r="DB23" s="292">
        <v>84</v>
      </c>
      <c r="DC23" s="292">
        <v>84</v>
      </c>
      <c r="DD23" s="292">
        <v>22708</v>
      </c>
      <c r="DE23" s="292">
        <v>11605</v>
      </c>
      <c r="DF23" s="292">
        <v>11103</v>
      </c>
      <c r="DG23" s="292" t="s">
        <v>119</v>
      </c>
      <c r="DH23" s="292" t="s">
        <v>119</v>
      </c>
      <c r="DI23" s="292" t="s">
        <v>119</v>
      </c>
      <c r="DJ23" s="292" t="s">
        <v>119</v>
      </c>
      <c r="DK23" s="292" t="s">
        <v>119</v>
      </c>
      <c r="DL23" s="292" t="s">
        <v>119</v>
      </c>
      <c r="DM23" s="292">
        <v>76</v>
      </c>
      <c r="DN23" s="292">
        <v>72</v>
      </c>
      <c r="DO23" s="292">
        <v>80</v>
      </c>
      <c r="DP23" s="292">
        <v>22689</v>
      </c>
      <c r="DQ23" s="292">
        <v>11594</v>
      </c>
      <c r="DR23" s="292">
        <v>11095</v>
      </c>
      <c r="DS23" s="292">
        <v>87</v>
      </c>
      <c r="DT23" s="292">
        <v>84</v>
      </c>
      <c r="DU23" s="292">
        <v>90</v>
      </c>
      <c r="DV23" s="292">
        <v>421570</v>
      </c>
      <c r="DW23" s="292">
        <v>215259</v>
      </c>
      <c r="DX23" s="292">
        <v>206311</v>
      </c>
      <c r="DY23" s="292">
        <v>81</v>
      </c>
      <c r="DZ23" s="292">
        <v>76</v>
      </c>
      <c r="EA23" s="292">
        <v>87</v>
      </c>
      <c r="EB23" s="292">
        <v>421427</v>
      </c>
      <c r="EC23" s="292">
        <v>215177</v>
      </c>
      <c r="ED23" s="292">
        <v>206250</v>
      </c>
      <c r="EE23" s="292">
        <v>84</v>
      </c>
      <c r="EF23" s="292">
        <v>85</v>
      </c>
      <c r="EG23" s="292">
        <v>84</v>
      </c>
      <c r="EH23" s="292">
        <v>421562</v>
      </c>
      <c r="EI23" s="292">
        <v>215255</v>
      </c>
      <c r="EJ23" s="292">
        <v>206307</v>
      </c>
      <c r="EK23" s="292" t="s">
        <v>119</v>
      </c>
      <c r="EL23" s="292" t="s">
        <v>119</v>
      </c>
      <c r="EM23" s="292" t="s">
        <v>119</v>
      </c>
      <c r="EN23" s="292" t="s">
        <v>119</v>
      </c>
      <c r="EO23" s="292" t="s">
        <v>119</v>
      </c>
      <c r="EP23" s="292" t="s">
        <v>119</v>
      </c>
      <c r="EQ23" s="292">
        <v>75</v>
      </c>
      <c r="ER23" s="292">
        <v>71</v>
      </c>
      <c r="ES23" s="292">
        <v>79</v>
      </c>
      <c r="ET23" s="292">
        <v>421339</v>
      </c>
      <c r="EU23" s="292">
        <v>215124</v>
      </c>
      <c r="EV23" s="292">
        <v>206215</v>
      </c>
      <c r="EW23" s="292">
        <v>87</v>
      </c>
      <c r="EX23" s="292">
        <v>84</v>
      </c>
      <c r="EY23" s="292">
        <v>90</v>
      </c>
      <c r="EZ23" s="292">
        <v>537633</v>
      </c>
      <c r="FA23" s="292">
        <v>274609</v>
      </c>
      <c r="FB23" s="292">
        <v>263024</v>
      </c>
      <c r="FC23" s="292">
        <v>81</v>
      </c>
      <c r="FD23" s="292">
        <v>76</v>
      </c>
      <c r="FE23" s="292">
        <v>87</v>
      </c>
      <c r="FF23" s="292">
        <v>537417</v>
      </c>
      <c r="FG23" s="292">
        <v>274478</v>
      </c>
      <c r="FH23" s="292">
        <v>262939</v>
      </c>
      <c r="FI23" s="292">
        <v>84</v>
      </c>
      <c r="FJ23" s="292">
        <v>84</v>
      </c>
      <c r="FK23" s="292">
        <v>84</v>
      </c>
      <c r="FL23" s="292">
        <v>537618</v>
      </c>
      <c r="FM23" s="292">
        <v>274600</v>
      </c>
      <c r="FN23" s="292">
        <v>263018</v>
      </c>
      <c r="FO23" s="292" t="s">
        <v>119</v>
      </c>
      <c r="FP23" s="292" t="s">
        <v>119</v>
      </c>
      <c r="FQ23" s="292" t="s">
        <v>119</v>
      </c>
      <c r="FR23" s="292" t="s">
        <v>119</v>
      </c>
      <c r="FS23" s="292" t="s">
        <v>119</v>
      </c>
      <c r="FT23" s="292" t="s">
        <v>119</v>
      </c>
      <c r="FU23" s="292">
        <v>74</v>
      </c>
      <c r="FV23" s="292">
        <v>71</v>
      </c>
      <c r="FW23" s="292">
        <v>78</v>
      </c>
      <c r="FX23" s="292">
        <v>537262</v>
      </c>
      <c r="FY23" s="292">
        <v>274391</v>
      </c>
      <c r="FZ23" s="292">
        <v>262871</v>
      </c>
    </row>
    <row r="24" spans="1:256" s="292" customFormat="1" x14ac:dyDescent="0.25"/>
    <row r="25" spans="1:256" x14ac:dyDescent="0.25">
      <c r="B25" s="292"/>
    </row>
    <row r="26" spans="1:256" s="292" customFormat="1" x14ac:dyDescent="0.25">
      <c r="A26" s="292" t="s">
        <v>106</v>
      </c>
      <c r="B26" s="292" t="s">
        <v>106</v>
      </c>
      <c r="C26" s="286" t="s">
        <v>132</v>
      </c>
      <c r="D26" s="286"/>
      <c r="E26" s="286"/>
      <c r="F26" s="286"/>
      <c r="G26" s="286"/>
      <c r="H26" s="286"/>
      <c r="I26" s="291"/>
      <c r="J26" s="291"/>
      <c r="K26" s="291"/>
      <c r="L26" s="291"/>
      <c r="M26" s="291"/>
      <c r="N26" s="291"/>
      <c r="O26" s="288"/>
      <c r="P26" s="288"/>
      <c r="Q26" s="288"/>
      <c r="R26" s="288"/>
      <c r="S26" s="288"/>
      <c r="T26" s="288"/>
      <c r="U26" s="295"/>
      <c r="V26" s="295"/>
      <c r="W26" s="295"/>
      <c r="X26" s="295"/>
      <c r="Y26" s="295"/>
      <c r="Z26" s="295"/>
      <c r="AA26" s="295"/>
      <c r="AB26" s="295"/>
      <c r="AC26" s="295"/>
      <c r="AD26" s="295"/>
      <c r="AE26" s="295"/>
      <c r="AF26" s="295"/>
      <c r="AG26" s="286"/>
      <c r="AH26" s="286"/>
      <c r="AI26" s="286"/>
      <c r="AJ26" s="286"/>
      <c r="AK26" s="286"/>
      <c r="AL26" s="286"/>
      <c r="AM26" s="291"/>
      <c r="AN26" s="291"/>
      <c r="AO26" s="291"/>
      <c r="AP26" s="291"/>
      <c r="AQ26" s="291"/>
      <c r="AR26" s="291"/>
      <c r="AS26" s="288"/>
      <c r="AT26" s="288"/>
      <c r="AU26" s="288"/>
      <c r="AV26" s="288"/>
      <c r="AW26" s="288"/>
      <c r="AX26" s="288"/>
      <c r="AY26" s="295"/>
      <c r="AZ26" s="295"/>
      <c r="BA26" s="295"/>
      <c r="BB26" s="295"/>
      <c r="BC26" s="295"/>
      <c r="BD26" s="295"/>
      <c r="BE26" s="295"/>
      <c r="BF26" s="295"/>
      <c r="BG26" s="295"/>
      <c r="BH26" s="295"/>
      <c r="BI26" s="295"/>
      <c r="BJ26" s="295"/>
      <c r="BK26" s="286"/>
      <c r="BL26" s="286"/>
      <c r="BM26" s="286"/>
      <c r="BN26" s="286"/>
      <c r="BO26" s="286"/>
      <c r="BP26" s="286"/>
      <c r="BQ26" s="291"/>
      <c r="BR26" s="291"/>
      <c r="BS26" s="291"/>
      <c r="BT26" s="291"/>
      <c r="BU26" s="291"/>
      <c r="BV26" s="291"/>
      <c r="BW26" s="288"/>
      <c r="BX26" s="288"/>
      <c r="BY26" s="288"/>
      <c r="BZ26" s="288"/>
      <c r="CA26" s="288"/>
      <c r="CB26" s="288"/>
      <c r="CC26" s="295"/>
      <c r="CD26" s="295"/>
      <c r="CE26" s="295"/>
      <c r="CF26" s="295"/>
      <c r="CG26" s="295"/>
      <c r="CH26" s="295"/>
      <c r="CI26" s="295"/>
      <c r="CJ26" s="295"/>
      <c r="CK26" s="295"/>
      <c r="CL26" s="295"/>
      <c r="CM26" s="295"/>
      <c r="CN26" s="295"/>
      <c r="CO26" s="286"/>
      <c r="CP26" s="286"/>
      <c r="CQ26" s="286"/>
      <c r="CR26" s="286"/>
      <c r="CS26" s="286"/>
      <c r="CT26" s="286"/>
      <c r="CU26" s="291"/>
      <c r="CV26" s="291"/>
      <c r="CW26" s="291"/>
      <c r="CX26" s="291"/>
      <c r="CY26" s="291"/>
      <c r="CZ26" s="291"/>
      <c r="DA26" s="288"/>
      <c r="DB26" s="288"/>
      <c r="DC26" s="288"/>
      <c r="DD26" s="288"/>
      <c r="DE26" s="288"/>
      <c r="DF26" s="288"/>
      <c r="DG26" s="295"/>
      <c r="DH26" s="295"/>
      <c r="DI26" s="295"/>
      <c r="DJ26" s="295"/>
      <c r="DK26" s="295"/>
      <c r="DL26" s="295"/>
      <c r="DM26" s="295"/>
      <c r="DN26" s="295"/>
      <c r="DO26" s="295"/>
      <c r="DP26" s="295"/>
      <c r="DQ26" s="295"/>
      <c r="DR26" s="295"/>
      <c r="DS26" s="286"/>
      <c r="DT26" s="286"/>
      <c r="DU26" s="286"/>
      <c r="DV26" s="286"/>
      <c r="DW26" s="286"/>
      <c r="DX26" s="286"/>
      <c r="DY26" s="291"/>
      <c r="DZ26" s="291"/>
      <c r="EA26" s="291"/>
      <c r="EB26" s="291"/>
      <c r="EC26" s="291"/>
      <c r="ED26" s="291"/>
      <c r="EE26" s="288"/>
      <c r="EF26" s="288"/>
      <c r="EG26" s="288"/>
      <c r="EH26" s="288"/>
      <c r="EI26" s="288"/>
      <c r="EJ26" s="288"/>
      <c r="EK26" s="295"/>
      <c r="EL26" s="295"/>
      <c r="EM26" s="295"/>
      <c r="EN26" s="295"/>
      <c r="EO26" s="295"/>
      <c r="EP26" s="295"/>
      <c r="EQ26" s="295"/>
      <c r="ER26" s="295"/>
      <c r="ES26" s="295"/>
      <c r="ET26" s="295"/>
      <c r="EU26" s="295"/>
      <c r="EV26" s="295"/>
      <c r="EW26" s="286"/>
      <c r="EX26" s="286"/>
      <c r="EY26" s="286"/>
      <c r="EZ26" s="286"/>
      <c r="FA26" s="286"/>
      <c r="FB26" s="286"/>
      <c r="FC26" s="291"/>
      <c r="FD26" s="291"/>
      <c r="FE26" s="291"/>
      <c r="FF26" s="291"/>
      <c r="FG26" s="291"/>
      <c r="FH26" s="291"/>
      <c r="FI26" s="288"/>
      <c r="FJ26" s="288"/>
      <c r="FK26" s="288"/>
      <c r="FL26" s="288"/>
      <c r="FM26" s="288"/>
      <c r="FN26" s="288"/>
    </row>
    <row r="27" spans="1:256" s="292" customFormat="1" x14ac:dyDescent="0.25">
      <c r="C27" s="286" t="s">
        <v>19</v>
      </c>
      <c r="D27" s="286"/>
      <c r="E27" s="286"/>
      <c r="F27" s="286"/>
      <c r="G27" s="286"/>
      <c r="H27" s="286"/>
      <c r="I27" s="291"/>
      <c r="J27" s="291"/>
      <c r="K27" s="291"/>
      <c r="L27" s="291"/>
      <c r="M27" s="291"/>
      <c r="N27" s="291"/>
      <c r="O27" s="288"/>
      <c r="P27" s="288"/>
      <c r="Q27" s="288"/>
      <c r="R27" s="288"/>
      <c r="S27" s="288"/>
      <c r="T27" s="288"/>
      <c r="U27" s="295"/>
      <c r="V27" s="295"/>
      <c r="W27" s="295"/>
      <c r="X27" s="295"/>
      <c r="Y27" s="295"/>
      <c r="Z27" s="295"/>
      <c r="AA27" s="295"/>
      <c r="AB27" s="295"/>
      <c r="AC27" s="295"/>
      <c r="AD27" s="295"/>
      <c r="AE27" s="295"/>
      <c r="AF27" s="295"/>
      <c r="AG27" s="286" t="s">
        <v>20</v>
      </c>
      <c r="AH27" s="286"/>
      <c r="AI27" s="286"/>
      <c r="AJ27" s="286"/>
      <c r="AK27" s="286"/>
      <c r="AL27" s="286"/>
      <c r="AM27" s="291"/>
      <c r="AN27" s="291"/>
      <c r="AO27" s="291"/>
      <c r="AP27" s="291"/>
      <c r="AQ27" s="291"/>
      <c r="AR27" s="291"/>
      <c r="AS27" s="288"/>
      <c r="AT27" s="288"/>
      <c r="AU27" s="288"/>
      <c r="AV27" s="288"/>
      <c r="AW27" s="288"/>
      <c r="AX27" s="288"/>
      <c r="AY27" s="295"/>
      <c r="AZ27" s="295"/>
      <c r="BA27" s="295"/>
      <c r="BB27" s="295"/>
      <c r="BC27" s="295"/>
      <c r="BD27" s="295"/>
      <c r="BE27" s="295"/>
      <c r="BF27" s="295"/>
      <c r="BG27" s="295"/>
      <c r="BH27" s="295"/>
      <c r="BI27" s="295"/>
      <c r="BJ27" s="295"/>
      <c r="BK27" s="286" t="s">
        <v>21</v>
      </c>
      <c r="BL27" s="286"/>
      <c r="BM27" s="286"/>
      <c r="BN27" s="286"/>
      <c r="BO27" s="286"/>
      <c r="BP27" s="286"/>
      <c r="BQ27" s="291"/>
      <c r="BR27" s="291"/>
      <c r="BS27" s="291"/>
      <c r="BT27" s="291"/>
      <c r="BU27" s="291"/>
      <c r="BV27" s="291"/>
      <c r="BW27" s="288"/>
      <c r="BX27" s="288"/>
      <c r="BY27" s="288"/>
      <c r="BZ27" s="288"/>
      <c r="CA27" s="288"/>
      <c r="CB27" s="288"/>
      <c r="CC27" s="295"/>
      <c r="CD27" s="295"/>
      <c r="CE27" s="295"/>
      <c r="CF27" s="295"/>
      <c r="CG27" s="295"/>
      <c r="CH27" s="295"/>
      <c r="CI27" s="295"/>
      <c r="CJ27" s="295"/>
      <c r="CK27" s="295"/>
      <c r="CL27" s="295"/>
      <c r="CM27" s="295"/>
      <c r="CN27" s="295"/>
      <c r="CO27" s="286" t="s">
        <v>18</v>
      </c>
      <c r="CP27" s="286"/>
      <c r="CQ27" s="286"/>
      <c r="CR27" s="286"/>
      <c r="CS27" s="286"/>
      <c r="CT27" s="286"/>
      <c r="CU27" s="291"/>
      <c r="CV27" s="291"/>
      <c r="CW27" s="291"/>
      <c r="CX27" s="291"/>
      <c r="CY27" s="291"/>
      <c r="CZ27" s="291"/>
      <c r="DA27" s="288"/>
      <c r="DB27" s="288"/>
      <c r="DC27" s="288"/>
      <c r="DD27" s="288"/>
      <c r="DE27" s="288"/>
      <c r="DF27" s="288"/>
      <c r="DG27" s="295"/>
      <c r="DH27" s="295"/>
      <c r="DI27" s="295"/>
      <c r="DJ27" s="295"/>
      <c r="DK27" s="295"/>
      <c r="DL27" s="295"/>
      <c r="DM27" s="295"/>
      <c r="DN27" s="295"/>
      <c r="DO27" s="295"/>
      <c r="DP27" s="295"/>
      <c r="DQ27" s="295"/>
      <c r="DR27" s="295"/>
      <c r="DS27" s="286" t="s">
        <v>17</v>
      </c>
      <c r="DT27" s="286"/>
      <c r="DU27" s="286"/>
      <c r="DV27" s="286"/>
      <c r="DW27" s="286"/>
      <c r="DX27" s="286"/>
      <c r="DY27" s="291"/>
      <c r="DZ27" s="291"/>
      <c r="EA27" s="291"/>
      <c r="EB27" s="291"/>
      <c r="EC27" s="291"/>
      <c r="ED27" s="291"/>
      <c r="EE27" s="288"/>
      <c r="EF27" s="288"/>
      <c r="EG27" s="288"/>
      <c r="EH27" s="288"/>
      <c r="EI27" s="288"/>
      <c r="EJ27" s="288"/>
      <c r="EK27" s="295"/>
      <c r="EL27" s="295"/>
      <c r="EM27" s="295"/>
      <c r="EN27" s="295"/>
      <c r="EO27" s="295"/>
      <c r="EP27" s="295"/>
      <c r="EQ27" s="295"/>
      <c r="ER27" s="295"/>
      <c r="ES27" s="295"/>
      <c r="ET27" s="295"/>
      <c r="EU27" s="295"/>
      <c r="EV27" s="295"/>
      <c r="EW27" s="286" t="s">
        <v>55</v>
      </c>
      <c r="EX27" s="286"/>
      <c r="EY27" s="286"/>
      <c r="EZ27" s="286"/>
      <c r="FA27" s="286"/>
      <c r="FB27" s="286"/>
      <c r="FC27" s="291"/>
      <c r="FD27" s="291"/>
      <c r="FE27" s="291"/>
      <c r="FF27" s="291"/>
      <c r="FG27" s="291"/>
      <c r="FH27" s="291"/>
      <c r="FI27" s="288"/>
      <c r="FJ27" s="288"/>
      <c r="FK27" s="288"/>
      <c r="FL27" s="288"/>
      <c r="FM27" s="288"/>
      <c r="FN27" s="288"/>
    </row>
    <row r="28" spans="1:256" s="292" customFormat="1" x14ac:dyDescent="0.25">
      <c r="C28" s="286" t="s">
        <v>216</v>
      </c>
      <c r="D28" s="286"/>
      <c r="E28" s="286"/>
      <c r="F28" s="286"/>
      <c r="G28" s="286"/>
      <c r="H28" s="286"/>
      <c r="I28" s="291" t="s">
        <v>216</v>
      </c>
      <c r="J28" s="291"/>
      <c r="K28" s="291"/>
      <c r="L28" s="291"/>
      <c r="M28" s="291"/>
      <c r="N28" s="291"/>
      <c r="O28" s="288" t="s">
        <v>216</v>
      </c>
      <c r="P28" s="288"/>
      <c r="Q28" s="288"/>
      <c r="R28" s="288"/>
      <c r="S28" s="288"/>
      <c r="T28" s="288"/>
      <c r="U28" s="295"/>
      <c r="V28" s="295"/>
      <c r="W28" s="295"/>
      <c r="X28" s="295"/>
      <c r="Y28" s="295"/>
      <c r="Z28" s="295"/>
      <c r="AA28" s="295"/>
      <c r="AB28" s="295"/>
      <c r="AC28" s="295"/>
      <c r="AD28" s="295"/>
      <c r="AE28" s="295"/>
      <c r="AF28" s="295"/>
      <c r="AG28" s="286" t="s">
        <v>216</v>
      </c>
      <c r="AH28" s="286"/>
      <c r="AI28" s="286"/>
      <c r="AJ28" s="286"/>
      <c r="AK28" s="286"/>
      <c r="AL28" s="286"/>
      <c r="AM28" s="291" t="s">
        <v>216</v>
      </c>
      <c r="AN28" s="291"/>
      <c r="AO28" s="291"/>
      <c r="AP28" s="291"/>
      <c r="AQ28" s="291"/>
      <c r="AR28" s="291"/>
      <c r="AS28" s="288" t="s">
        <v>216</v>
      </c>
      <c r="AT28" s="288"/>
      <c r="AU28" s="288"/>
      <c r="AV28" s="288"/>
      <c r="AW28" s="288"/>
      <c r="AX28" s="288"/>
      <c r="AY28" s="295"/>
      <c r="AZ28" s="295"/>
      <c r="BA28" s="295"/>
      <c r="BB28" s="295"/>
      <c r="BC28" s="295"/>
      <c r="BD28" s="295"/>
      <c r="BE28" s="295"/>
      <c r="BF28" s="295"/>
      <c r="BG28" s="295"/>
      <c r="BH28" s="295"/>
      <c r="BI28" s="295"/>
      <c r="BJ28" s="295"/>
      <c r="BK28" s="286" t="s">
        <v>216</v>
      </c>
      <c r="BL28" s="286"/>
      <c r="BM28" s="286"/>
      <c r="BN28" s="286"/>
      <c r="BO28" s="286"/>
      <c r="BP28" s="286"/>
      <c r="BQ28" s="291" t="s">
        <v>216</v>
      </c>
      <c r="BR28" s="291"/>
      <c r="BS28" s="291"/>
      <c r="BT28" s="291"/>
      <c r="BU28" s="291"/>
      <c r="BV28" s="291"/>
      <c r="BW28" s="288" t="s">
        <v>216</v>
      </c>
      <c r="BX28" s="288"/>
      <c r="BY28" s="288"/>
      <c r="BZ28" s="288"/>
      <c r="CA28" s="288"/>
      <c r="CB28" s="288"/>
      <c r="CC28" s="295"/>
      <c r="CD28" s="295"/>
      <c r="CE28" s="295"/>
      <c r="CF28" s="295"/>
      <c r="CG28" s="295"/>
      <c r="CH28" s="295"/>
      <c r="CI28" s="295"/>
      <c r="CJ28" s="295"/>
      <c r="CK28" s="295"/>
      <c r="CL28" s="295"/>
      <c r="CM28" s="295"/>
      <c r="CN28" s="295"/>
      <c r="CO28" s="286" t="s">
        <v>216</v>
      </c>
      <c r="CP28" s="286"/>
      <c r="CQ28" s="286"/>
      <c r="CR28" s="286"/>
      <c r="CS28" s="286"/>
      <c r="CT28" s="286"/>
      <c r="CU28" s="291" t="s">
        <v>216</v>
      </c>
      <c r="CV28" s="291"/>
      <c r="CW28" s="291"/>
      <c r="CX28" s="291"/>
      <c r="CY28" s="291"/>
      <c r="CZ28" s="291"/>
      <c r="DA28" s="288" t="s">
        <v>216</v>
      </c>
      <c r="DB28" s="288"/>
      <c r="DC28" s="288"/>
      <c r="DD28" s="288"/>
      <c r="DE28" s="288"/>
      <c r="DF28" s="288"/>
      <c r="DG28" s="295"/>
      <c r="DH28" s="295"/>
      <c r="DI28" s="295"/>
      <c r="DJ28" s="295"/>
      <c r="DK28" s="295"/>
      <c r="DL28" s="295"/>
      <c r="DM28" s="295"/>
      <c r="DN28" s="295"/>
      <c r="DO28" s="295"/>
      <c r="DP28" s="295"/>
      <c r="DQ28" s="295"/>
      <c r="DR28" s="295"/>
      <c r="DS28" s="286" t="s">
        <v>216</v>
      </c>
      <c r="DT28" s="286"/>
      <c r="DU28" s="286"/>
      <c r="DV28" s="286"/>
      <c r="DW28" s="286"/>
      <c r="DX28" s="286"/>
      <c r="DY28" s="291" t="s">
        <v>216</v>
      </c>
      <c r="DZ28" s="291"/>
      <c r="EA28" s="291"/>
      <c r="EB28" s="291"/>
      <c r="EC28" s="291"/>
      <c r="ED28" s="291"/>
      <c r="EE28" s="288" t="s">
        <v>216</v>
      </c>
      <c r="EF28" s="288"/>
      <c r="EG28" s="288"/>
      <c r="EH28" s="288"/>
      <c r="EI28" s="288"/>
      <c r="EJ28" s="288"/>
      <c r="EK28" s="295"/>
      <c r="EL28" s="295"/>
      <c r="EM28" s="295"/>
      <c r="EN28" s="295"/>
      <c r="EO28" s="295"/>
      <c r="EP28" s="295"/>
      <c r="EQ28" s="295"/>
      <c r="ER28" s="295"/>
      <c r="ES28" s="295"/>
      <c r="ET28" s="295"/>
      <c r="EU28" s="295"/>
      <c r="EV28" s="295"/>
      <c r="EW28" s="286" t="s">
        <v>216</v>
      </c>
      <c r="EX28" s="286"/>
      <c r="EY28" s="286"/>
      <c r="EZ28" s="286"/>
      <c r="FA28" s="286"/>
      <c r="FB28" s="286"/>
      <c r="FC28" s="291" t="s">
        <v>216</v>
      </c>
      <c r="FD28" s="291"/>
      <c r="FE28" s="291"/>
      <c r="FF28" s="291"/>
      <c r="FG28" s="291"/>
      <c r="FH28" s="291"/>
      <c r="FI28" s="288" t="s">
        <v>216</v>
      </c>
      <c r="FJ28" s="288"/>
      <c r="FK28" s="288"/>
      <c r="FL28" s="288"/>
      <c r="FM28" s="288"/>
      <c r="FN28" s="288"/>
    </row>
    <row r="29" spans="1:256" s="292" customFormat="1" x14ac:dyDescent="0.25">
      <c r="C29" s="286">
        <v>1</v>
      </c>
      <c r="D29" s="286"/>
      <c r="E29" s="286"/>
      <c r="F29" s="286"/>
      <c r="G29" s="286"/>
      <c r="H29" s="286"/>
      <c r="I29" s="291">
        <v>1</v>
      </c>
      <c r="J29" s="291"/>
      <c r="K29" s="291"/>
      <c r="L29" s="291"/>
      <c r="M29" s="291"/>
      <c r="N29" s="291"/>
      <c r="O29" s="288">
        <v>1</v>
      </c>
      <c r="P29" s="288"/>
      <c r="Q29" s="288"/>
      <c r="R29" s="288"/>
      <c r="S29" s="288"/>
      <c r="T29" s="288"/>
      <c r="U29" s="295"/>
      <c r="V29" s="295"/>
      <c r="W29" s="295"/>
      <c r="X29" s="295"/>
      <c r="Y29" s="295"/>
      <c r="Z29" s="295"/>
      <c r="AA29" s="295"/>
      <c r="AB29" s="295"/>
      <c r="AC29" s="295"/>
      <c r="AD29" s="295"/>
      <c r="AE29" s="295"/>
      <c r="AF29" s="295"/>
      <c r="AG29" s="286">
        <v>1</v>
      </c>
      <c r="AH29" s="286"/>
      <c r="AI29" s="286"/>
      <c r="AJ29" s="286"/>
      <c r="AK29" s="286"/>
      <c r="AL29" s="286"/>
      <c r="AM29" s="291">
        <v>1</v>
      </c>
      <c r="AN29" s="291"/>
      <c r="AO29" s="291"/>
      <c r="AP29" s="291"/>
      <c r="AQ29" s="291"/>
      <c r="AR29" s="291"/>
      <c r="AS29" s="288">
        <v>1</v>
      </c>
      <c r="AT29" s="288"/>
      <c r="AU29" s="288"/>
      <c r="AV29" s="288"/>
      <c r="AW29" s="288"/>
      <c r="AX29" s="288"/>
      <c r="AY29" s="295"/>
      <c r="AZ29" s="295"/>
      <c r="BA29" s="295"/>
      <c r="BB29" s="295"/>
      <c r="BC29" s="295"/>
      <c r="BD29" s="295"/>
      <c r="BE29" s="295"/>
      <c r="BF29" s="295"/>
      <c r="BG29" s="295"/>
      <c r="BH29" s="295"/>
      <c r="BI29" s="295"/>
      <c r="BJ29" s="295"/>
      <c r="BK29" s="286">
        <v>1</v>
      </c>
      <c r="BL29" s="286"/>
      <c r="BM29" s="286"/>
      <c r="BN29" s="286"/>
      <c r="BO29" s="286"/>
      <c r="BP29" s="286"/>
      <c r="BQ29" s="291">
        <v>1</v>
      </c>
      <c r="BR29" s="291"/>
      <c r="BS29" s="291"/>
      <c r="BT29" s="291"/>
      <c r="BU29" s="291"/>
      <c r="BV29" s="291"/>
      <c r="BW29" s="288">
        <v>1</v>
      </c>
      <c r="BX29" s="288"/>
      <c r="BY29" s="288"/>
      <c r="BZ29" s="288"/>
      <c r="CA29" s="288"/>
      <c r="CB29" s="288"/>
      <c r="CC29" s="295"/>
      <c r="CD29" s="295"/>
      <c r="CE29" s="295"/>
      <c r="CF29" s="295"/>
      <c r="CG29" s="295"/>
      <c r="CH29" s="295"/>
      <c r="CI29" s="295"/>
      <c r="CJ29" s="295"/>
      <c r="CK29" s="295"/>
      <c r="CL29" s="295"/>
      <c r="CM29" s="295"/>
      <c r="CN29" s="295"/>
      <c r="CO29" s="286">
        <v>1</v>
      </c>
      <c r="CP29" s="286"/>
      <c r="CQ29" s="286"/>
      <c r="CR29" s="286"/>
      <c r="CS29" s="286"/>
      <c r="CT29" s="286"/>
      <c r="CU29" s="291">
        <v>1</v>
      </c>
      <c r="CV29" s="291"/>
      <c r="CW29" s="291"/>
      <c r="CX29" s="291"/>
      <c r="CY29" s="291"/>
      <c r="CZ29" s="291"/>
      <c r="DA29" s="288">
        <v>1</v>
      </c>
      <c r="DB29" s="288"/>
      <c r="DC29" s="288"/>
      <c r="DD29" s="288"/>
      <c r="DE29" s="288"/>
      <c r="DF29" s="288"/>
      <c r="DG29" s="295"/>
      <c r="DH29" s="295"/>
      <c r="DI29" s="295"/>
      <c r="DJ29" s="295"/>
      <c r="DK29" s="295"/>
      <c r="DL29" s="295"/>
      <c r="DM29" s="295"/>
      <c r="DN29" s="295"/>
      <c r="DO29" s="295"/>
      <c r="DP29" s="295"/>
      <c r="DQ29" s="295"/>
      <c r="DR29" s="295"/>
      <c r="DS29" s="286">
        <v>1</v>
      </c>
      <c r="DT29" s="286"/>
      <c r="DU29" s="286"/>
      <c r="DV29" s="286"/>
      <c r="DW29" s="286"/>
      <c r="DX29" s="286"/>
      <c r="DY29" s="291">
        <v>1</v>
      </c>
      <c r="DZ29" s="291"/>
      <c r="EA29" s="291"/>
      <c r="EB29" s="291"/>
      <c r="EC29" s="291"/>
      <c r="ED29" s="291"/>
      <c r="EE29" s="288">
        <v>1</v>
      </c>
      <c r="EF29" s="288"/>
      <c r="EG29" s="288"/>
      <c r="EH29" s="288"/>
      <c r="EI29" s="288"/>
      <c r="EJ29" s="288"/>
      <c r="EK29" s="295"/>
      <c r="EL29" s="295"/>
      <c r="EM29" s="295"/>
      <c r="EN29" s="295"/>
      <c r="EO29" s="295"/>
      <c r="EP29" s="295"/>
      <c r="EQ29" s="295"/>
      <c r="ER29" s="295"/>
      <c r="ES29" s="295"/>
      <c r="ET29" s="295"/>
      <c r="EU29" s="295"/>
      <c r="EV29" s="295"/>
      <c r="EW29" s="286">
        <v>1</v>
      </c>
      <c r="EX29" s="286"/>
      <c r="EY29" s="286"/>
      <c r="EZ29" s="286"/>
      <c r="FA29" s="286"/>
      <c r="FB29" s="286"/>
      <c r="FC29" s="291">
        <v>1</v>
      </c>
      <c r="FD29" s="291"/>
      <c r="FE29" s="291"/>
      <c r="FF29" s="291"/>
      <c r="FG29" s="291"/>
      <c r="FH29" s="291"/>
      <c r="FI29" s="288">
        <v>1</v>
      </c>
      <c r="FJ29" s="288"/>
      <c r="FK29" s="288"/>
      <c r="FL29" s="288"/>
      <c r="FM29" s="288"/>
      <c r="FN29" s="288"/>
    </row>
    <row r="30" spans="1:256" s="292" customFormat="1" x14ac:dyDescent="0.25">
      <c r="C30" s="286" t="s">
        <v>227</v>
      </c>
      <c r="D30" s="286"/>
      <c r="E30" s="286"/>
      <c r="F30" s="286"/>
      <c r="G30" s="286"/>
      <c r="H30" s="286"/>
      <c r="I30" s="291" t="s">
        <v>228</v>
      </c>
      <c r="J30" s="291"/>
      <c r="K30" s="291"/>
      <c r="L30" s="291"/>
      <c r="M30" s="291"/>
      <c r="N30" s="291"/>
      <c r="O30" s="288" t="s">
        <v>229</v>
      </c>
      <c r="P30" s="288"/>
      <c r="Q30" s="288"/>
      <c r="R30" s="288"/>
      <c r="S30" s="288"/>
      <c r="T30" s="288"/>
      <c r="U30" s="295"/>
      <c r="V30" s="295"/>
      <c r="W30" s="295"/>
      <c r="X30" s="295"/>
      <c r="Y30" s="295"/>
      <c r="Z30" s="295"/>
      <c r="AA30" s="295"/>
      <c r="AB30" s="295"/>
      <c r="AC30" s="295"/>
      <c r="AD30" s="295"/>
      <c r="AE30" s="295"/>
      <c r="AF30" s="295"/>
      <c r="AG30" s="286" t="s">
        <v>227</v>
      </c>
      <c r="AH30" s="286"/>
      <c r="AI30" s="286"/>
      <c r="AJ30" s="286"/>
      <c r="AK30" s="286"/>
      <c r="AL30" s="286"/>
      <c r="AM30" s="291" t="s">
        <v>228</v>
      </c>
      <c r="AN30" s="291"/>
      <c r="AO30" s="291"/>
      <c r="AP30" s="291"/>
      <c r="AQ30" s="291"/>
      <c r="AR30" s="291"/>
      <c r="AS30" s="288" t="s">
        <v>229</v>
      </c>
      <c r="AT30" s="288"/>
      <c r="AU30" s="288"/>
      <c r="AV30" s="288"/>
      <c r="AW30" s="288"/>
      <c r="AX30" s="288"/>
      <c r="AY30" s="295"/>
      <c r="AZ30" s="295"/>
      <c r="BA30" s="295"/>
      <c r="BB30" s="295"/>
      <c r="BC30" s="295"/>
      <c r="BD30" s="295"/>
      <c r="BE30" s="295"/>
      <c r="BF30" s="295"/>
      <c r="BG30" s="295"/>
      <c r="BH30" s="295"/>
      <c r="BI30" s="295"/>
      <c r="BJ30" s="295"/>
      <c r="BK30" s="286" t="s">
        <v>227</v>
      </c>
      <c r="BL30" s="286"/>
      <c r="BM30" s="286"/>
      <c r="BN30" s="286"/>
      <c r="BO30" s="286"/>
      <c r="BP30" s="286"/>
      <c r="BQ30" s="291" t="s">
        <v>228</v>
      </c>
      <c r="BR30" s="291"/>
      <c r="BS30" s="291"/>
      <c r="BT30" s="291"/>
      <c r="BU30" s="291"/>
      <c r="BV30" s="291"/>
      <c r="BW30" s="288" t="s">
        <v>229</v>
      </c>
      <c r="BX30" s="288"/>
      <c r="BY30" s="288"/>
      <c r="BZ30" s="288"/>
      <c r="CA30" s="288"/>
      <c r="CB30" s="288"/>
      <c r="CC30" s="295"/>
      <c r="CD30" s="295"/>
      <c r="CE30" s="295"/>
      <c r="CF30" s="295"/>
      <c r="CG30" s="295"/>
      <c r="CH30" s="295"/>
      <c r="CI30" s="295"/>
      <c r="CJ30" s="295"/>
      <c r="CK30" s="295"/>
      <c r="CL30" s="295"/>
      <c r="CM30" s="295"/>
      <c r="CN30" s="295"/>
      <c r="CO30" s="286" t="s">
        <v>227</v>
      </c>
      <c r="CP30" s="286"/>
      <c r="CQ30" s="286"/>
      <c r="CR30" s="286"/>
      <c r="CS30" s="286"/>
      <c r="CT30" s="286"/>
      <c r="CU30" s="291" t="s">
        <v>228</v>
      </c>
      <c r="CV30" s="291"/>
      <c r="CW30" s="291"/>
      <c r="CX30" s="291"/>
      <c r="CY30" s="291"/>
      <c r="CZ30" s="291"/>
      <c r="DA30" s="288" t="s">
        <v>229</v>
      </c>
      <c r="DB30" s="288"/>
      <c r="DC30" s="288"/>
      <c r="DD30" s="288"/>
      <c r="DE30" s="288"/>
      <c r="DF30" s="288"/>
      <c r="DG30" s="295"/>
      <c r="DH30" s="295"/>
      <c r="DI30" s="295"/>
      <c r="DJ30" s="295"/>
      <c r="DK30" s="295"/>
      <c r="DL30" s="295"/>
      <c r="DM30" s="295"/>
      <c r="DN30" s="295"/>
      <c r="DO30" s="295"/>
      <c r="DP30" s="295"/>
      <c r="DQ30" s="295"/>
      <c r="DR30" s="295"/>
      <c r="DS30" s="286" t="s">
        <v>227</v>
      </c>
      <c r="DT30" s="286"/>
      <c r="DU30" s="286"/>
      <c r="DV30" s="286"/>
      <c r="DW30" s="286"/>
      <c r="DX30" s="286"/>
      <c r="DY30" s="291" t="s">
        <v>228</v>
      </c>
      <c r="DZ30" s="291"/>
      <c r="EA30" s="291"/>
      <c r="EB30" s="291"/>
      <c r="EC30" s="291"/>
      <c r="ED30" s="291"/>
      <c r="EE30" s="288" t="s">
        <v>229</v>
      </c>
      <c r="EF30" s="288"/>
      <c r="EG30" s="288"/>
      <c r="EH30" s="288"/>
      <c r="EI30" s="288"/>
      <c r="EJ30" s="288"/>
      <c r="EK30" s="295"/>
      <c r="EL30" s="295"/>
      <c r="EM30" s="295"/>
      <c r="EN30" s="295"/>
      <c r="EO30" s="295"/>
      <c r="EP30" s="295"/>
      <c r="EQ30" s="295"/>
      <c r="ER30" s="295"/>
      <c r="ES30" s="295"/>
      <c r="ET30" s="295"/>
      <c r="EU30" s="295"/>
      <c r="EV30" s="295"/>
      <c r="EW30" s="286" t="s">
        <v>227</v>
      </c>
      <c r="EX30" s="286"/>
      <c r="EY30" s="286"/>
      <c r="EZ30" s="286"/>
      <c r="FA30" s="286"/>
      <c r="FB30" s="286"/>
      <c r="FC30" s="291" t="s">
        <v>228</v>
      </c>
      <c r="FD30" s="291"/>
      <c r="FE30" s="291"/>
      <c r="FF30" s="291"/>
      <c r="FG30" s="291"/>
      <c r="FH30" s="291"/>
      <c r="FI30" s="288" t="s">
        <v>229</v>
      </c>
      <c r="FJ30" s="288"/>
      <c r="FK30" s="288"/>
      <c r="FL30" s="288"/>
      <c r="FM30" s="288"/>
      <c r="FN30" s="288"/>
    </row>
    <row r="31" spans="1:256" s="292" customFormat="1" x14ac:dyDescent="0.25">
      <c r="C31" s="286">
        <v>2</v>
      </c>
      <c r="D31" s="286"/>
      <c r="E31" s="286"/>
      <c r="F31" s="286" t="s">
        <v>55</v>
      </c>
      <c r="G31" s="286"/>
      <c r="H31" s="286"/>
      <c r="I31" s="291">
        <v>2</v>
      </c>
      <c r="J31" s="291"/>
      <c r="K31" s="291"/>
      <c r="L31" s="291" t="s">
        <v>55</v>
      </c>
      <c r="M31" s="291"/>
      <c r="N31" s="291"/>
      <c r="O31" s="288">
        <v>1</v>
      </c>
      <c r="P31" s="288"/>
      <c r="Q31" s="288"/>
      <c r="R31" s="288" t="s">
        <v>55</v>
      </c>
      <c r="S31" s="288"/>
      <c r="T31" s="288"/>
      <c r="U31" s="295"/>
      <c r="V31" s="295"/>
      <c r="W31" s="295"/>
      <c r="X31" s="295"/>
      <c r="Y31" s="295"/>
      <c r="Z31" s="295"/>
      <c r="AA31" s="295"/>
      <c r="AB31" s="295"/>
      <c r="AC31" s="295"/>
      <c r="AD31" s="295"/>
      <c r="AE31" s="295"/>
      <c r="AF31" s="295"/>
      <c r="AG31" s="286">
        <v>2</v>
      </c>
      <c r="AH31" s="286"/>
      <c r="AI31" s="286"/>
      <c r="AJ31" s="286" t="s">
        <v>55</v>
      </c>
      <c r="AK31" s="286"/>
      <c r="AL31" s="286"/>
      <c r="AM31" s="291">
        <v>2</v>
      </c>
      <c r="AN31" s="291"/>
      <c r="AO31" s="291"/>
      <c r="AP31" s="291" t="s">
        <v>55</v>
      </c>
      <c r="AQ31" s="291"/>
      <c r="AR31" s="291"/>
      <c r="AS31" s="288">
        <v>1</v>
      </c>
      <c r="AT31" s="288"/>
      <c r="AU31" s="288"/>
      <c r="AV31" s="288" t="s">
        <v>55</v>
      </c>
      <c r="AW31" s="288"/>
      <c r="AX31" s="288"/>
      <c r="AY31" s="295"/>
      <c r="AZ31" s="295"/>
      <c r="BA31" s="295"/>
      <c r="BB31" s="295"/>
      <c r="BC31" s="295"/>
      <c r="BD31" s="295"/>
      <c r="BE31" s="295"/>
      <c r="BF31" s="295"/>
      <c r="BG31" s="295"/>
      <c r="BH31" s="295"/>
      <c r="BI31" s="295"/>
      <c r="BJ31" s="295"/>
      <c r="BK31" s="286">
        <v>2</v>
      </c>
      <c r="BL31" s="286"/>
      <c r="BM31" s="286"/>
      <c r="BN31" s="286" t="s">
        <v>55</v>
      </c>
      <c r="BO31" s="286"/>
      <c r="BP31" s="286"/>
      <c r="BQ31" s="291">
        <v>2</v>
      </c>
      <c r="BR31" s="291"/>
      <c r="BS31" s="291"/>
      <c r="BT31" s="291" t="s">
        <v>55</v>
      </c>
      <c r="BU31" s="291"/>
      <c r="BV31" s="291"/>
      <c r="BW31" s="288">
        <v>1</v>
      </c>
      <c r="BX31" s="288"/>
      <c r="BY31" s="288"/>
      <c r="BZ31" s="288" t="s">
        <v>55</v>
      </c>
      <c r="CA31" s="288"/>
      <c r="CB31" s="288"/>
      <c r="CC31" s="295"/>
      <c r="CD31" s="295"/>
      <c r="CE31" s="295"/>
      <c r="CF31" s="295"/>
      <c r="CG31" s="295"/>
      <c r="CH31" s="295"/>
      <c r="CI31" s="295"/>
      <c r="CJ31" s="295"/>
      <c r="CK31" s="295"/>
      <c r="CL31" s="295"/>
      <c r="CM31" s="295"/>
      <c r="CN31" s="295"/>
      <c r="CO31" s="286">
        <v>2</v>
      </c>
      <c r="CP31" s="286"/>
      <c r="CQ31" s="286"/>
      <c r="CR31" s="286" t="s">
        <v>55</v>
      </c>
      <c r="CS31" s="286"/>
      <c r="CT31" s="286"/>
      <c r="CU31" s="291">
        <v>2</v>
      </c>
      <c r="CV31" s="291"/>
      <c r="CW31" s="291"/>
      <c r="CX31" s="291" t="s">
        <v>55</v>
      </c>
      <c r="CY31" s="291"/>
      <c r="CZ31" s="291"/>
      <c r="DA31" s="288">
        <v>1</v>
      </c>
      <c r="DB31" s="288"/>
      <c r="DC31" s="288"/>
      <c r="DD31" s="288" t="s">
        <v>55</v>
      </c>
      <c r="DE31" s="288"/>
      <c r="DF31" s="288"/>
      <c r="DG31" s="295"/>
      <c r="DH31" s="295"/>
      <c r="DI31" s="295"/>
      <c r="DJ31" s="295"/>
      <c r="DK31" s="295"/>
      <c r="DL31" s="295"/>
      <c r="DM31" s="295"/>
      <c r="DN31" s="295"/>
      <c r="DO31" s="295"/>
      <c r="DP31" s="295"/>
      <c r="DQ31" s="295"/>
      <c r="DR31" s="295"/>
      <c r="DS31" s="286">
        <v>2</v>
      </c>
      <c r="DT31" s="286"/>
      <c r="DU31" s="286"/>
      <c r="DV31" s="286" t="s">
        <v>55</v>
      </c>
      <c r="DW31" s="286"/>
      <c r="DX31" s="286"/>
      <c r="DY31" s="291">
        <v>2</v>
      </c>
      <c r="DZ31" s="291"/>
      <c r="EA31" s="291"/>
      <c r="EB31" s="291" t="s">
        <v>55</v>
      </c>
      <c r="EC31" s="291"/>
      <c r="ED31" s="291"/>
      <c r="EE31" s="288">
        <v>1</v>
      </c>
      <c r="EF31" s="288"/>
      <c r="EG31" s="288"/>
      <c r="EH31" s="288" t="s">
        <v>55</v>
      </c>
      <c r="EI31" s="288"/>
      <c r="EJ31" s="288"/>
      <c r="EK31" s="295"/>
      <c r="EL31" s="295"/>
      <c r="EM31" s="295"/>
      <c r="EN31" s="295"/>
      <c r="EO31" s="295"/>
      <c r="EP31" s="295"/>
      <c r="EQ31" s="295"/>
      <c r="ER31" s="295"/>
      <c r="ES31" s="295"/>
      <c r="ET31" s="295"/>
      <c r="EU31" s="295"/>
      <c r="EV31" s="295"/>
      <c r="EW31" s="286">
        <v>2</v>
      </c>
      <c r="EX31" s="286"/>
      <c r="EY31" s="286"/>
      <c r="EZ31" s="286" t="s">
        <v>55</v>
      </c>
      <c r="FA31" s="286"/>
      <c r="FB31" s="286"/>
      <c r="FC31" s="291">
        <v>2</v>
      </c>
      <c r="FD31" s="291"/>
      <c r="FE31" s="291"/>
      <c r="FF31" s="291" t="s">
        <v>55</v>
      </c>
      <c r="FG31" s="291"/>
      <c r="FH31" s="291"/>
      <c r="FI31" s="288">
        <v>1</v>
      </c>
      <c r="FJ31" s="288"/>
      <c r="FK31" s="288"/>
      <c r="FL31" s="288" t="s">
        <v>55</v>
      </c>
      <c r="FM31" s="288"/>
      <c r="FN31" s="288"/>
    </row>
    <row r="32" spans="1:256" s="292" customFormat="1" x14ac:dyDescent="0.25">
      <c r="C32" s="286" t="s">
        <v>217</v>
      </c>
      <c r="D32" s="286"/>
      <c r="E32" s="286"/>
      <c r="F32" s="286" t="s">
        <v>217</v>
      </c>
      <c r="G32" s="286"/>
      <c r="H32" s="286"/>
      <c r="I32" s="291" t="s">
        <v>217</v>
      </c>
      <c r="J32" s="291"/>
      <c r="K32" s="291"/>
      <c r="L32" s="291" t="s">
        <v>217</v>
      </c>
      <c r="M32" s="291"/>
      <c r="N32" s="291"/>
      <c r="O32" s="288" t="s">
        <v>217</v>
      </c>
      <c r="P32" s="288"/>
      <c r="Q32" s="288"/>
      <c r="R32" s="288" t="s">
        <v>217</v>
      </c>
      <c r="S32" s="288"/>
      <c r="T32" s="288"/>
      <c r="U32" s="295"/>
      <c r="V32" s="295"/>
      <c r="W32" s="295"/>
      <c r="X32" s="295"/>
      <c r="Y32" s="295"/>
      <c r="Z32" s="295"/>
      <c r="AA32" s="295"/>
      <c r="AB32" s="295"/>
      <c r="AC32" s="295"/>
      <c r="AD32" s="295"/>
      <c r="AE32" s="295"/>
      <c r="AF32" s="295"/>
      <c r="AG32" s="286" t="s">
        <v>217</v>
      </c>
      <c r="AH32" s="286"/>
      <c r="AI32" s="286"/>
      <c r="AJ32" s="286" t="s">
        <v>217</v>
      </c>
      <c r="AK32" s="286"/>
      <c r="AL32" s="286"/>
      <c r="AM32" s="291" t="s">
        <v>217</v>
      </c>
      <c r="AN32" s="291"/>
      <c r="AO32" s="291"/>
      <c r="AP32" s="291" t="s">
        <v>217</v>
      </c>
      <c r="AQ32" s="291"/>
      <c r="AR32" s="291"/>
      <c r="AS32" s="288" t="s">
        <v>217</v>
      </c>
      <c r="AT32" s="288"/>
      <c r="AU32" s="288"/>
      <c r="AV32" s="288" t="s">
        <v>217</v>
      </c>
      <c r="AW32" s="288"/>
      <c r="AX32" s="288"/>
      <c r="AY32" s="295"/>
      <c r="AZ32" s="295"/>
      <c r="BA32" s="295"/>
      <c r="BB32" s="295"/>
      <c r="BC32" s="295"/>
      <c r="BD32" s="295"/>
      <c r="BE32" s="295"/>
      <c r="BF32" s="295"/>
      <c r="BG32" s="295"/>
      <c r="BH32" s="295"/>
      <c r="BI32" s="295"/>
      <c r="BJ32" s="295"/>
      <c r="BK32" s="286" t="s">
        <v>217</v>
      </c>
      <c r="BL32" s="286"/>
      <c r="BM32" s="286"/>
      <c r="BN32" s="286" t="s">
        <v>217</v>
      </c>
      <c r="BO32" s="286"/>
      <c r="BP32" s="286"/>
      <c r="BQ32" s="291" t="s">
        <v>217</v>
      </c>
      <c r="BR32" s="291"/>
      <c r="BS32" s="291"/>
      <c r="BT32" s="291" t="s">
        <v>217</v>
      </c>
      <c r="BU32" s="291"/>
      <c r="BV32" s="291"/>
      <c r="BW32" s="288" t="s">
        <v>217</v>
      </c>
      <c r="BX32" s="288"/>
      <c r="BY32" s="288"/>
      <c r="BZ32" s="288" t="s">
        <v>217</v>
      </c>
      <c r="CA32" s="288"/>
      <c r="CB32" s="288"/>
      <c r="CC32" s="295"/>
      <c r="CD32" s="295"/>
      <c r="CE32" s="295"/>
      <c r="CF32" s="295"/>
      <c r="CG32" s="295"/>
      <c r="CH32" s="295"/>
      <c r="CI32" s="295"/>
      <c r="CJ32" s="295"/>
      <c r="CK32" s="295"/>
      <c r="CL32" s="295"/>
      <c r="CM32" s="295"/>
      <c r="CN32" s="295"/>
      <c r="CO32" s="286" t="s">
        <v>217</v>
      </c>
      <c r="CP32" s="286"/>
      <c r="CQ32" s="286"/>
      <c r="CR32" s="286" t="s">
        <v>217</v>
      </c>
      <c r="CS32" s="286"/>
      <c r="CT32" s="286"/>
      <c r="CU32" s="291" t="s">
        <v>217</v>
      </c>
      <c r="CV32" s="291"/>
      <c r="CW32" s="291"/>
      <c r="CX32" s="291" t="s">
        <v>217</v>
      </c>
      <c r="CY32" s="291"/>
      <c r="CZ32" s="291"/>
      <c r="DA32" s="288" t="s">
        <v>217</v>
      </c>
      <c r="DB32" s="288"/>
      <c r="DC32" s="288"/>
      <c r="DD32" s="288" t="s">
        <v>217</v>
      </c>
      <c r="DE32" s="288"/>
      <c r="DF32" s="288"/>
      <c r="DG32" s="295"/>
      <c r="DH32" s="295"/>
      <c r="DI32" s="295"/>
      <c r="DJ32" s="295"/>
      <c r="DK32" s="295"/>
      <c r="DL32" s="295"/>
      <c r="DM32" s="295"/>
      <c r="DN32" s="295"/>
      <c r="DO32" s="295"/>
      <c r="DP32" s="295"/>
      <c r="DQ32" s="295"/>
      <c r="DR32" s="295"/>
      <c r="DS32" s="286" t="s">
        <v>217</v>
      </c>
      <c r="DT32" s="286"/>
      <c r="DU32" s="286"/>
      <c r="DV32" s="286" t="s">
        <v>217</v>
      </c>
      <c r="DW32" s="286"/>
      <c r="DX32" s="286"/>
      <c r="DY32" s="291" t="s">
        <v>217</v>
      </c>
      <c r="DZ32" s="291"/>
      <c r="EA32" s="291"/>
      <c r="EB32" s="291" t="s">
        <v>217</v>
      </c>
      <c r="EC32" s="291"/>
      <c r="ED32" s="291"/>
      <c r="EE32" s="288" t="s">
        <v>217</v>
      </c>
      <c r="EF32" s="288"/>
      <c r="EG32" s="288"/>
      <c r="EH32" s="288" t="s">
        <v>217</v>
      </c>
      <c r="EI32" s="288"/>
      <c r="EJ32" s="288"/>
      <c r="EK32" s="295"/>
      <c r="EL32" s="295"/>
      <c r="EM32" s="295"/>
      <c r="EN32" s="295"/>
      <c r="EO32" s="295"/>
      <c r="EP32" s="295"/>
      <c r="EQ32" s="295"/>
      <c r="ER32" s="295"/>
      <c r="ES32" s="295"/>
      <c r="ET32" s="295"/>
      <c r="EU32" s="295"/>
      <c r="EV32" s="295"/>
      <c r="EW32" s="286" t="s">
        <v>217</v>
      </c>
      <c r="EX32" s="286"/>
      <c r="EY32" s="286"/>
      <c r="EZ32" s="286" t="s">
        <v>217</v>
      </c>
      <c r="FA32" s="286"/>
      <c r="FB32" s="286"/>
      <c r="FC32" s="291" t="s">
        <v>217</v>
      </c>
      <c r="FD32" s="291"/>
      <c r="FE32" s="291"/>
      <c r="FF32" s="291" t="s">
        <v>217</v>
      </c>
      <c r="FG32" s="291"/>
      <c r="FH32" s="291"/>
      <c r="FI32" s="288" t="s">
        <v>217</v>
      </c>
      <c r="FJ32" s="288"/>
      <c r="FK32" s="288"/>
      <c r="FL32" s="288" t="s">
        <v>217</v>
      </c>
      <c r="FM32" s="288"/>
      <c r="FN32" s="288"/>
    </row>
    <row r="33" spans="1:228" s="292" customFormat="1" x14ac:dyDescent="0.25">
      <c r="C33" s="286" t="s">
        <v>55</v>
      </c>
      <c r="D33" s="286" t="s">
        <v>54</v>
      </c>
      <c r="E33" s="286" t="s">
        <v>53</v>
      </c>
      <c r="F33" s="286" t="s">
        <v>55</v>
      </c>
      <c r="G33" s="286" t="s">
        <v>54</v>
      </c>
      <c r="H33" s="286" t="s">
        <v>53</v>
      </c>
      <c r="I33" s="291" t="s">
        <v>55</v>
      </c>
      <c r="J33" s="291" t="s">
        <v>54</v>
      </c>
      <c r="K33" s="291" t="s">
        <v>53</v>
      </c>
      <c r="L33" s="291" t="s">
        <v>55</v>
      </c>
      <c r="M33" s="291" t="s">
        <v>54</v>
      </c>
      <c r="N33" s="291" t="s">
        <v>53</v>
      </c>
      <c r="O33" s="288" t="s">
        <v>55</v>
      </c>
      <c r="P33" s="288" t="s">
        <v>54</v>
      </c>
      <c r="Q33" s="288" t="s">
        <v>53</v>
      </c>
      <c r="R33" s="288" t="s">
        <v>55</v>
      </c>
      <c r="S33" s="288" t="s">
        <v>54</v>
      </c>
      <c r="T33" s="288" t="s">
        <v>53</v>
      </c>
      <c r="U33" s="295"/>
      <c r="V33" s="295"/>
      <c r="W33" s="295"/>
      <c r="X33" s="295"/>
      <c r="Y33" s="295"/>
      <c r="Z33" s="295"/>
      <c r="AA33" s="295"/>
      <c r="AB33" s="295"/>
      <c r="AC33" s="295"/>
      <c r="AD33" s="295"/>
      <c r="AE33" s="295"/>
      <c r="AF33" s="295"/>
      <c r="AG33" s="286" t="s">
        <v>55</v>
      </c>
      <c r="AH33" s="286" t="s">
        <v>54</v>
      </c>
      <c r="AI33" s="286" t="s">
        <v>53</v>
      </c>
      <c r="AJ33" s="286" t="s">
        <v>55</v>
      </c>
      <c r="AK33" s="286" t="s">
        <v>54</v>
      </c>
      <c r="AL33" s="286" t="s">
        <v>53</v>
      </c>
      <c r="AM33" s="291" t="s">
        <v>55</v>
      </c>
      <c r="AN33" s="291" t="s">
        <v>54</v>
      </c>
      <c r="AO33" s="291" t="s">
        <v>53</v>
      </c>
      <c r="AP33" s="291" t="s">
        <v>55</v>
      </c>
      <c r="AQ33" s="291" t="s">
        <v>54</v>
      </c>
      <c r="AR33" s="291" t="s">
        <v>53</v>
      </c>
      <c r="AS33" s="288" t="s">
        <v>55</v>
      </c>
      <c r="AT33" s="288" t="s">
        <v>54</v>
      </c>
      <c r="AU33" s="288" t="s">
        <v>53</v>
      </c>
      <c r="AV33" s="288" t="s">
        <v>55</v>
      </c>
      <c r="AW33" s="288" t="s">
        <v>54</v>
      </c>
      <c r="AX33" s="288" t="s">
        <v>53</v>
      </c>
      <c r="AY33" s="295"/>
      <c r="AZ33" s="295"/>
      <c r="BA33" s="295"/>
      <c r="BB33" s="295"/>
      <c r="BC33" s="295"/>
      <c r="BD33" s="295"/>
      <c r="BE33" s="295"/>
      <c r="BF33" s="295"/>
      <c r="BG33" s="295"/>
      <c r="BH33" s="295"/>
      <c r="BI33" s="295"/>
      <c r="BJ33" s="295"/>
      <c r="BK33" s="286" t="s">
        <v>55</v>
      </c>
      <c r="BL33" s="286" t="s">
        <v>54</v>
      </c>
      <c r="BM33" s="286" t="s">
        <v>53</v>
      </c>
      <c r="BN33" s="286" t="s">
        <v>55</v>
      </c>
      <c r="BO33" s="286" t="s">
        <v>54</v>
      </c>
      <c r="BP33" s="286" t="s">
        <v>53</v>
      </c>
      <c r="BQ33" s="291" t="s">
        <v>55</v>
      </c>
      <c r="BR33" s="291" t="s">
        <v>54</v>
      </c>
      <c r="BS33" s="291" t="s">
        <v>53</v>
      </c>
      <c r="BT33" s="291" t="s">
        <v>55</v>
      </c>
      <c r="BU33" s="291" t="s">
        <v>54</v>
      </c>
      <c r="BV33" s="291" t="s">
        <v>53</v>
      </c>
      <c r="BW33" s="288" t="s">
        <v>55</v>
      </c>
      <c r="BX33" s="288" t="s">
        <v>54</v>
      </c>
      <c r="BY33" s="288" t="s">
        <v>53</v>
      </c>
      <c r="BZ33" s="288" t="s">
        <v>55</v>
      </c>
      <c r="CA33" s="288" t="s">
        <v>54</v>
      </c>
      <c r="CB33" s="288" t="s">
        <v>53</v>
      </c>
      <c r="CC33" s="295"/>
      <c r="CD33" s="295"/>
      <c r="CE33" s="295"/>
      <c r="CF33" s="295"/>
      <c r="CG33" s="295"/>
      <c r="CH33" s="295"/>
      <c r="CI33" s="295"/>
      <c r="CJ33" s="295"/>
      <c r="CK33" s="295"/>
      <c r="CL33" s="295"/>
      <c r="CM33" s="295"/>
      <c r="CN33" s="295"/>
      <c r="CO33" s="286" t="s">
        <v>55</v>
      </c>
      <c r="CP33" s="286" t="s">
        <v>54</v>
      </c>
      <c r="CQ33" s="286" t="s">
        <v>53</v>
      </c>
      <c r="CR33" s="286" t="s">
        <v>55</v>
      </c>
      <c r="CS33" s="286" t="s">
        <v>54</v>
      </c>
      <c r="CT33" s="286" t="s">
        <v>53</v>
      </c>
      <c r="CU33" s="291" t="s">
        <v>55</v>
      </c>
      <c r="CV33" s="291" t="s">
        <v>54</v>
      </c>
      <c r="CW33" s="291" t="s">
        <v>53</v>
      </c>
      <c r="CX33" s="291" t="s">
        <v>55</v>
      </c>
      <c r="CY33" s="291" t="s">
        <v>54</v>
      </c>
      <c r="CZ33" s="291" t="s">
        <v>53</v>
      </c>
      <c r="DA33" s="288" t="s">
        <v>55</v>
      </c>
      <c r="DB33" s="288" t="s">
        <v>54</v>
      </c>
      <c r="DC33" s="288" t="s">
        <v>53</v>
      </c>
      <c r="DD33" s="288" t="s">
        <v>55</v>
      </c>
      <c r="DE33" s="288" t="s">
        <v>54</v>
      </c>
      <c r="DF33" s="288" t="s">
        <v>53</v>
      </c>
      <c r="DG33" s="295"/>
      <c r="DH33" s="295"/>
      <c r="DI33" s="295"/>
      <c r="DJ33" s="295"/>
      <c r="DK33" s="295"/>
      <c r="DL33" s="295"/>
      <c r="DM33" s="295"/>
      <c r="DN33" s="295"/>
      <c r="DO33" s="295"/>
      <c r="DP33" s="295"/>
      <c r="DQ33" s="295"/>
      <c r="DR33" s="295"/>
      <c r="DS33" s="286" t="s">
        <v>55</v>
      </c>
      <c r="DT33" s="286" t="s">
        <v>54</v>
      </c>
      <c r="DU33" s="286" t="s">
        <v>53</v>
      </c>
      <c r="DV33" s="286" t="s">
        <v>55</v>
      </c>
      <c r="DW33" s="286" t="s">
        <v>54</v>
      </c>
      <c r="DX33" s="286" t="s">
        <v>53</v>
      </c>
      <c r="DY33" s="291" t="s">
        <v>55</v>
      </c>
      <c r="DZ33" s="291" t="s">
        <v>54</v>
      </c>
      <c r="EA33" s="291" t="s">
        <v>53</v>
      </c>
      <c r="EB33" s="291" t="s">
        <v>55</v>
      </c>
      <c r="EC33" s="291" t="s">
        <v>54</v>
      </c>
      <c r="ED33" s="291" t="s">
        <v>53</v>
      </c>
      <c r="EE33" s="288" t="s">
        <v>55</v>
      </c>
      <c r="EF33" s="288" t="s">
        <v>54</v>
      </c>
      <c r="EG33" s="288" t="s">
        <v>53</v>
      </c>
      <c r="EH33" s="288" t="s">
        <v>55</v>
      </c>
      <c r="EI33" s="288" t="s">
        <v>54</v>
      </c>
      <c r="EJ33" s="288" t="s">
        <v>53</v>
      </c>
      <c r="EK33" s="295"/>
      <c r="EL33" s="295"/>
      <c r="EM33" s="295"/>
      <c r="EN33" s="295"/>
      <c r="EO33" s="295"/>
      <c r="EP33" s="295"/>
      <c r="EQ33" s="295"/>
      <c r="ER33" s="295"/>
      <c r="ES33" s="295"/>
      <c r="ET33" s="295"/>
      <c r="EU33" s="295"/>
      <c r="EV33" s="295"/>
      <c r="EW33" s="286" t="s">
        <v>55</v>
      </c>
      <c r="EX33" s="286" t="s">
        <v>54</v>
      </c>
      <c r="EY33" s="286" t="s">
        <v>53</v>
      </c>
      <c r="EZ33" s="286" t="s">
        <v>55</v>
      </c>
      <c r="FA33" s="286" t="s">
        <v>54</v>
      </c>
      <c r="FB33" s="286" t="s">
        <v>53</v>
      </c>
      <c r="FC33" s="291" t="s">
        <v>55</v>
      </c>
      <c r="FD33" s="291" t="s">
        <v>54</v>
      </c>
      <c r="FE33" s="291" t="s">
        <v>53</v>
      </c>
      <c r="FF33" s="291" t="s">
        <v>55</v>
      </c>
      <c r="FG33" s="291" t="s">
        <v>54</v>
      </c>
      <c r="FH33" s="291" t="s">
        <v>53</v>
      </c>
      <c r="FI33" s="288" t="s">
        <v>55</v>
      </c>
      <c r="FJ33" s="288" t="s">
        <v>54</v>
      </c>
      <c r="FK33" s="288" t="s">
        <v>53</v>
      </c>
      <c r="FL33" s="288" t="s">
        <v>55</v>
      </c>
      <c r="FM33" s="288" t="s">
        <v>54</v>
      </c>
      <c r="FN33" s="288" t="s">
        <v>53</v>
      </c>
    </row>
    <row r="34" spans="1:228" s="292" customFormat="1" x14ac:dyDescent="0.25">
      <c r="C34" s="286" t="s">
        <v>76</v>
      </c>
      <c r="D34" s="286" t="s">
        <v>76</v>
      </c>
      <c r="E34" s="286" t="s">
        <v>76</v>
      </c>
      <c r="F34" s="286" t="s">
        <v>76</v>
      </c>
      <c r="G34" s="286" t="s">
        <v>76</v>
      </c>
      <c r="H34" s="286" t="s">
        <v>76</v>
      </c>
      <c r="I34" s="291" t="s">
        <v>76</v>
      </c>
      <c r="J34" s="291" t="s">
        <v>76</v>
      </c>
      <c r="K34" s="291" t="s">
        <v>76</v>
      </c>
      <c r="L34" s="291" t="s">
        <v>76</v>
      </c>
      <c r="M34" s="291" t="s">
        <v>76</v>
      </c>
      <c r="N34" s="291" t="s">
        <v>76</v>
      </c>
      <c r="O34" s="288" t="s">
        <v>76</v>
      </c>
      <c r="P34" s="288" t="s">
        <v>76</v>
      </c>
      <c r="Q34" s="288" t="s">
        <v>76</v>
      </c>
      <c r="R34" s="288" t="s">
        <v>76</v>
      </c>
      <c r="S34" s="288" t="s">
        <v>76</v>
      </c>
      <c r="T34" s="288" t="s">
        <v>76</v>
      </c>
      <c r="U34" s="295"/>
      <c r="V34" s="295"/>
      <c r="W34" s="295"/>
      <c r="X34" s="295"/>
      <c r="Y34" s="295"/>
      <c r="Z34" s="295"/>
      <c r="AA34" s="295"/>
      <c r="AB34" s="295"/>
      <c r="AC34" s="295"/>
      <c r="AD34" s="295"/>
      <c r="AE34" s="295"/>
      <c r="AF34" s="295"/>
      <c r="AG34" s="286" t="s">
        <v>76</v>
      </c>
      <c r="AH34" s="286" t="s">
        <v>76</v>
      </c>
      <c r="AI34" s="286" t="s">
        <v>76</v>
      </c>
      <c r="AJ34" s="286" t="s">
        <v>76</v>
      </c>
      <c r="AK34" s="286" t="s">
        <v>76</v>
      </c>
      <c r="AL34" s="286" t="s">
        <v>76</v>
      </c>
      <c r="AM34" s="291" t="s">
        <v>76</v>
      </c>
      <c r="AN34" s="291" t="s">
        <v>76</v>
      </c>
      <c r="AO34" s="291" t="s">
        <v>76</v>
      </c>
      <c r="AP34" s="291" t="s">
        <v>76</v>
      </c>
      <c r="AQ34" s="291" t="s">
        <v>76</v>
      </c>
      <c r="AR34" s="291" t="s">
        <v>76</v>
      </c>
      <c r="AS34" s="288" t="s">
        <v>76</v>
      </c>
      <c r="AT34" s="288" t="s">
        <v>76</v>
      </c>
      <c r="AU34" s="288" t="s">
        <v>76</v>
      </c>
      <c r="AV34" s="288" t="s">
        <v>76</v>
      </c>
      <c r="AW34" s="288" t="s">
        <v>76</v>
      </c>
      <c r="AX34" s="288" t="s">
        <v>76</v>
      </c>
      <c r="AY34" s="295"/>
      <c r="AZ34" s="295"/>
      <c r="BA34" s="295"/>
      <c r="BB34" s="295"/>
      <c r="BC34" s="295"/>
      <c r="BD34" s="295"/>
      <c r="BE34" s="295"/>
      <c r="BF34" s="295"/>
      <c r="BG34" s="295"/>
      <c r="BH34" s="295"/>
      <c r="BI34" s="295"/>
      <c r="BJ34" s="295"/>
      <c r="BK34" s="286" t="s">
        <v>76</v>
      </c>
      <c r="BL34" s="286" t="s">
        <v>76</v>
      </c>
      <c r="BM34" s="286" t="s">
        <v>76</v>
      </c>
      <c r="BN34" s="286" t="s">
        <v>76</v>
      </c>
      <c r="BO34" s="286" t="s">
        <v>76</v>
      </c>
      <c r="BP34" s="286" t="s">
        <v>76</v>
      </c>
      <c r="BQ34" s="291" t="s">
        <v>76</v>
      </c>
      <c r="BR34" s="291" t="s">
        <v>76</v>
      </c>
      <c r="BS34" s="291" t="s">
        <v>76</v>
      </c>
      <c r="BT34" s="291" t="s">
        <v>76</v>
      </c>
      <c r="BU34" s="291" t="s">
        <v>76</v>
      </c>
      <c r="BV34" s="291" t="s">
        <v>76</v>
      </c>
      <c r="BW34" s="288" t="s">
        <v>76</v>
      </c>
      <c r="BX34" s="288" t="s">
        <v>76</v>
      </c>
      <c r="BY34" s="288" t="s">
        <v>76</v>
      </c>
      <c r="BZ34" s="288" t="s">
        <v>76</v>
      </c>
      <c r="CA34" s="288" t="s">
        <v>76</v>
      </c>
      <c r="CB34" s="288" t="s">
        <v>76</v>
      </c>
      <c r="CC34" s="295"/>
      <c r="CD34" s="295"/>
      <c r="CE34" s="295"/>
      <c r="CF34" s="295"/>
      <c r="CG34" s="295"/>
      <c r="CH34" s="295"/>
      <c r="CI34" s="295"/>
      <c r="CJ34" s="295"/>
      <c r="CK34" s="295"/>
      <c r="CL34" s="295"/>
      <c r="CM34" s="295"/>
      <c r="CN34" s="295"/>
      <c r="CO34" s="286" t="s">
        <v>76</v>
      </c>
      <c r="CP34" s="286" t="s">
        <v>76</v>
      </c>
      <c r="CQ34" s="286" t="s">
        <v>76</v>
      </c>
      <c r="CR34" s="286" t="s">
        <v>76</v>
      </c>
      <c r="CS34" s="286" t="s">
        <v>76</v>
      </c>
      <c r="CT34" s="286" t="s">
        <v>76</v>
      </c>
      <c r="CU34" s="291" t="s">
        <v>76</v>
      </c>
      <c r="CV34" s="291" t="s">
        <v>76</v>
      </c>
      <c r="CW34" s="291" t="s">
        <v>76</v>
      </c>
      <c r="CX34" s="291" t="s">
        <v>76</v>
      </c>
      <c r="CY34" s="291" t="s">
        <v>76</v>
      </c>
      <c r="CZ34" s="291" t="s">
        <v>76</v>
      </c>
      <c r="DA34" s="288" t="s">
        <v>76</v>
      </c>
      <c r="DB34" s="288" t="s">
        <v>76</v>
      </c>
      <c r="DC34" s="288" t="s">
        <v>76</v>
      </c>
      <c r="DD34" s="288" t="s">
        <v>76</v>
      </c>
      <c r="DE34" s="288" t="s">
        <v>76</v>
      </c>
      <c r="DF34" s="288" t="s">
        <v>76</v>
      </c>
      <c r="DG34" s="295"/>
      <c r="DH34" s="295"/>
      <c r="DI34" s="295"/>
      <c r="DJ34" s="295"/>
      <c r="DK34" s="295"/>
      <c r="DL34" s="295"/>
      <c r="DM34" s="295"/>
      <c r="DN34" s="295"/>
      <c r="DO34" s="295"/>
      <c r="DP34" s="295"/>
      <c r="DQ34" s="295"/>
      <c r="DR34" s="295"/>
      <c r="DS34" s="286" t="s">
        <v>76</v>
      </c>
      <c r="DT34" s="286" t="s">
        <v>76</v>
      </c>
      <c r="DU34" s="286" t="s">
        <v>76</v>
      </c>
      <c r="DV34" s="286" t="s">
        <v>76</v>
      </c>
      <c r="DW34" s="286" t="s">
        <v>76</v>
      </c>
      <c r="DX34" s="286" t="s">
        <v>76</v>
      </c>
      <c r="DY34" s="291" t="s">
        <v>76</v>
      </c>
      <c r="DZ34" s="291" t="s">
        <v>76</v>
      </c>
      <c r="EA34" s="291" t="s">
        <v>76</v>
      </c>
      <c r="EB34" s="291" t="s">
        <v>76</v>
      </c>
      <c r="EC34" s="291" t="s">
        <v>76</v>
      </c>
      <c r="ED34" s="291" t="s">
        <v>76</v>
      </c>
      <c r="EE34" s="288" t="s">
        <v>76</v>
      </c>
      <c r="EF34" s="288" t="s">
        <v>76</v>
      </c>
      <c r="EG34" s="288" t="s">
        <v>76</v>
      </c>
      <c r="EH34" s="288" t="s">
        <v>76</v>
      </c>
      <c r="EI34" s="288" t="s">
        <v>76</v>
      </c>
      <c r="EJ34" s="288" t="s">
        <v>76</v>
      </c>
      <c r="EK34" s="295"/>
      <c r="EL34" s="295"/>
      <c r="EM34" s="295"/>
      <c r="EN34" s="295"/>
      <c r="EO34" s="295"/>
      <c r="EP34" s="295"/>
      <c r="EQ34" s="295"/>
      <c r="ER34" s="295"/>
      <c r="ES34" s="295"/>
      <c r="ET34" s="295"/>
      <c r="EU34" s="295"/>
      <c r="EV34" s="295"/>
      <c r="EW34" s="286" t="s">
        <v>76</v>
      </c>
      <c r="EX34" s="286" t="s">
        <v>76</v>
      </c>
      <c r="EY34" s="286" t="s">
        <v>76</v>
      </c>
      <c r="EZ34" s="286" t="s">
        <v>76</v>
      </c>
      <c r="FA34" s="286" t="s">
        <v>76</v>
      </c>
      <c r="FB34" s="286" t="s">
        <v>76</v>
      </c>
      <c r="FC34" s="291" t="s">
        <v>76</v>
      </c>
      <c r="FD34" s="291" t="s">
        <v>76</v>
      </c>
      <c r="FE34" s="291" t="s">
        <v>76</v>
      </c>
      <c r="FF34" s="291" t="s">
        <v>76</v>
      </c>
      <c r="FG34" s="291" t="s">
        <v>76</v>
      </c>
      <c r="FH34" s="291" t="s">
        <v>76</v>
      </c>
      <c r="FI34" s="288" t="s">
        <v>76</v>
      </c>
      <c r="FJ34" s="288" t="s">
        <v>76</v>
      </c>
      <c r="FK34" s="288" t="s">
        <v>76</v>
      </c>
      <c r="FL34" s="288" t="s">
        <v>76</v>
      </c>
      <c r="FM34" s="288" t="s">
        <v>76</v>
      </c>
      <c r="FN34" s="288" t="s">
        <v>76</v>
      </c>
    </row>
    <row r="35" spans="1:228" s="292" customFormat="1" x14ac:dyDescent="0.25">
      <c r="A35" s="296"/>
      <c r="B35" s="293" t="s">
        <v>25</v>
      </c>
      <c r="C35" s="292" t="s">
        <v>119</v>
      </c>
      <c r="D35" s="292" t="s">
        <v>119</v>
      </c>
      <c r="E35" s="292" t="s">
        <v>119</v>
      </c>
      <c r="F35" s="292" t="s">
        <v>119</v>
      </c>
      <c r="G35" s="292" t="s">
        <v>119</v>
      </c>
      <c r="H35" s="292" t="s">
        <v>119</v>
      </c>
      <c r="I35" s="292" t="s">
        <v>119</v>
      </c>
      <c r="J35" s="292" t="s">
        <v>119</v>
      </c>
      <c r="K35" s="292" t="s">
        <v>119</v>
      </c>
      <c r="L35" s="292" t="s">
        <v>119</v>
      </c>
      <c r="M35" s="292" t="s">
        <v>119</v>
      </c>
      <c r="N35" s="292" t="s">
        <v>119</v>
      </c>
      <c r="O35" s="292">
        <v>94</v>
      </c>
      <c r="P35" s="292">
        <v>95</v>
      </c>
      <c r="Q35" s="292">
        <v>93</v>
      </c>
      <c r="R35" s="292">
        <v>37628</v>
      </c>
      <c r="S35" s="292">
        <v>18128</v>
      </c>
      <c r="T35" s="292">
        <v>19500</v>
      </c>
      <c r="AG35" s="292" t="s">
        <v>119</v>
      </c>
      <c r="AH35" s="292" t="s">
        <v>119</v>
      </c>
      <c r="AI35" s="292" t="s">
        <v>119</v>
      </c>
      <c r="AJ35" s="292" t="s">
        <v>119</v>
      </c>
      <c r="AK35" s="292" t="s">
        <v>119</v>
      </c>
      <c r="AL35" s="292" t="s">
        <v>119</v>
      </c>
      <c r="AM35" s="292" t="s">
        <v>119</v>
      </c>
      <c r="AN35" s="292" t="s">
        <v>119</v>
      </c>
      <c r="AO35" s="292" t="s">
        <v>119</v>
      </c>
      <c r="AP35" s="292" t="s">
        <v>119</v>
      </c>
      <c r="AQ35" s="292" t="s">
        <v>119</v>
      </c>
      <c r="AR35" s="292" t="s">
        <v>119</v>
      </c>
      <c r="AS35" s="292">
        <v>93</v>
      </c>
      <c r="AT35" s="292">
        <v>93</v>
      </c>
      <c r="AU35" s="292">
        <v>92</v>
      </c>
      <c r="AV35" s="292">
        <v>17339</v>
      </c>
      <c r="AW35" s="292">
        <v>7882</v>
      </c>
      <c r="AX35" s="292">
        <v>9457</v>
      </c>
      <c r="BK35" s="292" t="s">
        <v>119</v>
      </c>
      <c r="BL35" s="292" t="s">
        <v>119</v>
      </c>
      <c r="BM35" s="292" t="s">
        <v>119</v>
      </c>
      <c r="BN35" s="292" t="s">
        <v>119</v>
      </c>
      <c r="BO35" s="292" t="s">
        <v>119</v>
      </c>
      <c r="BP35" s="292" t="s">
        <v>119</v>
      </c>
      <c r="BQ35" s="292" t="s">
        <v>119</v>
      </c>
      <c r="BR35" s="292" t="s">
        <v>119</v>
      </c>
      <c r="BS35" s="292" t="s">
        <v>119</v>
      </c>
      <c r="BT35" s="292" t="s">
        <v>119</v>
      </c>
      <c r="BU35" s="292" t="s">
        <v>119</v>
      </c>
      <c r="BV35" s="292" t="s">
        <v>119</v>
      </c>
      <c r="BW35" s="292">
        <v>98</v>
      </c>
      <c r="BX35" s="292">
        <v>98</v>
      </c>
      <c r="BY35" s="292">
        <v>97</v>
      </c>
      <c r="BZ35" s="292">
        <v>1508</v>
      </c>
      <c r="CA35" s="292">
        <v>720</v>
      </c>
      <c r="CB35" s="292">
        <v>788</v>
      </c>
      <c r="CO35" s="292" t="s">
        <v>119</v>
      </c>
      <c r="CP35" s="292" t="s">
        <v>119</v>
      </c>
      <c r="CQ35" s="292" t="s">
        <v>119</v>
      </c>
      <c r="CR35" s="292" t="s">
        <v>119</v>
      </c>
      <c r="CS35" s="292" t="s">
        <v>119</v>
      </c>
      <c r="CT35" s="292" t="s">
        <v>119</v>
      </c>
      <c r="CU35" s="292" t="s">
        <v>119</v>
      </c>
      <c r="CV35" s="292" t="s">
        <v>119</v>
      </c>
      <c r="CW35" s="292" t="s">
        <v>119</v>
      </c>
      <c r="CX35" s="292" t="s">
        <v>119</v>
      </c>
      <c r="CY35" s="292" t="s">
        <v>119</v>
      </c>
      <c r="CZ35" s="292" t="s">
        <v>119</v>
      </c>
      <c r="DA35" s="292">
        <v>92</v>
      </c>
      <c r="DB35" s="292">
        <v>93</v>
      </c>
      <c r="DC35" s="292">
        <v>91</v>
      </c>
      <c r="DD35" s="292">
        <v>16109</v>
      </c>
      <c r="DE35" s="292">
        <v>7531</v>
      </c>
      <c r="DF35" s="292">
        <v>8578</v>
      </c>
      <c r="DG35" s="295"/>
      <c r="DH35" s="295"/>
      <c r="DI35" s="295"/>
      <c r="DJ35" s="295"/>
      <c r="DK35" s="295"/>
      <c r="DL35" s="295"/>
      <c r="DM35" s="295"/>
      <c r="DN35" s="295"/>
      <c r="DO35" s="295"/>
      <c r="DP35" s="295"/>
      <c r="DQ35" s="295"/>
      <c r="DR35" s="295"/>
      <c r="DS35" s="292" t="s">
        <v>119</v>
      </c>
      <c r="DT35" s="292" t="s">
        <v>119</v>
      </c>
      <c r="DU35" s="292" t="s">
        <v>119</v>
      </c>
      <c r="DV35" s="292" t="s">
        <v>119</v>
      </c>
      <c r="DW35" s="292" t="s">
        <v>119</v>
      </c>
      <c r="DX35" s="292" t="s">
        <v>119</v>
      </c>
      <c r="DY35" s="292" t="s">
        <v>119</v>
      </c>
      <c r="DZ35" s="292" t="s">
        <v>119</v>
      </c>
      <c r="EA35" s="292" t="s">
        <v>119</v>
      </c>
      <c r="EB35" s="292" t="s">
        <v>119</v>
      </c>
      <c r="EC35" s="292" t="s">
        <v>119</v>
      </c>
      <c r="ED35" s="292" t="s">
        <v>119</v>
      </c>
      <c r="EE35" s="292">
        <v>92</v>
      </c>
      <c r="EF35" s="292">
        <v>93</v>
      </c>
      <c r="EG35" s="292">
        <v>91</v>
      </c>
      <c r="EH35" s="292">
        <v>309784</v>
      </c>
      <c r="EI35" s="292">
        <v>144858</v>
      </c>
      <c r="EJ35" s="292">
        <v>164926</v>
      </c>
      <c r="EW35" s="292" t="s">
        <v>119</v>
      </c>
      <c r="EX35" s="292" t="s">
        <v>119</v>
      </c>
      <c r="EY35" s="292" t="s">
        <v>119</v>
      </c>
      <c r="EZ35" s="292" t="s">
        <v>119</v>
      </c>
      <c r="FA35" s="292" t="s">
        <v>119</v>
      </c>
      <c r="FB35" s="292" t="s">
        <v>119</v>
      </c>
      <c r="FC35" s="292" t="s">
        <v>119</v>
      </c>
      <c r="FD35" s="292" t="s">
        <v>119</v>
      </c>
      <c r="FE35" s="292" t="s">
        <v>119</v>
      </c>
      <c r="FF35" s="292" t="s">
        <v>119</v>
      </c>
      <c r="FG35" s="292" t="s">
        <v>119</v>
      </c>
      <c r="FH35" s="292" t="s">
        <v>119</v>
      </c>
      <c r="FI35" s="292">
        <v>92</v>
      </c>
      <c r="FJ35" s="292">
        <v>94</v>
      </c>
      <c r="FK35" s="292">
        <v>91</v>
      </c>
      <c r="FL35" s="292">
        <v>389151</v>
      </c>
      <c r="FM35" s="292">
        <v>182317</v>
      </c>
      <c r="FN35" s="292">
        <v>206834</v>
      </c>
    </row>
    <row r="36" spans="1:228" s="294" customFormat="1" x14ac:dyDescent="0.25">
      <c r="A36" s="296"/>
      <c r="B36" s="293" t="s">
        <v>26</v>
      </c>
      <c r="C36" s="292" t="s">
        <v>119</v>
      </c>
      <c r="D36" s="292" t="s">
        <v>119</v>
      </c>
      <c r="E36" s="292" t="s">
        <v>119</v>
      </c>
      <c r="F36" s="292" t="s">
        <v>119</v>
      </c>
      <c r="G36" s="292" t="s">
        <v>119</v>
      </c>
      <c r="H36" s="292" t="s">
        <v>119</v>
      </c>
      <c r="I36" s="292" t="s">
        <v>119</v>
      </c>
      <c r="J36" s="292" t="s">
        <v>119</v>
      </c>
      <c r="K36" s="292" t="s">
        <v>119</v>
      </c>
      <c r="L36" s="292" t="s">
        <v>119</v>
      </c>
      <c r="M36" s="292" t="s">
        <v>119</v>
      </c>
      <c r="N36" s="292" t="s">
        <v>119</v>
      </c>
      <c r="O36" s="292">
        <v>73</v>
      </c>
      <c r="P36" s="292">
        <v>76</v>
      </c>
      <c r="Q36" s="292">
        <v>68</v>
      </c>
      <c r="R36" s="292">
        <v>10254</v>
      </c>
      <c r="S36" s="292">
        <v>6406</v>
      </c>
      <c r="T36" s="292">
        <v>3848</v>
      </c>
      <c r="U36" s="292"/>
      <c r="V36" s="292"/>
      <c r="W36" s="292"/>
      <c r="X36" s="292"/>
      <c r="Y36" s="292"/>
      <c r="Z36" s="292"/>
      <c r="AA36" s="292"/>
      <c r="AB36" s="292"/>
      <c r="AC36" s="292"/>
      <c r="AD36" s="292"/>
      <c r="AE36" s="292"/>
      <c r="AF36" s="292"/>
      <c r="AG36" s="292" t="s">
        <v>119</v>
      </c>
      <c r="AH36" s="292" t="s">
        <v>119</v>
      </c>
      <c r="AI36" s="292" t="s">
        <v>119</v>
      </c>
      <c r="AJ36" s="292" t="s">
        <v>119</v>
      </c>
      <c r="AK36" s="292" t="s">
        <v>119</v>
      </c>
      <c r="AL36" s="292" t="s">
        <v>119</v>
      </c>
      <c r="AM36" s="292" t="s">
        <v>119</v>
      </c>
      <c r="AN36" s="292" t="s">
        <v>119</v>
      </c>
      <c r="AO36" s="292" t="s">
        <v>119</v>
      </c>
      <c r="AP36" s="292" t="s">
        <v>119</v>
      </c>
      <c r="AQ36" s="292" t="s">
        <v>119</v>
      </c>
      <c r="AR36" s="292" t="s">
        <v>119</v>
      </c>
      <c r="AS36" s="292">
        <v>73</v>
      </c>
      <c r="AT36" s="292">
        <v>75</v>
      </c>
      <c r="AU36" s="292">
        <v>69</v>
      </c>
      <c r="AV36" s="292">
        <v>7193</v>
      </c>
      <c r="AW36" s="292">
        <v>4528</v>
      </c>
      <c r="AX36" s="292">
        <v>2665</v>
      </c>
      <c r="AY36" s="292"/>
      <c r="AZ36" s="292"/>
      <c r="BA36" s="292"/>
      <c r="BB36" s="292"/>
      <c r="BC36" s="292"/>
      <c r="BD36" s="292"/>
      <c r="BE36" s="292"/>
      <c r="BF36" s="292"/>
      <c r="BG36" s="292"/>
      <c r="BH36" s="292"/>
      <c r="BI36" s="292"/>
      <c r="BJ36" s="292"/>
      <c r="BK36" s="292" t="s">
        <v>119</v>
      </c>
      <c r="BL36" s="292" t="s">
        <v>119</v>
      </c>
      <c r="BM36" s="292" t="s">
        <v>119</v>
      </c>
      <c r="BN36" s="292" t="s">
        <v>119</v>
      </c>
      <c r="BO36" s="292" t="s">
        <v>119</v>
      </c>
      <c r="BP36" s="292" t="s">
        <v>119</v>
      </c>
      <c r="BQ36" s="292" t="s">
        <v>119</v>
      </c>
      <c r="BR36" s="292" t="s">
        <v>119</v>
      </c>
      <c r="BS36" s="292" t="s">
        <v>119</v>
      </c>
      <c r="BT36" s="292" t="s">
        <v>119</v>
      </c>
      <c r="BU36" s="292" t="s">
        <v>119</v>
      </c>
      <c r="BV36" s="292" t="s">
        <v>119</v>
      </c>
      <c r="BW36" s="292">
        <v>80</v>
      </c>
      <c r="BX36" s="292">
        <v>83</v>
      </c>
      <c r="BY36" s="292">
        <v>70</v>
      </c>
      <c r="BZ36" s="292">
        <v>191</v>
      </c>
      <c r="CA36" s="292">
        <v>145</v>
      </c>
      <c r="CB36" s="292">
        <v>46</v>
      </c>
      <c r="CC36" s="292"/>
      <c r="CD36" s="292"/>
      <c r="CE36" s="292"/>
      <c r="CF36" s="292"/>
      <c r="CG36" s="292"/>
      <c r="CH36" s="292"/>
      <c r="CI36" s="292"/>
      <c r="CJ36" s="292"/>
      <c r="CK36" s="292"/>
      <c r="CL36" s="292"/>
      <c r="CM36" s="292"/>
      <c r="CN36" s="292"/>
      <c r="CO36" s="292" t="s">
        <v>119</v>
      </c>
      <c r="CP36" s="292" t="s">
        <v>119</v>
      </c>
      <c r="CQ36" s="292" t="s">
        <v>119</v>
      </c>
      <c r="CR36" s="292" t="s">
        <v>119</v>
      </c>
      <c r="CS36" s="292" t="s">
        <v>119</v>
      </c>
      <c r="CT36" s="292" t="s">
        <v>119</v>
      </c>
      <c r="CU36" s="292" t="s">
        <v>119</v>
      </c>
      <c r="CV36" s="292" t="s">
        <v>119</v>
      </c>
      <c r="CW36" s="292" t="s">
        <v>119</v>
      </c>
      <c r="CX36" s="292" t="s">
        <v>119</v>
      </c>
      <c r="CY36" s="292" t="s">
        <v>119</v>
      </c>
      <c r="CZ36" s="292" t="s">
        <v>119</v>
      </c>
      <c r="DA36" s="292">
        <v>71</v>
      </c>
      <c r="DB36" s="292">
        <v>74</v>
      </c>
      <c r="DC36" s="292">
        <v>67</v>
      </c>
      <c r="DD36" s="292">
        <v>5415</v>
      </c>
      <c r="DE36" s="292">
        <v>3478</v>
      </c>
      <c r="DF36" s="292">
        <v>1937</v>
      </c>
      <c r="DG36" s="292"/>
      <c r="DH36" s="292"/>
      <c r="DI36" s="292"/>
      <c r="DJ36" s="292"/>
      <c r="DK36" s="292"/>
      <c r="DL36" s="292"/>
      <c r="DM36" s="292"/>
      <c r="DN36" s="292"/>
      <c r="DO36" s="292"/>
      <c r="DP36" s="292"/>
      <c r="DQ36" s="292"/>
      <c r="DR36" s="292"/>
      <c r="DS36" s="292" t="s">
        <v>119</v>
      </c>
      <c r="DT36" s="292" t="s">
        <v>119</v>
      </c>
      <c r="DU36" s="292" t="s">
        <v>119</v>
      </c>
      <c r="DV36" s="292" t="s">
        <v>119</v>
      </c>
      <c r="DW36" s="292" t="s">
        <v>119</v>
      </c>
      <c r="DX36" s="292" t="s">
        <v>119</v>
      </c>
      <c r="DY36" s="292" t="s">
        <v>119</v>
      </c>
      <c r="DZ36" s="292" t="s">
        <v>119</v>
      </c>
      <c r="EA36" s="292" t="s">
        <v>119</v>
      </c>
      <c r="EB36" s="292" t="s">
        <v>119</v>
      </c>
      <c r="EC36" s="292" t="s">
        <v>119</v>
      </c>
      <c r="ED36" s="292" t="s">
        <v>119</v>
      </c>
      <c r="EE36" s="292">
        <v>70</v>
      </c>
      <c r="EF36" s="292">
        <v>73</v>
      </c>
      <c r="EG36" s="292">
        <v>64</v>
      </c>
      <c r="EH36" s="292">
        <v>99859</v>
      </c>
      <c r="EI36" s="292">
        <v>64310</v>
      </c>
      <c r="EJ36" s="292">
        <v>35549</v>
      </c>
      <c r="EK36" s="292"/>
      <c r="EL36" s="292"/>
      <c r="EM36" s="292"/>
      <c r="EN36" s="292"/>
      <c r="EO36" s="292"/>
      <c r="EP36" s="292"/>
      <c r="EQ36" s="292"/>
      <c r="ER36" s="292"/>
      <c r="ES36" s="292"/>
      <c r="ET36" s="292"/>
      <c r="EU36" s="292"/>
      <c r="EV36" s="292"/>
      <c r="EW36" s="292" t="s">
        <v>119</v>
      </c>
      <c r="EX36" s="292" t="s">
        <v>119</v>
      </c>
      <c r="EY36" s="292" t="s">
        <v>119</v>
      </c>
      <c r="EZ36" s="292" t="s">
        <v>119</v>
      </c>
      <c r="FA36" s="292" t="s">
        <v>119</v>
      </c>
      <c r="FB36" s="292" t="s">
        <v>119</v>
      </c>
      <c r="FC36" s="292" t="s">
        <v>119</v>
      </c>
      <c r="FD36" s="292" t="s">
        <v>119</v>
      </c>
      <c r="FE36" s="292" t="s">
        <v>119</v>
      </c>
      <c r="FF36" s="292" t="s">
        <v>119</v>
      </c>
      <c r="FG36" s="292" t="s">
        <v>119</v>
      </c>
      <c r="FH36" s="292" t="s">
        <v>119</v>
      </c>
      <c r="FI36" s="292">
        <v>71</v>
      </c>
      <c r="FJ36" s="292">
        <v>74</v>
      </c>
      <c r="FK36" s="292">
        <v>65</v>
      </c>
      <c r="FL36" s="292">
        <v>125263</v>
      </c>
      <c r="FM36" s="292">
        <v>80325</v>
      </c>
      <c r="FN36" s="292">
        <v>44938</v>
      </c>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row>
    <row r="37" spans="1:228" s="294" customFormat="1" x14ac:dyDescent="0.25">
      <c r="A37" s="296"/>
      <c r="B37" s="293" t="s">
        <v>27</v>
      </c>
      <c r="C37" s="292" t="s">
        <v>119</v>
      </c>
      <c r="D37" s="292" t="s">
        <v>119</v>
      </c>
      <c r="E37" s="292" t="s">
        <v>119</v>
      </c>
      <c r="F37" s="292" t="s">
        <v>119</v>
      </c>
      <c r="G37" s="292" t="s">
        <v>119</v>
      </c>
      <c r="H37" s="292" t="s">
        <v>119</v>
      </c>
      <c r="I37" s="292" t="s">
        <v>119</v>
      </c>
      <c r="J37" s="292" t="s">
        <v>119</v>
      </c>
      <c r="K37" s="292" t="s">
        <v>119</v>
      </c>
      <c r="L37" s="292" t="s">
        <v>119</v>
      </c>
      <c r="M37" s="292" t="s">
        <v>119</v>
      </c>
      <c r="N37" s="292" t="s">
        <v>119</v>
      </c>
      <c r="O37" s="292">
        <v>78</v>
      </c>
      <c r="P37" s="292">
        <v>81</v>
      </c>
      <c r="Q37" s="292">
        <v>72</v>
      </c>
      <c r="R37" s="292">
        <v>8914</v>
      </c>
      <c r="S37" s="292">
        <v>5511</v>
      </c>
      <c r="T37" s="292">
        <v>3403</v>
      </c>
      <c r="U37" s="292"/>
      <c r="V37" s="292"/>
      <c r="W37" s="292"/>
      <c r="X37" s="292"/>
      <c r="Y37" s="292"/>
      <c r="Z37" s="292"/>
      <c r="AA37" s="292"/>
      <c r="AB37" s="292"/>
      <c r="AC37" s="292"/>
      <c r="AD37" s="292"/>
      <c r="AE37" s="292"/>
      <c r="AF37" s="292"/>
      <c r="AG37" s="292" t="s">
        <v>119</v>
      </c>
      <c r="AH37" s="292" t="s">
        <v>119</v>
      </c>
      <c r="AI37" s="292" t="s">
        <v>119</v>
      </c>
      <c r="AJ37" s="292" t="s">
        <v>119</v>
      </c>
      <c r="AK37" s="292" t="s">
        <v>119</v>
      </c>
      <c r="AL37" s="292" t="s">
        <v>119</v>
      </c>
      <c r="AM37" s="292" t="s">
        <v>119</v>
      </c>
      <c r="AN37" s="292" t="s">
        <v>119</v>
      </c>
      <c r="AO37" s="292" t="s">
        <v>119</v>
      </c>
      <c r="AP37" s="292" t="s">
        <v>119</v>
      </c>
      <c r="AQ37" s="292" t="s">
        <v>119</v>
      </c>
      <c r="AR37" s="292" t="s">
        <v>119</v>
      </c>
      <c r="AS37" s="292">
        <v>77</v>
      </c>
      <c r="AT37" s="292">
        <v>80</v>
      </c>
      <c r="AU37" s="292">
        <v>73</v>
      </c>
      <c r="AV37" s="292">
        <v>6269</v>
      </c>
      <c r="AW37" s="292">
        <v>3835</v>
      </c>
      <c r="AX37" s="292">
        <v>2434</v>
      </c>
      <c r="AY37" s="292"/>
      <c r="AZ37" s="292"/>
      <c r="BA37" s="292"/>
      <c r="BB37" s="292"/>
      <c r="BC37" s="292"/>
      <c r="BD37" s="292"/>
      <c r="BE37" s="292"/>
      <c r="BF37" s="292"/>
      <c r="BG37" s="292"/>
      <c r="BH37" s="292"/>
      <c r="BI37" s="292"/>
      <c r="BJ37" s="292"/>
      <c r="BK37" s="292" t="s">
        <v>119</v>
      </c>
      <c r="BL37" s="292" t="s">
        <v>119</v>
      </c>
      <c r="BM37" s="292" t="s">
        <v>119</v>
      </c>
      <c r="BN37" s="292" t="s">
        <v>119</v>
      </c>
      <c r="BO37" s="292" t="s">
        <v>119</v>
      </c>
      <c r="BP37" s="292" t="s">
        <v>119</v>
      </c>
      <c r="BQ37" s="292" t="s">
        <v>119</v>
      </c>
      <c r="BR37" s="292" t="s">
        <v>119</v>
      </c>
      <c r="BS37" s="292" t="s">
        <v>119</v>
      </c>
      <c r="BT37" s="292" t="s">
        <v>119</v>
      </c>
      <c r="BU37" s="292" t="s">
        <v>119</v>
      </c>
      <c r="BV37" s="292" t="s">
        <v>119</v>
      </c>
      <c r="BW37" s="292">
        <v>88</v>
      </c>
      <c r="BX37" s="292">
        <v>91</v>
      </c>
      <c r="BY37" s="292">
        <v>78</v>
      </c>
      <c r="BZ37" s="292">
        <v>159</v>
      </c>
      <c r="CA37" s="292">
        <v>122</v>
      </c>
      <c r="CB37" s="292">
        <v>37</v>
      </c>
      <c r="CC37" s="292"/>
      <c r="CD37" s="292"/>
      <c r="CE37" s="292"/>
      <c r="CF37" s="292"/>
      <c r="CG37" s="292"/>
      <c r="CH37" s="292"/>
      <c r="CI37" s="292"/>
      <c r="CJ37" s="292"/>
      <c r="CK37" s="292"/>
      <c r="CL37" s="292"/>
      <c r="CM37" s="292"/>
      <c r="CN37" s="292"/>
      <c r="CO37" s="292" t="s">
        <v>119</v>
      </c>
      <c r="CP37" s="292" t="s">
        <v>119</v>
      </c>
      <c r="CQ37" s="292" t="s">
        <v>119</v>
      </c>
      <c r="CR37" s="292" t="s">
        <v>119</v>
      </c>
      <c r="CS37" s="292" t="s">
        <v>119</v>
      </c>
      <c r="CT37" s="292" t="s">
        <v>119</v>
      </c>
      <c r="CU37" s="292" t="s">
        <v>119</v>
      </c>
      <c r="CV37" s="292" t="s">
        <v>119</v>
      </c>
      <c r="CW37" s="292" t="s">
        <v>119</v>
      </c>
      <c r="CX37" s="292" t="s">
        <v>119</v>
      </c>
      <c r="CY37" s="292" t="s">
        <v>119</v>
      </c>
      <c r="CZ37" s="292" t="s">
        <v>119</v>
      </c>
      <c r="DA37" s="292">
        <v>75</v>
      </c>
      <c r="DB37" s="292">
        <v>78</v>
      </c>
      <c r="DC37" s="292">
        <v>70</v>
      </c>
      <c r="DD37" s="292">
        <v>4673</v>
      </c>
      <c r="DE37" s="292">
        <v>2934</v>
      </c>
      <c r="DF37" s="292">
        <v>1739</v>
      </c>
      <c r="DG37" s="292"/>
      <c r="DH37" s="292"/>
      <c r="DI37" s="292"/>
      <c r="DJ37" s="292"/>
      <c r="DK37" s="292"/>
      <c r="DL37" s="292"/>
      <c r="DM37" s="292"/>
      <c r="DN37" s="292"/>
      <c r="DO37" s="292"/>
      <c r="DP37" s="292"/>
      <c r="DQ37" s="292"/>
      <c r="DR37" s="292"/>
      <c r="DS37" s="292" t="s">
        <v>119</v>
      </c>
      <c r="DT37" s="292" t="s">
        <v>119</v>
      </c>
      <c r="DU37" s="292" t="s">
        <v>119</v>
      </c>
      <c r="DV37" s="292" t="s">
        <v>119</v>
      </c>
      <c r="DW37" s="292" t="s">
        <v>119</v>
      </c>
      <c r="DX37" s="292" t="s">
        <v>119</v>
      </c>
      <c r="DY37" s="292" t="s">
        <v>119</v>
      </c>
      <c r="DZ37" s="292" t="s">
        <v>119</v>
      </c>
      <c r="EA37" s="292" t="s">
        <v>119</v>
      </c>
      <c r="EB37" s="292" t="s">
        <v>119</v>
      </c>
      <c r="EC37" s="292" t="s">
        <v>119</v>
      </c>
      <c r="ED37" s="292" t="s">
        <v>119</v>
      </c>
      <c r="EE37" s="292">
        <v>74</v>
      </c>
      <c r="EF37" s="292">
        <v>78</v>
      </c>
      <c r="EG37" s="292">
        <v>67</v>
      </c>
      <c r="EH37" s="292">
        <v>86712</v>
      </c>
      <c r="EI37" s="292">
        <v>54565</v>
      </c>
      <c r="EJ37" s="292">
        <v>32147</v>
      </c>
      <c r="EK37" s="292"/>
      <c r="EL37" s="292"/>
      <c r="EM37" s="292"/>
      <c r="EN37" s="292"/>
      <c r="EO37" s="292"/>
      <c r="EP37" s="292"/>
      <c r="EQ37" s="292"/>
      <c r="ER37" s="292"/>
      <c r="ES37" s="292"/>
      <c r="ET37" s="292"/>
      <c r="EU37" s="292"/>
      <c r="EV37" s="292"/>
      <c r="EW37" s="292" t="s">
        <v>119</v>
      </c>
      <c r="EX37" s="292" t="s">
        <v>119</v>
      </c>
      <c r="EY37" s="292" t="s">
        <v>119</v>
      </c>
      <c r="EZ37" s="292" t="s">
        <v>119</v>
      </c>
      <c r="FA37" s="292" t="s">
        <v>119</v>
      </c>
      <c r="FB37" s="292" t="s">
        <v>119</v>
      </c>
      <c r="FC37" s="292" t="s">
        <v>119</v>
      </c>
      <c r="FD37" s="292" t="s">
        <v>119</v>
      </c>
      <c r="FE37" s="292" t="s">
        <v>119</v>
      </c>
      <c r="FF37" s="292" t="s">
        <v>119</v>
      </c>
      <c r="FG37" s="292" t="s">
        <v>119</v>
      </c>
      <c r="FH37" s="292" t="s">
        <v>119</v>
      </c>
      <c r="FI37" s="292">
        <v>75</v>
      </c>
      <c r="FJ37" s="292">
        <v>78</v>
      </c>
      <c r="FK37" s="292">
        <v>68</v>
      </c>
      <c r="FL37" s="292">
        <v>108764</v>
      </c>
      <c r="FM37" s="292">
        <v>68203</v>
      </c>
      <c r="FN37" s="292">
        <v>40561</v>
      </c>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row>
    <row r="38" spans="1:228" s="292" customFormat="1" x14ac:dyDescent="0.25">
      <c r="A38" s="296"/>
      <c r="B38" s="293" t="s">
        <v>103</v>
      </c>
      <c r="C38" s="292" t="s">
        <v>119</v>
      </c>
      <c r="D38" s="292" t="s">
        <v>119</v>
      </c>
      <c r="E38" s="292" t="s">
        <v>119</v>
      </c>
      <c r="F38" s="292" t="s">
        <v>119</v>
      </c>
      <c r="G38" s="292" t="s">
        <v>119</v>
      </c>
      <c r="H38" s="292" t="s">
        <v>119</v>
      </c>
      <c r="I38" s="292" t="s">
        <v>119</v>
      </c>
      <c r="J38" s="292" t="s">
        <v>119</v>
      </c>
      <c r="K38" s="292" t="s">
        <v>119</v>
      </c>
      <c r="L38" s="292" t="s">
        <v>119</v>
      </c>
      <c r="M38" s="292" t="s">
        <v>119</v>
      </c>
      <c r="N38" s="292" t="s">
        <v>119</v>
      </c>
      <c r="O38" s="292">
        <v>80</v>
      </c>
      <c r="P38" s="292">
        <v>84</v>
      </c>
      <c r="Q38" s="292">
        <v>74</v>
      </c>
      <c r="R38" s="292">
        <v>6154</v>
      </c>
      <c r="S38" s="292">
        <v>3632</v>
      </c>
      <c r="T38" s="292">
        <v>2522</v>
      </c>
      <c r="AG38" s="292" t="s">
        <v>119</v>
      </c>
      <c r="AH38" s="292" t="s">
        <v>119</v>
      </c>
      <c r="AI38" s="292" t="s">
        <v>119</v>
      </c>
      <c r="AJ38" s="292" t="s">
        <v>119</v>
      </c>
      <c r="AK38" s="292" t="s">
        <v>119</v>
      </c>
      <c r="AL38" s="292" t="s">
        <v>119</v>
      </c>
      <c r="AM38" s="292" t="s">
        <v>119</v>
      </c>
      <c r="AN38" s="292" t="s">
        <v>119</v>
      </c>
      <c r="AO38" s="292" t="s">
        <v>119</v>
      </c>
      <c r="AP38" s="292" t="s">
        <v>119</v>
      </c>
      <c r="AQ38" s="292" t="s">
        <v>119</v>
      </c>
      <c r="AR38" s="292" t="s">
        <v>119</v>
      </c>
      <c r="AS38" s="292">
        <v>79</v>
      </c>
      <c r="AT38" s="292">
        <v>83</v>
      </c>
      <c r="AU38" s="292">
        <v>74</v>
      </c>
      <c r="AV38" s="292">
        <v>3920</v>
      </c>
      <c r="AW38" s="292">
        <v>2249</v>
      </c>
      <c r="AX38" s="292">
        <v>1671</v>
      </c>
      <c r="BK38" s="292" t="s">
        <v>119</v>
      </c>
      <c r="BL38" s="292" t="s">
        <v>119</v>
      </c>
      <c r="BM38" s="292" t="s">
        <v>119</v>
      </c>
      <c r="BN38" s="292" t="s">
        <v>119</v>
      </c>
      <c r="BO38" s="292" t="s">
        <v>119</v>
      </c>
      <c r="BP38" s="292" t="s">
        <v>119</v>
      </c>
      <c r="BQ38" s="292" t="s">
        <v>119</v>
      </c>
      <c r="BR38" s="292" t="s">
        <v>119</v>
      </c>
      <c r="BS38" s="292" t="s">
        <v>119</v>
      </c>
      <c r="BT38" s="292" t="s">
        <v>119</v>
      </c>
      <c r="BU38" s="292" t="s">
        <v>119</v>
      </c>
      <c r="BV38" s="292" t="s">
        <v>119</v>
      </c>
      <c r="BW38" s="292">
        <v>90</v>
      </c>
      <c r="BX38" s="292">
        <v>93</v>
      </c>
      <c r="BY38" s="292">
        <v>83</v>
      </c>
      <c r="BZ38" s="292">
        <v>105</v>
      </c>
      <c r="CA38" s="292">
        <v>82</v>
      </c>
      <c r="CB38" s="292">
        <v>23</v>
      </c>
      <c r="CO38" s="292" t="s">
        <v>119</v>
      </c>
      <c r="CP38" s="292" t="s">
        <v>119</v>
      </c>
      <c r="CQ38" s="292" t="s">
        <v>119</v>
      </c>
      <c r="CR38" s="292" t="s">
        <v>119</v>
      </c>
      <c r="CS38" s="292" t="s">
        <v>119</v>
      </c>
      <c r="CT38" s="292" t="s">
        <v>119</v>
      </c>
      <c r="CU38" s="292" t="s">
        <v>119</v>
      </c>
      <c r="CV38" s="292" t="s">
        <v>119</v>
      </c>
      <c r="CW38" s="292" t="s">
        <v>119</v>
      </c>
      <c r="CX38" s="292" t="s">
        <v>119</v>
      </c>
      <c r="CY38" s="292" t="s">
        <v>119</v>
      </c>
      <c r="CZ38" s="292" t="s">
        <v>119</v>
      </c>
      <c r="DA38" s="292">
        <v>76</v>
      </c>
      <c r="DB38" s="292">
        <v>80</v>
      </c>
      <c r="DC38" s="292">
        <v>71</v>
      </c>
      <c r="DD38" s="292">
        <v>2831</v>
      </c>
      <c r="DE38" s="292">
        <v>1649</v>
      </c>
      <c r="DF38" s="292">
        <v>1182</v>
      </c>
      <c r="DS38" s="292" t="s">
        <v>119</v>
      </c>
      <c r="DT38" s="292" t="s">
        <v>119</v>
      </c>
      <c r="DU38" s="292" t="s">
        <v>119</v>
      </c>
      <c r="DV38" s="292" t="s">
        <v>119</v>
      </c>
      <c r="DW38" s="292" t="s">
        <v>119</v>
      </c>
      <c r="DX38" s="292" t="s">
        <v>119</v>
      </c>
      <c r="DY38" s="292" t="s">
        <v>119</v>
      </c>
      <c r="DZ38" s="292" t="s">
        <v>119</v>
      </c>
      <c r="EA38" s="292" t="s">
        <v>119</v>
      </c>
      <c r="EB38" s="292" t="s">
        <v>119</v>
      </c>
      <c r="EC38" s="292" t="s">
        <v>119</v>
      </c>
      <c r="ED38" s="292" t="s">
        <v>119</v>
      </c>
      <c r="EE38" s="292">
        <v>76</v>
      </c>
      <c r="EF38" s="292">
        <v>81</v>
      </c>
      <c r="EG38" s="292">
        <v>69</v>
      </c>
      <c r="EH38" s="292">
        <v>53230</v>
      </c>
      <c r="EI38" s="292">
        <v>31739</v>
      </c>
      <c r="EJ38" s="292">
        <v>21491</v>
      </c>
      <c r="EW38" s="292" t="s">
        <v>119</v>
      </c>
      <c r="EX38" s="292" t="s">
        <v>119</v>
      </c>
      <c r="EY38" s="292" t="s">
        <v>119</v>
      </c>
      <c r="EZ38" s="292" t="s">
        <v>119</v>
      </c>
      <c r="FA38" s="292" t="s">
        <v>119</v>
      </c>
      <c r="FB38" s="292" t="s">
        <v>119</v>
      </c>
      <c r="FC38" s="292" t="s">
        <v>119</v>
      </c>
      <c r="FD38" s="292" t="s">
        <v>119</v>
      </c>
      <c r="FE38" s="292" t="s">
        <v>119</v>
      </c>
      <c r="FF38" s="292" t="s">
        <v>119</v>
      </c>
      <c r="FG38" s="292" t="s">
        <v>119</v>
      </c>
      <c r="FH38" s="292" t="s">
        <v>119</v>
      </c>
      <c r="FI38" s="292">
        <v>77</v>
      </c>
      <c r="FJ38" s="292">
        <v>81</v>
      </c>
      <c r="FK38" s="292">
        <v>70</v>
      </c>
      <c r="FL38" s="292">
        <v>67512</v>
      </c>
      <c r="FM38" s="292">
        <v>40090</v>
      </c>
      <c r="FN38" s="292">
        <v>27422</v>
      </c>
    </row>
    <row r="39" spans="1:228" s="292" customFormat="1" x14ac:dyDescent="0.25">
      <c r="A39" s="296"/>
      <c r="B39" s="293" t="s">
        <v>104</v>
      </c>
      <c r="C39" s="292" t="s">
        <v>119</v>
      </c>
      <c r="D39" s="292" t="s">
        <v>119</v>
      </c>
      <c r="E39" s="292" t="s">
        <v>119</v>
      </c>
      <c r="F39" s="292" t="s">
        <v>119</v>
      </c>
      <c r="G39" s="292" t="s">
        <v>119</v>
      </c>
      <c r="H39" s="292" t="s">
        <v>119</v>
      </c>
      <c r="I39" s="292" t="s">
        <v>119</v>
      </c>
      <c r="J39" s="292" t="s">
        <v>119</v>
      </c>
      <c r="K39" s="292" t="s">
        <v>119</v>
      </c>
      <c r="L39" s="292" t="s">
        <v>119</v>
      </c>
      <c r="M39" s="292" t="s">
        <v>119</v>
      </c>
      <c r="N39" s="292" t="s">
        <v>119</v>
      </c>
      <c r="O39" s="292">
        <v>73</v>
      </c>
      <c r="P39" s="292">
        <v>76</v>
      </c>
      <c r="Q39" s="292">
        <v>66</v>
      </c>
      <c r="R39" s="292">
        <v>2760</v>
      </c>
      <c r="S39" s="292">
        <v>1879</v>
      </c>
      <c r="T39" s="292">
        <v>881</v>
      </c>
      <c r="AG39" s="292" t="s">
        <v>119</v>
      </c>
      <c r="AH39" s="292" t="s">
        <v>119</v>
      </c>
      <c r="AI39" s="292" t="s">
        <v>119</v>
      </c>
      <c r="AJ39" s="292" t="s">
        <v>119</v>
      </c>
      <c r="AK39" s="292" t="s">
        <v>119</v>
      </c>
      <c r="AL39" s="292" t="s">
        <v>119</v>
      </c>
      <c r="AM39" s="292" t="s">
        <v>119</v>
      </c>
      <c r="AN39" s="292" t="s">
        <v>119</v>
      </c>
      <c r="AO39" s="292" t="s">
        <v>119</v>
      </c>
      <c r="AP39" s="292" t="s">
        <v>119</v>
      </c>
      <c r="AQ39" s="292" t="s">
        <v>119</v>
      </c>
      <c r="AR39" s="292" t="s">
        <v>119</v>
      </c>
      <c r="AS39" s="292">
        <v>74</v>
      </c>
      <c r="AT39" s="292">
        <v>76</v>
      </c>
      <c r="AU39" s="292">
        <v>70</v>
      </c>
      <c r="AV39" s="292">
        <v>2349</v>
      </c>
      <c r="AW39" s="292">
        <v>1586</v>
      </c>
      <c r="AX39" s="292">
        <v>763</v>
      </c>
      <c r="BK39" s="292" t="s">
        <v>119</v>
      </c>
      <c r="BL39" s="292" t="s">
        <v>119</v>
      </c>
      <c r="BM39" s="292" t="s">
        <v>119</v>
      </c>
      <c r="BN39" s="292" t="s">
        <v>119</v>
      </c>
      <c r="BO39" s="292" t="s">
        <v>119</v>
      </c>
      <c r="BP39" s="292" t="s">
        <v>119</v>
      </c>
      <c r="BQ39" s="292" t="s">
        <v>119</v>
      </c>
      <c r="BR39" s="292" t="s">
        <v>119</v>
      </c>
      <c r="BS39" s="292" t="s">
        <v>119</v>
      </c>
      <c r="BT39" s="292" t="s">
        <v>119</v>
      </c>
      <c r="BU39" s="292" t="s">
        <v>119</v>
      </c>
      <c r="BV39" s="292" t="s">
        <v>119</v>
      </c>
      <c r="BW39" s="292">
        <v>83</v>
      </c>
      <c r="BX39" s="292">
        <v>88</v>
      </c>
      <c r="BY39" s="292">
        <v>71</v>
      </c>
      <c r="BZ39" s="292">
        <v>54</v>
      </c>
      <c r="CA39" s="292">
        <v>40</v>
      </c>
      <c r="CB39" s="292">
        <v>14</v>
      </c>
      <c r="CO39" s="292" t="s">
        <v>119</v>
      </c>
      <c r="CP39" s="292" t="s">
        <v>119</v>
      </c>
      <c r="CQ39" s="292" t="s">
        <v>119</v>
      </c>
      <c r="CR39" s="292" t="s">
        <v>119</v>
      </c>
      <c r="CS39" s="292" t="s">
        <v>119</v>
      </c>
      <c r="CT39" s="292" t="s">
        <v>119</v>
      </c>
      <c r="CU39" s="292" t="s">
        <v>119</v>
      </c>
      <c r="CV39" s="292" t="s">
        <v>119</v>
      </c>
      <c r="CW39" s="292" t="s">
        <v>119</v>
      </c>
      <c r="CX39" s="292" t="s">
        <v>119</v>
      </c>
      <c r="CY39" s="292" t="s">
        <v>119</v>
      </c>
      <c r="CZ39" s="292" t="s">
        <v>119</v>
      </c>
      <c r="DA39" s="292">
        <v>74</v>
      </c>
      <c r="DB39" s="292">
        <v>76</v>
      </c>
      <c r="DC39" s="292">
        <v>68</v>
      </c>
      <c r="DD39" s="292">
        <v>1842</v>
      </c>
      <c r="DE39" s="292">
        <v>1285</v>
      </c>
      <c r="DF39" s="292">
        <v>557</v>
      </c>
      <c r="DS39" s="292" t="s">
        <v>119</v>
      </c>
      <c r="DT39" s="292" t="s">
        <v>119</v>
      </c>
      <c r="DU39" s="292" t="s">
        <v>119</v>
      </c>
      <c r="DV39" s="292" t="s">
        <v>119</v>
      </c>
      <c r="DW39" s="292" t="s">
        <v>119</v>
      </c>
      <c r="DX39" s="292" t="s">
        <v>119</v>
      </c>
      <c r="DY39" s="292" t="s">
        <v>119</v>
      </c>
      <c r="DZ39" s="292" t="s">
        <v>119</v>
      </c>
      <c r="EA39" s="292" t="s">
        <v>119</v>
      </c>
      <c r="EB39" s="292" t="s">
        <v>119</v>
      </c>
      <c r="EC39" s="292" t="s">
        <v>119</v>
      </c>
      <c r="ED39" s="292" t="s">
        <v>119</v>
      </c>
      <c r="EE39" s="292">
        <v>71</v>
      </c>
      <c r="EF39" s="292">
        <v>74</v>
      </c>
      <c r="EG39" s="292">
        <v>63</v>
      </c>
      <c r="EH39" s="292">
        <v>33482</v>
      </c>
      <c r="EI39" s="292">
        <v>22826</v>
      </c>
      <c r="EJ39" s="292">
        <v>10656</v>
      </c>
      <c r="EW39" s="292" t="s">
        <v>119</v>
      </c>
      <c r="EX39" s="292" t="s">
        <v>119</v>
      </c>
      <c r="EY39" s="292" t="s">
        <v>119</v>
      </c>
      <c r="EZ39" s="292" t="s">
        <v>119</v>
      </c>
      <c r="FA39" s="292" t="s">
        <v>119</v>
      </c>
      <c r="FB39" s="292" t="s">
        <v>119</v>
      </c>
      <c r="FC39" s="292" t="s">
        <v>119</v>
      </c>
      <c r="FD39" s="292" t="s">
        <v>119</v>
      </c>
      <c r="FE39" s="292" t="s">
        <v>119</v>
      </c>
      <c r="FF39" s="292" t="s">
        <v>119</v>
      </c>
      <c r="FG39" s="292" t="s">
        <v>119</v>
      </c>
      <c r="FH39" s="292" t="s">
        <v>119</v>
      </c>
      <c r="FI39" s="292">
        <v>71</v>
      </c>
      <c r="FJ39" s="292">
        <v>75</v>
      </c>
      <c r="FK39" s="292">
        <v>64</v>
      </c>
      <c r="FL39" s="292">
        <v>41252</v>
      </c>
      <c r="FM39" s="292">
        <v>28113</v>
      </c>
      <c r="FN39" s="292">
        <v>13139</v>
      </c>
    </row>
    <row r="40" spans="1:228" s="292" customFormat="1" x14ac:dyDescent="0.25">
      <c r="A40" s="296"/>
      <c r="B40" s="293" t="s">
        <v>30</v>
      </c>
      <c r="C40" s="292" t="s">
        <v>119</v>
      </c>
      <c r="D40" s="292" t="s">
        <v>119</v>
      </c>
      <c r="E40" s="292" t="s">
        <v>119</v>
      </c>
      <c r="F40" s="292" t="s">
        <v>119</v>
      </c>
      <c r="G40" s="292" t="s">
        <v>119</v>
      </c>
      <c r="H40" s="292" t="s">
        <v>119</v>
      </c>
      <c r="I40" s="292" t="s">
        <v>119</v>
      </c>
      <c r="J40" s="292" t="s">
        <v>119</v>
      </c>
      <c r="K40" s="292" t="s">
        <v>119</v>
      </c>
      <c r="L40" s="292" t="s">
        <v>119</v>
      </c>
      <c r="M40" s="292" t="s">
        <v>119</v>
      </c>
      <c r="N40" s="292" t="s">
        <v>119</v>
      </c>
      <c r="O40" s="292">
        <v>43</v>
      </c>
      <c r="P40" s="292">
        <v>46</v>
      </c>
      <c r="Q40" s="292">
        <v>37</v>
      </c>
      <c r="R40" s="292">
        <v>1340</v>
      </c>
      <c r="S40" s="292">
        <v>895</v>
      </c>
      <c r="T40" s="292">
        <v>445</v>
      </c>
      <c r="AG40" s="292" t="s">
        <v>119</v>
      </c>
      <c r="AH40" s="292" t="s">
        <v>119</v>
      </c>
      <c r="AI40" s="292" t="s">
        <v>119</v>
      </c>
      <c r="AJ40" s="292" t="s">
        <v>119</v>
      </c>
      <c r="AK40" s="292" t="s">
        <v>119</v>
      </c>
      <c r="AL40" s="292" t="s">
        <v>119</v>
      </c>
      <c r="AM40" s="292" t="s">
        <v>119</v>
      </c>
      <c r="AN40" s="292" t="s">
        <v>119</v>
      </c>
      <c r="AO40" s="292" t="s">
        <v>119</v>
      </c>
      <c r="AP40" s="292" t="s">
        <v>119</v>
      </c>
      <c r="AQ40" s="292" t="s">
        <v>119</v>
      </c>
      <c r="AR40" s="292" t="s">
        <v>119</v>
      </c>
      <c r="AS40" s="292">
        <v>43</v>
      </c>
      <c r="AT40" s="292">
        <v>46</v>
      </c>
      <c r="AU40" s="292">
        <v>32</v>
      </c>
      <c r="AV40" s="292">
        <v>924</v>
      </c>
      <c r="AW40" s="292">
        <v>693</v>
      </c>
      <c r="AX40" s="292">
        <v>231</v>
      </c>
      <c r="BK40" s="292" t="s">
        <v>119</v>
      </c>
      <c r="BL40" s="292" t="s">
        <v>119</v>
      </c>
      <c r="BM40" s="292" t="s">
        <v>119</v>
      </c>
      <c r="BN40" s="292" t="s">
        <v>119</v>
      </c>
      <c r="BO40" s="292" t="s">
        <v>119</v>
      </c>
      <c r="BP40" s="292" t="s">
        <v>119</v>
      </c>
      <c r="BQ40" s="292" t="s">
        <v>119</v>
      </c>
      <c r="BR40" s="292" t="s">
        <v>119</v>
      </c>
      <c r="BS40" s="292" t="s">
        <v>119</v>
      </c>
      <c r="BT40" s="292" t="s">
        <v>119</v>
      </c>
      <c r="BU40" s="292" t="s">
        <v>119</v>
      </c>
      <c r="BV40" s="292" t="s">
        <v>119</v>
      </c>
      <c r="BW40" s="292">
        <v>41</v>
      </c>
      <c r="BX40" s="292">
        <v>43</v>
      </c>
      <c r="BY40" s="292">
        <v>33</v>
      </c>
      <c r="BZ40" s="292">
        <v>32</v>
      </c>
      <c r="CA40" s="292">
        <v>23</v>
      </c>
      <c r="CB40" s="292">
        <v>9</v>
      </c>
      <c r="CO40" s="292" t="s">
        <v>119</v>
      </c>
      <c r="CP40" s="292" t="s">
        <v>119</v>
      </c>
      <c r="CQ40" s="292" t="s">
        <v>119</v>
      </c>
      <c r="CR40" s="292" t="s">
        <v>119</v>
      </c>
      <c r="CS40" s="292" t="s">
        <v>119</v>
      </c>
      <c r="CT40" s="292" t="s">
        <v>119</v>
      </c>
      <c r="CU40" s="292" t="s">
        <v>119</v>
      </c>
      <c r="CV40" s="292" t="s">
        <v>119</v>
      </c>
      <c r="CW40" s="292" t="s">
        <v>119</v>
      </c>
      <c r="CX40" s="292" t="s">
        <v>119</v>
      </c>
      <c r="CY40" s="292" t="s">
        <v>119</v>
      </c>
      <c r="CZ40" s="292" t="s">
        <v>119</v>
      </c>
      <c r="DA40" s="292">
        <v>47</v>
      </c>
      <c r="DB40" s="292">
        <v>50</v>
      </c>
      <c r="DC40" s="292">
        <v>37</v>
      </c>
      <c r="DD40" s="292">
        <v>742</v>
      </c>
      <c r="DE40" s="292">
        <v>544</v>
      </c>
      <c r="DF40" s="292">
        <v>198</v>
      </c>
      <c r="DS40" s="292" t="s">
        <v>119</v>
      </c>
      <c r="DT40" s="292" t="s">
        <v>119</v>
      </c>
      <c r="DU40" s="292" t="s">
        <v>119</v>
      </c>
      <c r="DV40" s="292" t="s">
        <v>119</v>
      </c>
      <c r="DW40" s="292" t="s">
        <v>119</v>
      </c>
      <c r="DX40" s="292" t="s">
        <v>119</v>
      </c>
      <c r="DY40" s="292" t="s">
        <v>119</v>
      </c>
      <c r="DZ40" s="292" t="s">
        <v>119</v>
      </c>
      <c r="EA40" s="292" t="s">
        <v>119</v>
      </c>
      <c r="EB40" s="292" t="s">
        <v>119</v>
      </c>
      <c r="EC40" s="292" t="s">
        <v>119</v>
      </c>
      <c r="ED40" s="292" t="s">
        <v>119</v>
      </c>
      <c r="EE40" s="292">
        <v>45</v>
      </c>
      <c r="EF40" s="292">
        <v>48</v>
      </c>
      <c r="EG40" s="292">
        <v>38</v>
      </c>
      <c r="EH40" s="292">
        <v>13147</v>
      </c>
      <c r="EI40" s="292">
        <v>9745</v>
      </c>
      <c r="EJ40" s="292">
        <v>3402</v>
      </c>
      <c r="EW40" s="292" t="s">
        <v>119</v>
      </c>
      <c r="EX40" s="292" t="s">
        <v>119</v>
      </c>
      <c r="EY40" s="292" t="s">
        <v>119</v>
      </c>
      <c r="EZ40" s="292" t="s">
        <v>119</v>
      </c>
      <c r="FA40" s="292" t="s">
        <v>119</v>
      </c>
      <c r="FB40" s="292" t="s">
        <v>119</v>
      </c>
      <c r="FC40" s="292" t="s">
        <v>119</v>
      </c>
      <c r="FD40" s="292" t="s">
        <v>119</v>
      </c>
      <c r="FE40" s="292" t="s">
        <v>119</v>
      </c>
      <c r="FF40" s="292" t="s">
        <v>119</v>
      </c>
      <c r="FG40" s="292" t="s">
        <v>119</v>
      </c>
      <c r="FH40" s="292" t="s">
        <v>119</v>
      </c>
      <c r="FI40" s="292">
        <v>45</v>
      </c>
      <c r="FJ40" s="292">
        <v>48</v>
      </c>
      <c r="FK40" s="292">
        <v>38</v>
      </c>
      <c r="FL40" s="292">
        <v>16499</v>
      </c>
      <c r="FM40" s="292">
        <v>12122</v>
      </c>
      <c r="FN40" s="292">
        <v>4377</v>
      </c>
    </row>
    <row r="41" spans="1:228" s="292" customFormat="1" x14ac:dyDescent="0.25">
      <c r="A41" s="296"/>
      <c r="B41" s="293"/>
    </row>
    <row r="42" spans="1:228" x14ac:dyDescent="0.25">
      <c r="A42" s="296"/>
      <c r="B42" s="293" t="s">
        <v>264</v>
      </c>
      <c r="C42" s="292" t="s">
        <v>119</v>
      </c>
      <c r="D42" s="292" t="s">
        <v>119</v>
      </c>
      <c r="E42" s="292" t="s">
        <v>119</v>
      </c>
      <c r="F42" s="292" t="s">
        <v>119</v>
      </c>
      <c r="G42" s="292" t="s">
        <v>119</v>
      </c>
      <c r="H42" s="292" t="s">
        <v>119</v>
      </c>
      <c r="I42" s="292" t="s">
        <v>119</v>
      </c>
      <c r="J42" s="292" t="s">
        <v>119</v>
      </c>
      <c r="K42" s="292" t="s">
        <v>119</v>
      </c>
      <c r="L42" s="292" t="s">
        <v>119</v>
      </c>
      <c r="M42" s="292" t="s">
        <v>119</v>
      </c>
      <c r="N42" s="292" t="s">
        <v>119</v>
      </c>
      <c r="O42" s="292">
        <v>89</v>
      </c>
      <c r="P42" s="292">
        <v>90</v>
      </c>
      <c r="Q42" s="292">
        <v>89</v>
      </c>
      <c r="R42" s="292">
        <v>47908</v>
      </c>
      <c r="S42" s="292">
        <v>24548</v>
      </c>
      <c r="T42" s="292">
        <v>23360</v>
      </c>
      <c r="U42" s="292"/>
      <c r="V42" s="292"/>
      <c r="W42" s="292"/>
      <c r="X42" s="292"/>
      <c r="Y42" s="292"/>
      <c r="Z42" s="292"/>
      <c r="AA42" s="292"/>
      <c r="AB42" s="292"/>
      <c r="AC42" s="292"/>
      <c r="AD42" s="292"/>
      <c r="AE42" s="292"/>
      <c r="AF42" s="292"/>
      <c r="AG42" s="292" t="s">
        <v>119</v>
      </c>
      <c r="AH42" s="292" t="s">
        <v>119</v>
      </c>
      <c r="AI42" s="292" t="s">
        <v>119</v>
      </c>
      <c r="AJ42" s="292" t="s">
        <v>119</v>
      </c>
      <c r="AK42" s="292" t="s">
        <v>119</v>
      </c>
      <c r="AL42" s="292" t="s">
        <v>119</v>
      </c>
      <c r="AM42" s="292" t="s">
        <v>119</v>
      </c>
      <c r="AN42" s="292" t="s">
        <v>119</v>
      </c>
      <c r="AO42" s="292" t="s">
        <v>119</v>
      </c>
      <c r="AP42" s="292" t="s">
        <v>119</v>
      </c>
      <c r="AQ42" s="292" t="s">
        <v>119</v>
      </c>
      <c r="AR42" s="292" t="s">
        <v>119</v>
      </c>
      <c r="AS42" s="292">
        <v>87</v>
      </c>
      <c r="AT42" s="292">
        <v>86</v>
      </c>
      <c r="AU42" s="292">
        <v>87</v>
      </c>
      <c r="AV42" s="292">
        <v>24543</v>
      </c>
      <c r="AW42" s="292">
        <v>12416</v>
      </c>
      <c r="AX42" s="292">
        <v>12127</v>
      </c>
      <c r="AY42" s="292"/>
      <c r="AZ42" s="292"/>
      <c r="BA42" s="292"/>
      <c r="BB42" s="292"/>
      <c r="BC42" s="292"/>
      <c r="BD42" s="292"/>
      <c r="BE42" s="292"/>
      <c r="BF42" s="292"/>
      <c r="BG42" s="292"/>
      <c r="BH42" s="292"/>
      <c r="BI42" s="292"/>
      <c r="BJ42" s="292"/>
      <c r="BK42" s="292" t="s">
        <v>119</v>
      </c>
      <c r="BL42" s="292" t="s">
        <v>119</v>
      </c>
      <c r="BM42" s="292" t="s">
        <v>119</v>
      </c>
      <c r="BN42" s="292" t="s">
        <v>119</v>
      </c>
      <c r="BO42" s="292" t="s">
        <v>119</v>
      </c>
      <c r="BP42" s="292" t="s">
        <v>119</v>
      </c>
      <c r="BQ42" s="292" t="s">
        <v>119</v>
      </c>
      <c r="BR42" s="292" t="s">
        <v>119</v>
      </c>
      <c r="BS42" s="292" t="s">
        <v>119</v>
      </c>
      <c r="BT42" s="292" t="s">
        <v>119</v>
      </c>
      <c r="BU42" s="292" t="s">
        <v>119</v>
      </c>
      <c r="BV42" s="292" t="s">
        <v>119</v>
      </c>
      <c r="BW42" s="292">
        <v>96</v>
      </c>
      <c r="BX42" s="292">
        <v>96</v>
      </c>
      <c r="BY42" s="292">
        <v>96</v>
      </c>
      <c r="BZ42" s="292">
        <v>1699</v>
      </c>
      <c r="CA42" s="292">
        <v>865</v>
      </c>
      <c r="CB42" s="292">
        <v>834</v>
      </c>
      <c r="CC42" s="292"/>
      <c r="CD42" s="292"/>
      <c r="CE42" s="292"/>
      <c r="CF42" s="292"/>
      <c r="CG42" s="292"/>
      <c r="CH42" s="292"/>
      <c r="CI42" s="292"/>
      <c r="CJ42" s="292"/>
      <c r="CK42" s="292"/>
      <c r="CL42" s="292"/>
      <c r="CM42" s="292"/>
      <c r="CN42" s="292"/>
      <c r="CO42" s="292" t="s">
        <v>119</v>
      </c>
      <c r="CP42" s="292" t="s">
        <v>119</v>
      </c>
      <c r="CQ42" s="292" t="s">
        <v>119</v>
      </c>
      <c r="CR42" s="292" t="s">
        <v>119</v>
      </c>
      <c r="CS42" s="292" t="s">
        <v>119</v>
      </c>
      <c r="CT42" s="292" t="s">
        <v>119</v>
      </c>
      <c r="CU42" s="292" t="s">
        <v>119</v>
      </c>
      <c r="CV42" s="292" t="s">
        <v>119</v>
      </c>
      <c r="CW42" s="292" t="s">
        <v>119</v>
      </c>
      <c r="CX42" s="292" t="s">
        <v>119</v>
      </c>
      <c r="CY42" s="292" t="s">
        <v>119</v>
      </c>
      <c r="CZ42" s="292" t="s">
        <v>119</v>
      </c>
      <c r="DA42" s="292">
        <v>87</v>
      </c>
      <c r="DB42" s="292">
        <v>87</v>
      </c>
      <c r="DC42" s="292">
        <v>87</v>
      </c>
      <c r="DD42" s="292">
        <v>21533</v>
      </c>
      <c r="DE42" s="292">
        <v>11015</v>
      </c>
      <c r="DF42" s="292">
        <v>10518</v>
      </c>
      <c r="DG42" s="292"/>
      <c r="DH42" s="292"/>
      <c r="DI42" s="292"/>
      <c r="DJ42" s="292"/>
      <c r="DK42" s="292"/>
      <c r="DL42" s="292"/>
      <c r="DM42" s="292"/>
      <c r="DN42" s="292"/>
      <c r="DO42" s="292"/>
      <c r="DP42" s="292"/>
      <c r="DQ42" s="292"/>
      <c r="DR42" s="292"/>
      <c r="DS42" s="292" t="s">
        <v>119</v>
      </c>
      <c r="DT42" s="292" t="s">
        <v>119</v>
      </c>
      <c r="DU42" s="292" t="s">
        <v>119</v>
      </c>
      <c r="DV42" s="292" t="s">
        <v>119</v>
      </c>
      <c r="DW42" s="292" t="s">
        <v>119</v>
      </c>
      <c r="DX42" s="292" t="s">
        <v>119</v>
      </c>
      <c r="DY42" s="292" t="s">
        <v>119</v>
      </c>
      <c r="DZ42" s="292" t="s">
        <v>119</v>
      </c>
      <c r="EA42" s="292" t="s">
        <v>119</v>
      </c>
      <c r="EB42" s="292" t="s">
        <v>119</v>
      </c>
      <c r="EC42" s="292" t="s">
        <v>119</v>
      </c>
      <c r="ED42" s="292" t="s">
        <v>119</v>
      </c>
      <c r="EE42" s="292">
        <v>87</v>
      </c>
      <c r="EF42" s="292">
        <v>87</v>
      </c>
      <c r="EG42" s="292">
        <v>86</v>
      </c>
      <c r="EH42" s="292">
        <v>409718</v>
      </c>
      <c r="EI42" s="292">
        <v>209206</v>
      </c>
      <c r="EJ42" s="292">
        <v>200512</v>
      </c>
      <c r="EK42" s="292"/>
      <c r="EL42" s="292"/>
      <c r="EM42" s="292"/>
      <c r="EN42" s="292"/>
      <c r="EO42" s="292"/>
      <c r="EP42" s="292"/>
      <c r="EQ42" s="292"/>
      <c r="ER42" s="292"/>
      <c r="ES42" s="292"/>
      <c r="ET42" s="292"/>
      <c r="EU42" s="292"/>
      <c r="EV42" s="292"/>
      <c r="EW42" s="292" t="s">
        <v>119</v>
      </c>
      <c r="EX42" s="292" t="s">
        <v>119</v>
      </c>
      <c r="EY42" s="292" t="s">
        <v>119</v>
      </c>
      <c r="EZ42" s="292" t="s">
        <v>119</v>
      </c>
      <c r="FA42" s="292" t="s">
        <v>119</v>
      </c>
      <c r="FB42" s="292" t="s">
        <v>119</v>
      </c>
      <c r="FC42" s="292" t="s">
        <v>119</v>
      </c>
      <c r="FD42" s="292" t="s">
        <v>119</v>
      </c>
      <c r="FE42" s="292" t="s">
        <v>119</v>
      </c>
      <c r="FF42" s="292" t="s">
        <v>119</v>
      </c>
      <c r="FG42" s="292" t="s">
        <v>119</v>
      </c>
      <c r="FH42" s="292" t="s">
        <v>119</v>
      </c>
      <c r="FI42" s="292">
        <v>87</v>
      </c>
      <c r="FJ42" s="292">
        <v>88</v>
      </c>
      <c r="FK42" s="292">
        <v>86</v>
      </c>
      <c r="FL42" s="292">
        <v>514945</v>
      </c>
      <c r="FM42" s="292">
        <v>262927</v>
      </c>
      <c r="FN42" s="292">
        <v>252018</v>
      </c>
    </row>
    <row r="43" spans="1:228" x14ac:dyDescent="0.25">
      <c r="BZ43" s="292"/>
      <c r="CB43" s="292"/>
    </row>
    <row r="44" spans="1:228" x14ac:dyDescent="0.25">
      <c r="T44" s="297"/>
      <c r="BZ44" s="292"/>
    </row>
    <row r="45" spans="1:228" x14ac:dyDescent="0.25">
      <c r="N45" s="283" t="s">
        <v>106</v>
      </c>
    </row>
  </sheetData>
  <mergeCells count="1">
    <mergeCell ref="A1:T1"/>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V44"/>
  <sheetViews>
    <sheetView zoomScale="75" zoomScaleNormal="75" workbookViewId="0">
      <selection sqref="A1:T1"/>
    </sheetView>
  </sheetViews>
  <sheetFormatPr defaultRowHeight="15" x14ac:dyDescent="0.25"/>
  <cols>
    <col min="1" max="1" width="9.140625" style="283"/>
    <col min="2" max="2" width="30.140625" style="283" customWidth="1"/>
    <col min="3" max="257" width="9.140625" style="283"/>
    <col min="258" max="258" width="30.140625" style="283" customWidth="1"/>
    <col min="259" max="513" width="9.140625" style="283"/>
    <col min="514" max="514" width="30.140625" style="283" customWidth="1"/>
    <col min="515" max="769" width="9.140625" style="283"/>
    <col min="770" max="770" width="30.140625" style="283" customWidth="1"/>
    <col min="771" max="1025" width="9.140625" style="283"/>
    <col min="1026" max="1026" width="30.140625" style="283" customWidth="1"/>
    <col min="1027" max="1281" width="9.140625" style="283"/>
    <col min="1282" max="1282" width="30.140625" style="283" customWidth="1"/>
    <col min="1283" max="1537" width="9.140625" style="283"/>
    <col min="1538" max="1538" width="30.140625" style="283" customWidth="1"/>
    <col min="1539" max="1793" width="9.140625" style="283"/>
    <col min="1794" max="1794" width="30.140625" style="283" customWidth="1"/>
    <col min="1795" max="2049" width="9.140625" style="283"/>
    <col min="2050" max="2050" width="30.140625" style="283" customWidth="1"/>
    <col min="2051" max="2305" width="9.140625" style="283"/>
    <col min="2306" max="2306" width="30.140625" style="283" customWidth="1"/>
    <col min="2307" max="2561" width="9.140625" style="283"/>
    <col min="2562" max="2562" width="30.140625" style="283" customWidth="1"/>
    <col min="2563" max="2817" width="9.140625" style="283"/>
    <col min="2818" max="2818" width="30.140625" style="283" customWidth="1"/>
    <col min="2819" max="3073" width="9.140625" style="283"/>
    <col min="3074" max="3074" width="30.140625" style="283" customWidth="1"/>
    <col min="3075" max="3329" width="9.140625" style="283"/>
    <col min="3330" max="3330" width="30.140625" style="283" customWidth="1"/>
    <col min="3331" max="3585" width="9.140625" style="283"/>
    <col min="3586" max="3586" width="30.140625" style="283" customWidth="1"/>
    <col min="3587" max="3841" width="9.140625" style="283"/>
    <col min="3842" max="3842" width="30.140625" style="283" customWidth="1"/>
    <col min="3843" max="4097" width="9.140625" style="283"/>
    <col min="4098" max="4098" width="30.140625" style="283" customWidth="1"/>
    <col min="4099" max="4353" width="9.140625" style="283"/>
    <col min="4354" max="4354" width="30.140625" style="283" customWidth="1"/>
    <col min="4355" max="4609" width="9.140625" style="283"/>
    <col min="4610" max="4610" width="30.140625" style="283" customWidth="1"/>
    <col min="4611" max="4865" width="9.140625" style="283"/>
    <col min="4866" max="4866" width="30.140625" style="283" customWidth="1"/>
    <col min="4867" max="5121" width="9.140625" style="283"/>
    <col min="5122" max="5122" width="30.140625" style="283" customWidth="1"/>
    <col min="5123" max="5377" width="9.140625" style="283"/>
    <col min="5378" max="5378" width="30.140625" style="283" customWidth="1"/>
    <col min="5379" max="5633" width="9.140625" style="283"/>
    <col min="5634" max="5634" width="30.140625" style="283" customWidth="1"/>
    <col min="5635" max="5889" width="9.140625" style="283"/>
    <col min="5890" max="5890" width="30.140625" style="283" customWidth="1"/>
    <col min="5891" max="6145" width="9.140625" style="283"/>
    <col min="6146" max="6146" width="30.140625" style="283" customWidth="1"/>
    <col min="6147" max="6401" width="9.140625" style="283"/>
    <col min="6402" max="6402" width="30.140625" style="283" customWidth="1"/>
    <col min="6403" max="6657" width="9.140625" style="283"/>
    <col min="6658" max="6658" width="30.140625" style="283" customWidth="1"/>
    <col min="6659" max="6913" width="9.140625" style="283"/>
    <col min="6914" max="6914" width="30.140625" style="283" customWidth="1"/>
    <col min="6915" max="7169" width="9.140625" style="283"/>
    <col min="7170" max="7170" width="30.140625" style="283" customWidth="1"/>
    <col min="7171" max="7425" width="9.140625" style="283"/>
    <col min="7426" max="7426" width="30.140625" style="283" customWidth="1"/>
    <col min="7427" max="7681" width="9.140625" style="283"/>
    <col min="7682" max="7682" width="30.140625" style="283" customWidth="1"/>
    <col min="7683" max="7937" width="9.140625" style="283"/>
    <col min="7938" max="7938" width="30.140625" style="283" customWidth="1"/>
    <col min="7939" max="8193" width="9.140625" style="283"/>
    <col min="8194" max="8194" width="30.140625" style="283" customWidth="1"/>
    <col min="8195" max="8449" width="9.140625" style="283"/>
    <col min="8450" max="8450" width="30.140625" style="283" customWidth="1"/>
    <col min="8451" max="8705" width="9.140625" style="283"/>
    <col min="8706" max="8706" width="30.140625" style="283" customWidth="1"/>
    <col min="8707" max="8961" width="9.140625" style="283"/>
    <col min="8962" max="8962" width="30.140625" style="283" customWidth="1"/>
    <col min="8963" max="9217" width="9.140625" style="283"/>
    <col min="9218" max="9218" width="30.140625" style="283" customWidth="1"/>
    <col min="9219" max="9473" width="9.140625" style="283"/>
    <col min="9474" max="9474" width="30.140625" style="283" customWidth="1"/>
    <col min="9475" max="9729" width="9.140625" style="283"/>
    <col min="9730" max="9730" width="30.140625" style="283" customWidth="1"/>
    <col min="9731" max="9985" width="9.140625" style="283"/>
    <col min="9986" max="9986" width="30.140625" style="283" customWidth="1"/>
    <col min="9987" max="10241" width="9.140625" style="283"/>
    <col min="10242" max="10242" width="30.140625" style="283" customWidth="1"/>
    <col min="10243" max="10497" width="9.140625" style="283"/>
    <col min="10498" max="10498" width="30.140625" style="283" customWidth="1"/>
    <col min="10499" max="10753" width="9.140625" style="283"/>
    <col min="10754" max="10754" width="30.140625" style="283" customWidth="1"/>
    <col min="10755" max="11009" width="9.140625" style="283"/>
    <col min="11010" max="11010" width="30.140625" style="283" customWidth="1"/>
    <col min="11011" max="11265" width="9.140625" style="283"/>
    <col min="11266" max="11266" width="30.140625" style="283" customWidth="1"/>
    <col min="11267" max="11521" width="9.140625" style="283"/>
    <col min="11522" max="11522" width="30.140625" style="283" customWidth="1"/>
    <col min="11523" max="11777" width="9.140625" style="283"/>
    <col min="11778" max="11778" width="30.140625" style="283" customWidth="1"/>
    <col min="11779" max="12033" width="9.140625" style="283"/>
    <col min="12034" max="12034" width="30.140625" style="283" customWidth="1"/>
    <col min="12035" max="12289" width="9.140625" style="283"/>
    <col min="12290" max="12290" width="30.140625" style="283" customWidth="1"/>
    <col min="12291" max="12545" width="9.140625" style="283"/>
    <col min="12546" max="12546" width="30.140625" style="283" customWidth="1"/>
    <col min="12547" max="12801" width="9.140625" style="283"/>
    <col min="12802" max="12802" width="30.140625" style="283" customWidth="1"/>
    <col min="12803" max="13057" width="9.140625" style="283"/>
    <col min="13058" max="13058" width="30.140625" style="283" customWidth="1"/>
    <col min="13059" max="13313" width="9.140625" style="283"/>
    <col min="13314" max="13314" width="30.140625" style="283" customWidth="1"/>
    <col min="13315" max="13569" width="9.140625" style="283"/>
    <col min="13570" max="13570" width="30.140625" style="283" customWidth="1"/>
    <col min="13571" max="13825" width="9.140625" style="283"/>
    <col min="13826" max="13826" width="30.140625" style="283" customWidth="1"/>
    <col min="13827" max="14081" width="9.140625" style="283"/>
    <col min="14082" max="14082" width="30.140625" style="283" customWidth="1"/>
    <col min="14083" max="14337" width="9.140625" style="283"/>
    <col min="14338" max="14338" width="30.140625" style="283" customWidth="1"/>
    <col min="14339" max="14593" width="9.140625" style="283"/>
    <col min="14594" max="14594" width="30.140625" style="283" customWidth="1"/>
    <col min="14595" max="14849" width="9.140625" style="283"/>
    <col min="14850" max="14850" width="30.140625" style="283" customWidth="1"/>
    <col min="14851" max="15105" width="9.140625" style="283"/>
    <col min="15106" max="15106" width="30.140625" style="283" customWidth="1"/>
    <col min="15107" max="15361" width="9.140625" style="283"/>
    <col min="15362" max="15362" width="30.140625" style="283" customWidth="1"/>
    <col min="15363" max="15617" width="9.140625" style="283"/>
    <col min="15618" max="15618" width="30.140625" style="283" customWidth="1"/>
    <col min="15619" max="15873" width="9.140625" style="283"/>
    <col min="15874" max="15874" width="30.140625" style="283" customWidth="1"/>
    <col min="15875" max="16129" width="9.140625" style="283"/>
    <col min="16130" max="16130" width="30.140625" style="283" customWidth="1"/>
    <col min="16131" max="16384" width="9.140625" style="283"/>
  </cols>
  <sheetData>
    <row r="1" spans="1:182" x14ac:dyDescent="0.25">
      <c r="A1" s="767" t="s">
        <v>210</v>
      </c>
      <c r="B1" s="767"/>
      <c r="C1" s="767"/>
      <c r="D1" s="767"/>
      <c r="E1" s="767"/>
      <c r="F1" s="767"/>
      <c r="G1" s="767"/>
      <c r="H1" s="767"/>
      <c r="I1" s="767"/>
      <c r="J1" s="767"/>
      <c r="K1" s="767"/>
      <c r="L1" s="767"/>
      <c r="M1" s="767"/>
      <c r="N1" s="767"/>
      <c r="O1" s="767"/>
      <c r="P1" s="767"/>
      <c r="Q1" s="767"/>
      <c r="R1" s="767"/>
      <c r="S1" s="767"/>
      <c r="T1" s="767"/>
    </row>
    <row r="2" spans="1:182" x14ac:dyDescent="0.25">
      <c r="B2" s="294">
        <v>1</v>
      </c>
      <c r="C2" s="294">
        <v>2</v>
      </c>
      <c r="D2" s="294">
        <v>3</v>
      </c>
      <c r="E2" s="294">
        <v>4</v>
      </c>
      <c r="F2" s="294">
        <v>5</v>
      </c>
      <c r="G2" s="294">
        <v>6</v>
      </c>
      <c r="H2" s="294">
        <v>7</v>
      </c>
      <c r="I2" s="294">
        <v>8</v>
      </c>
      <c r="J2" s="294">
        <v>9</v>
      </c>
      <c r="K2" s="294">
        <v>10</v>
      </c>
      <c r="L2" s="294">
        <v>11</v>
      </c>
      <c r="M2" s="294">
        <v>12</v>
      </c>
      <c r="N2" s="294">
        <v>13</v>
      </c>
      <c r="O2" s="294">
        <v>14</v>
      </c>
      <c r="P2" s="294">
        <v>15</v>
      </c>
      <c r="Q2" s="294">
        <v>16</v>
      </c>
      <c r="R2" s="294">
        <v>17</v>
      </c>
      <c r="S2" s="294">
        <v>18</v>
      </c>
      <c r="T2" s="294">
        <v>19</v>
      </c>
      <c r="U2" s="294">
        <v>20</v>
      </c>
      <c r="V2" s="294">
        <v>21</v>
      </c>
      <c r="W2" s="294">
        <v>22</v>
      </c>
      <c r="X2" s="294">
        <v>23</v>
      </c>
      <c r="Y2" s="294">
        <v>24</v>
      </c>
      <c r="Z2" s="294">
        <v>25</v>
      </c>
      <c r="AA2" s="294">
        <v>26</v>
      </c>
      <c r="AB2" s="294">
        <v>27</v>
      </c>
      <c r="AC2" s="294">
        <v>28</v>
      </c>
      <c r="AD2" s="294">
        <v>29</v>
      </c>
      <c r="AE2" s="294">
        <v>30</v>
      </c>
      <c r="AF2" s="294">
        <v>31</v>
      </c>
      <c r="AG2" s="294">
        <v>32</v>
      </c>
      <c r="AH2" s="294">
        <v>33</v>
      </c>
      <c r="AI2" s="294">
        <v>34</v>
      </c>
      <c r="AJ2" s="294">
        <v>35</v>
      </c>
      <c r="AK2" s="294">
        <v>36</v>
      </c>
      <c r="AL2" s="294">
        <v>37</v>
      </c>
      <c r="AM2" s="294">
        <v>38</v>
      </c>
      <c r="AN2" s="294">
        <v>39</v>
      </c>
      <c r="AO2" s="294">
        <v>40</v>
      </c>
      <c r="AP2" s="294">
        <v>41</v>
      </c>
      <c r="AQ2" s="294">
        <v>42</v>
      </c>
      <c r="AR2" s="294">
        <v>43</v>
      </c>
      <c r="AS2" s="294">
        <v>44</v>
      </c>
      <c r="AT2" s="294">
        <v>45</v>
      </c>
      <c r="AU2" s="294">
        <v>46</v>
      </c>
      <c r="AV2" s="294">
        <v>47</v>
      </c>
      <c r="AW2" s="294">
        <v>48</v>
      </c>
      <c r="AX2" s="294">
        <v>49</v>
      </c>
      <c r="AY2" s="294">
        <v>50</v>
      </c>
      <c r="AZ2" s="294">
        <v>51</v>
      </c>
      <c r="BA2" s="294">
        <v>52</v>
      </c>
      <c r="BB2" s="294">
        <v>53</v>
      </c>
      <c r="BC2" s="294">
        <v>54</v>
      </c>
      <c r="BD2" s="294">
        <v>55</v>
      </c>
      <c r="BE2" s="294">
        <v>56</v>
      </c>
      <c r="BF2" s="294">
        <v>57</v>
      </c>
      <c r="BG2" s="294">
        <v>58</v>
      </c>
      <c r="BH2" s="294">
        <v>59</v>
      </c>
      <c r="BI2" s="294">
        <v>60</v>
      </c>
      <c r="BJ2" s="294">
        <v>61</v>
      </c>
      <c r="BK2" s="294">
        <v>62</v>
      </c>
      <c r="BL2" s="294">
        <v>63</v>
      </c>
      <c r="BM2" s="294">
        <v>64</v>
      </c>
      <c r="BN2" s="294">
        <v>65</v>
      </c>
      <c r="BO2" s="294">
        <v>66</v>
      </c>
      <c r="BP2" s="294">
        <v>67</v>
      </c>
      <c r="BQ2" s="294">
        <v>68</v>
      </c>
      <c r="BR2" s="294">
        <v>69</v>
      </c>
      <c r="BS2" s="294">
        <v>70</v>
      </c>
      <c r="BT2" s="294">
        <v>71</v>
      </c>
      <c r="BU2" s="294">
        <v>72</v>
      </c>
      <c r="BV2" s="294">
        <v>73</v>
      </c>
      <c r="BW2" s="294">
        <v>74</v>
      </c>
      <c r="BX2" s="294">
        <v>75</v>
      </c>
      <c r="BY2" s="294">
        <v>76</v>
      </c>
      <c r="BZ2" s="294">
        <v>77</v>
      </c>
      <c r="CA2" s="294">
        <v>78</v>
      </c>
      <c r="CB2" s="294">
        <v>79</v>
      </c>
      <c r="CC2" s="294">
        <v>80</v>
      </c>
      <c r="CD2" s="294">
        <v>81</v>
      </c>
      <c r="CE2" s="294">
        <v>82</v>
      </c>
      <c r="CF2" s="294">
        <v>83</v>
      </c>
      <c r="CG2" s="294">
        <v>84</v>
      </c>
      <c r="CH2" s="294">
        <v>85</v>
      </c>
      <c r="CI2" s="294">
        <v>86</v>
      </c>
      <c r="CJ2" s="294">
        <v>87</v>
      </c>
      <c r="CK2" s="294">
        <v>88</v>
      </c>
      <c r="CL2" s="294">
        <v>89</v>
      </c>
      <c r="CM2" s="294">
        <v>90</v>
      </c>
      <c r="CN2" s="294">
        <v>91</v>
      </c>
      <c r="CO2" s="294">
        <v>92</v>
      </c>
      <c r="CP2" s="294">
        <v>93</v>
      </c>
      <c r="CQ2" s="294">
        <v>94</v>
      </c>
      <c r="CR2" s="294">
        <v>95</v>
      </c>
      <c r="CS2" s="294">
        <v>96</v>
      </c>
      <c r="CT2" s="294">
        <v>97</v>
      </c>
      <c r="CU2" s="294">
        <v>98</v>
      </c>
      <c r="CV2" s="294">
        <v>99</v>
      </c>
      <c r="CW2" s="294">
        <v>100</v>
      </c>
      <c r="CX2" s="294">
        <v>101</v>
      </c>
      <c r="CY2" s="294">
        <v>102</v>
      </c>
      <c r="CZ2" s="294">
        <v>103</v>
      </c>
      <c r="DA2" s="294">
        <v>104</v>
      </c>
      <c r="DB2" s="294">
        <v>105</v>
      </c>
      <c r="DC2" s="294">
        <v>106</v>
      </c>
      <c r="DD2" s="294">
        <v>107</v>
      </c>
      <c r="DE2" s="294">
        <v>108</v>
      </c>
      <c r="DF2" s="294">
        <v>109</v>
      </c>
      <c r="DG2" s="294">
        <v>110</v>
      </c>
      <c r="DH2" s="294">
        <v>111</v>
      </c>
      <c r="DI2" s="294">
        <v>112</v>
      </c>
      <c r="DJ2" s="294">
        <v>113</v>
      </c>
      <c r="DK2" s="294">
        <v>114</v>
      </c>
      <c r="DL2" s="294">
        <v>115</v>
      </c>
      <c r="DM2" s="294">
        <v>116</v>
      </c>
      <c r="DN2" s="294">
        <v>117</v>
      </c>
      <c r="DO2" s="294">
        <v>118</v>
      </c>
      <c r="DP2" s="294">
        <v>119</v>
      </c>
      <c r="DQ2" s="294">
        <v>120</v>
      </c>
      <c r="DR2" s="294">
        <v>121</v>
      </c>
      <c r="DS2" s="294">
        <v>122</v>
      </c>
      <c r="DT2" s="294">
        <v>123</v>
      </c>
      <c r="DU2" s="294">
        <v>124</v>
      </c>
      <c r="DV2" s="294">
        <v>125</v>
      </c>
      <c r="DW2" s="294">
        <v>126</v>
      </c>
      <c r="DX2" s="294">
        <v>127</v>
      </c>
      <c r="DY2" s="294">
        <v>128</v>
      </c>
      <c r="DZ2" s="294">
        <v>129</v>
      </c>
      <c r="EA2" s="294">
        <v>130</v>
      </c>
      <c r="EB2" s="294">
        <v>131</v>
      </c>
      <c r="EC2" s="294">
        <v>132</v>
      </c>
      <c r="ED2" s="294">
        <v>133</v>
      </c>
      <c r="EE2" s="294">
        <v>134</v>
      </c>
      <c r="EF2" s="294">
        <v>135</v>
      </c>
      <c r="EG2" s="294">
        <v>136</v>
      </c>
      <c r="EH2" s="294">
        <v>137</v>
      </c>
      <c r="EI2" s="294">
        <v>138</v>
      </c>
      <c r="EJ2" s="294">
        <v>139</v>
      </c>
      <c r="EK2" s="294">
        <v>140</v>
      </c>
      <c r="EL2" s="294">
        <v>141</v>
      </c>
      <c r="EM2" s="294">
        <v>142</v>
      </c>
      <c r="EN2" s="294">
        <v>143</v>
      </c>
      <c r="EO2" s="294">
        <v>144</v>
      </c>
      <c r="EP2" s="294">
        <v>145</v>
      </c>
      <c r="EQ2" s="294">
        <v>146</v>
      </c>
      <c r="ER2" s="294">
        <v>147</v>
      </c>
      <c r="ES2" s="294">
        <v>148</v>
      </c>
      <c r="ET2" s="294">
        <v>149</v>
      </c>
      <c r="EU2" s="294">
        <v>150</v>
      </c>
      <c r="EV2" s="294">
        <v>151</v>
      </c>
      <c r="EW2" s="294">
        <v>152</v>
      </c>
      <c r="EX2" s="294">
        <v>153</v>
      </c>
      <c r="EY2" s="294">
        <v>154</v>
      </c>
      <c r="EZ2" s="294">
        <v>155</v>
      </c>
      <c r="FA2" s="294">
        <v>156</v>
      </c>
      <c r="FB2" s="294">
        <v>157</v>
      </c>
      <c r="FC2" s="294">
        <v>158</v>
      </c>
      <c r="FD2" s="294">
        <v>159</v>
      </c>
      <c r="FE2" s="294">
        <v>160</v>
      </c>
      <c r="FF2" s="294">
        <v>161</v>
      </c>
      <c r="FG2" s="294">
        <v>162</v>
      </c>
      <c r="FH2" s="294">
        <v>163</v>
      </c>
      <c r="FI2" s="294">
        <v>164</v>
      </c>
      <c r="FJ2" s="294">
        <v>165</v>
      </c>
      <c r="FK2" s="294">
        <v>166</v>
      </c>
      <c r="FL2" s="294">
        <v>167</v>
      </c>
      <c r="FM2" s="294">
        <v>168</v>
      </c>
      <c r="FN2" s="294">
        <v>169</v>
      </c>
      <c r="FO2" s="294">
        <v>170</v>
      </c>
      <c r="FP2" s="294">
        <v>171</v>
      </c>
      <c r="FQ2" s="294">
        <v>172</v>
      </c>
      <c r="FR2" s="294">
        <v>173</v>
      </c>
      <c r="FS2" s="294">
        <v>174</v>
      </c>
      <c r="FT2" s="294">
        <v>175</v>
      </c>
      <c r="FU2" s="294">
        <v>176</v>
      </c>
      <c r="FV2" s="294">
        <v>177</v>
      </c>
      <c r="FW2" s="294">
        <v>178</v>
      </c>
      <c r="FX2" s="294">
        <v>179</v>
      </c>
      <c r="FY2" s="294">
        <v>180</v>
      </c>
      <c r="FZ2" s="294">
        <v>181</v>
      </c>
    </row>
    <row r="3" spans="1:182" s="292" customFormat="1" x14ac:dyDescent="0.25">
      <c r="A3" s="284"/>
      <c r="B3" s="285"/>
      <c r="C3" s="286" t="s">
        <v>132</v>
      </c>
      <c r="D3" s="286"/>
      <c r="E3" s="286"/>
      <c r="F3" s="286"/>
      <c r="G3" s="286"/>
      <c r="H3" s="286"/>
      <c r="I3" s="287"/>
      <c r="J3" s="287"/>
      <c r="K3" s="287"/>
      <c r="L3" s="287"/>
      <c r="M3" s="287"/>
      <c r="N3" s="287"/>
      <c r="O3" s="288"/>
      <c r="P3" s="288"/>
      <c r="Q3" s="288"/>
      <c r="R3" s="288"/>
      <c r="S3" s="288"/>
      <c r="T3" s="288"/>
      <c r="U3" s="289"/>
      <c r="V3" s="289"/>
      <c r="W3" s="289"/>
      <c r="X3" s="289"/>
      <c r="Y3" s="289"/>
      <c r="Z3" s="289"/>
      <c r="AA3" s="290"/>
      <c r="AB3" s="290"/>
      <c r="AC3" s="290"/>
      <c r="AD3" s="290"/>
      <c r="AE3" s="290"/>
      <c r="AF3" s="290"/>
      <c r="AG3" s="286"/>
      <c r="AH3" s="286"/>
      <c r="AI3" s="286"/>
      <c r="AJ3" s="286"/>
      <c r="AK3" s="286"/>
      <c r="AL3" s="286"/>
      <c r="AM3" s="291"/>
      <c r="AN3" s="291"/>
      <c r="AO3" s="291"/>
      <c r="AP3" s="291"/>
      <c r="AQ3" s="291"/>
      <c r="AR3" s="291"/>
      <c r="AS3" s="288"/>
      <c r="AT3" s="288"/>
      <c r="AU3" s="288"/>
      <c r="AV3" s="288"/>
      <c r="AW3" s="288"/>
      <c r="AX3" s="288"/>
      <c r="AY3" s="289"/>
      <c r="AZ3" s="289"/>
      <c r="BA3" s="289"/>
      <c r="BB3" s="289"/>
      <c r="BC3" s="289"/>
      <c r="BD3" s="289"/>
      <c r="BE3" s="290"/>
      <c r="BF3" s="290"/>
      <c r="BG3" s="290"/>
      <c r="BH3" s="290"/>
      <c r="BI3" s="290"/>
      <c r="BJ3" s="290"/>
      <c r="BK3" s="286"/>
      <c r="BL3" s="286"/>
      <c r="BM3" s="286"/>
      <c r="BN3" s="286"/>
      <c r="BO3" s="286"/>
      <c r="BP3" s="286"/>
      <c r="BQ3" s="291"/>
      <c r="BR3" s="291"/>
      <c r="BS3" s="291"/>
      <c r="BT3" s="291"/>
      <c r="BU3" s="291"/>
      <c r="BV3" s="291"/>
      <c r="BW3" s="288"/>
      <c r="BX3" s="288"/>
      <c r="BY3" s="288"/>
      <c r="BZ3" s="288"/>
      <c r="CA3" s="288"/>
      <c r="CB3" s="288"/>
      <c r="CC3" s="289"/>
      <c r="CD3" s="289"/>
      <c r="CE3" s="289"/>
      <c r="CF3" s="289"/>
      <c r="CG3" s="289"/>
      <c r="CH3" s="289"/>
      <c r="CI3" s="290"/>
      <c r="CJ3" s="290"/>
      <c r="CK3" s="290"/>
      <c r="CL3" s="290"/>
      <c r="CM3" s="290"/>
      <c r="CN3" s="290"/>
      <c r="CO3" s="286"/>
      <c r="CP3" s="286"/>
      <c r="CQ3" s="286"/>
      <c r="CR3" s="286"/>
      <c r="CS3" s="286"/>
      <c r="CT3" s="286"/>
      <c r="CU3" s="291"/>
      <c r="CV3" s="291"/>
      <c r="CW3" s="291"/>
      <c r="CX3" s="291"/>
      <c r="CY3" s="291"/>
      <c r="CZ3" s="291"/>
      <c r="DA3" s="288"/>
      <c r="DB3" s="288"/>
      <c r="DC3" s="288"/>
      <c r="DD3" s="288"/>
      <c r="DE3" s="288"/>
      <c r="DF3" s="288"/>
      <c r="DG3" s="289"/>
      <c r="DH3" s="289"/>
      <c r="DI3" s="289"/>
      <c r="DJ3" s="289"/>
      <c r="DK3" s="289"/>
      <c r="DL3" s="289"/>
      <c r="DM3" s="290"/>
      <c r="DN3" s="290"/>
      <c r="DO3" s="290"/>
      <c r="DP3" s="290"/>
      <c r="DQ3" s="290"/>
      <c r="DR3" s="290"/>
      <c r="DS3" s="286"/>
      <c r="DT3" s="286"/>
      <c r="DU3" s="286"/>
      <c r="DV3" s="286"/>
      <c r="DW3" s="286"/>
      <c r="DX3" s="286"/>
      <c r="DY3" s="291"/>
      <c r="DZ3" s="291"/>
      <c r="EA3" s="291"/>
      <c r="EB3" s="291"/>
      <c r="EC3" s="291"/>
      <c r="ED3" s="291"/>
      <c r="EE3" s="288"/>
      <c r="EF3" s="288"/>
      <c r="EG3" s="288"/>
      <c r="EH3" s="288"/>
      <c r="EI3" s="288"/>
      <c r="EJ3" s="288"/>
      <c r="EK3" s="289"/>
      <c r="EL3" s="289"/>
      <c r="EM3" s="289"/>
      <c r="EN3" s="289"/>
      <c r="EO3" s="289"/>
      <c r="EP3" s="289"/>
      <c r="EQ3" s="290"/>
      <c r="ER3" s="290"/>
      <c r="ES3" s="290"/>
      <c r="ET3" s="290"/>
      <c r="EU3" s="290"/>
      <c r="EV3" s="290"/>
      <c r="EW3" s="286"/>
      <c r="EX3" s="286"/>
      <c r="EY3" s="286"/>
      <c r="EZ3" s="286"/>
      <c r="FA3" s="286"/>
      <c r="FB3" s="286"/>
      <c r="FC3" s="291"/>
      <c r="FD3" s="291"/>
      <c r="FE3" s="291"/>
      <c r="FF3" s="291"/>
      <c r="FG3" s="291"/>
      <c r="FH3" s="291"/>
      <c r="FI3" s="288"/>
      <c r="FJ3" s="288"/>
      <c r="FK3" s="288"/>
      <c r="FL3" s="288"/>
      <c r="FM3" s="288"/>
      <c r="FN3" s="288"/>
      <c r="FO3" s="289"/>
      <c r="FP3" s="289"/>
      <c r="FQ3" s="289"/>
      <c r="FR3" s="289"/>
      <c r="FS3" s="289"/>
      <c r="FT3" s="289"/>
      <c r="FU3" s="290"/>
      <c r="FV3" s="290"/>
      <c r="FW3" s="290"/>
      <c r="FX3" s="290"/>
      <c r="FY3" s="290"/>
      <c r="FZ3" s="290"/>
    </row>
    <row r="4" spans="1:182" s="292" customFormat="1" x14ac:dyDescent="0.25">
      <c r="A4" s="284"/>
      <c r="B4" s="285"/>
      <c r="C4" s="286" t="s">
        <v>19</v>
      </c>
      <c r="D4" s="286"/>
      <c r="E4" s="286"/>
      <c r="F4" s="286"/>
      <c r="G4" s="286"/>
      <c r="H4" s="286"/>
      <c r="I4" s="287"/>
      <c r="J4" s="287"/>
      <c r="K4" s="287"/>
      <c r="L4" s="287"/>
      <c r="M4" s="287"/>
      <c r="N4" s="287"/>
      <c r="O4" s="288"/>
      <c r="P4" s="288"/>
      <c r="Q4" s="288"/>
      <c r="R4" s="288"/>
      <c r="S4" s="288"/>
      <c r="T4" s="288"/>
      <c r="U4" s="289"/>
      <c r="V4" s="289"/>
      <c r="W4" s="289"/>
      <c r="X4" s="289"/>
      <c r="Y4" s="289"/>
      <c r="Z4" s="289"/>
      <c r="AA4" s="290" t="s">
        <v>211</v>
      </c>
      <c r="AB4" s="290"/>
      <c r="AC4" s="290"/>
      <c r="AD4" s="290"/>
      <c r="AE4" s="290"/>
      <c r="AF4" s="290"/>
      <c r="AG4" s="286" t="s">
        <v>20</v>
      </c>
      <c r="AH4" s="286"/>
      <c r="AI4" s="286"/>
      <c r="AJ4" s="286"/>
      <c r="AK4" s="286"/>
      <c r="AL4" s="286"/>
      <c r="AM4" s="291"/>
      <c r="AN4" s="291"/>
      <c r="AO4" s="291"/>
      <c r="AP4" s="291"/>
      <c r="AQ4" s="291"/>
      <c r="AR4" s="291"/>
      <c r="AS4" s="288"/>
      <c r="AT4" s="288"/>
      <c r="AU4" s="288"/>
      <c r="AV4" s="288"/>
      <c r="AW4" s="288"/>
      <c r="AX4" s="288"/>
      <c r="AY4" s="289"/>
      <c r="AZ4" s="289"/>
      <c r="BA4" s="289"/>
      <c r="BB4" s="289"/>
      <c r="BC4" s="289"/>
      <c r="BD4" s="289"/>
      <c r="BE4" s="290"/>
      <c r="BF4" s="290"/>
      <c r="BG4" s="290"/>
      <c r="BH4" s="290"/>
      <c r="BI4" s="290"/>
      <c r="BJ4" s="290"/>
      <c r="BK4" s="286" t="s">
        <v>21</v>
      </c>
      <c r="BL4" s="286"/>
      <c r="BM4" s="286"/>
      <c r="BN4" s="286"/>
      <c r="BO4" s="286"/>
      <c r="BP4" s="286"/>
      <c r="BQ4" s="291"/>
      <c r="BR4" s="291"/>
      <c r="BS4" s="291"/>
      <c r="BT4" s="291"/>
      <c r="BU4" s="291"/>
      <c r="BV4" s="291"/>
      <c r="BW4" s="288"/>
      <c r="BX4" s="288"/>
      <c r="BY4" s="288"/>
      <c r="BZ4" s="288"/>
      <c r="CA4" s="288"/>
      <c r="CB4" s="288"/>
      <c r="CC4" s="289"/>
      <c r="CD4" s="289"/>
      <c r="CE4" s="289"/>
      <c r="CF4" s="289"/>
      <c r="CG4" s="289"/>
      <c r="CH4" s="289"/>
      <c r="CI4" s="290"/>
      <c r="CJ4" s="290"/>
      <c r="CK4" s="290"/>
      <c r="CL4" s="290"/>
      <c r="CM4" s="290"/>
      <c r="CN4" s="290"/>
      <c r="CO4" s="286" t="s">
        <v>18</v>
      </c>
      <c r="CP4" s="286"/>
      <c r="CQ4" s="286"/>
      <c r="CR4" s="286"/>
      <c r="CS4" s="286"/>
      <c r="CT4" s="286"/>
      <c r="CU4" s="291"/>
      <c r="CV4" s="291"/>
      <c r="CW4" s="291"/>
      <c r="CX4" s="291"/>
      <c r="CY4" s="291"/>
      <c r="CZ4" s="291"/>
      <c r="DA4" s="288"/>
      <c r="DB4" s="288"/>
      <c r="DC4" s="288"/>
      <c r="DD4" s="288"/>
      <c r="DE4" s="288"/>
      <c r="DF4" s="288"/>
      <c r="DG4" s="289"/>
      <c r="DH4" s="289"/>
      <c r="DI4" s="289"/>
      <c r="DJ4" s="289"/>
      <c r="DK4" s="289"/>
      <c r="DL4" s="289"/>
      <c r="DM4" s="290"/>
      <c r="DN4" s="290"/>
      <c r="DO4" s="290"/>
      <c r="DP4" s="290"/>
      <c r="DQ4" s="290"/>
      <c r="DR4" s="290"/>
      <c r="DS4" s="286" t="s">
        <v>17</v>
      </c>
      <c r="DT4" s="286"/>
      <c r="DU4" s="286"/>
      <c r="DV4" s="286"/>
      <c r="DW4" s="286"/>
      <c r="DX4" s="286"/>
      <c r="DY4" s="291"/>
      <c r="DZ4" s="291"/>
      <c r="EA4" s="291"/>
      <c r="EB4" s="291"/>
      <c r="EC4" s="291"/>
      <c r="ED4" s="291"/>
      <c r="EE4" s="288"/>
      <c r="EF4" s="288"/>
      <c r="EG4" s="288"/>
      <c r="EH4" s="288"/>
      <c r="EI4" s="288"/>
      <c r="EJ4" s="288"/>
      <c r="EK4" s="289"/>
      <c r="EL4" s="289"/>
      <c r="EM4" s="289"/>
      <c r="EN4" s="289"/>
      <c r="EO4" s="289"/>
      <c r="EP4" s="289"/>
      <c r="EQ4" s="290"/>
      <c r="ER4" s="290"/>
      <c r="ES4" s="290"/>
      <c r="ET4" s="290"/>
      <c r="EU4" s="290"/>
      <c r="EV4" s="290"/>
      <c r="EW4" s="286" t="s">
        <v>55</v>
      </c>
      <c r="EX4" s="286"/>
      <c r="EY4" s="286"/>
      <c r="EZ4" s="286"/>
      <c r="FA4" s="286"/>
      <c r="FB4" s="286"/>
      <c r="FC4" s="291"/>
      <c r="FD4" s="291"/>
      <c r="FE4" s="291"/>
      <c r="FF4" s="291"/>
      <c r="FG4" s="291"/>
      <c r="FH4" s="291"/>
      <c r="FI4" s="288"/>
      <c r="FJ4" s="288"/>
      <c r="FK4" s="288"/>
      <c r="FL4" s="288"/>
      <c r="FM4" s="288"/>
      <c r="FN4" s="288"/>
      <c r="FO4" s="289"/>
      <c r="FP4" s="289"/>
      <c r="FQ4" s="289"/>
      <c r="FR4" s="289"/>
      <c r="FS4" s="289"/>
      <c r="FT4" s="289"/>
      <c r="FU4" s="290"/>
      <c r="FV4" s="290"/>
      <c r="FW4" s="290"/>
      <c r="FX4" s="290"/>
      <c r="FY4" s="290"/>
      <c r="FZ4" s="290"/>
    </row>
    <row r="5" spans="1:182" s="292" customFormat="1" x14ac:dyDescent="0.25">
      <c r="A5" s="284"/>
      <c r="B5" s="285"/>
      <c r="C5" s="286" t="s">
        <v>211</v>
      </c>
      <c r="D5" s="286"/>
      <c r="E5" s="286"/>
      <c r="F5" s="286"/>
      <c r="G5" s="286"/>
      <c r="H5" s="286"/>
      <c r="I5" s="287" t="s">
        <v>212</v>
      </c>
      <c r="J5" s="287"/>
      <c r="K5" s="287"/>
      <c r="L5" s="287"/>
      <c r="M5" s="287"/>
      <c r="N5" s="287"/>
      <c r="O5" s="288" t="s">
        <v>213</v>
      </c>
      <c r="P5" s="288"/>
      <c r="Q5" s="288"/>
      <c r="R5" s="288"/>
      <c r="S5" s="288"/>
      <c r="T5" s="288"/>
      <c r="U5" s="289" t="s">
        <v>214</v>
      </c>
      <c r="V5" s="289"/>
      <c r="W5" s="289"/>
      <c r="X5" s="289"/>
      <c r="Y5" s="289"/>
      <c r="Z5" s="289"/>
      <c r="AA5" s="290">
        <v>1</v>
      </c>
      <c r="AB5" s="290"/>
      <c r="AC5" s="290"/>
      <c r="AD5" s="290"/>
      <c r="AE5" s="290"/>
      <c r="AF5" s="290"/>
      <c r="AG5" s="286" t="s">
        <v>211</v>
      </c>
      <c r="AH5" s="286"/>
      <c r="AI5" s="286"/>
      <c r="AJ5" s="286"/>
      <c r="AK5" s="286"/>
      <c r="AL5" s="286"/>
      <c r="AM5" s="291" t="s">
        <v>212</v>
      </c>
      <c r="AN5" s="291"/>
      <c r="AO5" s="291"/>
      <c r="AP5" s="291"/>
      <c r="AQ5" s="291"/>
      <c r="AR5" s="291"/>
      <c r="AS5" s="288" t="s">
        <v>213</v>
      </c>
      <c r="AT5" s="288"/>
      <c r="AU5" s="288"/>
      <c r="AV5" s="288"/>
      <c r="AW5" s="288"/>
      <c r="AX5" s="288"/>
      <c r="AY5" s="289" t="s">
        <v>214</v>
      </c>
      <c r="AZ5" s="289"/>
      <c r="BA5" s="289"/>
      <c r="BB5" s="289"/>
      <c r="BC5" s="289"/>
      <c r="BD5" s="289"/>
      <c r="BE5" s="290" t="s">
        <v>211</v>
      </c>
      <c r="BF5" s="290"/>
      <c r="BG5" s="290"/>
      <c r="BH5" s="290"/>
      <c r="BI5" s="290"/>
      <c r="BJ5" s="290"/>
      <c r="BK5" s="286" t="s">
        <v>211</v>
      </c>
      <c r="BL5" s="286"/>
      <c r="BM5" s="286"/>
      <c r="BN5" s="286"/>
      <c r="BO5" s="286"/>
      <c r="BP5" s="286"/>
      <c r="BQ5" s="291" t="s">
        <v>212</v>
      </c>
      <c r="BR5" s="291"/>
      <c r="BS5" s="291"/>
      <c r="BT5" s="291"/>
      <c r="BU5" s="291"/>
      <c r="BV5" s="291"/>
      <c r="BW5" s="288" t="s">
        <v>213</v>
      </c>
      <c r="BX5" s="288"/>
      <c r="BY5" s="288"/>
      <c r="BZ5" s="288"/>
      <c r="CA5" s="288"/>
      <c r="CB5" s="288"/>
      <c r="CC5" s="289" t="s">
        <v>214</v>
      </c>
      <c r="CD5" s="289"/>
      <c r="CE5" s="289"/>
      <c r="CF5" s="289"/>
      <c r="CG5" s="289"/>
      <c r="CH5" s="289"/>
      <c r="CI5" s="290" t="s">
        <v>211</v>
      </c>
      <c r="CJ5" s="290"/>
      <c r="CK5" s="290"/>
      <c r="CL5" s="290"/>
      <c r="CM5" s="290"/>
      <c r="CN5" s="290"/>
      <c r="CO5" s="286" t="s">
        <v>211</v>
      </c>
      <c r="CP5" s="286"/>
      <c r="CQ5" s="286"/>
      <c r="CR5" s="286"/>
      <c r="CS5" s="286"/>
      <c r="CT5" s="286"/>
      <c r="CU5" s="291" t="s">
        <v>212</v>
      </c>
      <c r="CV5" s="291"/>
      <c r="CW5" s="291"/>
      <c r="CX5" s="291"/>
      <c r="CY5" s="291"/>
      <c r="CZ5" s="291"/>
      <c r="DA5" s="288" t="s">
        <v>213</v>
      </c>
      <c r="DB5" s="288"/>
      <c r="DC5" s="288"/>
      <c r="DD5" s="288"/>
      <c r="DE5" s="288"/>
      <c r="DF5" s="288"/>
      <c r="DG5" s="289" t="s">
        <v>214</v>
      </c>
      <c r="DH5" s="289"/>
      <c r="DI5" s="289"/>
      <c r="DJ5" s="289"/>
      <c r="DK5" s="289"/>
      <c r="DL5" s="289"/>
      <c r="DM5" s="290" t="s">
        <v>211</v>
      </c>
      <c r="DN5" s="290"/>
      <c r="DO5" s="290"/>
      <c r="DP5" s="290"/>
      <c r="DQ5" s="290"/>
      <c r="DR5" s="290"/>
      <c r="DS5" s="286" t="s">
        <v>211</v>
      </c>
      <c r="DT5" s="286"/>
      <c r="DU5" s="286"/>
      <c r="DV5" s="286"/>
      <c r="DW5" s="286"/>
      <c r="DX5" s="286"/>
      <c r="DY5" s="291" t="s">
        <v>212</v>
      </c>
      <c r="DZ5" s="291"/>
      <c r="EA5" s="291"/>
      <c r="EB5" s="291"/>
      <c r="EC5" s="291"/>
      <c r="ED5" s="291"/>
      <c r="EE5" s="288" t="s">
        <v>213</v>
      </c>
      <c r="EF5" s="288"/>
      <c r="EG5" s="288"/>
      <c r="EH5" s="288"/>
      <c r="EI5" s="288"/>
      <c r="EJ5" s="288"/>
      <c r="EK5" s="289" t="s">
        <v>214</v>
      </c>
      <c r="EL5" s="289"/>
      <c r="EM5" s="289"/>
      <c r="EN5" s="289"/>
      <c r="EO5" s="289"/>
      <c r="EP5" s="289"/>
      <c r="EQ5" s="290" t="s">
        <v>211</v>
      </c>
      <c r="ER5" s="290"/>
      <c r="ES5" s="290"/>
      <c r="ET5" s="290"/>
      <c r="EU5" s="290"/>
      <c r="EV5" s="290"/>
      <c r="EW5" s="286" t="s">
        <v>211</v>
      </c>
      <c r="EX5" s="286"/>
      <c r="EY5" s="286"/>
      <c r="EZ5" s="286"/>
      <c r="FA5" s="286"/>
      <c r="FB5" s="286"/>
      <c r="FC5" s="291" t="s">
        <v>212</v>
      </c>
      <c r="FD5" s="291"/>
      <c r="FE5" s="291"/>
      <c r="FF5" s="291"/>
      <c r="FG5" s="291"/>
      <c r="FH5" s="291"/>
      <c r="FI5" s="288" t="s">
        <v>213</v>
      </c>
      <c r="FJ5" s="288"/>
      <c r="FK5" s="288"/>
      <c r="FL5" s="288"/>
      <c r="FM5" s="288"/>
      <c r="FN5" s="288"/>
      <c r="FO5" s="289" t="s">
        <v>214</v>
      </c>
      <c r="FP5" s="289"/>
      <c r="FQ5" s="289"/>
      <c r="FR5" s="289"/>
      <c r="FS5" s="289"/>
      <c r="FT5" s="289"/>
      <c r="FU5" s="290" t="s">
        <v>211</v>
      </c>
      <c r="FV5" s="290"/>
      <c r="FW5" s="290"/>
      <c r="FX5" s="290"/>
      <c r="FY5" s="290"/>
      <c r="FZ5" s="290"/>
    </row>
    <row r="6" spans="1:182" s="292" customFormat="1" x14ac:dyDescent="0.25">
      <c r="A6" s="284"/>
      <c r="B6" s="285"/>
      <c r="C6" s="286">
        <v>1</v>
      </c>
      <c r="D6" s="286"/>
      <c r="E6" s="286"/>
      <c r="F6" s="286"/>
      <c r="G6" s="286"/>
      <c r="H6" s="286"/>
      <c r="I6" s="287">
        <v>1</v>
      </c>
      <c r="J6" s="287"/>
      <c r="K6" s="287"/>
      <c r="L6" s="287"/>
      <c r="M6" s="287"/>
      <c r="N6" s="287"/>
      <c r="O6" s="288">
        <v>1</v>
      </c>
      <c r="P6" s="288"/>
      <c r="Q6" s="288"/>
      <c r="R6" s="288"/>
      <c r="S6" s="288"/>
      <c r="T6" s="288"/>
      <c r="U6" s="289">
        <v>1</v>
      </c>
      <c r="V6" s="289"/>
      <c r="W6" s="289"/>
      <c r="X6" s="289"/>
      <c r="Y6" s="289"/>
      <c r="Z6" s="289"/>
      <c r="AA6" s="290" t="s">
        <v>212</v>
      </c>
      <c r="AB6" s="290"/>
      <c r="AC6" s="290"/>
      <c r="AD6" s="290"/>
      <c r="AE6" s="290"/>
      <c r="AF6" s="290"/>
      <c r="AG6" s="286">
        <v>1</v>
      </c>
      <c r="AH6" s="286"/>
      <c r="AI6" s="286"/>
      <c r="AJ6" s="286"/>
      <c r="AK6" s="286"/>
      <c r="AL6" s="286"/>
      <c r="AM6" s="291">
        <v>1</v>
      </c>
      <c r="AN6" s="291"/>
      <c r="AO6" s="291"/>
      <c r="AP6" s="291"/>
      <c r="AQ6" s="291"/>
      <c r="AR6" s="291"/>
      <c r="AS6" s="288">
        <v>1</v>
      </c>
      <c r="AT6" s="288"/>
      <c r="AU6" s="288"/>
      <c r="AV6" s="288"/>
      <c r="AW6" s="288"/>
      <c r="AX6" s="288"/>
      <c r="AY6" s="289">
        <v>1</v>
      </c>
      <c r="AZ6" s="289"/>
      <c r="BA6" s="289"/>
      <c r="BB6" s="289"/>
      <c r="BC6" s="289"/>
      <c r="BD6" s="289"/>
      <c r="BE6" s="290">
        <v>1</v>
      </c>
      <c r="BF6" s="290"/>
      <c r="BG6" s="290"/>
      <c r="BH6" s="290"/>
      <c r="BI6" s="290"/>
      <c r="BJ6" s="290"/>
      <c r="BK6" s="286">
        <v>1</v>
      </c>
      <c r="BL6" s="286"/>
      <c r="BM6" s="286"/>
      <c r="BN6" s="286"/>
      <c r="BO6" s="286"/>
      <c r="BP6" s="286"/>
      <c r="BQ6" s="291">
        <v>1</v>
      </c>
      <c r="BR6" s="291"/>
      <c r="BS6" s="291"/>
      <c r="BT6" s="291"/>
      <c r="BU6" s="291"/>
      <c r="BV6" s="291"/>
      <c r="BW6" s="288">
        <v>1</v>
      </c>
      <c r="BX6" s="288"/>
      <c r="BY6" s="288"/>
      <c r="BZ6" s="288"/>
      <c r="CA6" s="288"/>
      <c r="CB6" s="288"/>
      <c r="CC6" s="289">
        <v>1</v>
      </c>
      <c r="CD6" s="289"/>
      <c r="CE6" s="289"/>
      <c r="CF6" s="289"/>
      <c r="CG6" s="289"/>
      <c r="CH6" s="289"/>
      <c r="CI6" s="290">
        <v>1</v>
      </c>
      <c r="CJ6" s="290"/>
      <c r="CK6" s="290"/>
      <c r="CL6" s="290"/>
      <c r="CM6" s="290"/>
      <c r="CN6" s="290"/>
      <c r="CO6" s="286">
        <v>1</v>
      </c>
      <c r="CP6" s="286"/>
      <c r="CQ6" s="286"/>
      <c r="CR6" s="286"/>
      <c r="CS6" s="286"/>
      <c r="CT6" s="286"/>
      <c r="CU6" s="291">
        <v>1</v>
      </c>
      <c r="CV6" s="291"/>
      <c r="CW6" s="291"/>
      <c r="CX6" s="291"/>
      <c r="CY6" s="291"/>
      <c r="CZ6" s="291"/>
      <c r="DA6" s="288">
        <v>1</v>
      </c>
      <c r="DB6" s="288"/>
      <c r="DC6" s="288"/>
      <c r="DD6" s="288"/>
      <c r="DE6" s="288"/>
      <c r="DF6" s="288"/>
      <c r="DG6" s="289">
        <v>1</v>
      </c>
      <c r="DH6" s="289"/>
      <c r="DI6" s="289"/>
      <c r="DJ6" s="289"/>
      <c r="DK6" s="289"/>
      <c r="DL6" s="289"/>
      <c r="DM6" s="290">
        <v>1</v>
      </c>
      <c r="DN6" s="290"/>
      <c r="DO6" s="290"/>
      <c r="DP6" s="290"/>
      <c r="DQ6" s="290"/>
      <c r="DR6" s="290"/>
      <c r="DS6" s="286">
        <v>1</v>
      </c>
      <c r="DT6" s="286"/>
      <c r="DU6" s="286"/>
      <c r="DV6" s="286"/>
      <c r="DW6" s="286"/>
      <c r="DX6" s="286"/>
      <c r="DY6" s="291">
        <v>1</v>
      </c>
      <c r="DZ6" s="291"/>
      <c r="EA6" s="291"/>
      <c r="EB6" s="291"/>
      <c r="EC6" s="291"/>
      <c r="ED6" s="291"/>
      <c r="EE6" s="288">
        <v>1</v>
      </c>
      <c r="EF6" s="288"/>
      <c r="EG6" s="288"/>
      <c r="EH6" s="288"/>
      <c r="EI6" s="288"/>
      <c r="EJ6" s="288"/>
      <c r="EK6" s="289">
        <v>1</v>
      </c>
      <c r="EL6" s="289"/>
      <c r="EM6" s="289"/>
      <c r="EN6" s="289"/>
      <c r="EO6" s="289"/>
      <c r="EP6" s="289"/>
      <c r="EQ6" s="290">
        <v>1</v>
      </c>
      <c r="ER6" s="290"/>
      <c r="ES6" s="290"/>
      <c r="ET6" s="290"/>
      <c r="EU6" s="290"/>
      <c r="EV6" s="290"/>
      <c r="EW6" s="286">
        <v>1</v>
      </c>
      <c r="EX6" s="286"/>
      <c r="EY6" s="286"/>
      <c r="EZ6" s="286"/>
      <c r="FA6" s="286"/>
      <c r="FB6" s="286"/>
      <c r="FC6" s="291">
        <v>1</v>
      </c>
      <c r="FD6" s="291"/>
      <c r="FE6" s="291"/>
      <c r="FF6" s="291"/>
      <c r="FG6" s="291"/>
      <c r="FH6" s="291"/>
      <c r="FI6" s="288">
        <v>1</v>
      </c>
      <c r="FJ6" s="288"/>
      <c r="FK6" s="288"/>
      <c r="FL6" s="288"/>
      <c r="FM6" s="288"/>
      <c r="FN6" s="288"/>
      <c r="FO6" s="289">
        <v>1</v>
      </c>
      <c r="FP6" s="289"/>
      <c r="FQ6" s="289"/>
      <c r="FR6" s="289"/>
      <c r="FS6" s="289"/>
      <c r="FT6" s="289"/>
      <c r="FU6" s="290">
        <v>1</v>
      </c>
      <c r="FV6" s="290"/>
      <c r="FW6" s="290"/>
      <c r="FX6" s="290"/>
      <c r="FY6" s="290"/>
      <c r="FZ6" s="290"/>
    </row>
    <row r="7" spans="1:182" s="292" customFormat="1" x14ac:dyDescent="0.25">
      <c r="A7" s="284"/>
      <c r="B7" s="285"/>
      <c r="C7" s="286" t="s">
        <v>219</v>
      </c>
      <c r="D7" s="286"/>
      <c r="E7" s="286"/>
      <c r="F7" s="286"/>
      <c r="G7" s="286"/>
      <c r="H7" s="286"/>
      <c r="I7" s="287" t="s">
        <v>221</v>
      </c>
      <c r="J7" s="287"/>
      <c r="K7" s="287"/>
      <c r="L7" s="287"/>
      <c r="M7" s="287"/>
      <c r="N7" s="287"/>
      <c r="O7" s="288" t="s">
        <v>223</v>
      </c>
      <c r="P7" s="288"/>
      <c r="Q7" s="288"/>
      <c r="R7" s="288"/>
      <c r="S7" s="288"/>
      <c r="T7" s="288"/>
      <c r="U7" s="289" t="s">
        <v>225</v>
      </c>
      <c r="V7" s="289"/>
      <c r="W7" s="289"/>
      <c r="X7" s="289"/>
      <c r="Y7" s="289"/>
      <c r="Z7" s="289"/>
      <c r="AA7" s="290">
        <v>1</v>
      </c>
      <c r="AB7" s="290"/>
      <c r="AC7" s="290"/>
      <c r="AD7" s="290"/>
      <c r="AE7" s="290"/>
      <c r="AF7" s="290"/>
      <c r="AG7" s="286" t="s">
        <v>219</v>
      </c>
      <c r="AH7" s="286"/>
      <c r="AI7" s="286"/>
      <c r="AJ7" s="286"/>
      <c r="AK7" s="286"/>
      <c r="AL7" s="286"/>
      <c r="AM7" s="291" t="s">
        <v>221</v>
      </c>
      <c r="AN7" s="291"/>
      <c r="AO7" s="291"/>
      <c r="AP7" s="291"/>
      <c r="AQ7" s="291"/>
      <c r="AR7" s="291"/>
      <c r="AS7" s="288" t="s">
        <v>223</v>
      </c>
      <c r="AT7" s="288"/>
      <c r="AU7" s="288"/>
      <c r="AV7" s="288"/>
      <c r="AW7" s="288"/>
      <c r="AX7" s="288"/>
      <c r="AY7" s="289" t="s">
        <v>225</v>
      </c>
      <c r="AZ7" s="289"/>
      <c r="BA7" s="289"/>
      <c r="BB7" s="289"/>
      <c r="BC7" s="289"/>
      <c r="BD7" s="289"/>
      <c r="BE7" s="290" t="s">
        <v>212</v>
      </c>
      <c r="BF7" s="290"/>
      <c r="BG7" s="290"/>
      <c r="BH7" s="290"/>
      <c r="BI7" s="290"/>
      <c r="BJ7" s="290"/>
      <c r="BK7" s="286" t="s">
        <v>219</v>
      </c>
      <c r="BL7" s="286"/>
      <c r="BM7" s="286"/>
      <c r="BN7" s="286"/>
      <c r="BO7" s="286"/>
      <c r="BP7" s="286"/>
      <c r="BQ7" s="291" t="s">
        <v>221</v>
      </c>
      <c r="BR7" s="291"/>
      <c r="BS7" s="291"/>
      <c r="BT7" s="291"/>
      <c r="BU7" s="291"/>
      <c r="BV7" s="291"/>
      <c r="BW7" s="288" t="s">
        <v>223</v>
      </c>
      <c r="BX7" s="288"/>
      <c r="BY7" s="288"/>
      <c r="BZ7" s="288"/>
      <c r="CA7" s="288"/>
      <c r="CB7" s="288"/>
      <c r="CC7" s="289" t="s">
        <v>225</v>
      </c>
      <c r="CD7" s="289"/>
      <c r="CE7" s="289"/>
      <c r="CF7" s="289"/>
      <c r="CG7" s="289"/>
      <c r="CH7" s="289"/>
      <c r="CI7" s="290" t="s">
        <v>212</v>
      </c>
      <c r="CJ7" s="290"/>
      <c r="CK7" s="290"/>
      <c r="CL7" s="290"/>
      <c r="CM7" s="290"/>
      <c r="CN7" s="290"/>
      <c r="CO7" s="286" t="s">
        <v>219</v>
      </c>
      <c r="CP7" s="286"/>
      <c r="CQ7" s="286"/>
      <c r="CR7" s="286"/>
      <c r="CS7" s="286"/>
      <c r="CT7" s="286"/>
      <c r="CU7" s="291" t="s">
        <v>221</v>
      </c>
      <c r="CV7" s="291"/>
      <c r="CW7" s="291"/>
      <c r="CX7" s="291"/>
      <c r="CY7" s="291"/>
      <c r="CZ7" s="291"/>
      <c r="DA7" s="288" t="s">
        <v>223</v>
      </c>
      <c r="DB7" s="288"/>
      <c r="DC7" s="288"/>
      <c r="DD7" s="288"/>
      <c r="DE7" s="288"/>
      <c r="DF7" s="288"/>
      <c r="DG7" s="289" t="s">
        <v>225</v>
      </c>
      <c r="DH7" s="289"/>
      <c r="DI7" s="289"/>
      <c r="DJ7" s="289"/>
      <c r="DK7" s="289"/>
      <c r="DL7" s="289"/>
      <c r="DM7" s="290" t="s">
        <v>212</v>
      </c>
      <c r="DN7" s="290"/>
      <c r="DO7" s="290"/>
      <c r="DP7" s="290"/>
      <c r="DQ7" s="290"/>
      <c r="DR7" s="290"/>
      <c r="DS7" s="286" t="s">
        <v>219</v>
      </c>
      <c r="DT7" s="286"/>
      <c r="DU7" s="286"/>
      <c r="DV7" s="286"/>
      <c r="DW7" s="286"/>
      <c r="DX7" s="286"/>
      <c r="DY7" s="291" t="s">
        <v>221</v>
      </c>
      <c r="DZ7" s="291"/>
      <c r="EA7" s="291"/>
      <c r="EB7" s="291"/>
      <c r="EC7" s="291"/>
      <c r="ED7" s="291"/>
      <c r="EE7" s="288" t="s">
        <v>223</v>
      </c>
      <c r="EF7" s="288"/>
      <c r="EG7" s="288"/>
      <c r="EH7" s="288"/>
      <c r="EI7" s="288"/>
      <c r="EJ7" s="288"/>
      <c r="EK7" s="289" t="s">
        <v>225</v>
      </c>
      <c r="EL7" s="289"/>
      <c r="EM7" s="289"/>
      <c r="EN7" s="289"/>
      <c r="EO7" s="289"/>
      <c r="EP7" s="289"/>
      <c r="EQ7" s="290" t="s">
        <v>212</v>
      </c>
      <c r="ER7" s="290"/>
      <c r="ES7" s="290"/>
      <c r="ET7" s="290"/>
      <c r="EU7" s="290"/>
      <c r="EV7" s="290"/>
      <c r="EW7" s="286" t="s">
        <v>219</v>
      </c>
      <c r="EX7" s="286"/>
      <c r="EY7" s="286"/>
      <c r="EZ7" s="286"/>
      <c r="FA7" s="286"/>
      <c r="FB7" s="286"/>
      <c r="FC7" s="291" t="s">
        <v>221</v>
      </c>
      <c r="FD7" s="291"/>
      <c r="FE7" s="291"/>
      <c r="FF7" s="291"/>
      <c r="FG7" s="291"/>
      <c r="FH7" s="291"/>
      <c r="FI7" s="288" t="s">
        <v>223</v>
      </c>
      <c r="FJ7" s="288"/>
      <c r="FK7" s="288"/>
      <c r="FL7" s="288"/>
      <c r="FM7" s="288"/>
      <c r="FN7" s="288"/>
      <c r="FO7" s="289" t="s">
        <v>225</v>
      </c>
      <c r="FP7" s="289"/>
      <c r="FQ7" s="289"/>
      <c r="FR7" s="289"/>
      <c r="FS7" s="289"/>
      <c r="FT7" s="289"/>
      <c r="FU7" s="290" t="s">
        <v>212</v>
      </c>
      <c r="FV7" s="290"/>
      <c r="FW7" s="290"/>
      <c r="FX7" s="290"/>
      <c r="FY7" s="290"/>
      <c r="FZ7" s="290"/>
    </row>
    <row r="8" spans="1:182" s="292" customFormat="1" x14ac:dyDescent="0.25">
      <c r="A8" s="284"/>
      <c r="B8" s="285"/>
      <c r="C8" s="286">
        <v>1</v>
      </c>
      <c r="D8" s="286"/>
      <c r="E8" s="286"/>
      <c r="F8" s="286" t="s">
        <v>55</v>
      </c>
      <c r="G8" s="286"/>
      <c r="H8" s="286"/>
      <c r="I8" s="287">
        <v>1</v>
      </c>
      <c r="J8" s="287"/>
      <c r="K8" s="287"/>
      <c r="L8" s="287" t="s">
        <v>55</v>
      </c>
      <c r="M8" s="287"/>
      <c r="N8" s="287"/>
      <c r="O8" s="288">
        <v>1</v>
      </c>
      <c r="P8" s="288"/>
      <c r="Q8" s="288"/>
      <c r="R8" s="288" t="s">
        <v>55</v>
      </c>
      <c r="S8" s="288"/>
      <c r="T8" s="288"/>
      <c r="U8" s="289">
        <v>1</v>
      </c>
      <c r="V8" s="289"/>
      <c r="W8" s="289"/>
      <c r="X8" s="289" t="s">
        <v>55</v>
      </c>
      <c r="Y8" s="289"/>
      <c r="Z8" s="289"/>
      <c r="AA8" s="290" t="s">
        <v>213</v>
      </c>
      <c r="AB8" s="290"/>
      <c r="AC8" s="290"/>
      <c r="AD8" s="290"/>
      <c r="AE8" s="290"/>
      <c r="AF8" s="290"/>
      <c r="AG8" s="286">
        <v>1</v>
      </c>
      <c r="AH8" s="286"/>
      <c r="AI8" s="286"/>
      <c r="AJ8" s="286" t="s">
        <v>55</v>
      </c>
      <c r="AK8" s="286"/>
      <c r="AL8" s="286"/>
      <c r="AM8" s="291">
        <v>1</v>
      </c>
      <c r="AN8" s="291"/>
      <c r="AO8" s="291"/>
      <c r="AP8" s="291" t="s">
        <v>55</v>
      </c>
      <c r="AQ8" s="291"/>
      <c r="AR8" s="291"/>
      <c r="AS8" s="288">
        <v>1</v>
      </c>
      <c r="AT8" s="288"/>
      <c r="AU8" s="288"/>
      <c r="AV8" s="288" t="s">
        <v>55</v>
      </c>
      <c r="AW8" s="288"/>
      <c r="AX8" s="288"/>
      <c r="AY8" s="289">
        <v>1</v>
      </c>
      <c r="AZ8" s="289"/>
      <c r="BA8" s="289"/>
      <c r="BB8" s="289" t="s">
        <v>55</v>
      </c>
      <c r="BC8" s="289"/>
      <c r="BD8" s="289"/>
      <c r="BE8" s="290">
        <v>1</v>
      </c>
      <c r="BF8" s="290"/>
      <c r="BG8" s="290"/>
      <c r="BH8" s="290"/>
      <c r="BI8" s="290"/>
      <c r="BJ8" s="290"/>
      <c r="BK8" s="286">
        <v>1</v>
      </c>
      <c r="BL8" s="286"/>
      <c r="BM8" s="286"/>
      <c r="BN8" s="286" t="s">
        <v>55</v>
      </c>
      <c r="BO8" s="286"/>
      <c r="BP8" s="286"/>
      <c r="BQ8" s="291">
        <v>1</v>
      </c>
      <c r="BR8" s="291"/>
      <c r="BS8" s="291"/>
      <c r="BT8" s="291" t="s">
        <v>55</v>
      </c>
      <c r="BU8" s="291"/>
      <c r="BV8" s="291"/>
      <c r="BW8" s="288">
        <v>1</v>
      </c>
      <c r="BX8" s="288"/>
      <c r="BY8" s="288"/>
      <c r="BZ8" s="288" t="s">
        <v>55</v>
      </c>
      <c r="CA8" s="288"/>
      <c r="CB8" s="288"/>
      <c r="CC8" s="289">
        <v>1</v>
      </c>
      <c r="CD8" s="289"/>
      <c r="CE8" s="289"/>
      <c r="CF8" s="289" t="s">
        <v>55</v>
      </c>
      <c r="CG8" s="289"/>
      <c r="CH8" s="289"/>
      <c r="CI8" s="290">
        <v>1</v>
      </c>
      <c r="CJ8" s="290"/>
      <c r="CK8" s="290"/>
      <c r="CL8" s="290"/>
      <c r="CM8" s="290"/>
      <c r="CN8" s="290"/>
      <c r="CO8" s="286">
        <v>1</v>
      </c>
      <c r="CP8" s="286"/>
      <c r="CQ8" s="286"/>
      <c r="CR8" s="286" t="s">
        <v>55</v>
      </c>
      <c r="CS8" s="286"/>
      <c r="CT8" s="286"/>
      <c r="CU8" s="291">
        <v>1</v>
      </c>
      <c r="CV8" s="291"/>
      <c r="CW8" s="291"/>
      <c r="CX8" s="291" t="s">
        <v>55</v>
      </c>
      <c r="CY8" s="291"/>
      <c r="CZ8" s="291"/>
      <c r="DA8" s="288">
        <v>1</v>
      </c>
      <c r="DB8" s="288"/>
      <c r="DC8" s="288"/>
      <c r="DD8" s="288" t="s">
        <v>55</v>
      </c>
      <c r="DE8" s="288"/>
      <c r="DF8" s="288"/>
      <c r="DG8" s="289">
        <v>1</v>
      </c>
      <c r="DH8" s="289"/>
      <c r="DI8" s="289"/>
      <c r="DJ8" s="289" t="s">
        <v>55</v>
      </c>
      <c r="DK8" s="289"/>
      <c r="DL8" s="289"/>
      <c r="DM8" s="290">
        <v>1</v>
      </c>
      <c r="DN8" s="290"/>
      <c r="DO8" s="290"/>
      <c r="DP8" s="290"/>
      <c r="DQ8" s="290"/>
      <c r="DR8" s="290"/>
      <c r="DS8" s="286">
        <v>1</v>
      </c>
      <c r="DT8" s="286"/>
      <c r="DU8" s="286"/>
      <c r="DV8" s="286" t="s">
        <v>55</v>
      </c>
      <c r="DW8" s="286"/>
      <c r="DX8" s="286"/>
      <c r="DY8" s="291">
        <v>1</v>
      </c>
      <c r="DZ8" s="291"/>
      <c r="EA8" s="291"/>
      <c r="EB8" s="291" t="s">
        <v>55</v>
      </c>
      <c r="EC8" s="291"/>
      <c r="ED8" s="291"/>
      <c r="EE8" s="288">
        <v>1</v>
      </c>
      <c r="EF8" s="288"/>
      <c r="EG8" s="288"/>
      <c r="EH8" s="288" t="s">
        <v>55</v>
      </c>
      <c r="EI8" s="288"/>
      <c r="EJ8" s="288"/>
      <c r="EK8" s="289">
        <v>1</v>
      </c>
      <c r="EL8" s="289"/>
      <c r="EM8" s="289"/>
      <c r="EN8" s="289" t="s">
        <v>55</v>
      </c>
      <c r="EO8" s="289"/>
      <c r="EP8" s="289"/>
      <c r="EQ8" s="290">
        <v>1</v>
      </c>
      <c r="ER8" s="290"/>
      <c r="ES8" s="290"/>
      <c r="ET8" s="290"/>
      <c r="EU8" s="290"/>
      <c r="EV8" s="290"/>
      <c r="EW8" s="286">
        <v>1</v>
      </c>
      <c r="EX8" s="286"/>
      <c r="EY8" s="286"/>
      <c r="EZ8" s="286" t="s">
        <v>55</v>
      </c>
      <c r="FA8" s="286"/>
      <c r="FB8" s="286"/>
      <c r="FC8" s="291">
        <v>1</v>
      </c>
      <c r="FD8" s="291"/>
      <c r="FE8" s="291"/>
      <c r="FF8" s="291" t="s">
        <v>55</v>
      </c>
      <c r="FG8" s="291"/>
      <c r="FH8" s="291"/>
      <c r="FI8" s="288">
        <v>1</v>
      </c>
      <c r="FJ8" s="288"/>
      <c r="FK8" s="288"/>
      <c r="FL8" s="288" t="s">
        <v>55</v>
      </c>
      <c r="FM8" s="288"/>
      <c r="FN8" s="288"/>
      <c r="FO8" s="289">
        <v>1</v>
      </c>
      <c r="FP8" s="289"/>
      <c r="FQ8" s="289"/>
      <c r="FR8" s="289" t="s">
        <v>55</v>
      </c>
      <c r="FS8" s="289"/>
      <c r="FT8" s="289"/>
      <c r="FU8" s="290">
        <v>1</v>
      </c>
      <c r="FV8" s="290"/>
      <c r="FW8" s="290"/>
      <c r="FX8" s="290"/>
      <c r="FY8" s="290"/>
      <c r="FZ8" s="290"/>
    </row>
    <row r="9" spans="1:182" s="292" customFormat="1" x14ac:dyDescent="0.25">
      <c r="C9" s="286" t="s">
        <v>217</v>
      </c>
      <c r="D9" s="286"/>
      <c r="E9" s="286"/>
      <c r="F9" s="286" t="s">
        <v>217</v>
      </c>
      <c r="G9" s="286"/>
      <c r="H9" s="286"/>
      <c r="I9" s="287" t="s">
        <v>217</v>
      </c>
      <c r="J9" s="287"/>
      <c r="K9" s="287"/>
      <c r="L9" s="287" t="s">
        <v>217</v>
      </c>
      <c r="M9" s="287"/>
      <c r="N9" s="287"/>
      <c r="O9" s="288" t="s">
        <v>217</v>
      </c>
      <c r="P9" s="288"/>
      <c r="Q9" s="288"/>
      <c r="R9" s="288" t="s">
        <v>217</v>
      </c>
      <c r="S9" s="288"/>
      <c r="T9" s="288"/>
      <c r="U9" s="289" t="s">
        <v>217</v>
      </c>
      <c r="V9" s="289"/>
      <c r="W9" s="289"/>
      <c r="X9" s="289" t="s">
        <v>217</v>
      </c>
      <c r="Y9" s="289"/>
      <c r="Z9" s="289"/>
      <c r="AA9" s="290"/>
      <c r="AB9" s="290"/>
      <c r="AC9" s="290"/>
      <c r="AD9" s="290"/>
      <c r="AE9" s="290"/>
      <c r="AF9" s="290"/>
      <c r="AG9" s="286" t="s">
        <v>217</v>
      </c>
      <c r="AH9" s="286"/>
      <c r="AI9" s="286"/>
      <c r="AJ9" s="286" t="s">
        <v>217</v>
      </c>
      <c r="AK9" s="286"/>
      <c r="AL9" s="286"/>
      <c r="AM9" s="291" t="s">
        <v>217</v>
      </c>
      <c r="AN9" s="291"/>
      <c r="AO9" s="291"/>
      <c r="AP9" s="291" t="s">
        <v>217</v>
      </c>
      <c r="AQ9" s="291"/>
      <c r="AR9" s="291"/>
      <c r="AS9" s="288" t="s">
        <v>217</v>
      </c>
      <c r="AT9" s="288"/>
      <c r="AU9" s="288"/>
      <c r="AV9" s="288" t="s">
        <v>217</v>
      </c>
      <c r="AW9" s="288"/>
      <c r="AX9" s="288"/>
      <c r="AY9" s="289" t="s">
        <v>217</v>
      </c>
      <c r="AZ9" s="289"/>
      <c r="BA9" s="289"/>
      <c r="BB9" s="289" t="s">
        <v>217</v>
      </c>
      <c r="BC9" s="289"/>
      <c r="BD9" s="289"/>
      <c r="BE9" s="290" t="s">
        <v>213</v>
      </c>
      <c r="BF9" s="290"/>
      <c r="BG9" s="290"/>
      <c r="BH9" s="290"/>
      <c r="BI9" s="290"/>
      <c r="BJ9" s="290"/>
      <c r="BK9" s="286" t="s">
        <v>217</v>
      </c>
      <c r="BL9" s="286"/>
      <c r="BM9" s="286"/>
      <c r="BN9" s="286" t="s">
        <v>217</v>
      </c>
      <c r="BO9" s="286"/>
      <c r="BP9" s="286"/>
      <c r="BQ9" s="291" t="s">
        <v>217</v>
      </c>
      <c r="BR9" s="291"/>
      <c r="BS9" s="291"/>
      <c r="BT9" s="291" t="s">
        <v>217</v>
      </c>
      <c r="BU9" s="291"/>
      <c r="BV9" s="291"/>
      <c r="BW9" s="288" t="s">
        <v>217</v>
      </c>
      <c r="BX9" s="288"/>
      <c r="BY9" s="288"/>
      <c r="BZ9" s="288" t="s">
        <v>217</v>
      </c>
      <c r="CA9" s="288"/>
      <c r="CB9" s="288"/>
      <c r="CC9" s="289" t="s">
        <v>217</v>
      </c>
      <c r="CD9" s="289"/>
      <c r="CE9" s="289"/>
      <c r="CF9" s="289" t="s">
        <v>217</v>
      </c>
      <c r="CG9" s="289"/>
      <c r="CH9" s="289"/>
      <c r="CI9" s="290" t="s">
        <v>213</v>
      </c>
      <c r="CJ9" s="290"/>
      <c r="CK9" s="290"/>
      <c r="CL9" s="290"/>
      <c r="CM9" s="290"/>
      <c r="CN9" s="290"/>
      <c r="CO9" s="286" t="s">
        <v>217</v>
      </c>
      <c r="CP9" s="286"/>
      <c r="CQ9" s="286"/>
      <c r="CR9" s="286" t="s">
        <v>217</v>
      </c>
      <c r="CS9" s="286"/>
      <c r="CT9" s="286"/>
      <c r="CU9" s="291" t="s">
        <v>217</v>
      </c>
      <c r="CV9" s="291"/>
      <c r="CW9" s="291"/>
      <c r="CX9" s="291" t="s">
        <v>217</v>
      </c>
      <c r="CY9" s="291"/>
      <c r="CZ9" s="291"/>
      <c r="DA9" s="288" t="s">
        <v>217</v>
      </c>
      <c r="DB9" s="288"/>
      <c r="DC9" s="288"/>
      <c r="DD9" s="288" t="s">
        <v>217</v>
      </c>
      <c r="DE9" s="288"/>
      <c r="DF9" s="288"/>
      <c r="DG9" s="289" t="s">
        <v>217</v>
      </c>
      <c r="DH9" s="289"/>
      <c r="DI9" s="289"/>
      <c r="DJ9" s="289" t="s">
        <v>217</v>
      </c>
      <c r="DK9" s="289"/>
      <c r="DL9" s="289"/>
      <c r="DM9" s="290" t="s">
        <v>213</v>
      </c>
      <c r="DN9" s="290"/>
      <c r="DO9" s="290"/>
      <c r="DP9" s="290"/>
      <c r="DQ9" s="290"/>
      <c r="DR9" s="290"/>
      <c r="DS9" s="286" t="s">
        <v>217</v>
      </c>
      <c r="DT9" s="286"/>
      <c r="DU9" s="286"/>
      <c r="DV9" s="286" t="s">
        <v>217</v>
      </c>
      <c r="DW9" s="286"/>
      <c r="DX9" s="286"/>
      <c r="DY9" s="291" t="s">
        <v>217</v>
      </c>
      <c r="DZ9" s="291"/>
      <c r="EA9" s="291"/>
      <c r="EB9" s="291" t="s">
        <v>217</v>
      </c>
      <c r="EC9" s="291"/>
      <c r="ED9" s="291"/>
      <c r="EE9" s="288" t="s">
        <v>217</v>
      </c>
      <c r="EF9" s="288"/>
      <c r="EG9" s="288"/>
      <c r="EH9" s="288" t="s">
        <v>217</v>
      </c>
      <c r="EI9" s="288"/>
      <c r="EJ9" s="288"/>
      <c r="EK9" s="289" t="s">
        <v>217</v>
      </c>
      <c r="EL9" s="289"/>
      <c r="EM9" s="289"/>
      <c r="EN9" s="289" t="s">
        <v>217</v>
      </c>
      <c r="EO9" s="289"/>
      <c r="EP9" s="289"/>
      <c r="EQ9" s="290" t="s">
        <v>213</v>
      </c>
      <c r="ER9" s="290"/>
      <c r="ES9" s="290"/>
      <c r="ET9" s="290"/>
      <c r="EU9" s="290"/>
      <c r="EV9" s="290"/>
      <c r="EW9" s="286" t="s">
        <v>217</v>
      </c>
      <c r="EX9" s="286"/>
      <c r="EY9" s="286"/>
      <c r="EZ9" s="286" t="s">
        <v>217</v>
      </c>
      <c r="FA9" s="286"/>
      <c r="FB9" s="286"/>
      <c r="FC9" s="291" t="s">
        <v>217</v>
      </c>
      <c r="FD9" s="291"/>
      <c r="FE9" s="291"/>
      <c r="FF9" s="291" t="s">
        <v>217</v>
      </c>
      <c r="FG9" s="291"/>
      <c r="FH9" s="291"/>
      <c r="FI9" s="288" t="s">
        <v>217</v>
      </c>
      <c r="FJ9" s="288"/>
      <c r="FK9" s="288"/>
      <c r="FL9" s="288" t="s">
        <v>217</v>
      </c>
      <c r="FM9" s="288"/>
      <c r="FN9" s="288"/>
      <c r="FO9" s="289" t="s">
        <v>217</v>
      </c>
      <c r="FP9" s="289"/>
      <c r="FQ9" s="289"/>
      <c r="FR9" s="289" t="s">
        <v>217</v>
      </c>
      <c r="FS9" s="289"/>
      <c r="FT9" s="289"/>
      <c r="FU9" s="290" t="s">
        <v>213</v>
      </c>
      <c r="FV9" s="290"/>
      <c r="FW9" s="290"/>
      <c r="FX9" s="290"/>
      <c r="FY9" s="290"/>
      <c r="FZ9" s="290"/>
    </row>
    <row r="10" spans="1:182" s="292" customFormat="1" x14ac:dyDescent="0.25">
      <c r="C10" s="286" t="s">
        <v>55</v>
      </c>
      <c r="D10" s="286" t="s">
        <v>54</v>
      </c>
      <c r="E10" s="286" t="s">
        <v>53</v>
      </c>
      <c r="F10" s="286" t="s">
        <v>55</v>
      </c>
      <c r="G10" s="286" t="s">
        <v>54</v>
      </c>
      <c r="H10" s="286" t="s">
        <v>53</v>
      </c>
      <c r="I10" s="287" t="s">
        <v>55</v>
      </c>
      <c r="J10" s="287" t="s">
        <v>54</v>
      </c>
      <c r="K10" s="287" t="s">
        <v>53</v>
      </c>
      <c r="L10" s="287" t="s">
        <v>55</v>
      </c>
      <c r="M10" s="287" t="s">
        <v>54</v>
      </c>
      <c r="N10" s="287" t="s">
        <v>53</v>
      </c>
      <c r="O10" s="288" t="s">
        <v>55</v>
      </c>
      <c r="P10" s="288" t="s">
        <v>54</v>
      </c>
      <c r="Q10" s="288" t="s">
        <v>53</v>
      </c>
      <c r="R10" s="288" t="s">
        <v>55</v>
      </c>
      <c r="S10" s="288" t="s">
        <v>54</v>
      </c>
      <c r="T10" s="288" t="s">
        <v>53</v>
      </c>
      <c r="U10" s="289" t="s">
        <v>55</v>
      </c>
      <c r="V10" s="289" t="s">
        <v>54</v>
      </c>
      <c r="W10" s="289" t="s">
        <v>53</v>
      </c>
      <c r="X10" s="289" t="s">
        <v>55</v>
      </c>
      <c r="Y10" s="289" t="s">
        <v>54</v>
      </c>
      <c r="Z10" s="289" t="s">
        <v>53</v>
      </c>
      <c r="AA10" s="290"/>
      <c r="AB10" s="290"/>
      <c r="AC10" s="290"/>
      <c r="AD10" s="290"/>
      <c r="AE10" s="290"/>
      <c r="AF10" s="290"/>
      <c r="AG10" s="286" t="s">
        <v>55</v>
      </c>
      <c r="AH10" s="286" t="s">
        <v>54</v>
      </c>
      <c r="AI10" s="286" t="s">
        <v>53</v>
      </c>
      <c r="AJ10" s="286" t="s">
        <v>55</v>
      </c>
      <c r="AK10" s="286" t="s">
        <v>54</v>
      </c>
      <c r="AL10" s="286" t="s">
        <v>53</v>
      </c>
      <c r="AM10" s="291" t="s">
        <v>55</v>
      </c>
      <c r="AN10" s="291" t="s">
        <v>54</v>
      </c>
      <c r="AO10" s="291" t="s">
        <v>53</v>
      </c>
      <c r="AP10" s="291" t="s">
        <v>55</v>
      </c>
      <c r="AQ10" s="291" t="s">
        <v>54</v>
      </c>
      <c r="AR10" s="291" t="s">
        <v>53</v>
      </c>
      <c r="AS10" s="288" t="s">
        <v>55</v>
      </c>
      <c r="AT10" s="288" t="s">
        <v>54</v>
      </c>
      <c r="AU10" s="288" t="s">
        <v>53</v>
      </c>
      <c r="AV10" s="288" t="s">
        <v>55</v>
      </c>
      <c r="AW10" s="288" t="s">
        <v>54</v>
      </c>
      <c r="AX10" s="288" t="s">
        <v>53</v>
      </c>
      <c r="AY10" s="289" t="s">
        <v>55</v>
      </c>
      <c r="AZ10" s="289" t="s">
        <v>54</v>
      </c>
      <c r="BA10" s="289" t="s">
        <v>53</v>
      </c>
      <c r="BB10" s="289" t="s">
        <v>55</v>
      </c>
      <c r="BC10" s="289" t="s">
        <v>54</v>
      </c>
      <c r="BD10" s="289" t="s">
        <v>53</v>
      </c>
      <c r="BE10" s="290"/>
      <c r="BF10" s="290"/>
      <c r="BG10" s="290"/>
      <c r="BH10" s="290"/>
      <c r="BI10" s="290"/>
      <c r="BJ10" s="290"/>
      <c r="BK10" s="286" t="s">
        <v>55</v>
      </c>
      <c r="BL10" s="286" t="s">
        <v>54</v>
      </c>
      <c r="BM10" s="286" t="s">
        <v>53</v>
      </c>
      <c r="BN10" s="286" t="s">
        <v>55</v>
      </c>
      <c r="BO10" s="286" t="s">
        <v>54</v>
      </c>
      <c r="BP10" s="286" t="s">
        <v>53</v>
      </c>
      <c r="BQ10" s="291" t="s">
        <v>55</v>
      </c>
      <c r="BR10" s="291" t="s">
        <v>54</v>
      </c>
      <c r="BS10" s="291" t="s">
        <v>53</v>
      </c>
      <c r="BT10" s="291" t="s">
        <v>55</v>
      </c>
      <c r="BU10" s="291" t="s">
        <v>54</v>
      </c>
      <c r="BV10" s="291" t="s">
        <v>53</v>
      </c>
      <c r="BW10" s="288" t="s">
        <v>55</v>
      </c>
      <c r="BX10" s="288" t="s">
        <v>54</v>
      </c>
      <c r="BY10" s="288" t="s">
        <v>53</v>
      </c>
      <c r="BZ10" s="288" t="s">
        <v>55</v>
      </c>
      <c r="CA10" s="288" t="s">
        <v>54</v>
      </c>
      <c r="CB10" s="288" t="s">
        <v>53</v>
      </c>
      <c r="CC10" s="289" t="s">
        <v>55</v>
      </c>
      <c r="CD10" s="289" t="s">
        <v>54</v>
      </c>
      <c r="CE10" s="289" t="s">
        <v>53</v>
      </c>
      <c r="CF10" s="289" t="s">
        <v>55</v>
      </c>
      <c r="CG10" s="289" t="s">
        <v>54</v>
      </c>
      <c r="CH10" s="289" t="s">
        <v>53</v>
      </c>
      <c r="CI10" s="290"/>
      <c r="CJ10" s="290"/>
      <c r="CK10" s="290"/>
      <c r="CL10" s="290"/>
      <c r="CM10" s="290"/>
      <c r="CN10" s="290"/>
      <c r="CO10" s="286" t="s">
        <v>55</v>
      </c>
      <c r="CP10" s="286" t="s">
        <v>54</v>
      </c>
      <c r="CQ10" s="286" t="s">
        <v>53</v>
      </c>
      <c r="CR10" s="286" t="s">
        <v>55</v>
      </c>
      <c r="CS10" s="286" t="s">
        <v>54</v>
      </c>
      <c r="CT10" s="286" t="s">
        <v>53</v>
      </c>
      <c r="CU10" s="291" t="s">
        <v>55</v>
      </c>
      <c r="CV10" s="291" t="s">
        <v>54</v>
      </c>
      <c r="CW10" s="291" t="s">
        <v>53</v>
      </c>
      <c r="CX10" s="291" t="s">
        <v>55</v>
      </c>
      <c r="CY10" s="291" t="s">
        <v>54</v>
      </c>
      <c r="CZ10" s="291" t="s">
        <v>53</v>
      </c>
      <c r="DA10" s="288" t="s">
        <v>55</v>
      </c>
      <c r="DB10" s="288" t="s">
        <v>54</v>
      </c>
      <c r="DC10" s="288" t="s">
        <v>53</v>
      </c>
      <c r="DD10" s="288" t="s">
        <v>55</v>
      </c>
      <c r="DE10" s="288" t="s">
        <v>54</v>
      </c>
      <c r="DF10" s="288" t="s">
        <v>53</v>
      </c>
      <c r="DG10" s="289" t="s">
        <v>55</v>
      </c>
      <c r="DH10" s="289" t="s">
        <v>54</v>
      </c>
      <c r="DI10" s="289" t="s">
        <v>53</v>
      </c>
      <c r="DJ10" s="289" t="s">
        <v>55</v>
      </c>
      <c r="DK10" s="289" t="s">
        <v>54</v>
      </c>
      <c r="DL10" s="289" t="s">
        <v>53</v>
      </c>
      <c r="DM10" s="290"/>
      <c r="DN10" s="290"/>
      <c r="DO10" s="290"/>
      <c r="DP10" s="290"/>
      <c r="DQ10" s="290"/>
      <c r="DR10" s="290"/>
      <c r="DS10" s="286" t="s">
        <v>55</v>
      </c>
      <c r="DT10" s="286" t="s">
        <v>54</v>
      </c>
      <c r="DU10" s="286" t="s">
        <v>53</v>
      </c>
      <c r="DV10" s="286" t="s">
        <v>55</v>
      </c>
      <c r="DW10" s="286" t="s">
        <v>54</v>
      </c>
      <c r="DX10" s="286" t="s">
        <v>53</v>
      </c>
      <c r="DY10" s="291" t="s">
        <v>55</v>
      </c>
      <c r="DZ10" s="291" t="s">
        <v>54</v>
      </c>
      <c r="EA10" s="291" t="s">
        <v>53</v>
      </c>
      <c r="EB10" s="291" t="s">
        <v>55</v>
      </c>
      <c r="EC10" s="291" t="s">
        <v>54</v>
      </c>
      <c r="ED10" s="291" t="s">
        <v>53</v>
      </c>
      <c r="EE10" s="288" t="s">
        <v>55</v>
      </c>
      <c r="EF10" s="288" t="s">
        <v>54</v>
      </c>
      <c r="EG10" s="288" t="s">
        <v>53</v>
      </c>
      <c r="EH10" s="288" t="s">
        <v>55</v>
      </c>
      <c r="EI10" s="288" t="s">
        <v>54</v>
      </c>
      <c r="EJ10" s="288" t="s">
        <v>53</v>
      </c>
      <c r="EK10" s="289" t="s">
        <v>55</v>
      </c>
      <c r="EL10" s="289" t="s">
        <v>54</v>
      </c>
      <c r="EM10" s="289" t="s">
        <v>53</v>
      </c>
      <c r="EN10" s="289" t="s">
        <v>55</v>
      </c>
      <c r="EO10" s="289" t="s">
        <v>54</v>
      </c>
      <c r="EP10" s="289" t="s">
        <v>53</v>
      </c>
      <c r="EQ10" s="290"/>
      <c r="ER10" s="290"/>
      <c r="ES10" s="290"/>
      <c r="ET10" s="290"/>
      <c r="EU10" s="290"/>
      <c r="EV10" s="290"/>
      <c r="EW10" s="286" t="s">
        <v>55</v>
      </c>
      <c r="EX10" s="286" t="s">
        <v>54</v>
      </c>
      <c r="EY10" s="286" t="s">
        <v>53</v>
      </c>
      <c r="EZ10" s="286" t="s">
        <v>55</v>
      </c>
      <c r="FA10" s="286" t="s">
        <v>54</v>
      </c>
      <c r="FB10" s="286" t="s">
        <v>53</v>
      </c>
      <c r="FC10" s="291" t="s">
        <v>55</v>
      </c>
      <c r="FD10" s="291" t="s">
        <v>54</v>
      </c>
      <c r="FE10" s="291" t="s">
        <v>53</v>
      </c>
      <c r="FF10" s="291" t="s">
        <v>55</v>
      </c>
      <c r="FG10" s="291" t="s">
        <v>54</v>
      </c>
      <c r="FH10" s="291" t="s">
        <v>53</v>
      </c>
      <c r="FI10" s="288" t="s">
        <v>55</v>
      </c>
      <c r="FJ10" s="288" t="s">
        <v>54</v>
      </c>
      <c r="FK10" s="288" t="s">
        <v>53</v>
      </c>
      <c r="FL10" s="288" t="s">
        <v>55</v>
      </c>
      <c r="FM10" s="288" t="s">
        <v>54</v>
      </c>
      <c r="FN10" s="288" t="s">
        <v>53</v>
      </c>
      <c r="FO10" s="289" t="s">
        <v>55</v>
      </c>
      <c r="FP10" s="289" t="s">
        <v>54</v>
      </c>
      <c r="FQ10" s="289" t="s">
        <v>53</v>
      </c>
      <c r="FR10" s="289" t="s">
        <v>55</v>
      </c>
      <c r="FS10" s="289" t="s">
        <v>54</v>
      </c>
      <c r="FT10" s="289" t="s">
        <v>53</v>
      </c>
      <c r="FU10" s="290"/>
      <c r="FV10" s="290"/>
      <c r="FW10" s="290"/>
      <c r="FX10" s="290"/>
      <c r="FY10" s="290"/>
      <c r="FZ10" s="290"/>
    </row>
    <row r="11" spans="1:182" s="292" customFormat="1" x14ac:dyDescent="0.25">
      <c r="C11" s="286" t="s">
        <v>76</v>
      </c>
      <c r="D11" s="286" t="s">
        <v>76</v>
      </c>
      <c r="E11" s="286" t="s">
        <v>76</v>
      </c>
      <c r="F11" s="286" t="s">
        <v>76</v>
      </c>
      <c r="G11" s="286" t="s">
        <v>76</v>
      </c>
      <c r="H11" s="286" t="s">
        <v>76</v>
      </c>
      <c r="I11" s="287" t="s">
        <v>76</v>
      </c>
      <c r="J11" s="287" t="s">
        <v>76</v>
      </c>
      <c r="K11" s="287" t="s">
        <v>76</v>
      </c>
      <c r="L11" s="287" t="s">
        <v>76</v>
      </c>
      <c r="M11" s="287" t="s">
        <v>76</v>
      </c>
      <c r="N11" s="287" t="s">
        <v>76</v>
      </c>
      <c r="O11" s="288" t="s">
        <v>76</v>
      </c>
      <c r="P11" s="288" t="s">
        <v>76</v>
      </c>
      <c r="Q11" s="288" t="s">
        <v>76</v>
      </c>
      <c r="R11" s="288" t="s">
        <v>76</v>
      </c>
      <c r="S11" s="288" t="s">
        <v>76</v>
      </c>
      <c r="T11" s="288" t="s">
        <v>76</v>
      </c>
      <c r="U11" s="289" t="s">
        <v>76</v>
      </c>
      <c r="V11" s="289" t="s">
        <v>76</v>
      </c>
      <c r="W11" s="289" t="s">
        <v>76</v>
      </c>
      <c r="X11" s="289" t="s">
        <v>76</v>
      </c>
      <c r="Y11" s="289" t="s">
        <v>76</v>
      </c>
      <c r="Z11" s="289" t="s">
        <v>76</v>
      </c>
      <c r="AA11" s="290"/>
      <c r="AB11" s="290"/>
      <c r="AC11" s="290"/>
      <c r="AD11" s="290"/>
      <c r="AE11" s="290"/>
      <c r="AF11" s="290"/>
      <c r="AG11" s="286" t="s">
        <v>76</v>
      </c>
      <c r="AH11" s="286" t="s">
        <v>76</v>
      </c>
      <c r="AI11" s="286" t="s">
        <v>76</v>
      </c>
      <c r="AJ11" s="286" t="s">
        <v>76</v>
      </c>
      <c r="AK11" s="286" t="s">
        <v>76</v>
      </c>
      <c r="AL11" s="286" t="s">
        <v>76</v>
      </c>
      <c r="AM11" s="291" t="s">
        <v>76</v>
      </c>
      <c r="AN11" s="291" t="s">
        <v>76</v>
      </c>
      <c r="AO11" s="291" t="s">
        <v>76</v>
      </c>
      <c r="AP11" s="291" t="s">
        <v>76</v>
      </c>
      <c r="AQ11" s="291" t="s">
        <v>76</v>
      </c>
      <c r="AR11" s="291" t="s">
        <v>76</v>
      </c>
      <c r="AS11" s="288" t="s">
        <v>76</v>
      </c>
      <c r="AT11" s="288" t="s">
        <v>76</v>
      </c>
      <c r="AU11" s="288" t="s">
        <v>76</v>
      </c>
      <c r="AV11" s="288" t="s">
        <v>76</v>
      </c>
      <c r="AW11" s="288" t="s">
        <v>76</v>
      </c>
      <c r="AX11" s="288" t="s">
        <v>76</v>
      </c>
      <c r="AY11" s="289" t="s">
        <v>76</v>
      </c>
      <c r="AZ11" s="289" t="s">
        <v>76</v>
      </c>
      <c r="BA11" s="289" t="s">
        <v>76</v>
      </c>
      <c r="BB11" s="289" t="s">
        <v>76</v>
      </c>
      <c r="BC11" s="289" t="s">
        <v>76</v>
      </c>
      <c r="BD11" s="289" t="s">
        <v>76</v>
      </c>
      <c r="BE11" s="290"/>
      <c r="BF11" s="290"/>
      <c r="BG11" s="290"/>
      <c r="BH11" s="290"/>
      <c r="BI11" s="290"/>
      <c r="BJ11" s="290"/>
      <c r="BK11" s="286" t="s">
        <v>76</v>
      </c>
      <c r="BL11" s="286" t="s">
        <v>76</v>
      </c>
      <c r="BM11" s="286" t="s">
        <v>76</v>
      </c>
      <c r="BN11" s="286" t="s">
        <v>76</v>
      </c>
      <c r="BO11" s="286" t="s">
        <v>76</v>
      </c>
      <c r="BP11" s="286" t="s">
        <v>76</v>
      </c>
      <c r="BQ11" s="291" t="s">
        <v>76</v>
      </c>
      <c r="BR11" s="291" t="s">
        <v>76</v>
      </c>
      <c r="BS11" s="291" t="s">
        <v>76</v>
      </c>
      <c r="BT11" s="291" t="s">
        <v>76</v>
      </c>
      <c r="BU11" s="291" t="s">
        <v>76</v>
      </c>
      <c r="BV11" s="291" t="s">
        <v>76</v>
      </c>
      <c r="BW11" s="288" t="s">
        <v>76</v>
      </c>
      <c r="BX11" s="288" t="s">
        <v>76</v>
      </c>
      <c r="BY11" s="288" t="s">
        <v>76</v>
      </c>
      <c r="BZ11" s="288" t="s">
        <v>76</v>
      </c>
      <c r="CA11" s="288" t="s">
        <v>76</v>
      </c>
      <c r="CB11" s="288" t="s">
        <v>76</v>
      </c>
      <c r="CC11" s="289" t="s">
        <v>76</v>
      </c>
      <c r="CD11" s="289" t="s">
        <v>76</v>
      </c>
      <c r="CE11" s="289" t="s">
        <v>76</v>
      </c>
      <c r="CF11" s="289" t="s">
        <v>76</v>
      </c>
      <c r="CG11" s="289" t="s">
        <v>76</v>
      </c>
      <c r="CH11" s="289" t="s">
        <v>76</v>
      </c>
      <c r="CI11" s="290"/>
      <c r="CJ11" s="290"/>
      <c r="CK11" s="290"/>
      <c r="CL11" s="290"/>
      <c r="CM11" s="290"/>
      <c r="CN11" s="290"/>
      <c r="CO11" s="286" t="s">
        <v>76</v>
      </c>
      <c r="CP11" s="286" t="s">
        <v>76</v>
      </c>
      <c r="CQ11" s="286" t="s">
        <v>76</v>
      </c>
      <c r="CR11" s="286" t="s">
        <v>76</v>
      </c>
      <c r="CS11" s="286" t="s">
        <v>76</v>
      </c>
      <c r="CT11" s="286" t="s">
        <v>76</v>
      </c>
      <c r="CU11" s="291" t="s">
        <v>76</v>
      </c>
      <c r="CV11" s="291" t="s">
        <v>76</v>
      </c>
      <c r="CW11" s="291" t="s">
        <v>76</v>
      </c>
      <c r="CX11" s="291" t="s">
        <v>76</v>
      </c>
      <c r="CY11" s="291" t="s">
        <v>76</v>
      </c>
      <c r="CZ11" s="291" t="s">
        <v>76</v>
      </c>
      <c r="DA11" s="288" t="s">
        <v>76</v>
      </c>
      <c r="DB11" s="288" t="s">
        <v>76</v>
      </c>
      <c r="DC11" s="288" t="s">
        <v>76</v>
      </c>
      <c r="DD11" s="288" t="s">
        <v>76</v>
      </c>
      <c r="DE11" s="288" t="s">
        <v>76</v>
      </c>
      <c r="DF11" s="288" t="s">
        <v>76</v>
      </c>
      <c r="DG11" s="289" t="s">
        <v>76</v>
      </c>
      <c r="DH11" s="289" t="s">
        <v>76</v>
      </c>
      <c r="DI11" s="289" t="s">
        <v>76</v>
      </c>
      <c r="DJ11" s="289" t="s">
        <v>76</v>
      </c>
      <c r="DK11" s="289" t="s">
        <v>76</v>
      </c>
      <c r="DL11" s="289" t="s">
        <v>76</v>
      </c>
      <c r="DM11" s="290"/>
      <c r="DN11" s="290"/>
      <c r="DO11" s="290"/>
      <c r="DP11" s="290"/>
      <c r="DQ11" s="290"/>
      <c r="DR11" s="290"/>
      <c r="DS11" s="286" t="s">
        <v>76</v>
      </c>
      <c r="DT11" s="286" t="s">
        <v>76</v>
      </c>
      <c r="DU11" s="286" t="s">
        <v>76</v>
      </c>
      <c r="DV11" s="286" t="s">
        <v>76</v>
      </c>
      <c r="DW11" s="286" t="s">
        <v>76</v>
      </c>
      <c r="DX11" s="286" t="s">
        <v>76</v>
      </c>
      <c r="DY11" s="291" t="s">
        <v>76</v>
      </c>
      <c r="DZ11" s="291" t="s">
        <v>76</v>
      </c>
      <c r="EA11" s="291" t="s">
        <v>76</v>
      </c>
      <c r="EB11" s="291" t="s">
        <v>76</v>
      </c>
      <c r="EC11" s="291" t="s">
        <v>76</v>
      </c>
      <c r="ED11" s="291" t="s">
        <v>76</v>
      </c>
      <c r="EE11" s="288" t="s">
        <v>76</v>
      </c>
      <c r="EF11" s="288" t="s">
        <v>76</v>
      </c>
      <c r="EG11" s="288" t="s">
        <v>76</v>
      </c>
      <c r="EH11" s="288" t="s">
        <v>76</v>
      </c>
      <c r="EI11" s="288" t="s">
        <v>76</v>
      </c>
      <c r="EJ11" s="288" t="s">
        <v>76</v>
      </c>
      <c r="EK11" s="289" t="s">
        <v>76</v>
      </c>
      <c r="EL11" s="289" t="s">
        <v>76</v>
      </c>
      <c r="EM11" s="289" t="s">
        <v>76</v>
      </c>
      <c r="EN11" s="289" t="s">
        <v>76</v>
      </c>
      <c r="EO11" s="289" t="s">
        <v>76</v>
      </c>
      <c r="EP11" s="289" t="s">
        <v>76</v>
      </c>
      <c r="EQ11" s="290"/>
      <c r="ER11" s="290"/>
      <c r="ES11" s="290"/>
      <c r="ET11" s="290"/>
      <c r="EU11" s="290"/>
      <c r="EV11" s="290"/>
      <c r="EW11" s="286" t="s">
        <v>76</v>
      </c>
      <c r="EX11" s="286" t="s">
        <v>76</v>
      </c>
      <c r="EY11" s="286" t="s">
        <v>76</v>
      </c>
      <c r="EZ11" s="286" t="s">
        <v>76</v>
      </c>
      <c r="FA11" s="286" t="s">
        <v>76</v>
      </c>
      <c r="FB11" s="286" t="s">
        <v>76</v>
      </c>
      <c r="FC11" s="291" t="s">
        <v>76</v>
      </c>
      <c r="FD11" s="291" t="s">
        <v>76</v>
      </c>
      <c r="FE11" s="291" t="s">
        <v>76</v>
      </c>
      <c r="FF11" s="291" t="s">
        <v>76</v>
      </c>
      <c r="FG11" s="291" t="s">
        <v>76</v>
      </c>
      <c r="FH11" s="291" t="s">
        <v>76</v>
      </c>
      <c r="FI11" s="288" t="s">
        <v>76</v>
      </c>
      <c r="FJ11" s="288" t="s">
        <v>76</v>
      </c>
      <c r="FK11" s="288" t="s">
        <v>76</v>
      </c>
      <c r="FL11" s="288" t="s">
        <v>76</v>
      </c>
      <c r="FM11" s="288" t="s">
        <v>76</v>
      </c>
      <c r="FN11" s="288" t="s">
        <v>76</v>
      </c>
      <c r="FO11" s="289" t="s">
        <v>76</v>
      </c>
      <c r="FP11" s="289" t="s">
        <v>76</v>
      </c>
      <c r="FQ11" s="289" t="s">
        <v>76</v>
      </c>
      <c r="FR11" s="289" t="s">
        <v>76</v>
      </c>
      <c r="FS11" s="289" t="s">
        <v>76</v>
      </c>
      <c r="FT11" s="289" t="s">
        <v>76</v>
      </c>
      <c r="FU11" s="290"/>
      <c r="FV11" s="290"/>
      <c r="FW11" s="290"/>
      <c r="FX11" s="290"/>
      <c r="FY11" s="290"/>
      <c r="FZ11" s="290"/>
    </row>
    <row r="12" spans="1:182" s="292" customFormat="1" x14ac:dyDescent="0.25">
      <c r="C12" s="286">
        <v>1</v>
      </c>
      <c r="D12" s="286"/>
      <c r="E12" s="286"/>
      <c r="F12" s="286" t="s">
        <v>55</v>
      </c>
      <c r="G12" s="286"/>
      <c r="H12" s="286"/>
      <c r="I12" s="287">
        <v>1</v>
      </c>
      <c r="J12" s="287"/>
      <c r="K12" s="287"/>
      <c r="L12" s="287" t="s">
        <v>55</v>
      </c>
      <c r="M12" s="287"/>
      <c r="N12" s="287"/>
      <c r="O12" s="288">
        <v>1</v>
      </c>
      <c r="P12" s="288"/>
      <c r="Q12" s="288"/>
      <c r="R12" s="288" t="s">
        <v>55</v>
      </c>
      <c r="S12" s="288"/>
      <c r="T12" s="288"/>
      <c r="U12" s="289">
        <v>1</v>
      </c>
      <c r="V12" s="289"/>
      <c r="W12" s="289"/>
      <c r="X12" s="289" t="s">
        <v>55</v>
      </c>
      <c r="Y12" s="289"/>
      <c r="Z12" s="289"/>
      <c r="AA12" s="290">
        <v>1</v>
      </c>
      <c r="AB12" s="290"/>
      <c r="AC12" s="290"/>
      <c r="AD12" s="290" t="s">
        <v>55</v>
      </c>
      <c r="AE12" s="290"/>
      <c r="AF12" s="290"/>
      <c r="AG12" s="286">
        <v>1</v>
      </c>
      <c r="AH12" s="286"/>
      <c r="AI12" s="286"/>
      <c r="AJ12" s="286" t="s">
        <v>55</v>
      </c>
      <c r="AK12" s="286"/>
      <c r="AL12" s="286"/>
      <c r="AM12" s="291">
        <v>1</v>
      </c>
      <c r="AN12" s="291"/>
      <c r="AO12" s="291"/>
      <c r="AP12" s="291" t="s">
        <v>55</v>
      </c>
      <c r="AQ12" s="291"/>
      <c r="AR12" s="291"/>
      <c r="AS12" s="288">
        <v>1</v>
      </c>
      <c r="AT12" s="288"/>
      <c r="AU12" s="288"/>
      <c r="AV12" s="288" t="s">
        <v>55</v>
      </c>
      <c r="AW12" s="288"/>
      <c r="AX12" s="288"/>
      <c r="AY12" s="289">
        <v>1</v>
      </c>
      <c r="AZ12" s="289"/>
      <c r="BA12" s="289"/>
      <c r="BB12" s="289" t="s">
        <v>55</v>
      </c>
      <c r="BC12" s="289"/>
      <c r="BD12" s="289"/>
      <c r="BE12" s="290">
        <v>1</v>
      </c>
      <c r="BF12" s="290"/>
      <c r="BG12" s="290"/>
      <c r="BH12" s="290" t="s">
        <v>55</v>
      </c>
      <c r="BI12" s="290"/>
      <c r="BJ12" s="290"/>
      <c r="BK12" s="286">
        <v>1</v>
      </c>
      <c r="BL12" s="286"/>
      <c r="BM12" s="286"/>
      <c r="BN12" s="286" t="s">
        <v>55</v>
      </c>
      <c r="BO12" s="286"/>
      <c r="BP12" s="286"/>
      <c r="BQ12" s="291">
        <v>1</v>
      </c>
      <c r="BR12" s="291"/>
      <c r="BS12" s="291"/>
      <c r="BT12" s="291" t="s">
        <v>55</v>
      </c>
      <c r="BU12" s="291"/>
      <c r="BV12" s="291"/>
      <c r="BW12" s="288">
        <v>1</v>
      </c>
      <c r="BX12" s="288"/>
      <c r="BY12" s="288"/>
      <c r="BZ12" s="288" t="s">
        <v>55</v>
      </c>
      <c r="CA12" s="288"/>
      <c r="CB12" s="288"/>
      <c r="CC12" s="289">
        <v>1</v>
      </c>
      <c r="CD12" s="289"/>
      <c r="CE12" s="289"/>
      <c r="CF12" s="289" t="s">
        <v>55</v>
      </c>
      <c r="CG12" s="289"/>
      <c r="CH12" s="289"/>
      <c r="CI12" s="290">
        <v>1</v>
      </c>
      <c r="CJ12" s="290"/>
      <c r="CK12" s="290"/>
      <c r="CL12" s="290" t="s">
        <v>55</v>
      </c>
      <c r="CM12" s="290"/>
      <c r="CN12" s="290"/>
      <c r="CO12" s="286">
        <v>1</v>
      </c>
      <c r="CP12" s="286"/>
      <c r="CQ12" s="286"/>
      <c r="CR12" s="286" t="s">
        <v>55</v>
      </c>
      <c r="CS12" s="286"/>
      <c r="CT12" s="286"/>
      <c r="CU12" s="291">
        <v>1</v>
      </c>
      <c r="CV12" s="291"/>
      <c r="CW12" s="291"/>
      <c r="CX12" s="291" t="s">
        <v>55</v>
      </c>
      <c r="CY12" s="291"/>
      <c r="CZ12" s="291"/>
      <c r="DA12" s="288">
        <v>1</v>
      </c>
      <c r="DB12" s="288"/>
      <c r="DC12" s="288"/>
      <c r="DD12" s="288" t="s">
        <v>55</v>
      </c>
      <c r="DE12" s="288"/>
      <c r="DF12" s="288"/>
      <c r="DG12" s="289">
        <v>1</v>
      </c>
      <c r="DH12" s="289"/>
      <c r="DI12" s="289"/>
      <c r="DJ12" s="289" t="s">
        <v>55</v>
      </c>
      <c r="DK12" s="289"/>
      <c r="DL12" s="289"/>
      <c r="DM12" s="290">
        <v>1</v>
      </c>
      <c r="DN12" s="290"/>
      <c r="DO12" s="290"/>
      <c r="DP12" s="290" t="s">
        <v>55</v>
      </c>
      <c r="DQ12" s="290"/>
      <c r="DR12" s="290"/>
      <c r="DS12" s="286">
        <v>1</v>
      </c>
      <c r="DT12" s="286"/>
      <c r="DU12" s="286"/>
      <c r="DV12" s="286" t="s">
        <v>55</v>
      </c>
      <c r="DW12" s="286"/>
      <c r="DX12" s="286"/>
      <c r="DY12" s="291">
        <v>1</v>
      </c>
      <c r="DZ12" s="291"/>
      <c r="EA12" s="291"/>
      <c r="EB12" s="291" t="s">
        <v>55</v>
      </c>
      <c r="EC12" s="291"/>
      <c r="ED12" s="291"/>
      <c r="EE12" s="288">
        <v>1</v>
      </c>
      <c r="EF12" s="288"/>
      <c r="EG12" s="288"/>
      <c r="EH12" s="288" t="s">
        <v>55</v>
      </c>
      <c r="EI12" s="288"/>
      <c r="EJ12" s="288"/>
      <c r="EK12" s="289">
        <v>1</v>
      </c>
      <c r="EL12" s="289"/>
      <c r="EM12" s="289"/>
      <c r="EN12" s="289" t="s">
        <v>55</v>
      </c>
      <c r="EO12" s="289"/>
      <c r="EP12" s="289"/>
      <c r="EQ12" s="290">
        <v>1</v>
      </c>
      <c r="ER12" s="290"/>
      <c r="ES12" s="290"/>
      <c r="ET12" s="290" t="s">
        <v>55</v>
      </c>
      <c r="EU12" s="290"/>
      <c r="EV12" s="290"/>
      <c r="EW12" s="286">
        <v>1</v>
      </c>
      <c r="EX12" s="286"/>
      <c r="EY12" s="286"/>
      <c r="EZ12" s="286" t="s">
        <v>55</v>
      </c>
      <c r="FA12" s="286"/>
      <c r="FB12" s="286"/>
      <c r="FC12" s="291">
        <v>1</v>
      </c>
      <c r="FD12" s="291"/>
      <c r="FE12" s="291"/>
      <c r="FF12" s="291" t="s">
        <v>55</v>
      </c>
      <c r="FG12" s="291"/>
      <c r="FH12" s="291"/>
      <c r="FI12" s="288">
        <v>1</v>
      </c>
      <c r="FJ12" s="288"/>
      <c r="FK12" s="288"/>
      <c r="FL12" s="288" t="s">
        <v>55</v>
      </c>
      <c r="FM12" s="288"/>
      <c r="FN12" s="288"/>
      <c r="FO12" s="289">
        <v>1</v>
      </c>
      <c r="FP12" s="289"/>
      <c r="FQ12" s="289"/>
      <c r="FR12" s="289" t="s">
        <v>55</v>
      </c>
      <c r="FS12" s="289"/>
      <c r="FT12" s="289"/>
      <c r="FU12" s="290">
        <v>1</v>
      </c>
      <c r="FV12" s="290"/>
      <c r="FW12" s="290"/>
      <c r="FX12" s="290" t="s">
        <v>55</v>
      </c>
      <c r="FY12" s="290"/>
      <c r="FZ12" s="290"/>
    </row>
    <row r="13" spans="1:182" s="292" customFormat="1" x14ac:dyDescent="0.25">
      <c r="C13" s="286" t="s">
        <v>217</v>
      </c>
      <c r="D13" s="286"/>
      <c r="E13" s="286"/>
      <c r="F13" s="286" t="s">
        <v>217</v>
      </c>
      <c r="G13" s="286"/>
      <c r="H13" s="286"/>
      <c r="I13" s="287" t="s">
        <v>217</v>
      </c>
      <c r="J13" s="287"/>
      <c r="K13" s="287"/>
      <c r="L13" s="287" t="s">
        <v>217</v>
      </c>
      <c r="M13" s="287"/>
      <c r="N13" s="287"/>
      <c r="O13" s="288" t="s">
        <v>217</v>
      </c>
      <c r="P13" s="288"/>
      <c r="Q13" s="288"/>
      <c r="R13" s="288" t="s">
        <v>217</v>
      </c>
      <c r="S13" s="288"/>
      <c r="T13" s="288"/>
      <c r="U13" s="289" t="s">
        <v>217</v>
      </c>
      <c r="V13" s="289"/>
      <c r="W13" s="289"/>
      <c r="X13" s="289" t="s">
        <v>217</v>
      </c>
      <c r="Y13" s="289"/>
      <c r="Z13" s="289"/>
      <c r="AA13" s="290" t="s">
        <v>217</v>
      </c>
      <c r="AB13" s="290"/>
      <c r="AC13" s="290"/>
      <c r="AD13" s="290" t="s">
        <v>217</v>
      </c>
      <c r="AE13" s="290"/>
      <c r="AF13" s="290"/>
      <c r="AG13" s="286" t="s">
        <v>217</v>
      </c>
      <c r="AH13" s="286"/>
      <c r="AI13" s="286"/>
      <c r="AJ13" s="286" t="s">
        <v>217</v>
      </c>
      <c r="AK13" s="286"/>
      <c r="AL13" s="286"/>
      <c r="AM13" s="291" t="s">
        <v>217</v>
      </c>
      <c r="AN13" s="291"/>
      <c r="AO13" s="291"/>
      <c r="AP13" s="291" t="s">
        <v>217</v>
      </c>
      <c r="AQ13" s="291"/>
      <c r="AR13" s="291"/>
      <c r="AS13" s="288" t="s">
        <v>217</v>
      </c>
      <c r="AT13" s="288"/>
      <c r="AU13" s="288"/>
      <c r="AV13" s="288" t="s">
        <v>217</v>
      </c>
      <c r="AW13" s="288"/>
      <c r="AX13" s="288"/>
      <c r="AY13" s="289" t="s">
        <v>217</v>
      </c>
      <c r="AZ13" s="289"/>
      <c r="BA13" s="289"/>
      <c r="BB13" s="289" t="s">
        <v>217</v>
      </c>
      <c r="BC13" s="289"/>
      <c r="BD13" s="289"/>
      <c r="BE13" s="290" t="s">
        <v>217</v>
      </c>
      <c r="BF13" s="290"/>
      <c r="BG13" s="290"/>
      <c r="BH13" s="290" t="s">
        <v>217</v>
      </c>
      <c r="BI13" s="290"/>
      <c r="BJ13" s="290"/>
      <c r="BK13" s="286" t="s">
        <v>217</v>
      </c>
      <c r="BL13" s="286"/>
      <c r="BM13" s="286"/>
      <c r="BN13" s="286" t="s">
        <v>217</v>
      </c>
      <c r="BO13" s="286"/>
      <c r="BP13" s="286"/>
      <c r="BQ13" s="291" t="s">
        <v>217</v>
      </c>
      <c r="BR13" s="291"/>
      <c r="BS13" s="291"/>
      <c r="BT13" s="291" t="s">
        <v>217</v>
      </c>
      <c r="BU13" s="291"/>
      <c r="BV13" s="291"/>
      <c r="BW13" s="288" t="s">
        <v>217</v>
      </c>
      <c r="BX13" s="288"/>
      <c r="BY13" s="288"/>
      <c r="BZ13" s="288" t="s">
        <v>217</v>
      </c>
      <c r="CA13" s="288"/>
      <c r="CB13" s="288"/>
      <c r="CC13" s="289" t="s">
        <v>217</v>
      </c>
      <c r="CD13" s="289"/>
      <c r="CE13" s="289"/>
      <c r="CF13" s="289" t="s">
        <v>217</v>
      </c>
      <c r="CG13" s="289"/>
      <c r="CH13" s="289"/>
      <c r="CI13" s="290" t="s">
        <v>217</v>
      </c>
      <c r="CJ13" s="290"/>
      <c r="CK13" s="290"/>
      <c r="CL13" s="290" t="s">
        <v>217</v>
      </c>
      <c r="CM13" s="290"/>
      <c r="CN13" s="290"/>
      <c r="CO13" s="286" t="s">
        <v>217</v>
      </c>
      <c r="CP13" s="286"/>
      <c r="CQ13" s="286"/>
      <c r="CR13" s="286" t="s">
        <v>217</v>
      </c>
      <c r="CS13" s="286"/>
      <c r="CT13" s="286"/>
      <c r="CU13" s="291" t="s">
        <v>217</v>
      </c>
      <c r="CV13" s="291"/>
      <c r="CW13" s="291"/>
      <c r="CX13" s="291" t="s">
        <v>217</v>
      </c>
      <c r="CY13" s="291"/>
      <c r="CZ13" s="291"/>
      <c r="DA13" s="288" t="s">
        <v>217</v>
      </c>
      <c r="DB13" s="288"/>
      <c r="DC13" s="288"/>
      <c r="DD13" s="288" t="s">
        <v>217</v>
      </c>
      <c r="DE13" s="288"/>
      <c r="DF13" s="288"/>
      <c r="DG13" s="289" t="s">
        <v>217</v>
      </c>
      <c r="DH13" s="289"/>
      <c r="DI13" s="289"/>
      <c r="DJ13" s="289" t="s">
        <v>217</v>
      </c>
      <c r="DK13" s="289"/>
      <c r="DL13" s="289"/>
      <c r="DM13" s="290" t="s">
        <v>217</v>
      </c>
      <c r="DN13" s="290"/>
      <c r="DO13" s="290"/>
      <c r="DP13" s="290" t="s">
        <v>217</v>
      </c>
      <c r="DQ13" s="290"/>
      <c r="DR13" s="290"/>
      <c r="DS13" s="286" t="s">
        <v>217</v>
      </c>
      <c r="DT13" s="286"/>
      <c r="DU13" s="286"/>
      <c r="DV13" s="286" t="s">
        <v>217</v>
      </c>
      <c r="DW13" s="286"/>
      <c r="DX13" s="286"/>
      <c r="DY13" s="291" t="s">
        <v>217</v>
      </c>
      <c r="DZ13" s="291"/>
      <c r="EA13" s="291"/>
      <c r="EB13" s="291" t="s">
        <v>217</v>
      </c>
      <c r="EC13" s="291"/>
      <c r="ED13" s="291"/>
      <c r="EE13" s="288" t="s">
        <v>217</v>
      </c>
      <c r="EF13" s="288"/>
      <c r="EG13" s="288"/>
      <c r="EH13" s="288" t="s">
        <v>217</v>
      </c>
      <c r="EI13" s="288"/>
      <c r="EJ13" s="288"/>
      <c r="EK13" s="289" t="s">
        <v>217</v>
      </c>
      <c r="EL13" s="289"/>
      <c r="EM13" s="289"/>
      <c r="EN13" s="289" t="s">
        <v>217</v>
      </c>
      <c r="EO13" s="289"/>
      <c r="EP13" s="289"/>
      <c r="EQ13" s="290" t="s">
        <v>217</v>
      </c>
      <c r="ER13" s="290"/>
      <c r="ES13" s="290"/>
      <c r="ET13" s="290" t="s">
        <v>217</v>
      </c>
      <c r="EU13" s="290"/>
      <c r="EV13" s="290"/>
      <c r="EW13" s="286" t="s">
        <v>217</v>
      </c>
      <c r="EX13" s="286"/>
      <c r="EY13" s="286"/>
      <c r="EZ13" s="286" t="s">
        <v>217</v>
      </c>
      <c r="FA13" s="286"/>
      <c r="FB13" s="286"/>
      <c r="FC13" s="291" t="s">
        <v>217</v>
      </c>
      <c r="FD13" s="291"/>
      <c r="FE13" s="291"/>
      <c r="FF13" s="291" t="s">
        <v>217</v>
      </c>
      <c r="FG13" s="291"/>
      <c r="FH13" s="291"/>
      <c r="FI13" s="288" t="s">
        <v>217</v>
      </c>
      <c r="FJ13" s="288"/>
      <c r="FK13" s="288"/>
      <c r="FL13" s="288" t="s">
        <v>217</v>
      </c>
      <c r="FM13" s="288"/>
      <c r="FN13" s="288"/>
      <c r="FO13" s="289" t="s">
        <v>217</v>
      </c>
      <c r="FP13" s="289"/>
      <c r="FQ13" s="289"/>
      <c r="FR13" s="289" t="s">
        <v>217</v>
      </c>
      <c r="FS13" s="289"/>
      <c r="FT13" s="289"/>
      <c r="FU13" s="290" t="s">
        <v>217</v>
      </c>
      <c r="FV13" s="290"/>
      <c r="FW13" s="290"/>
      <c r="FX13" s="290" t="s">
        <v>217</v>
      </c>
      <c r="FY13" s="290"/>
      <c r="FZ13" s="290"/>
    </row>
    <row r="14" spans="1:182" s="292" customFormat="1" x14ac:dyDescent="0.25">
      <c r="C14" s="286" t="s">
        <v>55</v>
      </c>
      <c r="D14" s="286" t="s">
        <v>54</v>
      </c>
      <c r="E14" s="286" t="s">
        <v>53</v>
      </c>
      <c r="F14" s="286" t="s">
        <v>55</v>
      </c>
      <c r="G14" s="286" t="s">
        <v>54</v>
      </c>
      <c r="H14" s="286" t="s">
        <v>53</v>
      </c>
      <c r="I14" s="287" t="s">
        <v>55</v>
      </c>
      <c r="J14" s="287" t="s">
        <v>54</v>
      </c>
      <c r="K14" s="287" t="s">
        <v>53</v>
      </c>
      <c r="L14" s="287" t="s">
        <v>55</v>
      </c>
      <c r="M14" s="287" t="s">
        <v>54</v>
      </c>
      <c r="N14" s="287" t="s">
        <v>53</v>
      </c>
      <c r="O14" s="288" t="s">
        <v>55</v>
      </c>
      <c r="P14" s="288" t="s">
        <v>54</v>
      </c>
      <c r="Q14" s="288" t="s">
        <v>53</v>
      </c>
      <c r="R14" s="288" t="s">
        <v>55</v>
      </c>
      <c r="S14" s="288" t="s">
        <v>54</v>
      </c>
      <c r="T14" s="288" t="s">
        <v>53</v>
      </c>
      <c r="U14" s="289" t="s">
        <v>55</v>
      </c>
      <c r="V14" s="289" t="s">
        <v>54</v>
      </c>
      <c r="W14" s="289" t="s">
        <v>53</v>
      </c>
      <c r="X14" s="289" t="s">
        <v>55</v>
      </c>
      <c r="Y14" s="289" t="s">
        <v>54</v>
      </c>
      <c r="Z14" s="289" t="s">
        <v>53</v>
      </c>
      <c r="AA14" s="290" t="s">
        <v>55</v>
      </c>
      <c r="AB14" s="290" t="s">
        <v>54</v>
      </c>
      <c r="AC14" s="290" t="s">
        <v>53</v>
      </c>
      <c r="AD14" s="290" t="s">
        <v>55</v>
      </c>
      <c r="AE14" s="290" t="s">
        <v>54</v>
      </c>
      <c r="AF14" s="290" t="s">
        <v>53</v>
      </c>
      <c r="AG14" s="286" t="s">
        <v>55</v>
      </c>
      <c r="AH14" s="286" t="s">
        <v>54</v>
      </c>
      <c r="AI14" s="286" t="s">
        <v>53</v>
      </c>
      <c r="AJ14" s="286" t="s">
        <v>55</v>
      </c>
      <c r="AK14" s="286" t="s">
        <v>54</v>
      </c>
      <c r="AL14" s="286" t="s">
        <v>53</v>
      </c>
      <c r="AM14" s="291" t="s">
        <v>55</v>
      </c>
      <c r="AN14" s="291" t="s">
        <v>54</v>
      </c>
      <c r="AO14" s="291" t="s">
        <v>53</v>
      </c>
      <c r="AP14" s="291" t="s">
        <v>55</v>
      </c>
      <c r="AQ14" s="291" t="s">
        <v>54</v>
      </c>
      <c r="AR14" s="291" t="s">
        <v>53</v>
      </c>
      <c r="AS14" s="288" t="s">
        <v>55</v>
      </c>
      <c r="AT14" s="288" t="s">
        <v>54</v>
      </c>
      <c r="AU14" s="288" t="s">
        <v>53</v>
      </c>
      <c r="AV14" s="288" t="s">
        <v>55</v>
      </c>
      <c r="AW14" s="288" t="s">
        <v>54</v>
      </c>
      <c r="AX14" s="288" t="s">
        <v>53</v>
      </c>
      <c r="AY14" s="289" t="s">
        <v>55</v>
      </c>
      <c r="AZ14" s="289" t="s">
        <v>54</v>
      </c>
      <c r="BA14" s="289" t="s">
        <v>53</v>
      </c>
      <c r="BB14" s="289" t="s">
        <v>55</v>
      </c>
      <c r="BC14" s="289" t="s">
        <v>54</v>
      </c>
      <c r="BD14" s="289" t="s">
        <v>53</v>
      </c>
      <c r="BE14" s="290" t="s">
        <v>55</v>
      </c>
      <c r="BF14" s="290" t="s">
        <v>54</v>
      </c>
      <c r="BG14" s="290" t="s">
        <v>53</v>
      </c>
      <c r="BH14" s="290" t="s">
        <v>55</v>
      </c>
      <c r="BI14" s="290" t="s">
        <v>54</v>
      </c>
      <c r="BJ14" s="290" t="s">
        <v>53</v>
      </c>
      <c r="BK14" s="286" t="s">
        <v>55</v>
      </c>
      <c r="BL14" s="286" t="s">
        <v>54</v>
      </c>
      <c r="BM14" s="286" t="s">
        <v>53</v>
      </c>
      <c r="BN14" s="286" t="s">
        <v>55</v>
      </c>
      <c r="BO14" s="286" t="s">
        <v>54</v>
      </c>
      <c r="BP14" s="286" t="s">
        <v>53</v>
      </c>
      <c r="BQ14" s="291" t="s">
        <v>55</v>
      </c>
      <c r="BR14" s="291" t="s">
        <v>54</v>
      </c>
      <c r="BS14" s="291" t="s">
        <v>53</v>
      </c>
      <c r="BT14" s="291" t="s">
        <v>55</v>
      </c>
      <c r="BU14" s="291" t="s">
        <v>54</v>
      </c>
      <c r="BV14" s="291" t="s">
        <v>53</v>
      </c>
      <c r="BW14" s="288" t="s">
        <v>55</v>
      </c>
      <c r="BX14" s="288" t="s">
        <v>54</v>
      </c>
      <c r="BY14" s="288" t="s">
        <v>53</v>
      </c>
      <c r="BZ14" s="288" t="s">
        <v>55</v>
      </c>
      <c r="CA14" s="288" t="s">
        <v>54</v>
      </c>
      <c r="CB14" s="288" t="s">
        <v>53</v>
      </c>
      <c r="CC14" s="289" t="s">
        <v>55</v>
      </c>
      <c r="CD14" s="289" t="s">
        <v>54</v>
      </c>
      <c r="CE14" s="289" t="s">
        <v>53</v>
      </c>
      <c r="CF14" s="289" t="s">
        <v>55</v>
      </c>
      <c r="CG14" s="289" t="s">
        <v>54</v>
      </c>
      <c r="CH14" s="289" t="s">
        <v>53</v>
      </c>
      <c r="CI14" s="290" t="s">
        <v>55</v>
      </c>
      <c r="CJ14" s="290" t="s">
        <v>54</v>
      </c>
      <c r="CK14" s="290" t="s">
        <v>53</v>
      </c>
      <c r="CL14" s="290" t="s">
        <v>55</v>
      </c>
      <c r="CM14" s="290" t="s">
        <v>54</v>
      </c>
      <c r="CN14" s="290" t="s">
        <v>53</v>
      </c>
      <c r="CO14" s="286" t="s">
        <v>55</v>
      </c>
      <c r="CP14" s="286" t="s">
        <v>54</v>
      </c>
      <c r="CQ14" s="286" t="s">
        <v>53</v>
      </c>
      <c r="CR14" s="286" t="s">
        <v>55</v>
      </c>
      <c r="CS14" s="286" t="s">
        <v>54</v>
      </c>
      <c r="CT14" s="286" t="s">
        <v>53</v>
      </c>
      <c r="CU14" s="291" t="s">
        <v>55</v>
      </c>
      <c r="CV14" s="291" t="s">
        <v>54</v>
      </c>
      <c r="CW14" s="291" t="s">
        <v>53</v>
      </c>
      <c r="CX14" s="291" t="s">
        <v>55</v>
      </c>
      <c r="CY14" s="291" t="s">
        <v>54</v>
      </c>
      <c r="CZ14" s="291" t="s">
        <v>53</v>
      </c>
      <c r="DA14" s="288" t="s">
        <v>55</v>
      </c>
      <c r="DB14" s="288" t="s">
        <v>54</v>
      </c>
      <c r="DC14" s="288" t="s">
        <v>53</v>
      </c>
      <c r="DD14" s="288" t="s">
        <v>55</v>
      </c>
      <c r="DE14" s="288" t="s">
        <v>54</v>
      </c>
      <c r="DF14" s="288" t="s">
        <v>53</v>
      </c>
      <c r="DG14" s="289" t="s">
        <v>55</v>
      </c>
      <c r="DH14" s="289" t="s">
        <v>54</v>
      </c>
      <c r="DI14" s="289" t="s">
        <v>53</v>
      </c>
      <c r="DJ14" s="289" t="s">
        <v>55</v>
      </c>
      <c r="DK14" s="289" t="s">
        <v>54</v>
      </c>
      <c r="DL14" s="289" t="s">
        <v>53</v>
      </c>
      <c r="DM14" s="290" t="s">
        <v>55</v>
      </c>
      <c r="DN14" s="290" t="s">
        <v>54</v>
      </c>
      <c r="DO14" s="290" t="s">
        <v>53</v>
      </c>
      <c r="DP14" s="290" t="s">
        <v>55</v>
      </c>
      <c r="DQ14" s="290" t="s">
        <v>54</v>
      </c>
      <c r="DR14" s="290" t="s">
        <v>53</v>
      </c>
      <c r="DS14" s="286" t="s">
        <v>55</v>
      </c>
      <c r="DT14" s="286" t="s">
        <v>54</v>
      </c>
      <c r="DU14" s="286" t="s">
        <v>53</v>
      </c>
      <c r="DV14" s="286" t="s">
        <v>55</v>
      </c>
      <c r="DW14" s="286" t="s">
        <v>54</v>
      </c>
      <c r="DX14" s="286" t="s">
        <v>53</v>
      </c>
      <c r="DY14" s="291" t="s">
        <v>55</v>
      </c>
      <c r="DZ14" s="291" t="s">
        <v>54</v>
      </c>
      <c r="EA14" s="291" t="s">
        <v>53</v>
      </c>
      <c r="EB14" s="291" t="s">
        <v>55</v>
      </c>
      <c r="EC14" s="291" t="s">
        <v>54</v>
      </c>
      <c r="ED14" s="291" t="s">
        <v>53</v>
      </c>
      <c r="EE14" s="288" t="s">
        <v>55</v>
      </c>
      <c r="EF14" s="288" t="s">
        <v>54</v>
      </c>
      <c r="EG14" s="288" t="s">
        <v>53</v>
      </c>
      <c r="EH14" s="288" t="s">
        <v>55</v>
      </c>
      <c r="EI14" s="288" t="s">
        <v>54</v>
      </c>
      <c r="EJ14" s="288" t="s">
        <v>53</v>
      </c>
      <c r="EK14" s="289" t="s">
        <v>55</v>
      </c>
      <c r="EL14" s="289" t="s">
        <v>54</v>
      </c>
      <c r="EM14" s="289" t="s">
        <v>53</v>
      </c>
      <c r="EN14" s="289" t="s">
        <v>55</v>
      </c>
      <c r="EO14" s="289" t="s">
        <v>54</v>
      </c>
      <c r="EP14" s="289" t="s">
        <v>53</v>
      </c>
      <c r="EQ14" s="290" t="s">
        <v>55</v>
      </c>
      <c r="ER14" s="290" t="s">
        <v>54</v>
      </c>
      <c r="ES14" s="290" t="s">
        <v>53</v>
      </c>
      <c r="ET14" s="290" t="s">
        <v>55</v>
      </c>
      <c r="EU14" s="290" t="s">
        <v>54</v>
      </c>
      <c r="EV14" s="290" t="s">
        <v>53</v>
      </c>
      <c r="EW14" s="286" t="s">
        <v>55</v>
      </c>
      <c r="EX14" s="286" t="s">
        <v>54</v>
      </c>
      <c r="EY14" s="286" t="s">
        <v>53</v>
      </c>
      <c r="EZ14" s="286" t="s">
        <v>55</v>
      </c>
      <c r="FA14" s="286" t="s">
        <v>54</v>
      </c>
      <c r="FB14" s="286" t="s">
        <v>53</v>
      </c>
      <c r="FC14" s="291" t="s">
        <v>55</v>
      </c>
      <c r="FD14" s="291" t="s">
        <v>54</v>
      </c>
      <c r="FE14" s="291" t="s">
        <v>53</v>
      </c>
      <c r="FF14" s="291" t="s">
        <v>55</v>
      </c>
      <c r="FG14" s="291" t="s">
        <v>54</v>
      </c>
      <c r="FH14" s="291" t="s">
        <v>53</v>
      </c>
      <c r="FI14" s="288" t="s">
        <v>55</v>
      </c>
      <c r="FJ14" s="288" t="s">
        <v>54</v>
      </c>
      <c r="FK14" s="288" t="s">
        <v>53</v>
      </c>
      <c r="FL14" s="288" t="s">
        <v>55</v>
      </c>
      <c r="FM14" s="288" t="s">
        <v>54</v>
      </c>
      <c r="FN14" s="288" t="s">
        <v>53</v>
      </c>
      <c r="FO14" s="289" t="s">
        <v>55</v>
      </c>
      <c r="FP14" s="289" t="s">
        <v>54</v>
      </c>
      <c r="FQ14" s="289" t="s">
        <v>53</v>
      </c>
      <c r="FR14" s="289" t="s">
        <v>55</v>
      </c>
      <c r="FS14" s="289" t="s">
        <v>54</v>
      </c>
      <c r="FT14" s="289" t="s">
        <v>53</v>
      </c>
      <c r="FU14" s="290" t="s">
        <v>55</v>
      </c>
      <c r="FV14" s="290" t="s">
        <v>54</v>
      </c>
      <c r="FW14" s="290" t="s">
        <v>53</v>
      </c>
      <c r="FX14" s="290" t="s">
        <v>55</v>
      </c>
      <c r="FY14" s="290" t="s">
        <v>54</v>
      </c>
      <c r="FZ14" s="290" t="s">
        <v>53</v>
      </c>
    </row>
    <row r="15" spans="1:182" s="292" customFormat="1" x14ac:dyDescent="0.25">
      <c r="C15" s="286" t="s">
        <v>76</v>
      </c>
      <c r="D15" s="286" t="s">
        <v>76</v>
      </c>
      <c r="E15" s="286" t="s">
        <v>76</v>
      </c>
      <c r="F15" s="286" t="s">
        <v>76</v>
      </c>
      <c r="G15" s="286" t="s">
        <v>76</v>
      </c>
      <c r="H15" s="286" t="s">
        <v>76</v>
      </c>
      <c r="I15" s="287" t="s">
        <v>76</v>
      </c>
      <c r="J15" s="287" t="s">
        <v>76</v>
      </c>
      <c r="K15" s="287" t="s">
        <v>76</v>
      </c>
      <c r="L15" s="287" t="s">
        <v>76</v>
      </c>
      <c r="M15" s="287" t="s">
        <v>76</v>
      </c>
      <c r="N15" s="287" t="s">
        <v>76</v>
      </c>
      <c r="O15" s="288" t="s">
        <v>76</v>
      </c>
      <c r="P15" s="288" t="s">
        <v>76</v>
      </c>
      <c r="Q15" s="288" t="s">
        <v>76</v>
      </c>
      <c r="R15" s="288" t="s">
        <v>76</v>
      </c>
      <c r="S15" s="288" t="s">
        <v>76</v>
      </c>
      <c r="T15" s="288" t="s">
        <v>76</v>
      </c>
      <c r="U15" s="289" t="s">
        <v>76</v>
      </c>
      <c r="V15" s="289" t="s">
        <v>76</v>
      </c>
      <c r="W15" s="289" t="s">
        <v>76</v>
      </c>
      <c r="X15" s="289" t="s">
        <v>76</v>
      </c>
      <c r="Y15" s="289" t="s">
        <v>76</v>
      </c>
      <c r="Z15" s="289" t="s">
        <v>76</v>
      </c>
      <c r="AA15" s="290" t="s">
        <v>76</v>
      </c>
      <c r="AB15" s="290" t="s">
        <v>76</v>
      </c>
      <c r="AC15" s="290" t="s">
        <v>76</v>
      </c>
      <c r="AD15" s="290" t="s">
        <v>76</v>
      </c>
      <c r="AE15" s="290" t="s">
        <v>76</v>
      </c>
      <c r="AF15" s="290" t="s">
        <v>76</v>
      </c>
      <c r="AG15" s="286" t="s">
        <v>76</v>
      </c>
      <c r="AH15" s="286" t="s">
        <v>76</v>
      </c>
      <c r="AI15" s="286" t="s">
        <v>76</v>
      </c>
      <c r="AJ15" s="286" t="s">
        <v>76</v>
      </c>
      <c r="AK15" s="286" t="s">
        <v>76</v>
      </c>
      <c r="AL15" s="286" t="s">
        <v>76</v>
      </c>
      <c r="AM15" s="291" t="s">
        <v>76</v>
      </c>
      <c r="AN15" s="291" t="s">
        <v>76</v>
      </c>
      <c r="AO15" s="291" t="s">
        <v>76</v>
      </c>
      <c r="AP15" s="291" t="s">
        <v>76</v>
      </c>
      <c r="AQ15" s="291" t="s">
        <v>76</v>
      </c>
      <c r="AR15" s="291" t="s">
        <v>76</v>
      </c>
      <c r="AS15" s="288" t="s">
        <v>76</v>
      </c>
      <c r="AT15" s="288" t="s">
        <v>76</v>
      </c>
      <c r="AU15" s="288" t="s">
        <v>76</v>
      </c>
      <c r="AV15" s="288" t="s">
        <v>76</v>
      </c>
      <c r="AW15" s="288" t="s">
        <v>76</v>
      </c>
      <c r="AX15" s="288" t="s">
        <v>76</v>
      </c>
      <c r="AY15" s="289" t="s">
        <v>76</v>
      </c>
      <c r="AZ15" s="289" t="s">
        <v>76</v>
      </c>
      <c r="BA15" s="289" t="s">
        <v>76</v>
      </c>
      <c r="BB15" s="289" t="s">
        <v>76</v>
      </c>
      <c r="BC15" s="289" t="s">
        <v>76</v>
      </c>
      <c r="BD15" s="289" t="s">
        <v>76</v>
      </c>
      <c r="BE15" s="290" t="s">
        <v>76</v>
      </c>
      <c r="BF15" s="290" t="s">
        <v>76</v>
      </c>
      <c r="BG15" s="290" t="s">
        <v>76</v>
      </c>
      <c r="BH15" s="290" t="s">
        <v>76</v>
      </c>
      <c r="BI15" s="290" t="s">
        <v>76</v>
      </c>
      <c r="BJ15" s="290" t="s">
        <v>76</v>
      </c>
      <c r="BK15" s="286" t="s">
        <v>76</v>
      </c>
      <c r="BL15" s="286" t="s">
        <v>76</v>
      </c>
      <c r="BM15" s="286" t="s">
        <v>76</v>
      </c>
      <c r="BN15" s="286" t="s">
        <v>76</v>
      </c>
      <c r="BO15" s="286" t="s">
        <v>76</v>
      </c>
      <c r="BP15" s="286" t="s">
        <v>76</v>
      </c>
      <c r="BQ15" s="291" t="s">
        <v>76</v>
      </c>
      <c r="BR15" s="291" t="s">
        <v>76</v>
      </c>
      <c r="BS15" s="291" t="s">
        <v>76</v>
      </c>
      <c r="BT15" s="291" t="s">
        <v>76</v>
      </c>
      <c r="BU15" s="291" t="s">
        <v>76</v>
      </c>
      <c r="BV15" s="291" t="s">
        <v>76</v>
      </c>
      <c r="BW15" s="288" t="s">
        <v>76</v>
      </c>
      <c r="BX15" s="288" t="s">
        <v>76</v>
      </c>
      <c r="BY15" s="288" t="s">
        <v>76</v>
      </c>
      <c r="BZ15" s="288" t="s">
        <v>76</v>
      </c>
      <c r="CA15" s="288" t="s">
        <v>76</v>
      </c>
      <c r="CB15" s="288" t="s">
        <v>76</v>
      </c>
      <c r="CC15" s="289" t="s">
        <v>76</v>
      </c>
      <c r="CD15" s="289" t="s">
        <v>76</v>
      </c>
      <c r="CE15" s="289" t="s">
        <v>76</v>
      </c>
      <c r="CF15" s="289" t="s">
        <v>76</v>
      </c>
      <c r="CG15" s="289" t="s">
        <v>76</v>
      </c>
      <c r="CH15" s="289" t="s">
        <v>76</v>
      </c>
      <c r="CI15" s="290" t="s">
        <v>76</v>
      </c>
      <c r="CJ15" s="290" t="s">
        <v>76</v>
      </c>
      <c r="CK15" s="290" t="s">
        <v>76</v>
      </c>
      <c r="CL15" s="290" t="s">
        <v>76</v>
      </c>
      <c r="CM15" s="290" t="s">
        <v>76</v>
      </c>
      <c r="CN15" s="290" t="s">
        <v>76</v>
      </c>
      <c r="CO15" s="286" t="s">
        <v>76</v>
      </c>
      <c r="CP15" s="286" t="s">
        <v>76</v>
      </c>
      <c r="CQ15" s="286" t="s">
        <v>76</v>
      </c>
      <c r="CR15" s="286" t="s">
        <v>76</v>
      </c>
      <c r="CS15" s="286" t="s">
        <v>76</v>
      </c>
      <c r="CT15" s="286" t="s">
        <v>76</v>
      </c>
      <c r="CU15" s="291" t="s">
        <v>76</v>
      </c>
      <c r="CV15" s="291" t="s">
        <v>76</v>
      </c>
      <c r="CW15" s="291" t="s">
        <v>76</v>
      </c>
      <c r="CX15" s="291" t="s">
        <v>76</v>
      </c>
      <c r="CY15" s="291" t="s">
        <v>76</v>
      </c>
      <c r="CZ15" s="291" t="s">
        <v>76</v>
      </c>
      <c r="DA15" s="288" t="s">
        <v>76</v>
      </c>
      <c r="DB15" s="288" t="s">
        <v>76</v>
      </c>
      <c r="DC15" s="288" t="s">
        <v>76</v>
      </c>
      <c r="DD15" s="288" t="s">
        <v>76</v>
      </c>
      <c r="DE15" s="288" t="s">
        <v>76</v>
      </c>
      <c r="DF15" s="288" t="s">
        <v>76</v>
      </c>
      <c r="DG15" s="289" t="s">
        <v>76</v>
      </c>
      <c r="DH15" s="289" t="s">
        <v>76</v>
      </c>
      <c r="DI15" s="289" t="s">
        <v>76</v>
      </c>
      <c r="DJ15" s="289" t="s">
        <v>76</v>
      </c>
      <c r="DK15" s="289" t="s">
        <v>76</v>
      </c>
      <c r="DL15" s="289" t="s">
        <v>76</v>
      </c>
      <c r="DM15" s="290" t="s">
        <v>76</v>
      </c>
      <c r="DN15" s="290" t="s">
        <v>76</v>
      </c>
      <c r="DO15" s="290" t="s">
        <v>76</v>
      </c>
      <c r="DP15" s="290" t="s">
        <v>76</v>
      </c>
      <c r="DQ15" s="290" t="s">
        <v>76</v>
      </c>
      <c r="DR15" s="290" t="s">
        <v>76</v>
      </c>
      <c r="DS15" s="286" t="s">
        <v>76</v>
      </c>
      <c r="DT15" s="286" t="s">
        <v>76</v>
      </c>
      <c r="DU15" s="286" t="s">
        <v>76</v>
      </c>
      <c r="DV15" s="286" t="s">
        <v>76</v>
      </c>
      <c r="DW15" s="286" t="s">
        <v>76</v>
      </c>
      <c r="DX15" s="286" t="s">
        <v>76</v>
      </c>
      <c r="DY15" s="291" t="s">
        <v>76</v>
      </c>
      <c r="DZ15" s="291" t="s">
        <v>76</v>
      </c>
      <c r="EA15" s="291" t="s">
        <v>76</v>
      </c>
      <c r="EB15" s="291" t="s">
        <v>76</v>
      </c>
      <c r="EC15" s="291" t="s">
        <v>76</v>
      </c>
      <c r="ED15" s="291" t="s">
        <v>76</v>
      </c>
      <c r="EE15" s="288" t="s">
        <v>76</v>
      </c>
      <c r="EF15" s="288" t="s">
        <v>76</v>
      </c>
      <c r="EG15" s="288" t="s">
        <v>76</v>
      </c>
      <c r="EH15" s="288" t="s">
        <v>76</v>
      </c>
      <c r="EI15" s="288" t="s">
        <v>76</v>
      </c>
      <c r="EJ15" s="288" t="s">
        <v>76</v>
      </c>
      <c r="EK15" s="289" t="s">
        <v>76</v>
      </c>
      <c r="EL15" s="289" t="s">
        <v>76</v>
      </c>
      <c r="EM15" s="289" t="s">
        <v>76</v>
      </c>
      <c r="EN15" s="289" t="s">
        <v>76</v>
      </c>
      <c r="EO15" s="289" t="s">
        <v>76</v>
      </c>
      <c r="EP15" s="289" t="s">
        <v>76</v>
      </c>
      <c r="EQ15" s="290" t="s">
        <v>76</v>
      </c>
      <c r="ER15" s="290" t="s">
        <v>76</v>
      </c>
      <c r="ES15" s="290" t="s">
        <v>76</v>
      </c>
      <c r="ET15" s="290" t="s">
        <v>76</v>
      </c>
      <c r="EU15" s="290" t="s">
        <v>76</v>
      </c>
      <c r="EV15" s="290" t="s">
        <v>76</v>
      </c>
      <c r="EW15" s="286" t="s">
        <v>76</v>
      </c>
      <c r="EX15" s="286" t="s">
        <v>76</v>
      </c>
      <c r="EY15" s="286" t="s">
        <v>76</v>
      </c>
      <c r="EZ15" s="286" t="s">
        <v>76</v>
      </c>
      <c r="FA15" s="286" t="s">
        <v>76</v>
      </c>
      <c r="FB15" s="286" t="s">
        <v>76</v>
      </c>
      <c r="FC15" s="291" t="s">
        <v>76</v>
      </c>
      <c r="FD15" s="291" t="s">
        <v>76</v>
      </c>
      <c r="FE15" s="291" t="s">
        <v>76</v>
      </c>
      <c r="FF15" s="291" t="s">
        <v>76</v>
      </c>
      <c r="FG15" s="291" t="s">
        <v>76</v>
      </c>
      <c r="FH15" s="291" t="s">
        <v>76</v>
      </c>
      <c r="FI15" s="288" t="s">
        <v>76</v>
      </c>
      <c r="FJ15" s="288" t="s">
        <v>76</v>
      </c>
      <c r="FK15" s="288" t="s">
        <v>76</v>
      </c>
      <c r="FL15" s="288" t="s">
        <v>76</v>
      </c>
      <c r="FM15" s="288" t="s">
        <v>76</v>
      </c>
      <c r="FN15" s="288" t="s">
        <v>76</v>
      </c>
      <c r="FO15" s="289" t="s">
        <v>76</v>
      </c>
      <c r="FP15" s="289" t="s">
        <v>76</v>
      </c>
      <c r="FQ15" s="289" t="s">
        <v>76</v>
      </c>
      <c r="FR15" s="289" t="s">
        <v>76</v>
      </c>
      <c r="FS15" s="289" t="s">
        <v>76</v>
      </c>
      <c r="FT15" s="289" t="s">
        <v>76</v>
      </c>
      <c r="FU15" s="290" t="s">
        <v>76</v>
      </c>
      <c r="FV15" s="290" t="s">
        <v>76</v>
      </c>
      <c r="FW15" s="290" t="s">
        <v>76</v>
      </c>
      <c r="FX15" s="290" t="s">
        <v>76</v>
      </c>
      <c r="FY15" s="290" t="s">
        <v>76</v>
      </c>
      <c r="FZ15" s="290" t="s">
        <v>76</v>
      </c>
    </row>
    <row r="16" spans="1:182" s="292" customFormat="1" x14ac:dyDescent="0.25">
      <c r="A16" s="292" t="s">
        <v>102</v>
      </c>
      <c r="B16" s="293" t="s">
        <v>25</v>
      </c>
      <c r="C16" s="292">
        <v>92</v>
      </c>
      <c r="D16" s="292">
        <v>92</v>
      </c>
      <c r="E16" s="292">
        <v>93</v>
      </c>
      <c r="F16" s="292">
        <v>44295</v>
      </c>
      <c r="G16" s="292">
        <v>21503</v>
      </c>
      <c r="H16" s="292">
        <v>22792</v>
      </c>
      <c r="I16" s="292">
        <v>93</v>
      </c>
      <c r="J16" s="292">
        <v>92</v>
      </c>
      <c r="K16" s="292">
        <v>95</v>
      </c>
      <c r="L16" s="292">
        <v>44502</v>
      </c>
      <c r="M16" s="292">
        <v>21589</v>
      </c>
      <c r="N16" s="292">
        <v>22913</v>
      </c>
      <c r="O16" s="292">
        <v>93</v>
      </c>
      <c r="P16" s="292">
        <v>94</v>
      </c>
      <c r="Q16" s="292">
        <v>92</v>
      </c>
      <c r="R16" s="292">
        <v>44293</v>
      </c>
      <c r="S16" s="292">
        <v>21501</v>
      </c>
      <c r="T16" s="292">
        <v>22792</v>
      </c>
      <c r="U16" s="292">
        <v>89</v>
      </c>
      <c r="V16" s="292">
        <v>87</v>
      </c>
      <c r="W16" s="292">
        <v>90</v>
      </c>
      <c r="X16" s="292">
        <v>44294</v>
      </c>
      <c r="Y16" s="292">
        <v>21503</v>
      </c>
      <c r="Z16" s="292">
        <v>22791</v>
      </c>
      <c r="AA16" s="292">
        <v>86</v>
      </c>
      <c r="AB16" s="292">
        <v>85</v>
      </c>
      <c r="AC16" s="292">
        <v>87</v>
      </c>
      <c r="AD16" s="292">
        <v>44288</v>
      </c>
      <c r="AE16" s="292">
        <v>21499</v>
      </c>
      <c r="AF16" s="292">
        <v>22789</v>
      </c>
      <c r="AG16" s="292">
        <v>92</v>
      </c>
      <c r="AH16" s="292">
        <v>91</v>
      </c>
      <c r="AI16" s="292">
        <v>93</v>
      </c>
      <c r="AJ16" s="292">
        <v>20457</v>
      </c>
      <c r="AK16" s="292">
        <v>9295</v>
      </c>
      <c r="AL16" s="292">
        <v>11162</v>
      </c>
      <c r="AM16" s="292">
        <v>92</v>
      </c>
      <c r="AN16" s="292">
        <v>90</v>
      </c>
      <c r="AO16" s="292">
        <v>94</v>
      </c>
      <c r="AP16" s="292">
        <v>20493</v>
      </c>
      <c r="AQ16" s="292">
        <v>9316</v>
      </c>
      <c r="AR16" s="292">
        <v>11177</v>
      </c>
      <c r="AS16" s="292">
        <v>91</v>
      </c>
      <c r="AT16" s="292">
        <v>92</v>
      </c>
      <c r="AU16" s="292">
        <v>91</v>
      </c>
      <c r="AV16" s="292">
        <v>20457</v>
      </c>
      <c r="AW16" s="292">
        <v>9295</v>
      </c>
      <c r="AX16" s="292">
        <v>11162</v>
      </c>
      <c r="AY16" s="292">
        <v>87</v>
      </c>
      <c r="AZ16" s="292">
        <v>85</v>
      </c>
      <c r="BA16" s="292">
        <v>89</v>
      </c>
      <c r="BB16" s="292">
        <v>20457</v>
      </c>
      <c r="BC16" s="292">
        <v>9295</v>
      </c>
      <c r="BD16" s="292">
        <v>11162</v>
      </c>
      <c r="BE16" s="292">
        <v>85</v>
      </c>
      <c r="BF16" s="292">
        <v>84</v>
      </c>
      <c r="BG16" s="292">
        <v>86</v>
      </c>
      <c r="BH16" s="292">
        <v>20454</v>
      </c>
      <c r="BI16" s="292">
        <v>9294</v>
      </c>
      <c r="BJ16" s="292">
        <v>11160</v>
      </c>
      <c r="BK16" s="292">
        <v>93</v>
      </c>
      <c r="BL16" s="292">
        <v>93</v>
      </c>
      <c r="BM16" s="292">
        <v>94</v>
      </c>
      <c r="BN16" s="292">
        <v>1582</v>
      </c>
      <c r="BO16" s="292">
        <v>709</v>
      </c>
      <c r="BP16" s="292">
        <v>873</v>
      </c>
      <c r="BQ16" s="292">
        <v>93</v>
      </c>
      <c r="BR16" s="292">
        <v>91</v>
      </c>
      <c r="BS16" s="292">
        <v>94</v>
      </c>
      <c r="BT16" s="292">
        <v>1582</v>
      </c>
      <c r="BU16" s="292">
        <v>710</v>
      </c>
      <c r="BV16" s="292">
        <v>872</v>
      </c>
      <c r="BW16" s="292">
        <v>98</v>
      </c>
      <c r="BX16" s="292">
        <v>98</v>
      </c>
      <c r="BY16" s="292">
        <v>97</v>
      </c>
      <c r="BZ16" s="292">
        <v>1582</v>
      </c>
      <c r="CA16" s="292">
        <v>709</v>
      </c>
      <c r="CB16" s="292">
        <v>873</v>
      </c>
      <c r="CC16" s="292">
        <v>91</v>
      </c>
      <c r="CD16" s="292">
        <v>89</v>
      </c>
      <c r="CE16" s="292">
        <v>92</v>
      </c>
      <c r="CF16" s="292">
        <v>1582</v>
      </c>
      <c r="CG16" s="292">
        <v>709</v>
      </c>
      <c r="CH16" s="292">
        <v>873</v>
      </c>
      <c r="CI16" s="292">
        <v>90</v>
      </c>
      <c r="CJ16" s="292">
        <v>88</v>
      </c>
      <c r="CK16" s="292">
        <v>91</v>
      </c>
      <c r="CL16" s="292">
        <v>1581</v>
      </c>
      <c r="CM16" s="292">
        <v>709</v>
      </c>
      <c r="CN16" s="292">
        <v>872</v>
      </c>
      <c r="CO16" s="292">
        <v>95</v>
      </c>
      <c r="CP16" s="292">
        <v>94</v>
      </c>
      <c r="CQ16" s="292">
        <v>95</v>
      </c>
      <c r="CR16" s="292">
        <v>18180</v>
      </c>
      <c r="CS16" s="292">
        <v>8436</v>
      </c>
      <c r="CT16" s="292">
        <v>9744</v>
      </c>
      <c r="CU16" s="292">
        <v>95</v>
      </c>
      <c r="CV16" s="292">
        <v>93</v>
      </c>
      <c r="CW16" s="292">
        <v>96</v>
      </c>
      <c r="CX16" s="292">
        <v>18205</v>
      </c>
      <c r="CY16" s="292">
        <v>8447</v>
      </c>
      <c r="CZ16" s="292">
        <v>9758</v>
      </c>
      <c r="DA16" s="292">
        <v>93</v>
      </c>
      <c r="DB16" s="292">
        <v>95</v>
      </c>
      <c r="DC16" s="292">
        <v>92</v>
      </c>
      <c r="DD16" s="292">
        <v>18179</v>
      </c>
      <c r="DE16" s="292">
        <v>8436</v>
      </c>
      <c r="DF16" s="292">
        <v>9743</v>
      </c>
      <c r="DG16" s="292">
        <v>88</v>
      </c>
      <c r="DH16" s="292">
        <v>86</v>
      </c>
      <c r="DI16" s="292">
        <v>89</v>
      </c>
      <c r="DJ16" s="292">
        <v>18180</v>
      </c>
      <c r="DK16" s="292">
        <v>8436</v>
      </c>
      <c r="DL16" s="292">
        <v>9744</v>
      </c>
      <c r="DM16" s="292">
        <v>88</v>
      </c>
      <c r="DN16" s="292">
        <v>88</v>
      </c>
      <c r="DO16" s="292">
        <v>89</v>
      </c>
      <c r="DP16" s="292">
        <v>18178</v>
      </c>
      <c r="DQ16" s="292">
        <v>8435</v>
      </c>
      <c r="DR16" s="292">
        <v>9743</v>
      </c>
      <c r="DS16" s="292">
        <v>95</v>
      </c>
      <c r="DT16" s="292">
        <v>94</v>
      </c>
      <c r="DU16" s="292">
        <v>95</v>
      </c>
      <c r="DV16" s="292">
        <v>317252</v>
      </c>
      <c r="DW16" s="292">
        <v>149669</v>
      </c>
      <c r="DX16" s="292">
        <v>167583</v>
      </c>
      <c r="DY16" s="292">
        <v>94</v>
      </c>
      <c r="DZ16" s="292">
        <v>93</v>
      </c>
      <c r="EA16" s="292">
        <v>96</v>
      </c>
      <c r="EB16" s="292">
        <v>317492</v>
      </c>
      <c r="EC16" s="292">
        <v>149776</v>
      </c>
      <c r="ED16" s="292">
        <v>167716</v>
      </c>
      <c r="EE16" s="292">
        <v>94</v>
      </c>
      <c r="EF16" s="292">
        <v>95</v>
      </c>
      <c r="EG16" s="292">
        <v>92</v>
      </c>
      <c r="EH16" s="292">
        <v>317246</v>
      </c>
      <c r="EI16" s="292">
        <v>149666</v>
      </c>
      <c r="EJ16" s="292">
        <v>167580</v>
      </c>
      <c r="EK16" s="292">
        <v>85</v>
      </c>
      <c r="EL16" s="292">
        <v>83</v>
      </c>
      <c r="EM16" s="292">
        <v>87</v>
      </c>
      <c r="EN16" s="292">
        <v>317230</v>
      </c>
      <c r="EO16" s="292">
        <v>149662</v>
      </c>
      <c r="EP16" s="292">
        <v>167568</v>
      </c>
      <c r="EQ16" s="292">
        <v>88</v>
      </c>
      <c r="ER16" s="292">
        <v>88</v>
      </c>
      <c r="ES16" s="292">
        <v>89</v>
      </c>
      <c r="ET16" s="292">
        <v>317219</v>
      </c>
      <c r="EU16" s="292">
        <v>149655</v>
      </c>
      <c r="EV16" s="292">
        <v>167564</v>
      </c>
      <c r="EW16" s="292">
        <v>94</v>
      </c>
      <c r="EX16" s="292">
        <v>94</v>
      </c>
      <c r="EY16" s="292">
        <v>95</v>
      </c>
      <c r="EZ16" s="292">
        <v>410259</v>
      </c>
      <c r="FA16" s="292">
        <v>193630</v>
      </c>
      <c r="FB16" s="292">
        <v>216629</v>
      </c>
      <c r="FC16" s="292">
        <v>94</v>
      </c>
      <c r="FD16" s="292">
        <v>92</v>
      </c>
      <c r="FE16" s="292">
        <v>96</v>
      </c>
      <c r="FF16" s="292">
        <v>410775</v>
      </c>
      <c r="FG16" s="292">
        <v>193863</v>
      </c>
      <c r="FH16" s="292">
        <v>216912</v>
      </c>
      <c r="FI16" s="292">
        <v>93</v>
      </c>
      <c r="FJ16" s="292">
        <v>95</v>
      </c>
      <c r="FK16" s="292">
        <v>92</v>
      </c>
      <c r="FL16" s="292">
        <v>410249</v>
      </c>
      <c r="FM16" s="292">
        <v>193624</v>
      </c>
      <c r="FN16" s="292">
        <v>216625</v>
      </c>
      <c r="FO16" s="292">
        <v>86</v>
      </c>
      <c r="FP16" s="292">
        <v>83</v>
      </c>
      <c r="FQ16" s="292">
        <v>88</v>
      </c>
      <c r="FR16" s="292">
        <v>410233</v>
      </c>
      <c r="FS16" s="292">
        <v>193622</v>
      </c>
      <c r="FT16" s="292">
        <v>216611</v>
      </c>
      <c r="FU16" s="292">
        <v>88</v>
      </c>
      <c r="FV16" s="292">
        <v>87</v>
      </c>
      <c r="FW16" s="292">
        <v>88</v>
      </c>
      <c r="FX16" s="292">
        <v>410209</v>
      </c>
      <c r="FY16" s="292">
        <v>193608</v>
      </c>
      <c r="FZ16" s="292">
        <v>216601</v>
      </c>
    </row>
    <row r="17" spans="1:256" s="294" customFormat="1" x14ac:dyDescent="0.25">
      <c r="B17" s="293" t="s">
        <v>26</v>
      </c>
      <c r="C17" s="292">
        <v>52</v>
      </c>
      <c r="D17" s="292">
        <v>52</v>
      </c>
      <c r="E17" s="292">
        <v>51</v>
      </c>
      <c r="F17" s="292">
        <v>10193</v>
      </c>
      <c r="G17" s="292">
        <v>6312</v>
      </c>
      <c r="H17" s="292">
        <v>3881</v>
      </c>
      <c r="I17" s="292">
        <v>46</v>
      </c>
      <c r="J17" s="292">
        <v>44</v>
      </c>
      <c r="K17" s="292">
        <v>50</v>
      </c>
      <c r="L17" s="292">
        <v>10235</v>
      </c>
      <c r="M17" s="292">
        <v>6335</v>
      </c>
      <c r="N17" s="292">
        <v>3900</v>
      </c>
      <c r="O17" s="292">
        <v>53</v>
      </c>
      <c r="P17" s="292">
        <v>57</v>
      </c>
      <c r="Q17" s="292">
        <v>46</v>
      </c>
      <c r="R17" s="292">
        <v>10187</v>
      </c>
      <c r="S17" s="292">
        <v>6308</v>
      </c>
      <c r="T17" s="292">
        <v>3879</v>
      </c>
      <c r="U17" s="292">
        <v>38</v>
      </c>
      <c r="V17" s="292">
        <v>37</v>
      </c>
      <c r="W17" s="292">
        <v>39</v>
      </c>
      <c r="X17" s="292">
        <v>10191</v>
      </c>
      <c r="Y17" s="292">
        <v>6310</v>
      </c>
      <c r="Z17" s="292">
        <v>3881</v>
      </c>
      <c r="AA17" s="292">
        <v>32</v>
      </c>
      <c r="AB17" s="292">
        <v>33</v>
      </c>
      <c r="AC17" s="292">
        <v>31</v>
      </c>
      <c r="AD17" s="292">
        <v>10176</v>
      </c>
      <c r="AE17" s="292">
        <v>6301</v>
      </c>
      <c r="AF17" s="292">
        <v>3875</v>
      </c>
      <c r="AG17" s="292">
        <v>62</v>
      </c>
      <c r="AH17" s="292">
        <v>61</v>
      </c>
      <c r="AI17" s="292">
        <v>62</v>
      </c>
      <c r="AJ17" s="292">
        <v>7674</v>
      </c>
      <c r="AK17" s="292">
        <v>4894</v>
      </c>
      <c r="AL17" s="292">
        <v>2780</v>
      </c>
      <c r="AM17" s="292">
        <v>54</v>
      </c>
      <c r="AN17" s="292">
        <v>51</v>
      </c>
      <c r="AO17" s="292">
        <v>59</v>
      </c>
      <c r="AP17" s="292">
        <v>7668</v>
      </c>
      <c r="AQ17" s="292">
        <v>4888</v>
      </c>
      <c r="AR17" s="292">
        <v>2780</v>
      </c>
      <c r="AS17" s="292">
        <v>58</v>
      </c>
      <c r="AT17" s="292">
        <v>61</v>
      </c>
      <c r="AU17" s="292">
        <v>54</v>
      </c>
      <c r="AV17" s="292">
        <v>7673</v>
      </c>
      <c r="AW17" s="292">
        <v>4893</v>
      </c>
      <c r="AX17" s="292">
        <v>2780</v>
      </c>
      <c r="AY17" s="292">
        <v>43</v>
      </c>
      <c r="AZ17" s="292">
        <v>42</v>
      </c>
      <c r="BA17" s="292">
        <v>44</v>
      </c>
      <c r="BB17" s="292">
        <v>7674</v>
      </c>
      <c r="BC17" s="292">
        <v>4894</v>
      </c>
      <c r="BD17" s="292">
        <v>2780</v>
      </c>
      <c r="BE17" s="292">
        <v>40</v>
      </c>
      <c r="BF17" s="292">
        <v>40</v>
      </c>
      <c r="BG17" s="292">
        <v>40</v>
      </c>
      <c r="BH17" s="292">
        <v>7664</v>
      </c>
      <c r="BI17" s="292">
        <v>4885</v>
      </c>
      <c r="BJ17" s="292">
        <v>2779</v>
      </c>
      <c r="BK17" s="292">
        <v>67</v>
      </c>
      <c r="BL17" s="292">
        <v>60</v>
      </c>
      <c r="BM17" s="292">
        <v>78</v>
      </c>
      <c r="BN17" s="292">
        <v>209</v>
      </c>
      <c r="BO17" s="292">
        <v>135</v>
      </c>
      <c r="BP17" s="292">
        <v>74</v>
      </c>
      <c r="BQ17" s="292">
        <v>58</v>
      </c>
      <c r="BR17" s="292">
        <v>53</v>
      </c>
      <c r="BS17" s="292">
        <v>68</v>
      </c>
      <c r="BT17" s="292">
        <v>209</v>
      </c>
      <c r="BU17" s="292">
        <v>135</v>
      </c>
      <c r="BV17" s="292">
        <v>74</v>
      </c>
      <c r="BW17" s="292">
        <v>71</v>
      </c>
      <c r="BX17" s="292">
        <v>71</v>
      </c>
      <c r="BY17" s="292">
        <v>72</v>
      </c>
      <c r="BZ17" s="292">
        <v>209</v>
      </c>
      <c r="CA17" s="292">
        <v>135</v>
      </c>
      <c r="CB17" s="292">
        <v>74</v>
      </c>
      <c r="CC17" s="292">
        <v>52</v>
      </c>
      <c r="CD17" s="292">
        <v>52</v>
      </c>
      <c r="CE17" s="292">
        <v>51</v>
      </c>
      <c r="CF17" s="292">
        <v>209</v>
      </c>
      <c r="CG17" s="292">
        <v>135</v>
      </c>
      <c r="CH17" s="292">
        <v>74</v>
      </c>
      <c r="CI17" s="292">
        <v>51</v>
      </c>
      <c r="CJ17" s="292">
        <v>47</v>
      </c>
      <c r="CK17" s="292">
        <v>57</v>
      </c>
      <c r="CL17" s="292">
        <v>209</v>
      </c>
      <c r="CM17" s="292">
        <v>135</v>
      </c>
      <c r="CN17" s="292">
        <v>74</v>
      </c>
      <c r="CO17" s="292">
        <v>62</v>
      </c>
      <c r="CP17" s="292">
        <v>63</v>
      </c>
      <c r="CQ17" s="292">
        <v>60</v>
      </c>
      <c r="CR17" s="292">
        <v>5589</v>
      </c>
      <c r="CS17" s="292">
        <v>3649</v>
      </c>
      <c r="CT17" s="292">
        <v>1940</v>
      </c>
      <c r="CU17" s="292">
        <v>51</v>
      </c>
      <c r="CV17" s="292">
        <v>49</v>
      </c>
      <c r="CW17" s="292">
        <v>55</v>
      </c>
      <c r="CX17" s="292">
        <v>5594</v>
      </c>
      <c r="CY17" s="292">
        <v>3651</v>
      </c>
      <c r="CZ17" s="292">
        <v>1943</v>
      </c>
      <c r="DA17" s="292">
        <v>57</v>
      </c>
      <c r="DB17" s="292">
        <v>61</v>
      </c>
      <c r="DC17" s="292">
        <v>50</v>
      </c>
      <c r="DD17" s="292">
        <v>5589</v>
      </c>
      <c r="DE17" s="292">
        <v>3649</v>
      </c>
      <c r="DF17" s="292">
        <v>1940</v>
      </c>
      <c r="DG17" s="292">
        <v>38</v>
      </c>
      <c r="DH17" s="292">
        <v>38</v>
      </c>
      <c r="DI17" s="292">
        <v>37</v>
      </c>
      <c r="DJ17" s="292">
        <v>5588</v>
      </c>
      <c r="DK17" s="292">
        <v>3648</v>
      </c>
      <c r="DL17" s="292">
        <v>1940</v>
      </c>
      <c r="DM17" s="292">
        <v>38</v>
      </c>
      <c r="DN17" s="292">
        <v>39</v>
      </c>
      <c r="DO17" s="292">
        <v>36</v>
      </c>
      <c r="DP17" s="292">
        <v>5587</v>
      </c>
      <c r="DQ17" s="292">
        <v>3647</v>
      </c>
      <c r="DR17" s="292">
        <v>1940</v>
      </c>
      <c r="DS17" s="292">
        <v>58</v>
      </c>
      <c r="DT17" s="292">
        <v>59</v>
      </c>
      <c r="DU17" s="292">
        <v>58</v>
      </c>
      <c r="DV17" s="292">
        <v>95382</v>
      </c>
      <c r="DW17" s="292">
        <v>61971</v>
      </c>
      <c r="DX17" s="292">
        <v>33411</v>
      </c>
      <c r="DY17" s="292">
        <v>46</v>
      </c>
      <c r="DZ17" s="292">
        <v>43</v>
      </c>
      <c r="EA17" s="292">
        <v>51</v>
      </c>
      <c r="EB17" s="292">
        <v>95392</v>
      </c>
      <c r="EC17" s="292">
        <v>61979</v>
      </c>
      <c r="ED17" s="292">
        <v>33413</v>
      </c>
      <c r="EE17" s="292">
        <v>56</v>
      </c>
      <c r="EF17" s="292">
        <v>60</v>
      </c>
      <c r="EG17" s="292">
        <v>48</v>
      </c>
      <c r="EH17" s="292">
        <v>95378</v>
      </c>
      <c r="EI17" s="292">
        <v>61969</v>
      </c>
      <c r="EJ17" s="292">
        <v>33409</v>
      </c>
      <c r="EK17" s="292">
        <v>31</v>
      </c>
      <c r="EL17" s="292">
        <v>31</v>
      </c>
      <c r="EM17" s="292">
        <v>31</v>
      </c>
      <c r="EN17" s="292">
        <v>95374</v>
      </c>
      <c r="EO17" s="292">
        <v>61967</v>
      </c>
      <c r="EP17" s="292">
        <v>33407</v>
      </c>
      <c r="EQ17" s="292">
        <v>34</v>
      </c>
      <c r="ER17" s="292">
        <v>34</v>
      </c>
      <c r="ES17" s="292">
        <v>33</v>
      </c>
      <c r="ET17" s="292">
        <v>95301</v>
      </c>
      <c r="EU17" s="292">
        <v>61916</v>
      </c>
      <c r="EV17" s="292">
        <v>33385</v>
      </c>
      <c r="EW17" s="292">
        <v>58</v>
      </c>
      <c r="EX17" s="292">
        <v>58</v>
      </c>
      <c r="EY17" s="292">
        <v>57</v>
      </c>
      <c r="EZ17" s="292">
        <v>121590</v>
      </c>
      <c r="FA17" s="292">
        <v>78556</v>
      </c>
      <c r="FB17" s="292">
        <v>43034</v>
      </c>
      <c r="FC17" s="292">
        <v>47</v>
      </c>
      <c r="FD17" s="292">
        <v>44</v>
      </c>
      <c r="FE17" s="292">
        <v>52</v>
      </c>
      <c r="FF17" s="292">
        <v>121642</v>
      </c>
      <c r="FG17" s="292">
        <v>78584</v>
      </c>
      <c r="FH17" s="292">
        <v>43058</v>
      </c>
      <c r="FI17" s="292">
        <v>56</v>
      </c>
      <c r="FJ17" s="292">
        <v>60</v>
      </c>
      <c r="FK17" s="292">
        <v>49</v>
      </c>
      <c r="FL17" s="292">
        <v>121579</v>
      </c>
      <c r="FM17" s="292">
        <v>78549</v>
      </c>
      <c r="FN17" s="292">
        <v>43030</v>
      </c>
      <c r="FO17" s="292">
        <v>33</v>
      </c>
      <c r="FP17" s="292">
        <v>32</v>
      </c>
      <c r="FQ17" s="292">
        <v>33</v>
      </c>
      <c r="FR17" s="292">
        <v>121579</v>
      </c>
      <c r="FS17" s="292">
        <v>78549</v>
      </c>
      <c r="FT17" s="292">
        <v>43030</v>
      </c>
      <c r="FU17" s="292">
        <v>34</v>
      </c>
      <c r="FV17" s="292">
        <v>35</v>
      </c>
      <c r="FW17" s="292">
        <v>34</v>
      </c>
      <c r="FX17" s="292">
        <v>121479</v>
      </c>
      <c r="FY17" s="292">
        <v>78478</v>
      </c>
      <c r="FZ17" s="292">
        <v>43001</v>
      </c>
      <c r="GA17" s="292"/>
      <c r="GB17" s="292"/>
      <c r="GC17" s="292"/>
      <c r="GD17" s="292"/>
      <c r="GE17" s="292"/>
      <c r="GF17" s="292"/>
      <c r="GG17" s="292"/>
      <c r="GH17" s="292"/>
      <c r="GI17" s="292"/>
      <c r="GJ17" s="292"/>
      <c r="GK17" s="292"/>
      <c r="GL17" s="292"/>
      <c r="GM17" s="292"/>
      <c r="GN17" s="292"/>
      <c r="GO17" s="292"/>
      <c r="GP17" s="292"/>
      <c r="GQ17" s="292"/>
      <c r="GR17" s="292"/>
      <c r="GS17" s="292"/>
      <c r="GT17" s="292"/>
      <c r="GU17" s="292"/>
      <c r="GV17" s="292"/>
      <c r="GW17" s="292"/>
      <c r="GX17" s="292"/>
      <c r="GY17" s="292"/>
      <c r="GZ17" s="292"/>
      <c r="HA17" s="292"/>
      <c r="HB17" s="292"/>
      <c r="HC17" s="292"/>
      <c r="HD17" s="292"/>
      <c r="HE17" s="292"/>
      <c r="HF17" s="292"/>
      <c r="HG17" s="292"/>
      <c r="HH17" s="292"/>
      <c r="HI17" s="292"/>
      <c r="HJ17" s="292"/>
      <c r="HK17" s="292"/>
      <c r="HL17" s="292"/>
      <c r="HM17" s="292"/>
      <c r="HN17" s="292"/>
      <c r="HO17" s="292"/>
      <c r="HP17" s="292"/>
      <c r="HQ17" s="292"/>
      <c r="HR17" s="292"/>
      <c r="HS17" s="292"/>
      <c r="HT17" s="292"/>
      <c r="HU17" s="292"/>
      <c r="HV17" s="292"/>
      <c r="HW17" s="292"/>
      <c r="HX17" s="292"/>
      <c r="HY17" s="292"/>
      <c r="HZ17" s="292"/>
      <c r="IA17" s="292"/>
      <c r="IB17" s="292"/>
      <c r="IC17" s="292"/>
      <c r="ID17" s="292"/>
      <c r="IE17" s="292"/>
      <c r="IF17" s="292"/>
      <c r="IG17" s="292"/>
      <c r="IH17" s="292"/>
      <c r="II17" s="292"/>
      <c r="IJ17" s="292"/>
      <c r="IK17" s="292"/>
      <c r="IL17" s="292"/>
      <c r="IM17" s="292"/>
      <c r="IN17" s="292"/>
      <c r="IO17" s="292"/>
      <c r="IP17" s="292"/>
      <c r="IQ17" s="292"/>
      <c r="IR17" s="292"/>
      <c r="IS17" s="292"/>
      <c r="IT17" s="292"/>
      <c r="IU17" s="292"/>
      <c r="IV17" s="292"/>
    </row>
    <row r="18" spans="1:256" s="294" customFormat="1" x14ac:dyDescent="0.25">
      <c r="B18" s="293" t="s">
        <v>27</v>
      </c>
      <c r="C18" s="292">
        <v>57</v>
      </c>
      <c r="D18" s="292">
        <v>57</v>
      </c>
      <c r="E18" s="292">
        <v>55</v>
      </c>
      <c r="F18" s="292">
        <v>8866</v>
      </c>
      <c r="G18" s="292">
        <v>5421</v>
      </c>
      <c r="H18" s="292">
        <v>3445</v>
      </c>
      <c r="I18" s="292">
        <v>51</v>
      </c>
      <c r="J18" s="292">
        <v>48</v>
      </c>
      <c r="K18" s="292">
        <v>55</v>
      </c>
      <c r="L18" s="292">
        <v>8915</v>
      </c>
      <c r="M18" s="292">
        <v>5447</v>
      </c>
      <c r="N18" s="292">
        <v>3468</v>
      </c>
      <c r="O18" s="292">
        <v>58</v>
      </c>
      <c r="P18" s="292">
        <v>63</v>
      </c>
      <c r="Q18" s="292">
        <v>50</v>
      </c>
      <c r="R18" s="292">
        <v>8860</v>
      </c>
      <c r="S18" s="292">
        <v>5417</v>
      </c>
      <c r="T18" s="292">
        <v>3443</v>
      </c>
      <c r="U18" s="292">
        <v>41</v>
      </c>
      <c r="V18" s="292">
        <v>41</v>
      </c>
      <c r="W18" s="292">
        <v>42</v>
      </c>
      <c r="X18" s="292">
        <v>8864</v>
      </c>
      <c r="Y18" s="292">
        <v>5419</v>
      </c>
      <c r="Z18" s="292">
        <v>3445</v>
      </c>
      <c r="AA18" s="292">
        <v>35</v>
      </c>
      <c r="AB18" s="292">
        <v>37</v>
      </c>
      <c r="AC18" s="292">
        <v>34</v>
      </c>
      <c r="AD18" s="292">
        <v>8858</v>
      </c>
      <c r="AE18" s="292">
        <v>5415</v>
      </c>
      <c r="AF18" s="292">
        <v>3443</v>
      </c>
      <c r="AG18" s="292">
        <v>67</v>
      </c>
      <c r="AH18" s="292">
        <v>68</v>
      </c>
      <c r="AI18" s="292">
        <v>67</v>
      </c>
      <c r="AJ18" s="292">
        <v>6602</v>
      </c>
      <c r="AK18" s="292">
        <v>4086</v>
      </c>
      <c r="AL18" s="292">
        <v>2516</v>
      </c>
      <c r="AM18" s="292">
        <v>59</v>
      </c>
      <c r="AN18" s="292">
        <v>57</v>
      </c>
      <c r="AO18" s="292">
        <v>63</v>
      </c>
      <c r="AP18" s="292">
        <v>6602</v>
      </c>
      <c r="AQ18" s="292">
        <v>4085</v>
      </c>
      <c r="AR18" s="292">
        <v>2517</v>
      </c>
      <c r="AS18" s="292">
        <v>64</v>
      </c>
      <c r="AT18" s="292">
        <v>67</v>
      </c>
      <c r="AU18" s="292">
        <v>58</v>
      </c>
      <c r="AV18" s="292">
        <v>6601</v>
      </c>
      <c r="AW18" s="292">
        <v>4085</v>
      </c>
      <c r="AX18" s="292">
        <v>2516</v>
      </c>
      <c r="AY18" s="292">
        <v>47</v>
      </c>
      <c r="AZ18" s="292">
        <v>47</v>
      </c>
      <c r="BA18" s="292">
        <v>47</v>
      </c>
      <c r="BB18" s="292">
        <v>6602</v>
      </c>
      <c r="BC18" s="292">
        <v>4086</v>
      </c>
      <c r="BD18" s="292">
        <v>2516</v>
      </c>
      <c r="BE18" s="292">
        <v>44</v>
      </c>
      <c r="BF18" s="292">
        <v>45</v>
      </c>
      <c r="BG18" s="292">
        <v>43</v>
      </c>
      <c r="BH18" s="292">
        <v>6598</v>
      </c>
      <c r="BI18" s="292">
        <v>4082</v>
      </c>
      <c r="BJ18" s="292">
        <v>2516</v>
      </c>
      <c r="BK18" s="292">
        <v>71</v>
      </c>
      <c r="BL18" s="292">
        <v>62</v>
      </c>
      <c r="BM18" s="292">
        <v>85</v>
      </c>
      <c r="BN18" s="292">
        <v>163</v>
      </c>
      <c r="BO18" s="292">
        <v>101</v>
      </c>
      <c r="BP18" s="292">
        <v>62</v>
      </c>
      <c r="BQ18" s="292">
        <v>66</v>
      </c>
      <c r="BR18" s="292" t="s">
        <v>78</v>
      </c>
      <c r="BS18" s="292" t="s">
        <v>78</v>
      </c>
      <c r="BT18" s="292">
        <v>163</v>
      </c>
      <c r="BU18" s="292">
        <v>101</v>
      </c>
      <c r="BV18" s="292">
        <v>62</v>
      </c>
      <c r="BW18" s="292">
        <v>79</v>
      </c>
      <c r="BX18" s="292">
        <v>77</v>
      </c>
      <c r="BY18" s="292">
        <v>81</v>
      </c>
      <c r="BZ18" s="292">
        <v>163</v>
      </c>
      <c r="CA18" s="292">
        <v>101</v>
      </c>
      <c r="CB18" s="292">
        <v>62</v>
      </c>
      <c r="CC18" s="292">
        <v>56</v>
      </c>
      <c r="CD18" s="292" t="s">
        <v>78</v>
      </c>
      <c r="CE18" s="292" t="s">
        <v>78</v>
      </c>
      <c r="CF18" s="292">
        <v>163</v>
      </c>
      <c r="CG18" s="292">
        <v>101</v>
      </c>
      <c r="CH18" s="292">
        <v>62</v>
      </c>
      <c r="CI18" s="292">
        <v>56</v>
      </c>
      <c r="CJ18" s="292" t="s">
        <v>78</v>
      </c>
      <c r="CK18" s="292" t="s">
        <v>78</v>
      </c>
      <c r="CL18" s="292">
        <v>163</v>
      </c>
      <c r="CM18" s="292">
        <v>101</v>
      </c>
      <c r="CN18" s="292">
        <v>62</v>
      </c>
      <c r="CO18" s="292">
        <v>67</v>
      </c>
      <c r="CP18" s="292">
        <v>69</v>
      </c>
      <c r="CQ18" s="292">
        <v>64</v>
      </c>
      <c r="CR18" s="292">
        <v>4763</v>
      </c>
      <c r="CS18" s="292">
        <v>3017</v>
      </c>
      <c r="CT18" s="292">
        <v>1746</v>
      </c>
      <c r="CU18" s="292">
        <v>56</v>
      </c>
      <c r="CV18" s="292">
        <v>54</v>
      </c>
      <c r="CW18" s="292">
        <v>59</v>
      </c>
      <c r="CX18" s="292">
        <v>4769</v>
      </c>
      <c r="CY18" s="292">
        <v>3021</v>
      </c>
      <c r="CZ18" s="292">
        <v>1748</v>
      </c>
      <c r="DA18" s="292">
        <v>62</v>
      </c>
      <c r="DB18" s="292">
        <v>67</v>
      </c>
      <c r="DC18" s="292">
        <v>53</v>
      </c>
      <c r="DD18" s="292">
        <v>4763</v>
      </c>
      <c r="DE18" s="292">
        <v>3017</v>
      </c>
      <c r="DF18" s="292">
        <v>1746</v>
      </c>
      <c r="DG18" s="292">
        <v>41</v>
      </c>
      <c r="DH18" s="292">
        <v>42</v>
      </c>
      <c r="DI18" s="292">
        <v>39</v>
      </c>
      <c r="DJ18" s="292">
        <v>4762</v>
      </c>
      <c r="DK18" s="292">
        <v>3016</v>
      </c>
      <c r="DL18" s="292">
        <v>1746</v>
      </c>
      <c r="DM18" s="292">
        <v>41</v>
      </c>
      <c r="DN18" s="292">
        <v>43</v>
      </c>
      <c r="DO18" s="292">
        <v>38</v>
      </c>
      <c r="DP18" s="292">
        <v>4763</v>
      </c>
      <c r="DQ18" s="292">
        <v>3017</v>
      </c>
      <c r="DR18" s="292">
        <v>1746</v>
      </c>
      <c r="DS18" s="292">
        <v>63</v>
      </c>
      <c r="DT18" s="292">
        <v>64</v>
      </c>
      <c r="DU18" s="292">
        <v>62</v>
      </c>
      <c r="DV18" s="292">
        <v>82148</v>
      </c>
      <c r="DW18" s="292">
        <v>52122</v>
      </c>
      <c r="DX18" s="292">
        <v>30026</v>
      </c>
      <c r="DY18" s="292">
        <v>50</v>
      </c>
      <c r="DZ18" s="292">
        <v>48</v>
      </c>
      <c r="EA18" s="292">
        <v>55</v>
      </c>
      <c r="EB18" s="292">
        <v>82214</v>
      </c>
      <c r="EC18" s="292">
        <v>52168</v>
      </c>
      <c r="ED18" s="292">
        <v>30046</v>
      </c>
      <c r="EE18" s="292">
        <v>61</v>
      </c>
      <c r="EF18" s="292">
        <v>66</v>
      </c>
      <c r="EG18" s="292">
        <v>52</v>
      </c>
      <c r="EH18" s="292">
        <v>82144</v>
      </c>
      <c r="EI18" s="292">
        <v>52120</v>
      </c>
      <c r="EJ18" s="292">
        <v>30024</v>
      </c>
      <c r="EK18" s="292">
        <v>33</v>
      </c>
      <c r="EL18" s="292">
        <v>33</v>
      </c>
      <c r="EM18" s="292">
        <v>33</v>
      </c>
      <c r="EN18" s="292">
        <v>82140</v>
      </c>
      <c r="EO18" s="292">
        <v>52118</v>
      </c>
      <c r="EP18" s="292">
        <v>30022</v>
      </c>
      <c r="EQ18" s="292">
        <v>37</v>
      </c>
      <c r="ER18" s="292">
        <v>38</v>
      </c>
      <c r="ES18" s="292">
        <v>36</v>
      </c>
      <c r="ET18" s="292">
        <v>82123</v>
      </c>
      <c r="EU18" s="292">
        <v>52105</v>
      </c>
      <c r="EV18" s="292">
        <v>30018</v>
      </c>
      <c r="EW18" s="292">
        <v>63</v>
      </c>
      <c r="EX18" s="292">
        <v>64</v>
      </c>
      <c r="EY18" s="292">
        <v>62</v>
      </c>
      <c r="EZ18" s="292">
        <v>104746</v>
      </c>
      <c r="FA18" s="292">
        <v>66103</v>
      </c>
      <c r="FB18" s="292">
        <v>38643</v>
      </c>
      <c r="FC18" s="292">
        <v>51</v>
      </c>
      <c r="FD18" s="292">
        <v>49</v>
      </c>
      <c r="FE18" s="292">
        <v>56</v>
      </c>
      <c r="FF18" s="292">
        <v>104869</v>
      </c>
      <c r="FG18" s="292">
        <v>66180</v>
      </c>
      <c r="FH18" s="292">
        <v>38689</v>
      </c>
      <c r="FI18" s="292">
        <v>61</v>
      </c>
      <c r="FJ18" s="292">
        <v>66</v>
      </c>
      <c r="FK18" s="292">
        <v>53</v>
      </c>
      <c r="FL18" s="292">
        <v>104735</v>
      </c>
      <c r="FM18" s="292">
        <v>66096</v>
      </c>
      <c r="FN18" s="292">
        <v>38639</v>
      </c>
      <c r="FO18" s="292">
        <v>35</v>
      </c>
      <c r="FP18" s="292">
        <v>35</v>
      </c>
      <c r="FQ18" s="292">
        <v>36</v>
      </c>
      <c r="FR18" s="292">
        <v>104735</v>
      </c>
      <c r="FS18" s="292">
        <v>66096</v>
      </c>
      <c r="FT18" s="292">
        <v>38639</v>
      </c>
      <c r="FU18" s="292">
        <v>38</v>
      </c>
      <c r="FV18" s="292">
        <v>39</v>
      </c>
      <c r="FW18" s="292">
        <v>36</v>
      </c>
      <c r="FX18" s="292">
        <v>104709</v>
      </c>
      <c r="FY18" s="292">
        <v>66076</v>
      </c>
      <c r="FZ18" s="292">
        <v>38633</v>
      </c>
      <c r="GA18" s="292"/>
      <c r="GB18" s="292"/>
      <c r="GC18" s="292"/>
      <c r="GD18" s="292"/>
      <c r="GE18" s="292"/>
      <c r="GF18" s="292"/>
      <c r="GG18" s="292"/>
      <c r="GH18" s="292"/>
      <c r="GI18" s="292"/>
      <c r="GJ18" s="292"/>
      <c r="GK18" s="292"/>
      <c r="GL18" s="292"/>
      <c r="GM18" s="292"/>
      <c r="GN18" s="292"/>
      <c r="GO18" s="292"/>
      <c r="GP18" s="292"/>
      <c r="GQ18" s="292"/>
      <c r="GR18" s="292"/>
      <c r="GS18" s="292"/>
      <c r="GT18" s="292"/>
      <c r="GU18" s="292"/>
      <c r="GV18" s="292"/>
      <c r="GW18" s="292"/>
      <c r="GX18" s="292"/>
      <c r="GY18" s="292"/>
      <c r="GZ18" s="292"/>
      <c r="HA18" s="292"/>
      <c r="HB18" s="292"/>
      <c r="HC18" s="292"/>
      <c r="HD18" s="292"/>
      <c r="HE18" s="292"/>
      <c r="HF18" s="292"/>
      <c r="HG18" s="292"/>
      <c r="HH18" s="292"/>
      <c r="HI18" s="292"/>
      <c r="HJ18" s="292"/>
      <c r="HK18" s="292"/>
      <c r="HL18" s="292"/>
      <c r="HM18" s="292"/>
      <c r="HN18" s="292"/>
      <c r="HO18" s="292"/>
      <c r="HP18" s="292"/>
      <c r="HQ18" s="292"/>
      <c r="HR18" s="292"/>
      <c r="HS18" s="292"/>
      <c r="HT18" s="292"/>
      <c r="HU18" s="292"/>
      <c r="HV18" s="292"/>
      <c r="HW18" s="292"/>
      <c r="HX18" s="292"/>
      <c r="HY18" s="292"/>
      <c r="HZ18" s="292"/>
      <c r="IA18" s="292"/>
      <c r="IB18" s="292"/>
      <c r="IC18" s="292"/>
      <c r="ID18" s="292"/>
      <c r="IE18" s="292"/>
      <c r="IF18" s="292"/>
      <c r="IG18" s="292"/>
      <c r="IH18" s="292"/>
      <c r="II18" s="292"/>
      <c r="IJ18" s="292"/>
      <c r="IK18" s="292"/>
      <c r="IL18" s="292"/>
      <c r="IM18" s="292"/>
      <c r="IN18" s="292"/>
      <c r="IO18" s="292"/>
      <c r="IP18" s="292"/>
      <c r="IQ18" s="292"/>
      <c r="IR18" s="292"/>
      <c r="IS18" s="292"/>
      <c r="IT18" s="292"/>
      <c r="IU18" s="292"/>
      <c r="IV18" s="292"/>
    </row>
    <row r="19" spans="1:256" s="292" customFormat="1" x14ac:dyDescent="0.25">
      <c r="B19" s="293" t="s">
        <v>103</v>
      </c>
      <c r="C19" s="292">
        <v>62</v>
      </c>
      <c r="D19" s="292">
        <v>64</v>
      </c>
      <c r="E19" s="292">
        <v>60</v>
      </c>
      <c r="F19" s="292">
        <v>5975</v>
      </c>
      <c r="G19" s="292">
        <v>3549</v>
      </c>
      <c r="H19" s="292">
        <v>2426</v>
      </c>
      <c r="I19" s="292">
        <v>57</v>
      </c>
      <c r="J19" s="292">
        <v>55</v>
      </c>
      <c r="K19" s="292">
        <v>62</v>
      </c>
      <c r="L19" s="292">
        <v>6010</v>
      </c>
      <c r="M19" s="292">
        <v>3568</v>
      </c>
      <c r="N19" s="292">
        <v>2442</v>
      </c>
      <c r="O19" s="292">
        <v>63</v>
      </c>
      <c r="P19" s="292">
        <v>70</v>
      </c>
      <c r="Q19" s="292">
        <v>54</v>
      </c>
      <c r="R19" s="292">
        <v>5974</v>
      </c>
      <c r="S19" s="292">
        <v>3548</v>
      </c>
      <c r="T19" s="292">
        <v>2426</v>
      </c>
      <c r="U19" s="292">
        <v>45</v>
      </c>
      <c r="V19" s="292">
        <v>45</v>
      </c>
      <c r="W19" s="292">
        <v>46</v>
      </c>
      <c r="X19" s="292">
        <v>5973</v>
      </c>
      <c r="Y19" s="292">
        <v>3547</v>
      </c>
      <c r="Z19" s="292">
        <v>2426</v>
      </c>
      <c r="AA19" s="292">
        <v>40</v>
      </c>
      <c r="AB19" s="292">
        <v>42</v>
      </c>
      <c r="AC19" s="292">
        <v>38</v>
      </c>
      <c r="AD19" s="292">
        <v>5974</v>
      </c>
      <c r="AE19" s="292">
        <v>3548</v>
      </c>
      <c r="AF19" s="292">
        <v>2426</v>
      </c>
      <c r="AG19" s="292">
        <v>72</v>
      </c>
      <c r="AH19" s="292">
        <v>73</v>
      </c>
      <c r="AI19" s="292">
        <v>71</v>
      </c>
      <c r="AJ19" s="292">
        <v>4138</v>
      </c>
      <c r="AK19" s="292">
        <v>2405</v>
      </c>
      <c r="AL19" s="292">
        <v>1733</v>
      </c>
      <c r="AM19" s="292">
        <v>66</v>
      </c>
      <c r="AN19" s="292">
        <v>64</v>
      </c>
      <c r="AO19" s="292">
        <v>69</v>
      </c>
      <c r="AP19" s="292">
        <v>4139</v>
      </c>
      <c r="AQ19" s="292">
        <v>2405</v>
      </c>
      <c r="AR19" s="292">
        <v>1734</v>
      </c>
      <c r="AS19" s="292">
        <v>69</v>
      </c>
      <c r="AT19" s="292">
        <v>73</v>
      </c>
      <c r="AU19" s="292">
        <v>62</v>
      </c>
      <c r="AV19" s="292">
        <v>4137</v>
      </c>
      <c r="AW19" s="292">
        <v>2404</v>
      </c>
      <c r="AX19" s="292">
        <v>1733</v>
      </c>
      <c r="AY19" s="292">
        <v>52</v>
      </c>
      <c r="AZ19" s="292">
        <v>52</v>
      </c>
      <c r="BA19" s="292">
        <v>52</v>
      </c>
      <c r="BB19" s="292">
        <v>4138</v>
      </c>
      <c r="BC19" s="292">
        <v>2405</v>
      </c>
      <c r="BD19" s="292">
        <v>1733</v>
      </c>
      <c r="BE19" s="292">
        <v>50</v>
      </c>
      <c r="BF19" s="292">
        <v>51</v>
      </c>
      <c r="BG19" s="292">
        <v>47</v>
      </c>
      <c r="BH19" s="292">
        <v>4135</v>
      </c>
      <c r="BI19" s="292">
        <v>2402</v>
      </c>
      <c r="BJ19" s="292">
        <v>1733</v>
      </c>
      <c r="BK19" s="292">
        <v>75</v>
      </c>
      <c r="BL19" s="292">
        <v>64</v>
      </c>
      <c r="BM19" s="292">
        <v>90</v>
      </c>
      <c r="BN19" s="292">
        <v>101</v>
      </c>
      <c r="BO19" s="292">
        <v>59</v>
      </c>
      <c r="BP19" s="292">
        <v>42</v>
      </c>
      <c r="BQ19" s="292">
        <v>69</v>
      </c>
      <c r="BR19" s="292">
        <v>59</v>
      </c>
      <c r="BS19" s="292">
        <v>83</v>
      </c>
      <c r="BT19" s="292">
        <v>101</v>
      </c>
      <c r="BU19" s="292">
        <v>59</v>
      </c>
      <c r="BV19" s="292">
        <v>42</v>
      </c>
      <c r="BW19" s="292">
        <v>80</v>
      </c>
      <c r="BX19" s="292">
        <v>80</v>
      </c>
      <c r="BY19" s="292">
        <v>81</v>
      </c>
      <c r="BZ19" s="292">
        <v>101</v>
      </c>
      <c r="CA19" s="292">
        <v>59</v>
      </c>
      <c r="CB19" s="292">
        <v>42</v>
      </c>
      <c r="CC19" s="292">
        <v>55</v>
      </c>
      <c r="CD19" s="292">
        <v>49</v>
      </c>
      <c r="CE19" s="292">
        <v>64</v>
      </c>
      <c r="CF19" s="292">
        <v>101</v>
      </c>
      <c r="CG19" s="292">
        <v>59</v>
      </c>
      <c r="CH19" s="292">
        <v>42</v>
      </c>
      <c r="CI19" s="292">
        <v>58</v>
      </c>
      <c r="CJ19" s="292">
        <v>53</v>
      </c>
      <c r="CK19" s="292">
        <v>67</v>
      </c>
      <c r="CL19" s="292">
        <v>101</v>
      </c>
      <c r="CM19" s="292">
        <v>59</v>
      </c>
      <c r="CN19" s="292">
        <v>42</v>
      </c>
      <c r="CO19" s="292">
        <v>71</v>
      </c>
      <c r="CP19" s="292">
        <v>73</v>
      </c>
      <c r="CQ19" s="292">
        <v>68</v>
      </c>
      <c r="CR19" s="292">
        <v>2849</v>
      </c>
      <c r="CS19" s="292">
        <v>1675</v>
      </c>
      <c r="CT19" s="292">
        <v>1174</v>
      </c>
      <c r="CU19" s="292">
        <v>63</v>
      </c>
      <c r="CV19" s="292">
        <v>61</v>
      </c>
      <c r="CW19" s="292">
        <v>64</v>
      </c>
      <c r="CX19" s="292">
        <v>2852</v>
      </c>
      <c r="CY19" s="292">
        <v>1677</v>
      </c>
      <c r="CZ19" s="292">
        <v>1175</v>
      </c>
      <c r="DA19" s="292">
        <v>65</v>
      </c>
      <c r="DB19" s="292">
        <v>72</v>
      </c>
      <c r="DC19" s="292">
        <v>56</v>
      </c>
      <c r="DD19" s="292">
        <v>2849</v>
      </c>
      <c r="DE19" s="292">
        <v>1675</v>
      </c>
      <c r="DF19" s="292">
        <v>1174</v>
      </c>
      <c r="DG19" s="292">
        <v>44</v>
      </c>
      <c r="DH19" s="292">
        <v>45</v>
      </c>
      <c r="DI19" s="292">
        <v>42</v>
      </c>
      <c r="DJ19" s="292">
        <v>2848</v>
      </c>
      <c r="DK19" s="292">
        <v>1674</v>
      </c>
      <c r="DL19" s="292">
        <v>1174</v>
      </c>
      <c r="DM19" s="292">
        <v>46</v>
      </c>
      <c r="DN19" s="292">
        <v>49</v>
      </c>
      <c r="DO19" s="292">
        <v>42</v>
      </c>
      <c r="DP19" s="292">
        <v>2849</v>
      </c>
      <c r="DQ19" s="292">
        <v>1675</v>
      </c>
      <c r="DR19" s="292">
        <v>1174</v>
      </c>
      <c r="DS19" s="292">
        <v>68</v>
      </c>
      <c r="DT19" s="292">
        <v>69</v>
      </c>
      <c r="DU19" s="292">
        <v>66</v>
      </c>
      <c r="DV19" s="292">
        <v>49901</v>
      </c>
      <c r="DW19" s="292">
        <v>29980</v>
      </c>
      <c r="DX19" s="292">
        <v>19921</v>
      </c>
      <c r="DY19" s="292">
        <v>57</v>
      </c>
      <c r="DZ19" s="292">
        <v>54</v>
      </c>
      <c r="EA19" s="292">
        <v>61</v>
      </c>
      <c r="EB19" s="292">
        <v>49948</v>
      </c>
      <c r="EC19" s="292">
        <v>30011</v>
      </c>
      <c r="ED19" s="292">
        <v>19937</v>
      </c>
      <c r="EE19" s="292">
        <v>65</v>
      </c>
      <c r="EF19" s="292">
        <v>72</v>
      </c>
      <c r="EG19" s="292">
        <v>56</v>
      </c>
      <c r="EH19" s="292">
        <v>49899</v>
      </c>
      <c r="EI19" s="292">
        <v>29979</v>
      </c>
      <c r="EJ19" s="292">
        <v>19920</v>
      </c>
      <c r="EK19" s="292">
        <v>36</v>
      </c>
      <c r="EL19" s="292">
        <v>36</v>
      </c>
      <c r="EM19" s="292">
        <v>37</v>
      </c>
      <c r="EN19" s="292">
        <v>49894</v>
      </c>
      <c r="EO19" s="292">
        <v>29977</v>
      </c>
      <c r="EP19" s="292">
        <v>19917</v>
      </c>
      <c r="EQ19" s="292">
        <v>41</v>
      </c>
      <c r="ER19" s="292">
        <v>42</v>
      </c>
      <c r="ES19" s="292">
        <v>39</v>
      </c>
      <c r="ET19" s="292">
        <v>49887</v>
      </c>
      <c r="EU19" s="292">
        <v>29973</v>
      </c>
      <c r="EV19" s="292">
        <v>19914</v>
      </c>
      <c r="EW19" s="292">
        <v>68</v>
      </c>
      <c r="EX19" s="292">
        <v>69</v>
      </c>
      <c r="EY19" s="292">
        <v>66</v>
      </c>
      <c r="EZ19" s="292">
        <v>64373</v>
      </c>
      <c r="FA19" s="292">
        <v>38486</v>
      </c>
      <c r="FB19" s="292">
        <v>25887</v>
      </c>
      <c r="FC19" s="292">
        <v>58</v>
      </c>
      <c r="FD19" s="292">
        <v>55</v>
      </c>
      <c r="FE19" s="292">
        <v>62</v>
      </c>
      <c r="FF19" s="292">
        <v>64461</v>
      </c>
      <c r="FG19" s="292">
        <v>38540</v>
      </c>
      <c r="FH19" s="292">
        <v>25921</v>
      </c>
      <c r="FI19" s="292">
        <v>66</v>
      </c>
      <c r="FJ19" s="292">
        <v>72</v>
      </c>
      <c r="FK19" s="292">
        <v>56</v>
      </c>
      <c r="FL19" s="292">
        <v>64369</v>
      </c>
      <c r="FM19" s="292">
        <v>38483</v>
      </c>
      <c r="FN19" s="292">
        <v>25886</v>
      </c>
      <c r="FO19" s="292">
        <v>39</v>
      </c>
      <c r="FP19" s="292">
        <v>38</v>
      </c>
      <c r="FQ19" s="292">
        <v>39</v>
      </c>
      <c r="FR19" s="292">
        <v>64363</v>
      </c>
      <c r="FS19" s="292">
        <v>38480</v>
      </c>
      <c r="FT19" s="292">
        <v>25883</v>
      </c>
      <c r="FU19" s="292">
        <v>42</v>
      </c>
      <c r="FV19" s="292">
        <v>43</v>
      </c>
      <c r="FW19" s="292">
        <v>40</v>
      </c>
      <c r="FX19" s="292">
        <v>64355</v>
      </c>
      <c r="FY19" s="292">
        <v>38475</v>
      </c>
      <c r="FZ19" s="292">
        <v>25880</v>
      </c>
    </row>
    <row r="20" spans="1:256" s="292" customFormat="1" x14ac:dyDescent="0.25">
      <c r="B20" s="293" t="s">
        <v>104</v>
      </c>
      <c r="C20" s="292">
        <v>45</v>
      </c>
      <c r="D20" s="292">
        <v>46</v>
      </c>
      <c r="E20" s="292">
        <v>44</v>
      </c>
      <c r="F20" s="292">
        <v>2891</v>
      </c>
      <c r="G20" s="292">
        <v>1872</v>
      </c>
      <c r="H20" s="292">
        <v>1019</v>
      </c>
      <c r="I20" s="292">
        <v>37</v>
      </c>
      <c r="J20" s="292">
        <v>36</v>
      </c>
      <c r="K20" s="292">
        <v>38</v>
      </c>
      <c r="L20" s="292">
        <v>2905</v>
      </c>
      <c r="M20" s="292">
        <v>1879</v>
      </c>
      <c r="N20" s="292">
        <v>1026</v>
      </c>
      <c r="O20" s="292">
        <v>46</v>
      </c>
      <c r="P20" s="292">
        <v>50</v>
      </c>
      <c r="Q20" s="292">
        <v>39</v>
      </c>
      <c r="R20" s="292">
        <v>2886</v>
      </c>
      <c r="S20" s="292">
        <v>1869</v>
      </c>
      <c r="T20" s="292">
        <v>1017</v>
      </c>
      <c r="U20" s="292">
        <v>33</v>
      </c>
      <c r="V20" s="292">
        <v>33</v>
      </c>
      <c r="W20" s="292">
        <v>33</v>
      </c>
      <c r="X20" s="292">
        <v>2891</v>
      </c>
      <c r="Y20" s="292">
        <v>1872</v>
      </c>
      <c r="Z20" s="292">
        <v>1019</v>
      </c>
      <c r="AA20" s="292">
        <v>26</v>
      </c>
      <c r="AB20" s="292">
        <v>27</v>
      </c>
      <c r="AC20" s="292">
        <v>24</v>
      </c>
      <c r="AD20" s="292">
        <v>2884</v>
      </c>
      <c r="AE20" s="292">
        <v>1867</v>
      </c>
      <c r="AF20" s="292">
        <v>1017</v>
      </c>
      <c r="AG20" s="292">
        <v>59</v>
      </c>
      <c r="AH20" s="292">
        <v>60</v>
      </c>
      <c r="AI20" s="292">
        <v>57</v>
      </c>
      <c r="AJ20" s="292">
        <v>2464</v>
      </c>
      <c r="AK20" s="292">
        <v>1681</v>
      </c>
      <c r="AL20" s="292">
        <v>783</v>
      </c>
      <c r="AM20" s="292">
        <v>48</v>
      </c>
      <c r="AN20" s="292">
        <v>47</v>
      </c>
      <c r="AO20" s="292">
        <v>50</v>
      </c>
      <c r="AP20" s="292">
        <v>2463</v>
      </c>
      <c r="AQ20" s="292">
        <v>1680</v>
      </c>
      <c r="AR20" s="292">
        <v>783</v>
      </c>
      <c r="AS20" s="292">
        <v>56</v>
      </c>
      <c r="AT20" s="292">
        <v>58</v>
      </c>
      <c r="AU20" s="292">
        <v>50</v>
      </c>
      <c r="AV20" s="292">
        <v>2464</v>
      </c>
      <c r="AW20" s="292">
        <v>1681</v>
      </c>
      <c r="AX20" s="292">
        <v>783</v>
      </c>
      <c r="AY20" s="292">
        <v>38</v>
      </c>
      <c r="AZ20" s="292">
        <v>39</v>
      </c>
      <c r="BA20" s="292">
        <v>37</v>
      </c>
      <c r="BB20" s="292">
        <v>2464</v>
      </c>
      <c r="BC20" s="292">
        <v>1681</v>
      </c>
      <c r="BD20" s="292">
        <v>783</v>
      </c>
      <c r="BE20" s="292">
        <v>35</v>
      </c>
      <c r="BF20" s="292">
        <v>37</v>
      </c>
      <c r="BG20" s="292">
        <v>32</v>
      </c>
      <c r="BH20" s="292">
        <v>2463</v>
      </c>
      <c r="BI20" s="292">
        <v>1680</v>
      </c>
      <c r="BJ20" s="292">
        <v>783</v>
      </c>
      <c r="BK20" s="292">
        <v>65</v>
      </c>
      <c r="BL20" s="292">
        <v>60</v>
      </c>
      <c r="BM20" s="292">
        <v>75</v>
      </c>
      <c r="BN20" s="292">
        <v>62</v>
      </c>
      <c r="BO20" s="292">
        <v>42</v>
      </c>
      <c r="BP20" s="292">
        <v>20</v>
      </c>
      <c r="BQ20" s="292">
        <v>60</v>
      </c>
      <c r="BR20" s="292" t="s">
        <v>78</v>
      </c>
      <c r="BS20" s="292" t="s">
        <v>78</v>
      </c>
      <c r="BT20" s="292">
        <v>62</v>
      </c>
      <c r="BU20" s="292">
        <v>42</v>
      </c>
      <c r="BV20" s="292">
        <v>20</v>
      </c>
      <c r="BW20" s="292">
        <v>76</v>
      </c>
      <c r="BX20" s="292">
        <v>74</v>
      </c>
      <c r="BY20" s="292">
        <v>80</v>
      </c>
      <c r="BZ20" s="292">
        <v>62</v>
      </c>
      <c r="CA20" s="292">
        <v>42</v>
      </c>
      <c r="CB20" s="292">
        <v>20</v>
      </c>
      <c r="CC20" s="292">
        <v>58</v>
      </c>
      <c r="CD20" s="292" t="s">
        <v>78</v>
      </c>
      <c r="CE20" s="292" t="s">
        <v>78</v>
      </c>
      <c r="CF20" s="292">
        <v>62</v>
      </c>
      <c r="CG20" s="292">
        <v>42</v>
      </c>
      <c r="CH20" s="292">
        <v>20</v>
      </c>
      <c r="CI20" s="292">
        <v>52</v>
      </c>
      <c r="CJ20" s="292" t="s">
        <v>78</v>
      </c>
      <c r="CK20" s="292" t="s">
        <v>78</v>
      </c>
      <c r="CL20" s="292">
        <v>62</v>
      </c>
      <c r="CM20" s="292">
        <v>42</v>
      </c>
      <c r="CN20" s="292">
        <v>20</v>
      </c>
      <c r="CO20" s="292">
        <v>61</v>
      </c>
      <c r="CP20" s="292">
        <v>63</v>
      </c>
      <c r="CQ20" s="292">
        <v>57</v>
      </c>
      <c r="CR20" s="292">
        <v>1914</v>
      </c>
      <c r="CS20" s="292">
        <v>1342</v>
      </c>
      <c r="CT20" s="292">
        <v>572</v>
      </c>
      <c r="CU20" s="292">
        <v>46</v>
      </c>
      <c r="CV20" s="292">
        <v>45</v>
      </c>
      <c r="CW20" s="292">
        <v>47</v>
      </c>
      <c r="CX20" s="292">
        <v>1917</v>
      </c>
      <c r="CY20" s="292">
        <v>1344</v>
      </c>
      <c r="CZ20" s="292">
        <v>573</v>
      </c>
      <c r="DA20" s="292">
        <v>57</v>
      </c>
      <c r="DB20" s="292">
        <v>61</v>
      </c>
      <c r="DC20" s="292">
        <v>48</v>
      </c>
      <c r="DD20" s="292">
        <v>1914</v>
      </c>
      <c r="DE20" s="292">
        <v>1342</v>
      </c>
      <c r="DF20" s="292">
        <v>572</v>
      </c>
      <c r="DG20" s="292">
        <v>36</v>
      </c>
      <c r="DH20" s="292">
        <v>37</v>
      </c>
      <c r="DI20" s="292">
        <v>33</v>
      </c>
      <c r="DJ20" s="292">
        <v>1914</v>
      </c>
      <c r="DK20" s="292">
        <v>1342</v>
      </c>
      <c r="DL20" s="292">
        <v>572</v>
      </c>
      <c r="DM20" s="292">
        <v>35</v>
      </c>
      <c r="DN20" s="292">
        <v>37</v>
      </c>
      <c r="DO20" s="292">
        <v>31</v>
      </c>
      <c r="DP20" s="292">
        <v>1914</v>
      </c>
      <c r="DQ20" s="292">
        <v>1342</v>
      </c>
      <c r="DR20" s="292">
        <v>572</v>
      </c>
      <c r="DS20" s="292">
        <v>56</v>
      </c>
      <c r="DT20" s="292">
        <v>57</v>
      </c>
      <c r="DU20" s="292">
        <v>52</v>
      </c>
      <c r="DV20" s="292">
        <v>32247</v>
      </c>
      <c r="DW20" s="292">
        <v>22142</v>
      </c>
      <c r="DX20" s="292">
        <v>10105</v>
      </c>
      <c r="DY20" s="292">
        <v>41</v>
      </c>
      <c r="DZ20" s="292">
        <v>40</v>
      </c>
      <c r="EA20" s="292">
        <v>43</v>
      </c>
      <c r="EB20" s="292">
        <v>32266</v>
      </c>
      <c r="EC20" s="292">
        <v>22157</v>
      </c>
      <c r="ED20" s="292">
        <v>10109</v>
      </c>
      <c r="EE20" s="292">
        <v>55</v>
      </c>
      <c r="EF20" s="292">
        <v>59</v>
      </c>
      <c r="EG20" s="292">
        <v>44</v>
      </c>
      <c r="EH20" s="292">
        <v>32245</v>
      </c>
      <c r="EI20" s="292">
        <v>22141</v>
      </c>
      <c r="EJ20" s="292">
        <v>10104</v>
      </c>
      <c r="EK20" s="292">
        <v>29</v>
      </c>
      <c r="EL20" s="292">
        <v>30</v>
      </c>
      <c r="EM20" s="292">
        <v>27</v>
      </c>
      <c r="EN20" s="292">
        <v>32246</v>
      </c>
      <c r="EO20" s="292">
        <v>22141</v>
      </c>
      <c r="EP20" s="292">
        <v>10105</v>
      </c>
      <c r="EQ20" s="292">
        <v>31</v>
      </c>
      <c r="ER20" s="292">
        <v>32</v>
      </c>
      <c r="ES20" s="292">
        <v>29</v>
      </c>
      <c r="ET20" s="292">
        <v>32236</v>
      </c>
      <c r="EU20" s="292">
        <v>22132</v>
      </c>
      <c r="EV20" s="292">
        <v>10104</v>
      </c>
      <c r="EW20" s="292">
        <v>55</v>
      </c>
      <c r="EX20" s="292">
        <v>57</v>
      </c>
      <c r="EY20" s="292">
        <v>52</v>
      </c>
      <c r="EZ20" s="292">
        <v>40373</v>
      </c>
      <c r="FA20" s="292">
        <v>27617</v>
      </c>
      <c r="FB20" s="292">
        <v>12756</v>
      </c>
      <c r="FC20" s="292">
        <v>41</v>
      </c>
      <c r="FD20" s="292">
        <v>40</v>
      </c>
      <c r="FE20" s="292">
        <v>43</v>
      </c>
      <c r="FF20" s="292">
        <v>40408</v>
      </c>
      <c r="FG20" s="292">
        <v>27640</v>
      </c>
      <c r="FH20" s="292">
        <v>12768</v>
      </c>
      <c r="FI20" s="292">
        <v>54</v>
      </c>
      <c r="FJ20" s="292">
        <v>58</v>
      </c>
      <c r="FK20" s="292">
        <v>44</v>
      </c>
      <c r="FL20" s="292">
        <v>40366</v>
      </c>
      <c r="FM20" s="292">
        <v>27613</v>
      </c>
      <c r="FN20" s="292">
        <v>12753</v>
      </c>
      <c r="FO20" s="292">
        <v>30</v>
      </c>
      <c r="FP20" s="292">
        <v>31</v>
      </c>
      <c r="FQ20" s="292">
        <v>29</v>
      </c>
      <c r="FR20" s="292">
        <v>40372</v>
      </c>
      <c r="FS20" s="292">
        <v>27616</v>
      </c>
      <c r="FT20" s="292">
        <v>12756</v>
      </c>
      <c r="FU20" s="292">
        <v>31</v>
      </c>
      <c r="FV20" s="292">
        <v>32</v>
      </c>
      <c r="FW20" s="292">
        <v>29</v>
      </c>
      <c r="FX20" s="292">
        <v>40354</v>
      </c>
      <c r="FY20" s="292">
        <v>27601</v>
      </c>
      <c r="FZ20" s="292">
        <v>12753</v>
      </c>
    </row>
    <row r="21" spans="1:256" s="292" customFormat="1" x14ac:dyDescent="0.25">
      <c r="B21" s="293" t="s">
        <v>30</v>
      </c>
      <c r="C21" s="292">
        <v>19</v>
      </c>
      <c r="D21" s="292">
        <v>21</v>
      </c>
      <c r="E21" s="292">
        <v>17</v>
      </c>
      <c r="F21" s="292">
        <v>1327</v>
      </c>
      <c r="G21" s="292">
        <v>891</v>
      </c>
      <c r="H21" s="292">
        <v>436</v>
      </c>
      <c r="I21" s="292">
        <v>15</v>
      </c>
      <c r="J21" s="292">
        <v>16</v>
      </c>
      <c r="K21" s="292">
        <v>15</v>
      </c>
      <c r="L21" s="292">
        <v>1320</v>
      </c>
      <c r="M21" s="292">
        <v>888</v>
      </c>
      <c r="N21" s="292">
        <v>432</v>
      </c>
      <c r="O21" s="292">
        <v>20</v>
      </c>
      <c r="P21" s="292">
        <v>22</v>
      </c>
      <c r="Q21" s="292">
        <v>16</v>
      </c>
      <c r="R21" s="292">
        <v>1327</v>
      </c>
      <c r="S21" s="292">
        <v>891</v>
      </c>
      <c r="T21" s="292">
        <v>436</v>
      </c>
      <c r="U21" s="292">
        <v>16</v>
      </c>
      <c r="V21" s="292">
        <v>16</v>
      </c>
      <c r="W21" s="292">
        <v>14</v>
      </c>
      <c r="X21" s="292">
        <v>1327</v>
      </c>
      <c r="Y21" s="292">
        <v>891</v>
      </c>
      <c r="Z21" s="292">
        <v>436</v>
      </c>
      <c r="AA21" s="292">
        <v>11</v>
      </c>
      <c r="AB21" s="292">
        <v>12</v>
      </c>
      <c r="AC21" s="292">
        <v>10</v>
      </c>
      <c r="AD21" s="292">
        <v>1318</v>
      </c>
      <c r="AE21" s="292">
        <v>886</v>
      </c>
      <c r="AF21" s="292">
        <v>432</v>
      </c>
      <c r="AG21" s="292">
        <v>26</v>
      </c>
      <c r="AH21" s="292">
        <v>28</v>
      </c>
      <c r="AI21" s="292">
        <v>21</v>
      </c>
      <c r="AJ21" s="292">
        <v>1072</v>
      </c>
      <c r="AK21" s="292">
        <v>808</v>
      </c>
      <c r="AL21" s="292">
        <v>264</v>
      </c>
      <c r="AM21" s="292">
        <v>19</v>
      </c>
      <c r="AN21" s="292">
        <v>19</v>
      </c>
      <c r="AO21" s="292">
        <v>18</v>
      </c>
      <c r="AP21" s="292">
        <v>1066</v>
      </c>
      <c r="AQ21" s="292">
        <v>803</v>
      </c>
      <c r="AR21" s="292">
        <v>263</v>
      </c>
      <c r="AS21" s="292">
        <v>25</v>
      </c>
      <c r="AT21" s="292">
        <v>28</v>
      </c>
      <c r="AU21" s="292">
        <v>17</v>
      </c>
      <c r="AV21" s="292">
        <v>1072</v>
      </c>
      <c r="AW21" s="292">
        <v>808</v>
      </c>
      <c r="AX21" s="292">
        <v>264</v>
      </c>
      <c r="AY21" s="292">
        <v>19</v>
      </c>
      <c r="AZ21" s="292">
        <v>20</v>
      </c>
      <c r="BA21" s="292">
        <v>17</v>
      </c>
      <c r="BB21" s="292">
        <v>1072</v>
      </c>
      <c r="BC21" s="292">
        <v>808</v>
      </c>
      <c r="BD21" s="292">
        <v>264</v>
      </c>
      <c r="BE21" s="292">
        <v>15</v>
      </c>
      <c r="BF21" s="292">
        <v>15</v>
      </c>
      <c r="BG21" s="292">
        <v>14</v>
      </c>
      <c r="BH21" s="292">
        <v>1066</v>
      </c>
      <c r="BI21" s="292">
        <v>803</v>
      </c>
      <c r="BJ21" s="292">
        <v>263</v>
      </c>
      <c r="BK21" s="292">
        <v>50</v>
      </c>
      <c r="BL21" s="292">
        <v>53</v>
      </c>
      <c r="BM21" s="292">
        <v>42</v>
      </c>
      <c r="BN21" s="292">
        <v>46</v>
      </c>
      <c r="BO21" s="292">
        <v>34</v>
      </c>
      <c r="BP21" s="292">
        <v>12</v>
      </c>
      <c r="BQ21" s="292">
        <v>33</v>
      </c>
      <c r="BR21" s="292" t="s">
        <v>78</v>
      </c>
      <c r="BS21" s="292" t="s">
        <v>78</v>
      </c>
      <c r="BT21" s="292">
        <v>46</v>
      </c>
      <c r="BU21" s="292">
        <v>34</v>
      </c>
      <c r="BV21" s="292">
        <v>12</v>
      </c>
      <c r="BW21" s="292">
        <v>46</v>
      </c>
      <c r="BX21" s="292">
        <v>53</v>
      </c>
      <c r="BY21" s="292">
        <v>25</v>
      </c>
      <c r="BZ21" s="292">
        <v>46</v>
      </c>
      <c r="CA21" s="292">
        <v>34</v>
      </c>
      <c r="CB21" s="292">
        <v>12</v>
      </c>
      <c r="CC21" s="292">
        <v>35</v>
      </c>
      <c r="CD21" s="292" t="s">
        <v>78</v>
      </c>
      <c r="CE21" s="292" t="s">
        <v>78</v>
      </c>
      <c r="CF21" s="292">
        <v>46</v>
      </c>
      <c r="CG21" s="292">
        <v>34</v>
      </c>
      <c r="CH21" s="292">
        <v>12</v>
      </c>
      <c r="CI21" s="292">
        <v>33</v>
      </c>
      <c r="CJ21" s="292" t="s">
        <v>78</v>
      </c>
      <c r="CK21" s="292" t="s">
        <v>78</v>
      </c>
      <c r="CL21" s="292">
        <v>46</v>
      </c>
      <c r="CM21" s="292">
        <v>34</v>
      </c>
      <c r="CN21" s="292">
        <v>12</v>
      </c>
      <c r="CO21" s="292">
        <v>32</v>
      </c>
      <c r="CP21" s="292">
        <v>34</v>
      </c>
      <c r="CQ21" s="292">
        <v>23</v>
      </c>
      <c r="CR21" s="292">
        <v>826</v>
      </c>
      <c r="CS21" s="292">
        <v>632</v>
      </c>
      <c r="CT21" s="292">
        <v>194</v>
      </c>
      <c r="CU21" s="292">
        <v>22</v>
      </c>
      <c r="CV21" s="292">
        <v>22</v>
      </c>
      <c r="CW21" s="292">
        <v>19</v>
      </c>
      <c r="CX21" s="292">
        <v>825</v>
      </c>
      <c r="CY21" s="292">
        <v>630</v>
      </c>
      <c r="CZ21" s="292">
        <v>195</v>
      </c>
      <c r="DA21" s="292">
        <v>29</v>
      </c>
      <c r="DB21" s="292">
        <v>33</v>
      </c>
      <c r="DC21" s="292">
        <v>16</v>
      </c>
      <c r="DD21" s="292">
        <v>826</v>
      </c>
      <c r="DE21" s="292">
        <v>632</v>
      </c>
      <c r="DF21" s="292">
        <v>194</v>
      </c>
      <c r="DG21" s="292">
        <v>22</v>
      </c>
      <c r="DH21" s="292">
        <v>22</v>
      </c>
      <c r="DI21" s="292">
        <v>19</v>
      </c>
      <c r="DJ21" s="292">
        <v>826</v>
      </c>
      <c r="DK21" s="292">
        <v>632</v>
      </c>
      <c r="DL21" s="292">
        <v>194</v>
      </c>
      <c r="DM21" s="292">
        <v>16</v>
      </c>
      <c r="DN21" s="292">
        <v>17</v>
      </c>
      <c r="DO21" s="292">
        <v>12</v>
      </c>
      <c r="DP21" s="292">
        <v>824</v>
      </c>
      <c r="DQ21" s="292">
        <v>630</v>
      </c>
      <c r="DR21" s="292">
        <v>194</v>
      </c>
      <c r="DS21" s="292">
        <v>27</v>
      </c>
      <c r="DT21" s="292">
        <v>29</v>
      </c>
      <c r="DU21" s="292">
        <v>22</v>
      </c>
      <c r="DV21" s="292">
        <v>13234</v>
      </c>
      <c r="DW21" s="292">
        <v>9849</v>
      </c>
      <c r="DX21" s="292">
        <v>3385</v>
      </c>
      <c r="DY21" s="292">
        <v>18</v>
      </c>
      <c r="DZ21" s="292">
        <v>19</v>
      </c>
      <c r="EA21" s="292">
        <v>17</v>
      </c>
      <c r="EB21" s="292">
        <v>13178</v>
      </c>
      <c r="EC21" s="292">
        <v>9811</v>
      </c>
      <c r="ED21" s="292">
        <v>3367</v>
      </c>
      <c r="EE21" s="292">
        <v>25</v>
      </c>
      <c r="EF21" s="292">
        <v>29</v>
      </c>
      <c r="EG21" s="292">
        <v>16</v>
      </c>
      <c r="EH21" s="292">
        <v>13234</v>
      </c>
      <c r="EI21" s="292">
        <v>9849</v>
      </c>
      <c r="EJ21" s="292">
        <v>3385</v>
      </c>
      <c r="EK21" s="292">
        <v>16</v>
      </c>
      <c r="EL21" s="292">
        <v>17</v>
      </c>
      <c r="EM21" s="292">
        <v>13</v>
      </c>
      <c r="EN21" s="292">
        <v>13234</v>
      </c>
      <c r="EO21" s="292">
        <v>9849</v>
      </c>
      <c r="EP21" s="292">
        <v>3385</v>
      </c>
      <c r="EQ21" s="292">
        <v>14</v>
      </c>
      <c r="ER21" s="292">
        <v>15</v>
      </c>
      <c r="ES21" s="292">
        <v>11</v>
      </c>
      <c r="ET21" s="292">
        <v>13178</v>
      </c>
      <c r="EU21" s="292">
        <v>9811</v>
      </c>
      <c r="EV21" s="292">
        <v>3367</v>
      </c>
      <c r="EW21" s="292">
        <v>27</v>
      </c>
      <c r="EX21" s="292">
        <v>29</v>
      </c>
      <c r="EY21" s="292">
        <v>21</v>
      </c>
      <c r="EZ21" s="292">
        <v>16844</v>
      </c>
      <c r="FA21" s="292">
        <v>12453</v>
      </c>
      <c r="FB21" s="292">
        <v>4391</v>
      </c>
      <c r="FC21" s="292">
        <v>18</v>
      </c>
      <c r="FD21" s="292">
        <v>19</v>
      </c>
      <c r="FE21" s="292">
        <v>17</v>
      </c>
      <c r="FF21" s="292">
        <v>16773</v>
      </c>
      <c r="FG21" s="292">
        <v>12404</v>
      </c>
      <c r="FH21" s="292">
        <v>4369</v>
      </c>
      <c r="FI21" s="292">
        <v>25</v>
      </c>
      <c r="FJ21" s="292">
        <v>28</v>
      </c>
      <c r="FK21" s="292">
        <v>16</v>
      </c>
      <c r="FL21" s="292">
        <v>16844</v>
      </c>
      <c r="FM21" s="292">
        <v>12453</v>
      </c>
      <c r="FN21" s="292">
        <v>4391</v>
      </c>
      <c r="FO21" s="292">
        <v>17</v>
      </c>
      <c r="FP21" s="292">
        <v>18</v>
      </c>
      <c r="FQ21" s="292">
        <v>14</v>
      </c>
      <c r="FR21" s="292">
        <v>16844</v>
      </c>
      <c r="FS21" s="292">
        <v>12453</v>
      </c>
      <c r="FT21" s="292">
        <v>4391</v>
      </c>
      <c r="FU21" s="292">
        <v>14</v>
      </c>
      <c r="FV21" s="292">
        <v>15</v>
      </c>
      <c r="FW21" s="292">
        <v>11</v>
      </c>
      <c r="FX21" s="292">
        <v>16770</v>
      </c>
      <c r="FY21" s="292">
        <v>12402</v>
      </c>
      <c r="FZ21" s="292">
        <v>4368</v>
      </c>
    </row>
    <row r="22" spans="1:256" s="292" customFormat="1" x14ac:dyDescent="0.25">
      <c r="B22" s="293"/>
    </row>
    <row r="23" spans="1:256" s="292" customFormat="1" x14ac:dyDescent="0.25">
      <c r="B23" s="293" t="s">
        <v>264</v>
      </c>
      <c r="C23" s="292">
        <v>85</v>
      </c>
      <c r="D23" s="292">
        <v>83</v>
      </c>
      <c r="E23" s="292">
        <v>87</v>
      </c>
      <c r="F23" s="292">
        <v>54532</v>
      </c>
      <c r="G23" s="292">
        <v>27842</v>
      </c>
      <c r="H23" s="292">
        <v>26690</v>
      </c>
      <c r="I23" s="292">
        <v>84</v>
      </c>
      <c r="J23" s="292">
        <v>81</v>
      </c>
      <c r="K23" s="292">
        <v>89</v>
      </c>
      <c r="L23" s="292">
        <v>54781</v>
      </c>
      <c r="M23" s="292">
        <v>27951</v>
      </c>
      <c r="N23" s="292">
        <v>26830</v>
      </c>
      <c r="O23" s="292">
        <v>85</v>
      </c>
      <c r="P23" s="292">
        <v>86</v>
      </c>
      <c r="Q23" s="292">
        <v>85</v>
      </c>
      <c r="R23" s="292">
        <v>54524</v>
      </c>
      <c r="S23" s="292">
        <v>27836</v>
      </c>
      <c r="T23" s="292">
        <v>26688</v>
      </c>
      <c r="U23" s="292">
        <v>79</v>
      </c>
      <c r="V23" s="292">
        <v>76</v>
      </c>
      <c r="W23" s="292">
        <v>83</v>
      </c>
      <c r="X23" s="292">
        <v>54529</v>
      </c>
      <c r="Y23" s="292">
        <v>27840</v>
      </c>
      <c r="Z23" s="292">
        <v>26689</v>
      </c>
      <c r="AA23" s="292">
        <v>76</v>
      </c>
      <c r="AB23" s="292">
        <v>73</v>
      </c>
      <c r="AC23" s="292">
        <v>79</v>
      </c>
      <c r="AD23" s="292">
        <v>54508</v>
      </c>
      <c r="AE23" s="292">
        <v>27827</v>
      </c>
      <c r="AF23" s="292">
        <v>26681</v>
      </c>
      <c r="AG23" s="292">
        <v>84</v>
      </c>
      <c r="AH23" s="292">
        <v>81</v>
      </c>
      <c r="AI23" s="292">
        <v>87</v>
      </c>
      <c r="AJ23" s="292">
        <v>28154</v>
      </c>
      <c r="AK23" s="292">
        <v>14202</v>
      </c>
      <c r="AL23" s="292">
        <v>13952</v>
      </c>
      <c r="AM23" s="292">
        <v>82</v>
      </c>
      <c r="AN23" s="292">
        <v>76</v>
      </c>
      <c r="AO23" s="292">
        <v>87</v>
      </c>
      <c r="AP23" s="292">
        <v>28183</v>
      </c>
      <c r="AQ23" s="292">
        <v>14217</v>
      </c>
      <c r="AR23" s="292">
        <v>13966</v>
      </c>
      <c r="AS23" s="292">
        <v>82</v>
      </c>
      <c r="AT23" s="292">
        <v>81</v>
      </c>
      <c r="AU23" s="292">
        <v>84</v>
      </c>
      <c r="AV23" s="292">
        <v>28153</v>
      </c>
      <c r="AW23" s="292">
        <v>14201</v>
      </c>
      <c r="AX23" s="292">
        <v>13952</v>
      </c>
      <c r="AY23" s="292">
        <v>75</v>
      </c>
      <c r="AZ23" s="292">
        <v>70</v>
      </c>
      <c r="BA23" s="292">
        <v>80</v>
      </c>
      <c r="BB23" s="292">
        <v>28154</v>
      </c>
      <c r="BC23" s="292">
        <v>14202</v>
      </c>
      <c r="BD23" s="292">
        <v>13952</v>
      </c>
      <c r="BE23" s="292">
        <v>73</v>
      </c>
      <c r="BF23" s="292">
        <v>69</v>
      </c>
      <c r="BG23" s="292">
        <v>77</v>
      </c>
      <c r="BH23" s="292">
        <v>28140</v>
      </c>
      <c r="BI23" s="292">
        <v>14192</v>
      </c>
      <c r="BJ23" s="292">
        <v>13948</v>
      </c>
      <c r="BK23" s="292">
        <v>90</v>
      </c>
      <c r="BL23" s="292">
        <v>88</v>
      </c>
      <c r="BM23" s="292">
        <v>93</v>
      </c>
      <c r="BN23" s="292">
        <v>1792</v>
      </c>
      <c r="BO23" s="292">
        <v>845</v>
      </c>
      <c r="BP23" s="292">
        <v>947</v>
      </c>
      <c r="BQ23" s="292">
        <v>89</v>
      </c>
      <c r="BR23" s="292">
        <v>85</v>
      </c>
      <c r="BS23" s="292">
        <v>92</v>
      </c>
      <c r="BT23" s="292">
        <v>1792</v>
      </c>
      <c r="BU23" s="292">
        <v>846</v>
      </c>
      <c r="BV23" s="292">
        <v>946</v>
      </c>
      <c r="BW23" s="292">
        <v>94</v>
      </c>
      <c r="BX23" s="292">
        <v>94</v>
      </c>
      <c r="BY23" s="292">
        <v>95</v>
      </c>
      <c r="BZ23" s="292">
        <v>1792</v>
      </c>
      <c r="CA23" s="292">
        <v>845</v>
      </c>
      <c r="CB23" s="292">
        <v>947</v>
      </c>
      <c r="CC23" s="292">
        <v>86</v>
      </c>
      <c r="CD23" s="292">
        <v>83</v>
      </c>
      <c r="CE23" s="292">
        <v>89</v>
      </c>
      <c r="CF23" s="292">
        <v>1792</v>
      </c>
      <c r="CG23" s="292">
        <v>845</v>
      </c>
      <c r="CH23" s="292">
        <v>947</v>
      </c>
      <c r="CI23" s="292">
        <v>85</v>
      </c>
      <c r="CJ23" s="292">
        <v>82</v>
      </c>
      <c r="CK23" s="292">
        <v>88</v>
      </c>
      <c r="CL23" s="292">
        <v>1791</v>
      </c>
      <c r="CM23" s="292">
        <v>845</v>
      </c>
      <c r="CN23" s="292">
        <v>946</v>
      </c>
      <c r="CO23" s="292">
        <v>87</v>
      </c>
      <c r="CP23" s="292">
        <v>85</v>
      </c>
      <c r="CQ23" s="292">
        <v>89</v>
      </c>
      <c r="CR23" s="292">
        <v>23785</v>
      </c>
      <c r="CS23" s="292">
        <v>12092</v>
      </c>
      <c r="CT23" s="292">
        <v>11693</v>
      </c>
      <c r="CU23" s="292">
        <v>84</v>
      </c>
      <c r="CV23" s="292">
        <v>80</v>
      </c>
      <c r="CW23" s="292">
        <v>89</v>
      </c>
      <c r="CX23" s="292">
        <v>23816</v>
      </c>
      <c r="CY23" s="292">
        <v>12106</v>
      </c>
      <c r="CZ23" s="292">
        <v>11710</v>
      </c>
      <c r="DA23" s="292">
        <v>85</v>
      </c>
      <c r="DB23" s="292">
        <v>85</v>
      </c>
      <c r="DC23" s="292">
        <v>85</v>
      </c>
      <c r="DD23" s="292">
        <v>23784</v>
      </c>
      <c r="DE23" s="292">
        <v>12092</v>
      </c>
      <c r="DF23" s="292">
        <v>11692</v>
      </c>
      <c r="DG23" s="292">
        <v>76</v>
      </c>
      <c r="DH23" s="292">
        <v>72</v>
      </c>
      <c r="DI23" s="292">
        <v>81</v>
      </c>
      <c r="DJ23" s="292">
        <v>23784</v>
      </c>
      <c r="DK23" s="292">
        <v>12091</v>
      </c>
      <c r="DL23" s="292">
        <v>11693</v>
      </c>
      <c r="DM23" s="292">
        <v>77</v>
      </c>
      <c r="DN23" s="292">
        <v>73</v>
      </c>
      <c r="DO23" s="292">
        <v>80</v>
      </c>
      <c r="DP23" s="292">
        <v>23781</v>
      </c>
      <c r="DQ23" s="292">
        <v>12089</v>
      </c>
      <c r="DR23" s="292">
        <v>11692</v>
      </c>
      <c r="DS23" s="292">
        <v>86</v>
      </c>
      <c r="DT23" s="292">
        <v>84</v>
      </c>
      <c r="DU23" s="292">
        <v>89</v>
      </c>
      <c r="DV23" s="292">
        <v>412785</v>
      </c>
      <c r="DW23" s="292">
        <v>211735</v>
      </c>
      <c r="DX23" s="292">
        <v>201050</v>
      </c>
      <c r="DY23" s="292">
        <v>83</v>
      </c>
      <c r="DZ23" s="292">
        <v>78</v>
      </c>
      <c r="EA23" s="292">
        <v>89</v>
      </c>
      <c r="EB23" s="292">
        <v>413034</v>
      </c>
      <c r="EC23" s="292">
        <v>211849</v>
      </c>
      <c r="ED23" s="292">
        <v>201185</v>
      </c>
      <c r="EE23" s="292">
        <v>85</v>
      </c>
      <c r="EF23" s="292">
        <v>85</v>
      </c>
      <c r="EG23" s="292">
        <v>85</v>
      </c>
      <c r="EH23" s="292">
        <v>412775</v>
      </c>
      <c r="EI23" s="292">
        <v>211730</v>
      </c>
      <c r="EJ23" s="292">
        <v>201045</v>
      </c>
      <c r="EK23" s="292">
        <v>73</v>
      </c>
      <c r="EL23" s="292">
        <v>68</v>
      </c>
      <c r="EM23" s="292">
        <v>78</v>
      </c>
      <c r="EN23" s="292">
        <v>412755</v>
      </c>
      <c r="EO23" s="292">
        <v>211724</v>
      </c>
      <c r="EP23" s="292">
        <v>201031</v>
      </c>
      <c r="EQ23" s="292">
        <v>76</v>
      </c>
      <c r="ER23" s="292">
        <v>72</v>
      </c>
      <c r="ES23" s="292">
        <v>79</v>
      </c>
      <c r="ET23" s="292">
        <v>412670</v>
      </c>
      <c r="EU23" s="292">
        <v>211665</v>
      </c>
      <c r="EV23" s="292">
        <v>201005</v>
      </c>
      <c r="EW23" s="292">
        <v>86</v>
      </c>
      <c r="EX23" s="292">
        <v>83</v>
      </c>
      <c r="EY23" s="292">
        <v>88</v>
      </c>
      <c r="EZ23" s="292">
        <v>533288</v>
      </c>
      <c r="FA23" s="292">
        <v>272929</v>
      </c>
      <c r="FB23" s="292">
        <v>260359</v>
      </c>
      <c r="FC23" s="292">
        <v>83</v>
      </c>
      <c r="FD23" s="292">
        <v>78</v>
      </c>
      <c r="FE23" s="292">
        <v>88</v>
      </c>
      <c r="FF23" s="292">
        <v>533845</v>
      </c>
      <c r="FG23" s="292">
        <v>273185</v>
      </c>
      <c r="FH23" s="292">
        <v>260660</v>
      </c>
      <c r="FI23" s="292">
        <v>85</v>
      </c>
      <c r="FJ23" s="292">
        <v>85</v>
      </c>
      <c r="FK23" s="292">
        <v>85</v>
      </c>
      <c r="FL23" s="292">
        <v>533267</v>
      </c>
      <c r="FM23" s="292">
        <v>272916</v>
      </c>
      <c r="FN23" s="292">
        <v>260351</v>
      </c>
      <c r="FO23" s="292">
        <v>74</v>
      </c>
      <c r="FP23" s="292">
        <v>69</v>
      </c>
      <c r="FQ23" s="292">
        <v>79</v>
      </c>
      <c r="FR23" s="292">
        <v>533251</v>
      </c>
      <c r="FS23" s="292">
        <v>272914</v>
      </c>
      <c r="FT23" s="292">
        <v>260337</v>
      </c>
      <c r="FU23" s="292">
        <v>75</v>
      </c>
      <c r="FV23" s="292">
        <v>72</v>
      </c>
      <c r="FW23" s="292">
        <v>79</v>
      </c>
      <c r="FX23" s="292">
        <v>533115</v>
      </c>
      <c r="FY23" s="292">
        <v>272823</v>
      </c>
      <c r="FZ23" s="292">
        <v>260292</v>
      </c>
    </row>
    <row r="24" spans="1:256" s="292" customFormat="1" x14ac:dyDescent="0.25"/>
    <row r="25" spans="1:256" x14ac:dyDescent="0.25">
      <c r="B25" s="292"/>
    </row>
    <row r="26" spans="1:256" s="292" customFormat="1" x14ac:dyDescent="0.25">
      <c r="A26" s="292" t="s">
        <v>106</v>
      </c>
      <c r="B26" s="292" t="s">
        <v>106</v>
      </c>
      <c r="C26" s="286" t="s">
        <v>132</v>
      </c>
      <c r="D26" s="286"/>
      <c r="E26" s="286"/>
      <c r="F26" s="286"/>
      <c r="G26" s="286"/>
      <c r="H26" s="286"/>
      <c r="I26" s="291"/>
      <c r="J26" s="291"/>
      <c r="K26" s="291"/>
      <c r="L26" s="291"/>
      <c r="M26" s="291"/>
      <c r="N26" s="291"/>
      <c r="O26" s="288"/>
      <c r="P26" s="288"/>
      <c r="Q26" s="288"/>
      <c r="R26" s="288"/>
      <c r="S26" s="288"/>
      <c r="T26" s="288"/>
      <c r="U26" s="288"/>
      <c r="V26" s="295"/>
      <c r="W26" s="295"/>
      <c r="X26" s="295"/>
      <c r="Y26" s="295"/>
      <c r="Z26" s="295"/>
      <c r="AA26" s="295"/>
      <c r="AB26" s="295"/>
      <c r="AC26" s="295"/>
      <c r="AD26" s="295"/>
      <c r="AE26" s="295"/>
      <c r="AF26" s="295"/>
      <c r="AG26" s="286"/>
      <c r="AH26" s="286"/>
      <c r="AI26" s="286"/>
      <c r="AJ26" s="286"/>
      <c r="AK26" s="286"/>
      <c r="AL26" s="286"/>
      <c r="AM26" s="291"/>
      <c r="AN26" s="291"/>
      <c r="AO26" s="291"/>
      <c r="AP26" s="291"/>
      <c r="AQ26" s="291"/>
      <c r="AR26" s="291"/>
      <c r="AS26" s="288"/>
      <c r="AT26" s="288"/>
      <c r="AU26" s="288"/>
      <c r="AV26" s="288"/>
      <c r="AW26" s="288"/>
      <c r="AX26" s="288"/>
      <c r="AY26" s="295"/>
      <c r="AZ26" s="295"/>
      <c r="BA26" s="295"/>
      <c r="BB26" s="295"/>
      <c r="BC26" s="295"/>
      <c r="BD26" s="295"/>
      <c r="BE26" s="295"/>
      <c r="BF26" s="295"/>
      <c r="BG26" s="295"/>
      <c r="BH26" s="295"/>
      <c r="BI26" s="295"/>
      <c r="BJ26" s="295"/>
      <c r="BK26" s="286"/>
      <c r="BL26" s="286"/>
      <c r="BM26" s="286"/>
      <c r="BN26" s="286"/>
      <c r="BO26" s="286"/>
      <c r="BP26" s="286"/>
      <c r="BQ26" s="291"/>
      <c r="BR26" s="291"/>
      <c r="BS26" s="291"/>
      <c r="BT26" s="291"/>
      <c r="BU26" s="291"/>
      <c r="BV26" s="291"/>
      <c r="BW26" s="288"/>
      <c r="BX26" s="288"/>
      <c r="BY26" s="288"/>
      <c r="BZ26" s="288"/>
      <c r="CA26" s="288"/>
      <c r="CB26" s="288"/>
      <c r="CC26" s="295"/>
      <c r="CD26" s="295"/>
      <c r="CE26" s="295"/>
      <c r="CF26" s="295"/>
      <c r="CG26" s="295"/>
      <c r="CH26" s="295"/>
      <c r="CI26" s="295"/>
      <c r="CJ26" s="295"/>
      <c r="CK26" s="295"/>
      <c r="CL26" s="295"/>
      <c r="CM26" s="295"/>
      <c r="CN26" s="295"/>
      <c r="CO26" s="286"/>
      <c r="CP26" s="286"/>
      <c r="CQ26" s="286"/>
      <c r="CR26" s="286"/>
      <c r="CS26" s="286"/>
      <c r="CT26" s="286"/>
      <c r="CU26" s="291"/>
      <c r="CV26" s="291"/>
      <c r="CW26" s="291"/>
      <c r="CX26" s="291"/>
      <c r="CY26" s="291"/>
      <c r="CZ26" s="291"/>
      <c r="DA26" s="288"/>
      <c r="DB26" s="288"/>
      <c r="DC26" s="288"/>
      <c r="DD26" s="288"/>
      <c r="DE26" s="288"/>
      <c r="DF26" s="288"/>
      <c r="DG26" s="295"/>
      <c r="DH26" s="295"/>
      <c r="DI26" s="295"/>
      <c r="DJ26" s="295"/>
      <c r="DK26" s="295"/>
      <c r="DL26" s="295"/>
      <c r="DM26" s="295"/>
      <c r="DN26" s="295"/>
      <c r="DO26" s="295"/>
      <c r="DP26" s="295"/>
      <c r="DQ26" s="295"/>
      <c r="DR26" s="295"/>
      <c r="DS26" s="286"/>
      <c r="DT26" s="286"/>
      <c r="DU26" s="286"/>
      <c r="DV26" s="286"/>
      <c r="DW26" s="286"/>
      <c r="DX26" s="286"/>
      <c r="DY26" s="291"/>
      <c r="DZ26" s="291"/>
      <c r="EA26" s="291"/>
      <c r="EB26" s="291"/>
      <c r="EC26" s="291"/>
      <c r="ED26" s="291"/>
      <c r="EE26" s="288"/>
      <c r="EF26" s="288"/>
      <c r="EG26" s="288"/>
      <c r="EH26" s="288"/>
      <c r="EI26" s="288"/>
      <c r="EJ26" s="288"/>
      <c r="EK26" s="295"/>
      <c r="EL26" s="295"/>
      <c r="EM26" s="295"/>
      <c r="EN26" s="295"/>
      <c r="EO26" s="295"/>
      <c r="EP26" s="295"/>
      <c r="EQ26" s="295"/>
      <c r="ER26" s="295"/>
      <c r="ES26" s="295"/>
      <c r="ET26" s="295"/>
      <c r="EU26" s="295"/>
      <c r="EV26" s="295"/>
      <c r="EW26" s="286"/>
      <c r="EX26" s="286"/>
      <c r="EY26" s="286"/>
      <c r="EZ26" s="286"/>
      <c r="FA26" s="286"/>
      <c r="FB26" s="286"/>
      <c r="FC26" s="291"/>
      <c r="FD26" s="291"/>
      <c r="FE26" s="291"/>
      <c r="FF26" s="291"/>
      <c r="FG26" s="291"/>
      <c r="FH26" s="291"/>
      <c r="FI26" s="288"/>
      <c r="FJ26" s="288"/>
      <c r="FK26" s="288"/>
      <c r="FL26" s="288"/>
      <c r="FM26" s="288"/>
      <c r="FN26" s="288"/>
    </row>
    <row r="27" spans="1:256" s="292" customFormat="1" x14ac:dyDescent="0.25">
      <c r="C27" s="286" t="s">
        <v>19</v>
      </c>
      <c r="D27" s="286"/>
      <c r="E27" s="286"/>
      <c r="F27" s="286"/>
      <c r="G27" s="286"/>
      <c r="H27" s="286"/>
      <c r="I27" s="291"/>
      <c r="J27" s="291"/>
      <c r="K27" s="291"/>
      <c r="L27" s="291"/>
      <c r="M27" s="291"/>
      <c r="N27" s="291"/>
      <c r="O27" s="288"/>
      <c r="P27" s="288"/>
      <c r="Q27" s="288"/>
      <c r="R27" s="288"/>
      <c r="S27" s="288"/>
      <c r="T27" s="288"/>
      <c r="U27" s="288"/>
      <c r="V27" s="295"/>
      <c r="W27" s="295"/>
      <c r="X27" s="295"/>
      <c r="Y27" s="295"/>
      <c r="Z27" s="295"/>
      <c r="AA27" s="295"/>
      <c r="AB27" s="295"/>
      <c r="AC27" s="295"/>
      <c r="AD27" s="295"/>
      <c r="AE27" s="295"/>
      <c r="AF27" s="295"/>
      <c r="AG27" s="286" t="s">
        <v>20</v>
      </c>
      <c r="AH27" s="286"/>
      <c r="AI27" s="286"/>
      <c r="AJ27" s="286"/>
      <c r="AK27" s="286"/>
      <c r="AL27" s="286"/>
      <c r="AM27" s="291"/>
      <c r="AN27" s="291"/>
      <c r="AO27" s="291"/>
      <c r="AP27" s="291"/>
      <c r="AQ27" s="291"/>
      <c r="AR27" s="291"/>
      <c r="AS27" s="288"/>
      <c r="AT27" s="288"/>
      <c r="AU27" s="288"/>
      <c r="AV27" s="288"/>
      <c r="AW27" s="288"/>
      <c r="AX27" s="288"/>
      <c r="AY27" s="295"/>
      <c r="AZ27" s="295"/>
      <c r="BA27" s="295"/>
      <c r="BB27" s="295"/>
      <c r="BC27" s="295"/>
      <c r="BD27" s="295"/>
      <c r="BE27" s="295"/>
      <c r="BF27" s="295"/>
      <c r="BG27" s="295"/>
      <c r="BH27" s="295"/>
      <c r="BI27" s="295"/>
      <c r="BJ27" s="295"/>
      <c r="BK27" s="286" t="s">
        <v>21</v>
      </c>
      <c r="BL27" s="286"/>
      <c r="BM27" s="286"/>
      <c r="BN27" s="286"/>
      <c r="BO27" s="286"/>
      <c r="BP27" s="286"/>
      <c r="BQ27" s="291"/>
      <c r="BR27" s="291"/>
      <c r="BS27" s="291"/>
      <c r="BT27" s="291"/>
      <c r="BU27" s="291"/>
      <c r="BV27" s="291"/>
      <c r="BW27" s="288"/>
      <c r="BX27" s="288"/>
      <c r="BY27" s="288"/>
      <c r="BZ27" s="288"/>
      <c r="CA27" s="288"/>
      <c r="CB27" s="288"/>
      <c r="CC27" s="295"/>
      <c r="CD27" s="295"/>
      <c r="CE27" s="295"/>
      <c r="CF27" s="295"/>
      <c r="CG27" s="295"/>
      <c r="CH27" s="295"/>
      <c r="CI27" s="295"/>
      <c r="CJ27" s="295"/>
      <c r="CK27" s="295"/>
      <c r="CL27" s="295"/>
      <c r="CM27" s="295"/>
      <c r="CN27" s="295"/>
      <c r="CO27" s="286" t="s">
        <v>18</v>
      </c>
      <c r="CP27" s="286"/>
      <c r="CQ27" s="286"/>
      <c r="CR27" s="286"/>
      <c r="CS27" s="286"/>
      <c r="CT27" s="286"/>
      <c r="CU27" s="291"/>
      <c r="CV27" s="291"/>
      <c r="CW27" s="291"/>
      <c r="CX27" s="291"/>
      <c r="CY27" s="291"/>
      <c r="CZ27" s="291"/>
      <c r="DA27" s="288"/>
      <c r="DB27" s="288"/>
      <c r="DC27" s="288"/>
      <c r="DD27" s="288"/>
      <c r="DE27" s="288"/>
      <c r="DF27" s="288"/>
      <c r="DG27" s="295"/>
      <c r="DH27" s="295"/>
      <c r="DI27" s="295"/>
      <c r="DJ27" s="295"/>
      <c r="DK27" s="295"/>
      <c r="DL27" s="295"/>
      <c r="DM27" s="295"/>
      <c r="DN27" s="295"/>
      <c r="DO27" s="295"/>
      <c r="DP27" s="295"/>
      <c r="DQ27" s="295"/>
      <c r="DR27" s="295"/>
      <c r="DS27" s="286" t="s">
        <v>17</v>
      </c>
      <c r="DT27" s="286"/>
      <c r="DU27" s="286"/>
      <c r="DV27" s="286"/>
      <c r="DW27" s="286"/>
      <c r="DX27" s="286"/>
      <c r="DY27" s="291"/>
      <c r="DZ27" s="291"/>
      <c r="EA27" s="291"/>
      <c r="EB27" s="291"/>
      <c r="EC27" s="291"/>
      <c r="ED27" s="291"/>
      <c r="EE27" s="288"/>
      <c r="EF27" s="288"/>
      <c r="EG27" s="288"/>
      <c r="EH27" s="288"/>
      <c r="EI27" s="288"/>
      <c r="EJ27" s="288"/>
      <c r="EK27" s="295"/>
      <c r="EL27" s="295"/>
      <c r="EM27" s="295"/>
      <c r="EN27" s="295"/>
      <c r="EO27" s="295"/>
      <c r="EP27" s="295"/>
      <c r="EQ27" s="295"/>
      <c r="ER27" s="295"/>
      <c r="ES27" s="295"/>
      <c r="ET27" s="295"/>
      <c r="EU27" s="295"/>
      <c r="EV27" s="295"/>
      <c r="EW27" s="286" t="s">
        <v>55</v>
      </c>
      <c r="EX27" s="286"/>
      <c r="EY27" s="286"/>
      <c r="EZ27" s="286"/>
      <c r="FA27" s="286"/>
      <c r="FB27" s="286"/>
      <c r="FC27" s="291"/>
      <c r="FD27" s="291"/>
      <c r="FE27" s="291"/>
      <c r="FF27" s="291"/>
      <c r="FG27" s="291"/>
      <c r="FH27" s="291"/>
      <c r="FI27" s="288"/>
      <c r="FJ27" s="288"/>
      <c r="FK27" s="288"/>
      <c r="FL27" s="288"/>
      <c r="FM27" s="288"/>
      <c r="FN27" s="288"/>
    </row>
    <row r="28" spans="1:256" s="292" customFormat="1" x14ac:dyDescent="0.25">
      <c r="C28" s="286" t="s">
        <v>216</v>
      </c>
      <c r="D28" s="286"/>
      <c r="E28" s="286"/>
      <c r="F28" s="286"/>
      <c r="G28" s="286"/>
      <c r="H28" s="286"/>
      <c r="I28" s="291" t="s">
        <v>216</v>
      </c>
      <c r="J28" s="291"/>
      <c r="K28" s="291"/>
      <c r="L28" s="291"/>
      <c r="M28" s="291"/>
      <c r="N28" s="291"/>
      <c r="O28" s="288" t="s">
        <v>216</v>
      </c>
      <c r="P28" s="288"/>
      <c r="Q28" s="288"/>
      <c r="R28" s="288"/>
      <c r="S28" s="288"/>
      <c r="T28" s="288"/>
      <c r="U28" s="288"/>
      <c r="V28" s="295"/>
      <c r="W28" s="295"/>
      <c r="X28" s="295"/>
      <c r="Y28" s="295"/>
      <c r="Z28" s="295"/>
      <c r="AA28" s="295"/>
      <c r="AB28" s="295"/>
      <c r="AC28" s="295"/>
      <c r="AD28" s="295"/>
      <c r="AE28" s="295"/>
      <c r="AF28" s="295"/>
      <c r="AG28" s="286" t="s">
        <v>216</v>
      </c>
      <c r="AH28" s="286"/>
      <c r="AI28" s="286"/>
      <c r="AJ28" s="286"/>
      <c r="AK28" s="286"/>
      <c r="AL28" s="286"/>
      <c r="AM28" s="291" t="s">
        <v>216</v>
      </c>
      <c r="AN28" s="291"/>
      <c r="AO28" s="291"/>
      <c r="AP28" s="291"/>
      <c r="AQ28" s="291"/>
      <c r="AR28" s="291"/>
      <c r="AS28" s="288" t="s">
        <v>216</v>
      </c>
      <c r="AT28" s="288"/>
      <c r="AU28" s="288"/>
      <c r="AV28" s="288"/>
      <c r="AW28" s="288"/>
      <c r="AX28" s="288"/>
      <c r="AY28" s="295"/>
      <c r="AZ28" s="295"/>
      <c r="BA28" s="295"/>
      <c r="BB28" s="295"/>
      <c r="BC28" s="295"/>
      <c r="BD28" s="295"/>
      <c r="BE28" s="295"/>
      <c r="BF28" s="295"/>
      <c r="BG28" s="295"/>
      <c r="BH28" s="295"/>
      <c r="BI28" s="295"/>
      <c r="BJ28" s="295"/>
      <c r="BK28" s="286" t="s">
        <v>216</v>
      </c>
      <c r="BL28" s="286"/>
      <c r="BM28" s="286"/>
      <c r="BN28" s="286"/>
      <c r="BO28" s="286"/>
      <c r="BP28" s="286"/>
      <c r="BQ28" s="291" t="s">
        <v>216</v>
      </c>
      <c r="BR28" s="291"/>
      <c r="BS28" s="291"/>
      <c r="BT28" s="291"/>
      <c r="BU28" s="291"/>
      <c r="BV28" s="291"/>
      <c r="BW28" s="288" t="s">
        <v>216</v>
      </c>
      <c r="BX28" s="288"/>
      <c r="BY28" s="288"/>
      <c r="BZ28" s="288"/>
      <c r="CA28" s="288"/>
      <c r="CB28" s="288"/>
      <c r="CC28" s="295"/>
      <c r="CD28" s="295"/>
      <c r="CE28" s="295"/>
      <c r="CF28" s="295"/>
      <c r="CG28" s="295"/>
      <c r="CH28" s="295"/>
      <c r="CI28" s="295"/>
      <c r="CJ28" s="295"/>
      <c r="CK28" s="295"/>
      <c r="CL28" s="295"/>
      <c r="CM28" s="295"/>
      <c r="CN28" s="295"/>
      <c r="CO28" s="286" t="s">
        <v>216</v>
      </c>
      <c r="CP28" s="286"/>
      <c r="CQ28" s="286"/>
      <c r="CR28" s="286"/>
      <c r="CS28" s="286"/>
      <c r="CT28" s="286"/>
      <c r="CU28" s="291" t="s">
        <v>216</v>
      </c>
      <c r="CV28" s="291"/>
      <c r="CW28" s="291"/>
      <c r="CX28" s="291"/>
      <c r="CY28" s="291"/>
      <c r="CZ28" s="291"/>
      <c r="DA28" s="288" t="s">
        <v>216</v>
      </c>
      <c r="DB28" s="288"/>
      <c r="DC28" s="288"/>
      <c r="DD28" s="288"/>
      <c r="DE28" s="288"/>
      <c r="DF28" s="288"/>
      <c r="DG28" s="295"/>
      <c r="DH28" s="295"/>
      <c r="DI28" s="295"/>
      <c r="DJ28" s="295"/>
      <c r="DK28" s="295"/>
      <c r="DL28" s="295"/>
      <c r="DM28" s="295"/>
      <c r="DN28" s="295"/>
      <c r="DO28" s="295"/>
      <c r="DP28" s="295"/>
      <c r="DQ28" s="295"/>
      <c r="DR28" s="295"/>
      <c r="DS28" s="286" t="s">
        <v>216</v>
      </c>
      <c r="DT28" s="286"/>
      <c r="DU28" s="286"/>
      <c r="DV28" s="286"/>
      <c r="DW28" s="286"/>
      <c r="DX28" s="286"/>
      <c r="DY28" s="291" t="s">
        <v>216</v>
      </c>
      <c r="DZ28" s="291"/>
      <c r="EA28" s="291"/>
      <c r="EB28" s="291"/>
      <c r="EC28" s="291"/>
      <c r="ED28" s="291"/>
      <c r="EE28" s="288" t="s">
        <v>216</v>
      </c>
      <c r="EF28" s="288"/>
      <c r="EG28" s="288"/>
      <c r="EH28" s="288"/>
      <c r="EI28" s="288"/>
      <c r="EJ28" s="288"/>
      <c r="EK28" s="295"/>
      <c r="EL28" s="295"/>
      <c r="EM28" s="295"/>
      <c r="EN28" s="295"/>
      <c r="EO28" s="295"/>
      <c r="EP28" s="295"/>
      <c r="EQ28" s="295"/>
      <c r="ER28" s="295"/>
      <c r="ES28" s="295"/>
      <c r="ET28" s="295"/>
      <c r="EU28" s="295"/>
      <c r="EV28" s="295"/>
      <c r="EW28" s="286" t="s">
        <v>216</v>
      </c>
      <c r="EX28" s="286"/>
      <c r="EY28" s="286"/>
      <c r="EZ28" s="286"/>
      <c r="FA28" s="286"/>
      <c r="FB28" s="286"/>
      <c r="FC28" s="291" t="s">
        <v>216</v>
      </c>
      <c r="FD28" s="291"/>
      <c r="FE28" s="291"/>
      <c r="FF28" s="291"/>
      <c r="FG28" s="291"/>
      <c r="FH28" s="291"/>
      <c r="FI28" s="288" t="s">
        <v>216</v>
      </c>
      <c r="FJ28" s="288"/>
      <c r="FK28" s="288"/>
      <c r="FL28" s="288"/>
      <c r="FM28" s="288"/>
      <c r="FN28" s="288"/>
    </row>
    <row r="29" spans="1:256" s="292" customFormat="1" x14ac:dyDescent="0.25">
      <c r="C29" s="286">
        <v>1</v>
      </c>
      <c r="D29" s="286"/>
      <c r="E29" s="286"/>
      <c r="F29" s="286"/>
      <c r="G29" s="286"/>
      <c r="H29" s="286"/>
      <c r="I29" s="291">
        <v>1</v>
      </c>
      <c r="J29" s="291"/>
      <c r="K29" s="291"/>
      <c r="L29" s="291"/>
      <c r="M29" s="291"/>
      <c r="N29" s="291"/>
      <c r="O29" s="288">
        <v>1</v>
      </c>
      <c r="P29" s="288"/>
      <c r="Q29" s="288"/>
      <c r="R29" s="288"/>
      <c r="S29" s="288"/>
      <c r="T29" s="288"/>
      <c r="U29" s="288"/>
      <c r="V29" s="295"/>
      <c r="W29" s="295"/>
      <c r="X29" s="295"/>
      <c r="Y29" s="295"/>
      <c r="Z29" s="295"/>
      <c r="AA29" s="295"/>
      <c r="AB29" s="295"/>
      <c r="AC29" s="295"/>
      <c r="AD29" s="295"/>
      <c r="AE29" s="295"/>
      <c r="AF29" s="295"/>
      <c r="AG29" s="286">
        <v>1</v>
      </c>
      <c r="AH29" s="286"/>
      <c r="AI29" s="286"/>
      <c r="AJ29" s="286"/>
      <c r="AK29" s="286"/>
      <c r="AL29" s="286"/>
      <c r="AM29" s="291">
        <v>1</v>
      </c>
      <c r="AN29" s="291"/>
      <c r="AO29" s="291"/>
      <c r="AP29" s="291"/>
      <c r="AQ29" s="291"/>
      <c r="AR29" s="291"/>
      <c r="AS29" s="288">
        <v>1</v>
      </c>
      <c r="AT29" s="288"/>
      <c r="AU29" s="288"/>
      <c r="AV29" s="288"/>
      <c r="AW29" s="288"/>
      <c r="AX29" s="288"/>
      <c r="AY29" s="295"/>
      <c r="AZ29" s="295"/>
      <c r="BA29" s="295"/>
      <c r="BB29" s="295"/>
      <c r="BC29" s="295"/>
      <c r="BD29" s="295"/>
      <c r="BE29" s="295"/>
      <c r="BF29" s="295"/>
      <c r="BG29" s="295"/>
      <c r="BH29" s="295"/>
      <c r="BI29" s="295"/>
      <c r="BJ29" s="295"/>
      <c r="BK29" s="286">
        <v>1</v>
      </c>
      <c r="BL29" s="286"/>
      <c r="BM29" s="286"/>
      <c r="BN29" s="286"/>
      <c r="BO29" s="286"/>
      <c r="BP29" s="286"/>
      <c r="BQ29" s="291">
        <v>1</v>
      </c>
      <c r="BR29" s="291"/>
      <c r="BS29" s="291"/>
      <c r="BT29" s="291"/>
      <c r="BU29" s="291"/>
      <c r="BV29" s="291"/>
      <c r="BW29" s="288">
        <v>1</v>
      </c>
      <c r="BX29" s="288"/>
      <c r="BY29" s="288"/>
      <c r="BZ29" s="288"/>
      <c r="CA29" s="288"/>
      <c r="CB29" s="288"/>
      <c r="CC29" s="295"/>
      <c r="CD29" s="295"/>
      <c r="CE29" s="295"/>
      <c r="CF29" s="295"/>
      <c r="CG29" s="295"/>
      <c r="CH29" s="295"/>
      <c r="CI29" s="295"/>
      <c r="CJ29" s="295"/>
      <c r="CK29" s="295"/>
      <c r="CL29" s="295"/>
      <c r="CM29" s="295"/>
      <c r="CN29" s="295"/>
      <c r="CO29" s="286">
        <v>1</v>
      </c>
      <c r="CP29" s="286"/>
      <c r="CQ29" s="286"/>
      <c r="CR29" s="286"/>
      <c r="CS29" s="286"/>
      <c r="CT29" s="286"/>
      <c r="CU29" s="291">
        <v>1</v>
      </c>
      <c r="CV29" s="291"/>
      <c r="CW29" s="291"/>
      <c r="CX29" s="291"/>
      <c r="CY29" s="291"/>
      <c r="CZ29" s="291"/>
      <c r="DA29" s="288">
        <v>1</v>
      </c>
      <c r="DB29" s="288"/>
      <c r="DC29" s="288"/>
      <c r="DD29" s="288"/>
      <c r="DE29" s="288"/>
      <c r="DF29" s="288"/>
      <c r="DG29" s="295"/>
      <c r="DH29" s="295"/>
      <c r="DI29" s="295"/>
      <c r="DJ29" s="295"/>
      <c r="DK29" s="295"/>
      <c r="DL29" s="295"/>
      <c r="DM29" s="295"/>
      <c r="DN29" s="295"/>
      <c r="DO29" s="295"/>
      <c r="DP29" s="295"/>
      <c r="DQ29" s="295"/>
      <c r="DR29" s="295"/>
      <c r="DS29" s="286">
        <v>1</v>
      </c>
      <c r="DT29" s="286"/>
      <c r="DU29" s="286"/>
      <c r="DV29" s="286"/>
      <c r="DW29" s="286"/>
      <c r="DX29" s="286"/>
      <c r="DY29" s="291">
        <v>1</v>
      </c>
      <c r="DZ29" s="291"/>
      <c r="EA29" s="291"/>
      <c r="EB29" s="291"/>
      <c r="EC29" s="291"/>
      <c r="ED29" s="291"/>
      <c r="EE29" s="288">
        <v>1</v>
      </c>
      <c r="EF29" s="288"/>
      <c r="EG29" s="288"/>
      <c r="EH29" s="288"/>
      <c r="EI29" s="288"/>
      <c r="EJ29" s="288"/>
      <c r="EK29" s="295"/>
      <c r="EL29" s="295"/>
      <c r="EM29" s="295"/>
      <c r="EN29" s="295"/>
      <c r="EO29" s="295"/>
      <c r="EP29" s="295"/>
      <c r="EQ29" s="295"/>
      <c r="ER29" s="295"/>
      <c r="ES29" s="295"/>
      <c r="ET29" s="295"/>
      <c r="EU29" s="295"/>
      <c r="EV29" s="295"/>
      <c r="EW29" s="286">
        <v>1</v>
      </c>
      <c r="EX29" s="286"/>
      <c r="EY29" s="286"/>
      <c r="EZ29" s="286"/>
      <c r="FA29" s="286"/>
      <c r="FB29" s="286"/>
      <c r="FC29" s="291">
        <v>1</v>
      </c>
      <c r="FD29" s="291"/>
      <c r="FE29" s="291"/>
      <c r="FF29" s="291"/>
      <c r="FG29" s="291"/>
      <c r="FH29" s="291"/>
      <c r="FI29" s="288">
        <v>1</v>
      </c>
      <c r="FJ29" s="288"/>
      <c r="FK29" s="288"/>
      <c r="FL29" s="288"/>
      <c r="FM29" s="288"/>
      <c r="FN29" s="288"/>
    </row>
    <row r="30" spans="1:256" s="292" customFormat="1" x14ac:dyDescent="0.25">
      <c r="C30" s="286" t="s">
        <v>227</v>
      </c>
      <c r="D30" s="286"/>
      <c r="E30" s="286"/>
      <c r="F30" s="286"/>
      <c r="G30" s="286"/>
      <c r="H30" s="286"/>
      <c r="I30" s="291" t="s">
        <v>228</v>
      </c>
      <c r="J30" s="291"/>
      <c r="K30" s="291"/>
      <c r="L30" s="291"/>
      <c r="M30" s="291"/>
      <c r="N30" s="291"/>
      <c r="O30" s="288" t="s">
        <v>229</v>
      </c>
      <c r="P30" s="288"/>
      <c r="Q30" s="288"/>
      <c r="R30" s="288"/>
      <c r="S30" s="288"/>
      <c r="T30" s="288"/>
      <c r="U30" s="288"/>
      <c r="V30" s="295"/>
      <c r="W30" s="295"/>
      <c r="X30" s="295"/>
      <c r="Y30" s="295"/>
      <c r="Z30" s="295"/>
      <c r="AA30" s="295"/>
      <c r="AB30" s="295"/>
      <c r="AC30" s="295"/>
      <c r="AD30" s="295"/>
      <c r="AE30" s="295"/>
      <c r="AF30" s="295"/>
      <c r="AG30" s="286" t="s">
        <v>227</v>
      </c>
      <c r="AH30" s="286"/>
      <c r="AI30" s="286"/>
      <c r="AJ30" s="286"/>
      <c r="AK30" s="286"/>
      <c r="AL30" s="286"/>
      <c r="AM30" s="291" t="s">
        <v>228</v>
      </c>
      <c r="AN30" s="291"/>
      <c r="AO30" s="291"/>
      <c r="AP30" s="291"/>
      <c r="AQ30" s="291"/>
      <c r="AR30" s="291"/>
      <c r="AS30" s="288" t="s">
        <v>229</v>
      </c>
      <c r="AT30" s="288"/>
      <c r="AU30" s="288"/>
      <c r="AV30" s="288"/>
      <c r="AW30" s="288"/>
      <c r="AX30" s="288"/>
      <c r="AY30" s="295"/>
      <c r="AZ30" s="295"/>
      <c r="BA30" s="295"/>
      <c r="BB30" s="295"/>
      <c r="BC30" s="295"/>
      <c r="BD30" s="295"/>
      <c r="BE30" s="295"/>
      <c r="BF30" s="295"/>
      <c r="BG30" s="295"/>
      <c r="BH30" s="295"/>
      <c r="BI30" s="295"/>
      <c r="BJ30" s="295"/>
      <c r="BK30" s="286" t="s">
        <v>227</v>
      </c>
      <c r="BL30" s="286"/>
      <c r="BM30" s="286"/>
      <c r="BN30" s="286"/>
      <c r="BO30" s="286"/>
      <c r="BP30" s="286"/>
      <c r="BQ30" s="291" t="s">
        <v>228</v>
      </c>
      <c r="BR30" s="291"/>
      <c r="BS30" s="291"/>
      <c r="BT30" s="291"/>
      <c r="BU30" s="291"/>
      <c r="BV30" s="291"/>
      <c r="BW30" s="288" t="s">
        <v>229</v>
      </c>
      <c r="BX30" s="288"/>
      <c r="BY30" s="288"/>
      <c r="BZ30" s="288"/>
      <c r="CA30" s="288"/>
      <c r="CB30" s="288"/>
      <c r="CC30" s="295"/>
      <c r="CD30" s="295"/>
      <c r="CE30" s="295"/>
      <c r="CF30" s="295"/>
      <c r="CG30" s="295"/>
      <c r="CH30" s="295"/>
      <c r="CI30" s="295"/>
      <c r="CJ30" s="295"/>
      <c r="CK30" s="295"/>
      <c r="CL30" s="295"/>
      <c r="CM30" s="295"/>
      <c r="CN30" s="295"/>
      <c r="CO30" s="286" t="s">
        <v>227</v>
      </c>
      <c r="CP30" s="286"/>
      <c r="CQ30" s="286"/>
      <c r="CR30" s="286"/>
      <c r="CS30" s="286"/>
      <c r="CT30" s="286"/>
      <c r="CU30" s="291" t="s">
        <v>228</v>
      </c>
      <c r="CV30" s="291"/>
      <c r="CW30" s="291"/>
      <c r="CX30" s="291"/>
      <c r="CY30" s="291"/>
      <c r="CZ30" s="291"/>
      <c r="DA30" s="288" t="s">
        <v>229</v>
      </c>
      <c r="DB30" s="288"/>
      <c r="DC30" s="288"/>
      <c r="DD30" s="288"/>
      <c r="DE30" s="288"/>
      <c r="DF30" s="288"/>
      <c r="DG30" s="295"/>
      <c r="DH30" s="295"/>
      <c r="DI30" s="295"/>
      <c r="DJ30" s="295"/>
      <c r="DK30" s="295"/>
      <c r="DL30" s="295"/>
      <c r="DM30" s="295"/>
      <c r="DN30" s="295"/>
      <c r="DO30" s="295"/>
      <c r="DP30" s="295"/>
      <c r="DQ30" s="295"/>
      <c r="DR30" s="295"/>
      <c r="DS30" s="286" t="s">
        <v>227</v>
      </c>
      <c r="DT30" s="286"/>
      <c r="DU30" s="286"/>
      <c r="DV30" s="286"/>
      <c r="DW30" s="286"/>
      <c r="DX30" s="286"/>
      <c r="DY30" s="291" t="s">
        <v>228</v>
      </c>
      <c r="DZ30" s="291"/>
      <c r="EA30" s="291"/>
      <c r="EB30" s="291"/>
      <c r="EC30" s="291"/>
      <c r="ED30" s="291"/>
      <c r="EE30" s="288" t="s">
        <v>229</v>
      </c>
      <c r="EF30" s="288"/>
      <c r="EG30" s="288"/>
      <c r="EH30" s="288"/>
      <c r="EI30" s="288"/>
      <c r="EJ30" s="288"/>
      <c r="EK30" s="295"/>
      <c r="EL30" s="295"/>
      <c r="EM30" s="295"/>
      <c r="EN30" s="295"/>
      <c r="EO30" s="295"/>
      <c r="EP30" s="295"/>
      <c r="EQ30" s="295"/>
      <c r="ER30" s="295"/>
      <c r="ES30" s="295"/>
      <c r="ET30" s="295"/>
      <c r="EU30" s="295"/>
      <c r="EV30" s="295"/>
      <c r="EW30" s="286" t="s">
        <v>227</v>
      </c>
      <c r="EX30" s="286"/>
      <c r="EY30" s="286"/>
      <c r="EZ30" s="286"/>
      <c r="FA30" s="286"/>
      <c r="FB30" s="286"/>
      <c r="FC30" s="291" t="s">
        <v>228</v>
      </c>
      <c r="FD30" s="291"/>
      <c r="FE30" s="291"/>
      <c r="FF30" s="291"/>
      <c r="FG30" s="291"/>
      <c r="FH30" s="291"/>
      <c r="FI30" s="288" t="s">
        <v>229</v>
      </c>
      <c r="FJ30" s="288"/>
      <c r="FK30" s="288"/>
      <c r="FL30" s="288"/>
      <c r="FM30" s="288"/>
      <c r="FN30" s="288"/>
    </row>
    <row r="31" spans="1:256" s="292" customFormat="1" x14ac:dyDescent="0.25">
      <c r="C31" s="286">
        <v>2</v>
      </c>
      <c r="D31" s="286"/>
      <c r="E31" s="286"/>
      <c r="F31" s="286" t="s">
        <v>55</v>
      </c>
      <c r="G31" s="286"/>
      <c r="H31" s="286"/>
      <c r="I31" s="291">
        <v>2</v>
      </c>
      <c r="J31" s="291"/>
      <c r="K31" s="291"/>
      <c r="L31" s="291" t="s">
        <v>55</v>
      </c>
      <c r="M31" s="291"/>
      <c r="N31" s="291"/>
      <c r="O31" s="288">
        <v>1</v>
      </c>
      <c r="P31" s="288"/>
      <c r="Q31" s="288"/>
      <c r="R31" s="288" t="s">
        <v>55</v>
      </c>
      <c r="S31" s="288"/>
      <c r="T31" s="288"/>
      <c r="U31" s="288"/>
      <c r="V31" s="295"/>
      <c r="W31" s="295"/>
      <c r="X31" s="295"/>
      <c r="Y31" s="295"/>
      <c r="Z31" s="295"/>
      <c r="AA31" s="295"/>
      <c r="AB31" s="295"/>
      <c r="AC31" s="295"/>
      <c r="AD31" s="295"/>
      <c r="AE31" s="295"/>
      <c r="AF31" s="295"/>
      <c r="AG31" s="286">
        <v>2</v>
      </c>
      <c r="AH31" s="286"/>
      <c r="AI31" s="286"/>
      <c r="AJ31" s="286" t="s">
        <v>55</v>
      </c>
      <c r="AK31" s="286"/>
      <c r="AL31" s="286"/>
      <c r="AM31" s="291">
        <v>2</v>
      </c>
      <c r="AN31" s="291"/>
      <c r="AO31" s="291"/>
      <c r="AP31" s="291" t="s">
        <v>55</v>
      </c>
      <c r="AQ31" s="291"/>
      <c r="AR31" s="291"/>
      <c r="AS31" s="288">
        <v>1</v>
      </c>
      <c r="AT31" s="288"/>
      <c r="AU31" s="288"/>
      <c r="AV31" s="288" t="s">
        <v>55</v>
      </c>
      <c r="AW31" s="288"/>
      <c r="AX31" s="288"/>
      <c r="AY31" s="295"/>
      <c r="AZ31" s="295"/>
      <c r="BA31" s="295"/>
      <c r="BB31" s="295"/>
      <c r="BC31" s="295"/>
      <c r="BD31" s="295"/>
      <c r="BE31" s="295"/>
      <c r="BF31" s="295"/>
      <c r="BG31" s="295"/>
      <c r="BH31" s="295"/>
      <c r="BI31" s="295"/>
      <c r="BJ31" s="295"/>
      <c r="BK31" s="286">
        <v>2</v>
      </c>
      <c r="BL31" s="286"/>
      <c r="BM31" s="286"/>
      <c r="BN31" s="286" t="s">
        <v>55</v>
      </c>
      <c r="BO31" s="286"/>
      <c r="BP31" s="286"/>
      <c r="BQ31" s="291">
        <v>2</v>
      </c>
      <c r="BR31" s="291"/>
      <c r="BS31" s="291"/>
      <c r="BT31" s="291" t="s">
        <v>55</v>
      </c>
      <c r="BU31" s="291"/>
      <c r="BV31" s="291"/>
      <c r="BW31" s="288">
        <v>1</v>
      </c>
      <c r="BX31" s="288"/>
      <c r="BY31" s="288"/>
      <c r="BZ31" s="288" t="s">
        <v>55</v>
      </c>
      <c r="CA31" s="288"/>
      <c r="CB31" s="288"/>
      <c r="CC31" s="295"/>
      <c r="CD31" s="295"/>
      <c r="CE31" s="295"/>
      <c r="CF31" s="295"/>
      <c r="CG31" s="295"/>
      <c r="CH31" s="295"/>
      <c r="CI31" s="295"/>
      <c r="CJ31" s="295"/>
      <c r="CK31" s="295"/>
      <c r="CL31" s="295"/>
      <c r="CM31" s="295"/>
      <c r="CN31" s="295"/>
      <c r="CO31" s="286">
        <v>2</v>
      </c>
      <c r="CP31" s="286"/>
      <c r="CQ31" s="286"/>
      <c r="CR31" s="286" t="s">
        <v>55</v>
      </c>
      <c r="CS31" s="286"/>
      <c r="CT31" s="286"/>
      <c r="CU31" s="291">
        <v>2</v>
      </c>
      <c r="CV31" s="291"/>
      <c r="CW31" s="291"/>
      <c r="CX31" s="291" t="s">
        <v>55</v>
      </c>
      <c r="CY31" s="291"/>
      <c r="CZ31" s="291"/>
      <c r="DA31" s="288">
        <v>1</v>
      </c>
      <c r="DB31" s="288"/>
      <c r="DC31" s="288"/>
      <c r="DD31" s="288" t="s">
        <v>55</v>
      </c>
      <c r="DE31" s="288"/>
      <c r="DF31" s="288"/>
      <c r="DG31" s="295"/>
      <c r="DH31" s="295"/>
      <c r="DI31" s="295"/>
      <c r="DJ31" s="295"/>
      <c r="DK31" s="295"/>
      <c r="DL31" s="295"/>
      <c r="DM31" s="295"/>
      <c r="DN31" s="295"/>
      <c r="DO31" s="295"/>
      <c r="DP31" s="295"/>
      <c r="DQ31" s="295"/>
      <c r="DR31" s="295"/>
      <c r="DS31" s="286">
        <v>2</v>
      </c>
      <c r="DT31" s="286"/>
      <c r="DU31" s="286"/>
      <c r="DV31" s="286" t="s">
        <v>55</v>
      </c>
      <c r="DW31" s="286"/>
      <c r="DX31" s="286"/>
      <c r="DY31" s="291">
        <v>2</v>
      </c>
      <c r="DZ31" s="291"/>
      <c r="EA31" s="291"/>
      <c r="EB31" s="291" t="s">
        <v>55</v>
      </c>
      <c r="EC31" s="291"/>
      <c r="ED31" s="291"/>
      <c r="EE31" s="288">
        <v>1</v>
      </c>
      <c r="EF31" s="288"/>
      <c r="EG31" s="288"/>
      <c r="EH31" s="288" t="s">
        <v>55</v>
      </c>
      <c r="EI31" s="288"/>
      <c r="EJ31" s="288"/>
      <c r="EK31" s="295"/>
      <c r="EL31" s="295"/>
      <c r="EM31" s="295"/>
      <c r="EN31" s="295"/>
      <c r="EO31" s="295"/>
      <c r="EP31" s="295"/>
      <c r="EQ31" s="295"/>
      <c r="ER31" s="295"/>
      <c r="ES31" s="295"/>
      <c r="ET31" s="295"/>
      <c r="EU31" s="295"/>
      <c r="EV31" s="295"/>
      <c r="EW31" s="286">
        <v>2</v>
      </c>
      <c r="EX31" s="286"/>
      <c r="EY31" s="286"/>
      <c r="EZ31" s="286" t="s">
        <v>55</v>
      </c>
      <c r="FA31" s="286"/>
      <c r="FB31" s="286"/>
      <c r="FC31" s="291">
        <v>2</v>
      </c>
      <c r="FD31" s="291"/>
      <c r="FE31" s="291"/>
      <c r="FF31" s="291" t="s">
        <v>55</v>
      </c>
      <c r="FG31" s="291"/>
      <c r="FH31" s="291"/>
      <c r="FI31" s="288">
        <v>1</v>
      </c>
      <c r="FJ31" s="288"/>
      <c r="FK31" s="288"/>
      <c r="FL31" s="288" t="s">
        <v>55</v>
      </c>
      <c r="FM31" s="288"/>
      <c r="FN31" s="288"/>
    </row>
    <row r="32" spans="1:256" s="292" customFormat="1" x14ac:dyDescent="0.25">
      <c r="C32" s="286" t="s">
        <v>217</v>
      </c>
      <c r="D32" s="286"/>
      <c r="E32" s="286"/>
      <c r="F32" s="286" t="s">
        <v>217</v>
      </c>
      <c r="G32" s="286"/>
      <c r="H32" s="286"/>
      <c r="I32" s="291" t="s">
        <v>217</v>
      </c>
      <c r="J32" s="291"/>
      <c r="K32" s="291"/>
      <c r="L32" s="291" t="s">
        <v>217</v>
      </c>
      <c r="M32" s="291"/>
      <c r="N32" s="291"/>
      <c r="O32" s="288" t="s">
        <v>217</v>
      </c>
      <c r="P32" s="288"/>
      <c r="Q32" s="288"/>
      <c r="R32" s="288" t="s">
        <v>217</v>
      </c>
      <c r="S32" s="288"/>
      <c r="T32" s="288"/>
      <c r="U32" s="288"/>
      <c r="V32" s="295"/>
      <c r="W32" s="295"/>
      <c r="X32" s="295"/>
      <c r="Y32" s="295"/>
      <c r="Z32" s="295"/>
      <c r="AA32" s="295"/>
      <c r="AB32" s="295"/>
      <c r="AC32" s="295"/>
      <c r="AD32" s="295"/>
      <c r="AE32" s="295"/>
      <c r="AF32" s="295"/>
      <c r="AG32" s="286" t="s">
        <v>217</v>
      </c>
      <c r="AH32" s="286"/>
      <c r="AI32" s="286"/>
      <c r="AJ32" s="286" t="s">
        <v>217</v>
      </c>
      <c r="AK32" s="286"/>
      <c r="AL32" s="286"/>
      <c r="AM32" s="291" t="s">
        <v>217</v>
      </c>
      <c r="AN32" s="291"/>
      <c r="AO32" s="291"/>
      <c r="AP32" s="291" t="s">
        <v>217</v>
      </c>
      <c r="AQ32" s="291"/>
      <c r="AR32" s="291"/>
      <c r="AS32" s="288" t="s">
        <v>217</v>
      </c>
      <c r="AT32" s="288"/>
      <c r="AU32" s="288"/>
      <c r="AV32" s="288" t="s">
        <v>217</v>
      </c>
      <c r="AW32" s="288"/>
      <c r="AX32" s="288"/>
      <c r="AY32" s="295"/>
      <c r="AZ32" s="295"/>
      <c r="BA32" s="295"/>
      <c r="BB32" s="295"/>
      <c r="BC32" s="295"/>
      <c r="BD32" s="295"/>
      <c r="BE32" s="295"/>
      <c r="BF32" s="295"/>
      <c r="BG32" s="295"/>
      <c r="BH32" s="295"/>
      <c r="BI32" s="295"/>
      <c r="BJ32" s="295"/>
      <c r="BK32" s="286" t="s">
        <v>217</v>
      </c>
      <c r="BL32" s="286"/>
      <c r="BM32" s="286"/>
      <c r="BN32" s="286" t="s">
        <v>217</v>
      </c>
      <c r="BO32" s="286"/>
      <c r="BP32" s="286"/>
      <c r="BQ32" s="291" t="s">
        <v>217</v>
      </c>
      <c r="BR32" s="291"/>
      <c r="BS32" s="291"/>
      <c r="BT32" s="291" t="s">
        <v>217</v>
      </c>
      <c r="BU32" s="291"/>
      <c r="BV32" s="291"/>
      <c r="BW32" s="288" t="s">
        <v>217</v>
      </c>
      <c r="BX32" s="288"/>
      <c r="BY32" s="288"/>
      <c r="BZ32" s="288" t="s">
        <v>217</v>
      </c>
      <c r="CA32" s="288"/>
      <c r="CB32" s="288"/>
      <c r="CC32" s="295"/>
      <c r="CD32" s="295"/>
      <c r="CE32" s="295"/>
      <c r="CF32" s="295"/>
      <c r="CG32" s="295"/>
      <c r="CH32" s="295"/>
      <c r="CI32" s="295"/>
      <c r="CJ32" s="295"/>
      <c r="CK32" s="295"/>
      <c r="CL32" s="295"/>
      <c r="CM32" s="295"/>
      <c r="CN32" s="295"/>
      <c r="CO32" s="286" t="s">
        <v>217</v>
      </c>
      <c r="CP32" s="286"/>
      <c r="CQ32" s="286"/>
      <c r="CR32" s="286" t="s">
        <v>217</v>
      </c>
      <c r="CS32" s="286"/>
      <c r="CT32" s="286"/>
      <c r="CU32" s="291" t="s">
        <v>217</v>
      </c>
      <c r="CV32" s="291"/>
      <c r="CW32" s="291"/>
      <c r="CX32" s="291" t="s">
        <v>217</v>
      </c>
      <c r="CY32" s="291"/>
      <c r="CZ32" s="291"/>
      <c r="DA32" s="288" t="s">
        <v>217</v>
      </c>
      <c r="DB32" s="288"/>
      <c r="DC32" s="288"/>
      <c r="DD32" s="288" t="s">
        <v>217</v>
      </c>
      <c r="DE32" s="288"/>
      <c r="DF32" s="288"/>
      <c r="DG32" s="295"/>
      <c r="DH32" s="295"/>
      <c r="DI32" s="295"/>
      <c r="DJ32" s="295"/>
      <c r="DK32" s="295"/>
      <c r="DL32" s="295"/>
      <c r="DM32" s="295"/>
      <c r="DN32" s="295"/>
      <c r="DO32" s="295"/>
      <c r="DP32" s="295"/>
      <c r="DQ32" s="295"/>
      <c r="DR32" s="295"/>
      <c r="DS32" s="286" t="s">
        <v>217</v>
      </c>
      <c r="DT32" s="286"/>
      <c r="DU32" s="286"/>
      <c r="DV32" s="286" t="s">
        <v>217</v>
      </c>
      <c r="DW32" s="286"/>
      <c r="DX32" s="286"/>
      <c r="DY32" s="291" t="s">
        <v>217</v>
      </c>
      <c r="DZ32" s="291"/>
      <c r="EA32" s="291"/>
      <c r="EB32" s="291" t="s">
        <v>217</v>
      </c>
      <c r="EC32" s="291"/>
      <c r="ED32" s="291"/>
      <c r="EE32" s="288" t="s">
        <v>217</v>
      </c>
      <c r="EF32" s="288"/>
      <c r="EG32" s="288"/>
      <c r="EH32" s="288" t="s">
        <v>217</v>
      </c>
      <c r="EI32" s="288"/>
      <c r="EJ32" s="288"/>
      <c r="EK32" s="295"/>
      <c r="EL32" s="295"/>
      <c r="EM32" s="295"/>
      <c r="EN32" s="295"/>
      <c r="EO32" s="295"/>
      <c r="EP32" s="295"/>
      <c r="EQ32" s="295"/>
      <c r="ER32" s="295"/>
      <c r="ES32" s="295"/>
      <c r="ET32" s="295"/>
      <c r="EU32" s="295"/>
      <c r="EV32" s="295"/>
      <c r="EW32" s="286" t="s">
        <v>217</v>
      </c>
      <c r="EX32" s="286"/>
      <c r="EY32" s="286"/>
      <c r="EZ32" s="286" t="s">
        <v>217</v>
      </c>
      <c r="FA32" s="286"/>
      <c r="FB32" s="286"/>
      <c r="FC32" s="291" t="s">
        <v>217</v>
      </c>
      <c r="FD32" s="291"/>
      <c r="FE32" s="291"/>
      <c r="FF32" s="291" t="s">
        <v>217</v>
      </c>
      <c r="FG32" s="291"/>
      <c r="FH32" s="291"/>
      <c r="FI32" s="288" t="s">
        <v>217</v>
      </c>
      <c r="FJ32" s="288"/>
      <c r="FK32" s="288"/>
      <c r="FL32" s="288" t="s">
        <v>217</v>
      </c>
      <c r="FM32" s="288"/>
      <c r="FN32" s="288"/>
    </row>
    <row r="33" spans="1:228" s="292" customFormat="1" x14ac:dyDescent="0.25">
      <c r="C33" s="286" t="s">
        <v>55</v>
      </c>
      <c r="D33" s="286" t="s">
        <v>54</v>
      </c>
      <c r="E33" s="286" t="s">
        <v>53</v>
      </c>
      <c r="F33" s="286" t="s">
        <v>55</v>
      </c>
      <c r="G33" s="286" t="s">
        <v>54</v>
      </c>
      <c r="H33" s="286" t="s">
        <v>53</v>
      </c>
      <c r="I33" s="291" t="s">
        <v>55</v>
      </c>
      <c r="J33" s="291" t="s">
        <v>54</v>
      </c>
      <c r="K33" s="291" t="s">
        <v>53</v>
      </c>
      <c r="L33" s="291" t="s">
        <v>55</v>
      </c>
      <c r="M33" s="291" t="s">
        <v>54</v>
      </c>
      <c r="N33" s="291" t="s">
        <v>53</v>
      </c>
      <c r="O33" s="288" t="s">
        <v>55</v>
      </c>
      <c r="P33" s="288" t="s">
        <v>54</v>
      </c>
      <c r="Q33" s="288" t="s">
        <v>53</v>
      </c>
      <c r="R33" s="288" t="s">
        <v>55</v>
      </c>
      <c r="S33" s="288" t="s">
        <v>54</v>
      </c>
      <c r="T33" s="288" t="s">
        <v>53</v>
      </c>
      <c r="U33" s="288"/>
      <c r="V33" s="295"/>
      <c r="W33" s="295"/>
      <c r="X33" s="295"/>
      <c r="Y33" s="295"/>
      <c r="Z33" s="295"/>
      <c r="AA33" s="295"/>
      <c r="AB33" s="295"/>
      <c r="AC33" s="295"/>
      <c r="AD33" s="295"/>
      <c r="AE33" s="295"/>
      <c r="AF33" s="295"/>
      <c r="AG33" s="286" t="s">
        <v>55</v>
      </c>
      <c r="AH33" s="286" t="s">
        <v>54</v>
      </c>
      <c r="AI33" s="286" t="s">
        <v>53</v>
      </c>
      <c r="AJ33" s="286" t="s">
        <v>55</v>
      </c>
      <c r="AK33" s="286" t="s">
        <v>54</v>
      </c>
      <c r="AL33" s="286" t="s">
        <v>53</v>
      </c>
      <c r="AM33" s="291" t="s">
        <v>55</v>
      </c>
      <c r="AN33" s="291" t="s">
        <v>54</v>
      </c>
      <c r="AO33" s="291" t="s">
        <v>53</v>
      </c>
      <c r="AP33" s="291" t="s">
        <v>55</v>
      </c>
      <c r="AQ33" s="291" t="s">
        <v>54</v>
      </c>
      <c r="AR33" s="291" t="s">
        <v>53</v>
      </c>
      <c r="AS33" s="288" t="s">
        <v>55</v>
      </c>
      <c r="AT33" s="288" t="s">
        <v>54</v>
      </c>
      <c r="AU33" s="288" t="s">
        <v>53</v>
      </c>
      <c r="AV33" s="288" t="s">
        <v>55</v>
      </c>
      <c r="AW33" s="288" t="s">
        <v>54</v>
      </c>
      <c r="AX33" s="288" t="s">
        <v>53</v>
      </c>
      <c r="AY33" s="295"/>
      <c r="AZ33" s="295"/>
      <c r="BA33" s="295"/>
      <c r="BB33" s="295"/>
      <c r="BC33" s="295"/>
      <c r="BD33" s="295"/>
      <c r="BE33" s="295"/>
      <c r="BF33" s="295"/>
      <c r="BG33" s="295"/>
      <c r="BH33" s="295"/>
      <c r="BI33" s="295"/>
      <c r="BJ33" s="295"/>
      <c r="BK33" s="286" t="s">
        <v>55</v>
      </c>
      <c r="BL33" s="286" t="s">
        <v>54</v>
      </c>
      <c r="BM33" s="286" t="s">
        <v>53</v>
      </c>
      <c r="BN33" s="286" t="s">
        <v>55</v>
      </c>
      <c r="BO33" s="286" t="s">
        <v>54</v>
      </c>
      <c r="BP33" s="286" t="s">
        <v>53</v>
      </c>
      <c r="BQ33" s="291" t="s">
        <v>55</v>
      </c>
      <c r="BR33" s="291" t="s">
        <v>54</v>
      </c>
      <c r="BS33" s="291" t="s">
        <v>53</v>
      </c>
      <c r="BT33" s="291" t="s">
        <v>55</v>
      </c>
      <c r="BU33" s="291" t="s">
        <v>54</v>
      </c>
      <c r="BV33" s="291" t="s">
        <v>53</v>
      </c>
      <c r="BW33" s="288" t="s">
        <v>55</v>
      </c>
      <c r="BX33" s="288" t="s">
        <v>54</v>
      </c>
      <c r="BY33" s="288" t="s">
        <v>53</v>
      </c>
      <c r="BZ33" s="288" t="s">
        <v>55</v>
      </c>
      <c r="CA33" s="288" t="s">
        <v>54</v>
      </c>
      <c r="CB33" s="288" t="s">
        <v>53</v>
      </c>
      <c r="CC33" s="295"/>
      <c r="CD33" s="295"/>
      <c r="CE33" s="295"/>
      <c r="CF33" s="295"/>
      <c r="CG33" s="295"/>
      <c r="CH33" s="295"/>
      <c r="CI33" s="295"/>
      <c r="CJ33" s="295"/>
      <c r="CK33" s="295"/>
      <c r="CL33" s="295"/>
      <c r="CM33" s="295"/>
      <c r="CN33" s="295"/>
      <c r="CO33" s="286" t="s">
        <v>55</v>
      </c>
      <c r="CP33" s="286" t="s">
        <v>54</v>
      </c>
      <c r="CQ33" s="286" t="s">
        <v>53</v>
      </c>
      <c r="CR33" s="286" t="s">
        <v>55</v>
      </c>
      <c r="CS33" s="286" t="s">
        <v>54</v>
      </c>
      <c r="CT33" s="286" t="s">
        <v>53</v>
      </c>
      <c r="CU33" s="291" t="s">
        <v>55</v>
      </c>
      <c r="CV33" s="291" t="s">
        <v>54</v>
      </c>
      <c r="CW33" s="291" t="s">
        <v>53</v>
      </c>
      <c r="CX33" s="291" t="s">
        <v>55</v>
      </c>
      <c r="CY33" s="291" t="s">
        <v>54</v>
      </c>
      <c r="CZ33" s="291" t="s">
        <v>53</v>
      </c>
      <c r="DA33" s="288" t="s">
        <v>55</v>
      </c>
      <c r="DB33" s="288" t="s">
        <v>54</v>
      </c>
      <c r="DC33" s="288" t="s">
        <v>53</v>
      </c>
      <c r="DD33" s="288" t="s">
        <v>55</v>
      </c>
      <c r="DE33" s="288" t="s">
        <v>54</v>
      </c>
      <c r="DF33" s="288" t="s">
        <v>53</v>
      </c>
      <c r="DG33" s="295"/>
      <c r="DH33" s="295"/>
      <c r="DI33" s="295"/>
      <c r="DJ33" s="295"/>
      <c r="DK33" s="295"/>
      <c r="DL33" s="295"/>
      <c r="DM33" s="295"/>
      <c r="DN33" s="295"/>
      <c r="DO33" s="295"/>
      <c r="DP33" s="295"/>
      <c r="DQ33" s="295"/>
      <c r="DR33" s="295"/>
      <c r="DS33" s="286" t="s">
        <v>55</v>
      </c>
      <c r="DT33" s="286" t="s">
        <v>54</v>
      </c>
      <c r="DU33" s="286" t="s">
        <v>53</v>
      </c>
      <c r="DV33" s="286" t="s">
        <v>55</v>
      </c>
      <c r="DW33" s="286" t="s">
        <v>54</v>
      </c>
      <c r="DX33" s="286" t="s">
        <v>53</v>
      </c>
      <c r="DY33" s="291" t="s">
        <v>55</v>
      </c>
      <c r="DZ33" s="291" t="s">
        <v>54</v>
      </c>
      <c r="EA33" s="291" t="s">
        <v>53</v>
      </c>
      <c r="EB33" s="291" t="s">
        <v>55</v>
      </c>
      <c r="EC33" s="291" t="s">
        <v>54</v>
      </c>
      <c r="ED33" s="291" t="s">
        <v>53</v>
      </c>
      <c r="EE33" s="288" t="s">
        <v>55</v>
      </c>
      <c r="EF33" s="288" t="s">
        <v>54</v>
      </c>
      <c r="EG33" s="288" t="s">
        <v>53</v>
      </c>
      <c r="EH33" s="288" t="s">
        <v>55</v>
      </c>
      <c r="EI33" s="288" t="s">
        <v>54</v>
      </c>
      <c r="EJ33" s="288" t="s">
        <v>53</v>
      </c>
      <c r="EK33" s="295"/>
      <c r="EL33" s="295"/>
      <c r="EM33" s="295"/>
      <c r="EN33" s="295"/>
      <c r="EO33" s="295"/>
      <c r="EP33" s="295"/>
      <c r="EQ33" s="295"/>
      <c r="ER33" s="295"/>
      <c r="ES33" s="295"/>
      <c r="ET33" s="295"/>
      <c r="EU33" s="295"/>
      <c r="EV33" s="295"/>
      <c r="EW33" s="286" t="s">
        <v>55</v>
      </c>
      <c r="EX33" s="286" t="s">
        <v>54</v>
      </c>
      <c r="EY33" s="286" t="s">
        <v>53</v>
      </c>
      <c r="EZ33" s="286" t="s">
        <v>55</v>
      </c>
      <c r="FA33" s="286" t="s">
        <v>54</v>
      </c>
      <c r="FB33" s="286" t="s">
        <v>53</v>
      </c>
      <c r="FC33" s="291" t="s">
        <v>55</v>
      </c>
      <c r="FD33" s="291" t="s">
        <v>54</v>
      </c>
      <c r="FE33" s="291" t="s">
        <v>53</v>
      </c>
      <c r="FF33" s="291" t="s">
        <v>55</v>
      </c>
      <c r="FG33" s="291" t="s">
        <v>54</v>
      </c>
      <c r="FH33" s="291" t="s">
        <v>53</v>
      </c>
      <c r="FI33" s="288" t="s">
        <v>55</v>
      </c>
      <c r="FJ33" s="288" t="s">
        <v>54</v>
      </c>
      <c r="FK33" s="288" t="s">
        <v>53</v>
      </c>
      <c r="FL33" s="288" t="s">
        <v>55</v>
      </c>
      <c r="FM33" s="288" t="s">
        <v>54</v>
      </c>
      <c r="FN33" s="288" t="s">
        <v>53</v>
      </c>
    </row>
    <row r="34" spans="1:228" s="292" customFormat="1" x14ac:dyDescent="0.25">
      <c r="C34" s="286" t="s">
        <v>76</v>
      </c>
      <c r="D34" s="286" t="s">
        <v>76</v>
      </c>
      <c r="E34" s="286" t="s">
        <v>76</v>
      </c>
      <c r="F34" s="286" t="s">
        <v>76</v>
      </c>
      <c r="G34" s="286" t="s">
        <v>76</v>
      </c>
      <c r="H34" s="286" t="s">
        <v>76</v>
      </c>
      <c r="I34" s="291" t="s">
        <v>76</v>
      </c>
      <c r="J34" s="291" t="s">
        <v>76</v>
      </c>
      <c r="K34" s="291" t="s">
        <v>76</v>
      </c>
      <c r="L34" s="291" t="s">
        <v>76</v>
      </c>
      <c r="M34" s="291" t="s">
        <v>76</v>
      </c>
      <c r="N34" s="291" t="s">
        <v>76</v>
      </c>
      <c r="O34" s="288" t="s">
        <v>76</v>
      </c>
      <c r="P34" s="288" t="s">
        <v>76</v>
      </c>
      <c r="Q34" s="288" t="s">
        <v>76</v>
      </c>
      <c r="R34" s="288" t="s">
        <v>76</v>
      </c>
      <c r="S34" s="288" t="s">
        <v>76</v>
      </c>
      <c r="T34" s="288" t="s">
        <v>76</v>
      </c>
      <c r="U34" s="288"/>
      <c r="V34" s="295"/>
      <c r="W34" s="295"/>
      <c r="X34" s="295"/>
      <c r="Y34" s="295"/>
      <c r="Z34" s="295"/>
      <c r="AA34" s="295"/>
      <c r="AB34" s="295"/>
      <c r="AC34" s="295"/>
      <c r="AD34" s="295"/>
      <c r="AE34" s="295"/>
      <c r="AF34" s="295"/>
      <c r="AG34" s="286" t="s">
        <v>76</v>
      </c>
      <c r="AH34" s="286" t="s">
        <v>76</v>
      </c>
      <c r="AI34" s="286" t="s">
        <v>76</v>
      </c>
      <c r="AJ34" s="286" t="s">
        <v>76</v>
      </c>
      <c r="AK34" s="286" t="s">
        <v>76</v>
      </c>
      <c r="AL34" s="286" t="s">
        <v>76</v>
      </c>
      <c r="AM34" s="291" t="s">
        <v>76</v>
      </c>
      <c r="AN34" s="291" t="s">
        <v>76</v>
      </c>
      <c r="AO34" s="291" t="s">
        <v>76</v>
      </c>
      <c r="AP34" s="291" t="s">
        <v>76</v>
      </c>
      <c r="AQ34" s="291" t="s">
        <v>76</v>
      </c>
      <c r="AR34" s="291" t="s">
        <v>76</v>
      </c>
      <c r="AS34" s="288" t="s">
        <v>76</v>
      </c>
      <c r="AT34" s="288" t="s">
        <v>76</v>
      </c>
      <c r="AU34" s="288" t="s">
        <v>76</v>
      </c>
      <c r="AV34" s="288" t="s">
        <v>76</v>
      </c>
      <c r="AW34" s="288" t="s">
        <v>76</v>
      </c>
      <c r="AX34" s="288" t="s">
        <v>76</v>
      </c>
      <c r="AY34" s="295"/>
      <c r="AZ34" s="295"/>
      <c r="BA34" s="295"/>
      <c r="BB34" s="295"/>
      <c r="BC34" s="295"/>
      <c r="BD34" s="295"/>
      <c r="BE34" s="295"/>
      <c r="BF34" s="295"/>
      <c r="BG34" s="295"/>
      <c r="BH34" s="295"/>
      <c r="BI34" s="295"/>
      <c r="BJ34" s="295"/>
      <c r="BK34" s="286" t="s">
        <v>76</v>
      </c>
      <c r="BL34" s="286" t="s">
        <v>76</v>
      </c>
      <c r="BM34" s="286" t="s">
        <v>76</v>
      </c>
      <c r="BN34" s="286" t="s">
        <v>76</v>
      </c>
      <c r="BO34" s="286" t="s">
        <v>76</v>
      </c>
      <c r="BP34" s="286" t="s">
        <v>76</v>
      </c>
      <c r="BQ34" s="291" t="s">
        <v>76</v>
      </c>
      <c r="BR34" s="291" t="s">
        <v>76</v>
      </c>
      <c r="BS34" s="291" t="s">
        <v>76</v>
      </c>
      <c r="BT34" s="291" t="s">
        <v>76</v>
      </c>
      <c r="BU34" s="291" t="s">
        <v>76</v>
      </c>
      <c r="BV34" s="291" t="s">
        <v>76</v>
      </c>
      <c r="BW34" s="288" t="s">
        <v>76</v>
      </c>
      <c r="BX34" s="288" t="s">
        <v>76</v>
      </c>
      <c r="BY34" s="288" t="s">
        <v>76</v>
      </c>
      <c r="BZ34" s="288" t="s">
        <v>76</v>
      </c>
      <c r="CA34" s="288" t="s">
        <v>76</v>
      </c>
      <c r="CB34" s="288" t="s">
        <v>76</v>
      </c>
      <c r="CC34" s="295"/>
      <c r="CD34" s="295"/>
      <c r="CE34" s="295"/>
      <c r="CF34" s="295"/>
      <c r="CG34" s="295"/>
      <c r="CH34" s="295"/>
      <c r="CI34" s="295"/>
      <c r="CJ34" s="295"/>
      <c r="CK34" s="295"/>
      <c r="CL34" s="295"/>
      <c r="CM34" s="295"/>
      <c r="CN34" s="295"/>
      <c r="CO34" s="286" t="s">
        <v>76</v>
      </c>
      <c r="CP34" s="286" t="s">
        <v>76</v>
      </c>
      <c r="CQ34" s="286" t="s">
        <v>76</v>
      </c>
      <c r="CR34" s="286" t="s">
        <v>76</v>
      </c>
      <c r="CS34" s="286" t="s">
        <v>76</v>
      </c>
      <c r="CT34" s="286" t="s">
        <v>76</v>
      </c>
      <c r="CU34" s="291" t="s">
        <v>76</v>
      </c>
      <c r="CV34" s="291" t="s">
        <v>76</v>
      </c>
      <c r="CW34" s="291" t="s">
        <v>76</v>
      </c>
      <c r="CX34" s="291" t="s">
        <v>76</v>
      </c>
      <c r="CY34" s="291" t="s">
        <v>76</v>
      </c>
      <c r="CZ34" s="291" t="s">
        <v>76</v>
      </c>
      <c r="DA34" s="288" t="s">
        <v>76</v>
      </c>
      <c r="DB34" s="288" t="s">
        <v>76</v>
      </c>
      <c r="DC34" s="288" t="s">
        <v>76</v>
      </c>
      <c r="DD34" s="288" t="s">
        <v>76</v>
      </c>
      <c r="DE34" s="288" t="s">
        <v>76</v>
      </c>
      <c r="DF34" s="288" t="s">
        <v>76</v>
      </c>
      <c r="DG34" s="295"/>
      <c r="DH34" s="295"/>
      <c r="DI34" s="295"/>
      <c r="DJ34" s="295"/>
      <c r="DK34" s="295"/>
      <c r="DL34" s="295"/>
      <c r="DM34" s="295"/>
      <c r="DN34" s="295"/>
      <c r="DO34" s="295"/>
      <c r="DP34" s="295"/>
      <c r="DQ34" s="295"/>
      <c r="DR34" s="295"/>
      <c r="DS34" s="286" t="s">
        <v>76</v>
      </c>
      <c r="DT34" s="286" t="s">
        <v>76</v>
      </c>
      <c r="DU34" s="286" t="s">
        <v>76</v>
      </c>
      <c r="DV34" s="286" t="s">
        <v>76</v>
      </c>
      <c r="DW34" s="286" t="s">
        <v>76</v>
      </c>
      <c r="DX34" s="286" t="s">
        <v>76</v>
      </c>
      <c r="DY34" s="291" t="s">
        <v>76</v>
      </c>
      <c r="DZ34" s="291" t="s">
        <v>76</v>
      </c>
      <c r="EA34" s="291" t="s">
        <v>76</v>
      </c>
      <c r="EB34" s="291" t="s">
        <v>76</v>
      </c>
      <c r="EC34" s="291" t="s">
        <v>76</v>
      </c>
      <c r="ED34" s="291" t="s">
        <v>76</v>
      </c>
      <c r="EE34" s="288" t="s">
        <v>76</v>
      </c>
      <c r="EF34" s="288" t="s">
        <v>76</v>
      </c>
      <c r="EG34" s="288" t="s">
        <v>76</v>
      </c>
      <c r="EH34" s="288" t="s">
        <v>76</v>
      </c>
      <c r="EI34" s="288" t="s">
        <v>76</v>
      </c>
      <c r="EJ34" s="288" t="s">
        <v>76</v>
      </c>
      <c r="EK34" s="295"/>
      <c r="EL34" s="295"/>
      <c r="EM34" s="295"/>
      <c r="EN34" s="295"/>
      <c r="EO34" s="295"/>
      <c r="EP34" s="295"/>
      <c r="EQ34" s="295"/>
      <c r="ER34" s="295"/>
      <c r="ES34" s="295"/>
      <c r="ET34" s="295"/>
      <c r="EU34" s="295"/>
      <c r="EV34" s="295"/>
      <c r="EW34" s="286" t="s">
        <v>76</v>
      </c>
      <c r="EX34" s="286" t="s">
        <v>76</v>
      </c>
      <c r="EY34" s="286" t="s">
        <v>76</v>
      </c>
      <c r="EZ34" s="286" t="s">
        <v>76</v>
      </c>
      <c r="FA34" s="286" t="s">
        <v>76</v>
      </c>
      <c r="FB34" s="286" t="s">
        <v>76</v>
      </c>
      <c r="FC34" s="291" t="s">
        <v>76</v>
      </c>
      <c r="FD34" s="291" t="s">
        <v>76</v>
      </c>
      <c r="FE34" s="291" t="s">
        <v>76</v>
      </c>
      <c r="FF34" s="291" t="s">
        <v>76</v>
      </c>
      <c r="FG34" s="291" t="s">
        <v>76</v>
      </c>
      <c r="FH34" s="291" t="s">
        <v>76</v>
      </c>
      <c r="FI34" s="288" t="s">
        <v>76</v>
      </c>
      <c r="FJ34" s="288" t="s">
        <v>76</v>
      </c>
      <c r="FK34" s="288" t="s">
        <v>76</v>
      </c>
      <c r="FL34" s="288" t="s">
        <v>76</v>
      </c>
      <c r="FM34" s="288" t="s">
        <v>76</v>
      </c>
      <c r="FN34" s="288" t="s">
        <v>76</v>
      </c>
      <c r="FU34" s="292" t="s">
        <v>106</v>
      </c>
    </row>
    <row r="35" spans="1:228" s="292" customFormat="1" x14ac:dyDescent="0.25">
      <c r="A35" s="296"/>
      <c r="B35" s="293" t="s">
        <v>25</v>
      </c>
      <c r="C35" s="292">
        <v>93</v>
      </c>
      <c r="D35" s="292">
        <v>93</v>
      </c>
      <c r="E35" s="292">
        <v>93</v>
      </c>
      <c r="F35" s="292">
        <v>41167</v>
      </c>
      <c r="G35" s="292">
        <v>19896</v>
      </c>
      <c r="H35" s="292">
        <v>21271</v>
      </c>
      <c r="I35" s="292">
        <v>96</v>
      </c>
      <c r="J35" s="292">
        <v>95</v>
      </c>
      <c r="K35" s="292">
        <v>97</v>
      </c>
      <c r="L35" s="292">
        <v>41217</v>
      </c>
      <c r="M35" s="292">
        <v>19922</v>
      </c>
      <c r="N35" s="292">
        <v>21295</v>
      </c>
      <c r="O35" s="292">
        <v>94</v>
      </c>
      <c r="P35" s="292">
        <v>96</v>
      </c>
      <c r="Q35" s="292">
        <v>93</v>
      </c>
      <c r="R35" s="292">
        <v>41369</v>
      </c>
      <c r="S35" s="292">
        <v>20015</v>
      </c>
      <c r="T35" s="292">
        <v>21354</v>
      </c>
      <c r="AG35" s="292">
        <v>93</v>
      </c>
      <c r="AH35" s="292">
        <v>93</v>
      </c>
      <c r="AI35" s="292">
        <v>93</v>
      </c>
      <c r="AJ35" s="292">
        <v>18314</v>
      </c>
      <c r="AK35" s="292">
        <v>8257</v>
      </c>
      <c r="AL35" s="292">
        <v>10057</v>
      </c>
      <c r="AM35" s="292">
        <v>96</v>
      </c>
      <c r="AN35" s="292">
        <v>95</v>
      </c>
      <c r="AO35" s="292">
        <v>96</v>
      </c>
      <c r="AP35" s="292">
        <v>18333</v>
      </c>
      <c r="AQ35" s="292">
        <v>8264</v>
      </c>
      <c r="AR35" s="292">
        <v>10069</v>
      </c>
      <c r="AS35" s="292">
        <v>94</v>
      </c>
      <c r="AT35" s="292">
        <v>95</v>
      </c>
      <c r="AU35" s="292">
        <v>93</v>
      </c>
      <c r="AV35" s="292">
        <v>18322</v>
      </c>
      <c r="AW35" s="292">
        <v>8261</v>
      </c>
      <c r="AX35" s="292">
        <v>10061</v>
      </c>
      <c r="BK35" s="292">
        <v>95</v>
      </c>
      <c r="BL35" s="292">
        <v>96</v>
      </c>
      <c r="BM35" s="292">
        <v>94</v>
      </c>
      <c r="BN35" s="292">
        <v>1402</v>
      </c>
      <c r="BO35" s="292">
        <v>631</v>
      </c>
      <c r="BP35" s="292">
        <v>771</v>
      </c>
      <c r="BQ35" s="292">
        <v>97</v>
      </c>
      <c r="BR35" s="292">
        <v>96</v>
      </c>
      <c r="BS35" s="292">
        <v>98</v>
      </c>
      <c r="BT35" s="292">
        <v>1406</v>
      </c>
      <c r="BU35" s="292">
        <v>633</v>
      </c>
      <c r="BV35" s="292">
        <v>773</v>
      </c>
      <c r="BW35" s="292">
        <v>98</v>
      </c>
      <c r="BX35" s="292">
        <v>98</v>
      </c>
      <c r="BY35" s="292">
        <v>97</v>
      </c>
      <c r="BZ35" s="292">
        <v>1433</v>
      </c>
      <c r="CA35" s="292">
        <v>652</v>
      </c>
      <c r="CB35" s="292">
        <v>781</v>
      </c>
      <c r="CO35" s="292">
        <v>93</v>
      </c>
      <c r="CP35" s="292">
        <v>93</v>
      </c>
      <c r="CQ35" s="292">
        <v>93</v>
      </c>
      <c r="CR35" s="292">
        <v>17226</v>
      </c>
      <c r="CS35" s="292">
        <v>7954</v>
      </c>
      <c r="CT35" s="292">
        <v>9272</v>
      </c>
      <c r="CU35" s="292">
        <v>96</v>
      </c>
      <c r="CV35" s="292">
        <v>95</v>
      </c>
      <c r="CW35" s="292">
        <v>96</v>
      </c>
      <c r="CX35" s="292">
        <v>17243</v>
      </c>
      <c r="CY35" s="292">
        <v>7960</v>
      </c>
      <c r="CZ35" s="292">
        <v>9283</v>
      </c>
      <c r="DA35" s="292">
        <v>93</v>
      </c>
      <c r="DB35" s="292">
        <v>94</v>
      </c>
      <c r="DC35" s="292">
        <v>92</v>
      </c>
      <c r="DD35" s="292">
        <v>17286</v>
      </c>
      <c r="DE35" s="292">
        <v>7989</v>
      </c>
      <c r="DF35" s="292">
        <v>9297</v>
      </c>
      <c r="DG35" s="295"/>
      <c r="DH35" s="295"/>
      <c r="DI35" s="295"/>
      <c r="DJ35" s="295"/>
      <c r="DK35" s="295"/>
      <c r="DL35" s="295"/>
      <c r="DM35" s="295"/>
      <c r="DN35" s="295"/>
      <c r="DO35" s="295"/>
      <c r="DP35" s="295"/>
      <c r="DQ35" s="295"/>
      <c r="DR35" s="295"/>
      <c r="DS35" s="292">
        <v>92</v>
      </c>
      <c r="DT35" s="292">
        <v>92</v>
      </c>
      <c r="DU35" s="292">
        <v>92</v>
      </c>
      <c r="DV35" s="292">
        <v>308280</v>
      </c>
      <c r="DW35" s="292">
        <v>145433</v>
      </c>
      <c r="DX35" s="292">
        <v>162847</v>
      </c>
      <c r="DY35" s="292">
        <v>95</v>
      </c>
      <c r="DZ35" s="292">
        <v>94</v>
      </c>
      <c r="EA35" s="292">
        <v>96</v>
      </c>
      <c r="EB35" s="292">
        <v>308390</v>
      </c>
      <c r="EC35" s="292">
        <v>145474</v>
      </c>
      <c r="ED35" s="292">
        <v>162916</v>
      </c>
      <c r="EE35" s="292">
        <v>92</v>
      </c>
      <c r="EF35" s="292">
        <v>93</v>
      </c>
      <c r="EG35" s="292">
        <v>91</v>
      </c>
      <c r="EH35" s="292">
        <v>308517</v>
      </c>
      <c r="EI35" s="292">
        <v>145587</v>
      </c>
      <c r="EJ35" s="292">
        <v>162930</v>
      </c>
      <c r="EW35" s="292">
        <v>92</v>
      </c>
      <c r="EX35" s="292">
        <v>92</v>
      </c>
      <c r="EY35" s="292">
        <v>92</v>
      </c>
      <c r="EZ35" s="292">
        <v>393537</v>
      </c>
      <c r="FA35" s="292">
        <v>185537</v>
      </c>
      <c r="FB35" s="292">
        <v>208000</v>
      </c>
      <c r="FC35" s="292">
        <v>95</v>
      </c>
      <c r="FD35" s="292">
        <v>95</v>
      </c>
      <c r="FE35" s="292">
        <v>96</v>
      </c>
      <c r="FF35" s="292">
        <v>393749</v>
      </c>
      <c r="FG35" s="292">
        <v>185623</v>
      </c>
      <c r="FH35" s="292">
        <v>208126</v>
      </c>
      <c r="FI35" s="292">
        <v>93</v>
      </c>
      <c r="FJ35" s="292">
        <v>94</v>
      </c>
      <c r="FK35" s="292">
        <v>92</v>
      </c>
      <c r="FL35" s="292">
        <v>394090</v>
      </c>
      <c r="FM35" s="292">
        <v>185885</v>
      </c>
      <c r="FN35" s="292">
        <v>208205</v>
      </c>
    </row>
    <row r="36" spans="1:228" s="294" customFormat="1" x14ac:dyDescent="0.25">
      <c r="A36" s="296"/>
      <c r="B36" s="293" t="s">
        <v>26</v>
      </c>
      <c r="C36" s="292">
        <v>74</v>
      </c>
      <c r="D36" s="292">
        <v>74</v>
      </c>
      <c r="E36" s="292">
        <v>73</v>
      </c>
      <c r="F36" s="292">
        <v>9726</v>
      </c>
      <c r="G36" s="292">
        <v>6039</v>
      </c>
      <c r="H36" s="292">
        <v>3687</v>
      </c>
      <c r="I36" s="292">
        <v>81</v>
      </c>
      <c r="J36" s="292">
        <v>81</v>
      </c>
      <c r="K36" s="292">
        <v>82</v>
      </c>
      <c r="L36" s="292">
        <v>9731</v>
      </c>
      <c r="M36" s="292">
        <v>6042</v>
      </c>
      <c r="N36" s="292">
        <v>3689</v>
      </c>
      <c r="O36" s="292">
        <v>75</v>
      </c>
      <c r="P36" s="292">
        <v>77</v>
      </c>
      <c r="Q36" s="292">
        <v>70</v>
      </c>
      <c r="R36" s="292">
        <v>9716</v>
      </c>
      <c r="S36" s="292">
        <v>6031</v>
      </c>
      <c r="T36" s="292">
        <v>3685</v>
      </c>
      <c r="U36" s="292"/>
      <c r="V36" s="292"/>
      <c r="W36" s="292"/>
      <c r="X36" s="292"/>
      <c r="Y36" s="292"/>
      <c r="Z36" s="292"/>
      <c r="AA36" s="292"/>
      <c r="AB36" s="292"/>
      <c r="AC36" s="292"/>
      <c r="AD36" s="292"/>
      <c r="AE36" s="292"/>
      <c r="AF36" s="292"/>
      <c r="AG36" s="292">
        <v>77</v>
      </c>
      <c r="AH36" s="292">
        <v>77</v>
      </c>
      <c r="AI36" s="292">
        <v>78</v>
      </c>
      <c r="AJ36" s="292">
        <v>7050</v>
      </c>
      <c r="AK36" s="292">
        <v>4521</v>
      </c>
      <c r="AL36" s="292">
        <v>2529</v>
      </c>
      <c r="AM36" s="292">
        <v>82</v>
      </c>
      <c r="AN36" s="292">
        <v>81</v>
      </c>
      <c r="AO36" s="292">
        <v>84</v>
      </c>
      <c r="AP36" s="292">
        <v>7053</v>
      </c>
      <c r="AQ36" s="292">
        <v>4523</v>
      </c>
      <c r="AR36" s="292">
        <v>2530</v>
      </c>
      <c r="AS36" s="292">
        <v>76</v>
      </c>
      <c r="AT36" s="292">
        <v>77</v>
      </c>
      <c r="AU36" s="292">
        <v>74</v>
      </c>
      <c r="AV36" s="292">
        <v>7040</v>
      </c>
      <c r="AW36" s="292">
        <v>4514</v>
      </c>
      <c r="AX36" s="292">
        <v>2526</v>
      </c>
      <c r="AY36" s="292"/>
      <c r="AZ36" s="292"/>
      <c r="BA36" s="292"/>
      <c r="BB36" s="292"/>
      <c r="BC36" s="292"/>
      <c r="BD36" s="292"/>
      <c r="BE36" s="292"/>
      <c r="BF36" s="292"/>
      <c r="BG36" s="292"/>
      <c r="BH36" s="292"/>
      <c r="BI36" s="292"/>
      <c r="BJ36" s="292"/>
      <c r="BK36" s="292">
        <v>78</v>
      </c>
      <c r="BL36" s="292">
        <v>74</v>
      </c>
      <c r="BM36" s="292">
        <v>87</v>
      </c>
      <c r="BN36" s="292">
        <v>190</v>
      </c>
      <c r="BO36" s="292">
        <v>122</v>
      </c>
      <c r="BP36" s="292">
        <v>68</v>
      </c>
      <c r="BQ36" s="292">
        <v>84</v>
      </c>
      <c r="BR36" s="292">
        <v>83</v>
      </c>
      <c r="BS36" s="292">
        <v>87</v>
      </c>
      <c r="BT36" s="292">
        <v>190</v>
      </c>
      <c r="BU36" s="292">
        <v>122</v>
      </c>
      <c r="BV36" s="292">
        <v>68</v>
      </c>
      <c r="BW36" s="292">
        <v>82</v>
      </c>
      <c r="BX36" s="292">
        <v>84</v>
      </c>
      <c r="BY36" s="292">
        <v>78</v>
      </c>
      <c r="BZ36" s="292">
        <v>188</v>
      </c>
      <c r="CA36" s="292">
        <v>120</v>
      </c>
      <c r="CB36" s="292">
        <v>68</v>
      </c>
      <c r="CC36" s="292"/>
      <c r="CD36" s="292"/>
      <c r="CE36" s="292"/>
      <c r="CF36" s="292"/>
      <c r="CG36" s="292"/>
      <c r="CH36" s="292"/>
      <c r="CI36" s="292"/>
      <c r="CJ36" s="292"/>
      <c r="CK36" s="292"/>
      <c r="CL36" s="292"/>
      <c r="CM36" s="292"/>
      <c r="CN36" s="292"/>
      <c r="CO36" s="292">
        <v>77</v>
      </c>
      <c r="CP36" s="292">
        <v>77</v>
      </c>
      <c r="CQ36" s="292">
        <v>76</v>
      </c>
      <c r="CR36" s="292">
        <v>5362</v>
      </c>
      <c r="CS36" s="292">
        <v>3492</v>
      </c>
      <c r="CT36" s="292">
        <v>1870</v>
      </c>
      <c r="CU36" s="292">
        <v>81</v>
      </c>
      <c r="CV36" s="292">
        <v>80</v>
      </c>
      <c r="CW36" s="292">
        <v>83</v>
      </c>
      <c r="CX36" s="292">
        <v>5360</v>
      </c>
      <c r="CY36" s="292">
        <v>3491</v>
      </c>
      <c r="CZ36" s="292">
        <v>1869</v>
      </c>
      <c r="DA36" s="292">
        <v>73</v>
      </c>
      <c r="DB36" s="292">
        <v>75</v>
      </c>
      <c r="DC36" s="292">
        <v>69</v>
      </c>
      <c r="DD36" s="292">
        <v>5360</v>
      </c>
      <c r="DE36" s="292">
        <v>3491</v>
      </c>
      <c r="DF36" s="292">
        <v>1869</v>
      </c>
      <c r="DG36" s="292"/>
      <c r="DH36" s="292"/>
      <c r="DI36" s="292"/>
      <c r="DJ36" s="292"/>
      <c r="DK36" s="292"/>
      <c r="DL36" s="292"/>
      <c r="DM36" s="292"/>
      <c r="DN36" s="292"/>
      <c r="DO36" s="292"/>
      <c r="DP36" s="292"/>
      <c r="DQ36" s="292"/>
      <c r="DR36" s="292"/>
      <c r="DS36" s="292">
        <v>75</v>
      </c>
      <c r="DT36" s="292">
        <v>75</v>
      </c>
      <c r="DU36" s="292">
        <v>73</v>
      </c>
      <c r="DV36" s="292">
        <v>92954</v>
      </c>
      <c r="DW36" s="292">
        <v>60432</v>
      </c>
      <c r="DX36" s="292">
        <v>32522</v>
      </c>
      <c r="DY36" s="292">
        <v>79</v>
      </c>
      <c r="DZ36" s="292">
        <v>78</v>
      </c>
      <c r="EA36" s="292">
        <v>80</v>
      </c>
      <c r="EB36" s="292">
        <v>92964</v>
      </c>
      <c r="EC36" s="292">
        <v>60445</v>
      </c>
      <c r="ED36" s="292">
        <v>32519</v>
      </c>
      <c r="EE36" s="292">
        <v>72</v>
      </c>
      <c r="EF36" s="292">
        <v>75</v>
      </c>
      <c r="EG36" s="292">
        <v>67</v>
      </c>
      <c r="EH36" s="292">
        <v>92902</v>
      </c>
      <c r="EI36" s="292">
        <v>60390</v>
      </c>
      <c r="EJ36" s="292">
        <v>32512</v>
      </c>
      <c r="EK36" s="292"/>
      <c r="EL36" s="292"/>
      <c r="EM36" s="292"/>
      <c r="EN36" s="292"/>
      <c r="EO36" s="292"/>
      <c r="EP36" s="292"/>
      <c r="EQ36" s="292"/>
      <c r="ER36" s="292"/>
      <c r="ES36" s="292"/>
      <c r="ET36" s="292"/>
      <c r="EU36" s="292"/>
      <c r="EV36" s="292"/>
      <c r="EW36" s="292">
        <v>75</v>
      </c>
      <c r="EX36" s="292">
        <v>75</v>
      </c>
      <c r="EY36" s="292">
        <v>74</v>
      </c>
      <c r="EZ36" s="292">
        <v>117540</v>
      </c>
      <c r="FA36" s="292">
        <v>76034</v>
      </c>
      <c r="FB36" s="292">
        <v>41506</v>
      </c>
      <c r="FC36" s="292">
        <v>79</v>
      </c>
      <c r="FD36" s="292">
        <v>78</v>
      </c>
      <c r="FE36" s="292">
        <v>81</v>
      </c>
      <c r="FF36" s="292">
        <v>117556</v>
      </c>
      <c r="FG36" s="292">
        <v>76052</v>
      </c>
      <c r="FH36" s="292">
        <v>41504</v>
      </c>
      <c r="FI36" s="292">
        <v>73</v>
      </c>
      <c r="FJ36" s="292">
        <v>75</v>
      </c>
      <c r="FK36" s="292">
        <v>68</v>
      </c>
      <c r="FL36" s="292">
        <v>117453</v>
      </c>
      <c r="FM36" s="292">
        <v>75969</v>
      </c>
      <c r="FN36" s="292">
        <v>41484</v>
      </c>
      <c r="FO36" s="292"/>
      <c r="FP36" s="292"/>
      <c r="FQ36" s="292"/>
      <c r="FR36" s="292"/>
      <c r="FS36" s="292"/>
      <c r="FT36" s="292"/>
      <c r="FU36" s="292"/>
      <c r="FV36" s="292"/>
      <c r="FW36" s="292"/>
      <c r="FX36" s="292"/>
      <c r="FY36" s="292"/>
      <c r="FZ36" s="292"/>
      <c r="GA36" s="292"/>
      <c r="GB36" s="292"/>
      <c r="GC36" s="292"/>
      <c r="GD36" s="292"/>
      <c r="GE36" s="292"/>
      <c r="GF36" s="292"/>
      <c r="GG36" s="292"/>
      <c r="GH36" s="292"/>
      <c r="GI36" s="292"/>
      <c r="GJ36" s="292"/>
      <c r="GK36" s="292"/>
      <c r="GL36" s="292"/>
      <c r="GM36" s="292"/>
      <c r="GN36" s="292"/>
      <c r="GO36" s="292"/>
      <c r="GP36" s="292"/>
      <c r="GQ36" s="292"/>
      <c r="GR36" s="292"/>
      <c r="GS36" s="292"/>
      <c r="GT36" s="292"/>
      <c r="GU36" s="292"/>
      <c r="GV36" s="292"/>
      <c r="GW36" s="292"/>
      <c r="GX36" s="292"/>
      <c r="GY36" s="292"/>
      <c r="GZ36" s="292"/>
      <c r="HA36" s="292"/>
      <c r="HB36" s="292"/>
      <c r="HC36" s="292"/>
      <c r="HD36" s="292"/>
      <c r="HE36" s="292"/>
      <c r="HF36" s="292"/>
      <c r="HG36" s="292"/>
      <c r="HH36" s="292"/>
      <c r="HI36" s="292"/>
      <c r="HJ36" s="292"/>
      <c r="HK36" s="292"/>
      <c r="HL36" s="292"/>
      <c r="HM36" s="292"/>
      <c r="HN36" s="292"/>
      <c r="HO36" s="292"/>
      <c r="HP36" s="292"/>
      <c r="HQ36" s="292"/>
      <c r="HR36" s="292"/>
      <c r="HS36" s="292"/>
      <c r="HT36" s="292"/>
    </row>
    <row r="37" spans="1:228" s="294" customFormat="1" x14ac:dyDescent="0.25">
      <c r="A37" s="296"/>
      <c r="B37" s="293" t="s">
        <v>27</v>
      </c>
      <c r="C37" s="292">
        <v>79</v>
      </c>
      <c r="D37" s="292">
        <v>80</v>
      </c>
      <c r="E37" s="292">
        <v>77</v>
      </c>
      <c r="F37" s="292">
        <v>8421</v>
      </c>
      <c r="G37" s="292">
        <v>5162</v>
      </c>
      <c r="H37" s="292">
        <v>3259</v>
      </c>
      <c r="I37" s="292">
        <v>87</v>
      </c>
      <c r="J37" s="292">
        <v>86</v>
      </c>
      <c r="K37" s="292">
        <v>88</v>
      </c>
      <c r="L37" s="292">
        <v>8429</v>
      </c>
      <c r="M37" s="292">
        <v>5169</v>
      </c>
      <c r="N37" s="292">
        <v>3260</v>
      </c>
      <c r="O37" s="292">
        <v>80</v>
      </c>
      <c r="P37" s="292">
        <v>83</v>
      </c>
      <c r="Q37" s="292">
        <v>74</v>
      </c>
      <c r="R37" s="292">
        <v>8416</v>
      </c>
      <c r="S37" s="292">
        <v>5158</v>
      </c>
      <c r="T37" s="292">
        <v>3258</v>
      </c>
      <c r="U37" s="292"/>
      <c r="V37" s="292"/>
      <c r="W37" s="292"/>
      <c r="X37" s="292"/>
      <c r="Y37" s="292"/>
      <c r="Z37" s="292"/>
      <c r="AA37" s="292"/>
      <c r="AB37" s="292"/>
      <c r="AC37" s="292"/>
      <c r="AD37" s="292"/>
      <c r="AE37" s="292"/>
      <c r="AF37" s="292"/>
      <c r="AG37" s="292">
        <v>83</v>
      </c>
      <c r="AH37" s="292">
        <v>83</v>
      </c>
      <c r="AI37" s="292">
        <v>82</v>
      </c>
      <c r="AJ37" s="292">
        <v>6020</v>
      </c>
      <c r="AK37" s="292">
        <v>3745</v>
      </c>
      <c r="AL37" s="292">
        <v>2275</v>
      </c>
      <c r="AM37" s="292">
        <v>88</v>
      </c>
      <c r="AN37" s="292">
        <v>88</v>
      </c>
      <c r="AO37" s="292">
        <v>89</v>
      </c>
      <c r="AP37" s="292">
        <v>6024</v>
      </c>
      <c r="AQ37" s="292">
        <v>3748</v>
      </c>
      <c r="AR37" s="292">
        <v>2276</v>
      </c>
      <c r="AS37" s="292">
        <v>81</v>
      </c>
      <c r="AT37" s="292">
        <v>83</v>
      </c>
      <c r="AU37" s="292">
        <v>77</v>
      </c>
      <c r="AV37" s="292">
        <v>6009</v>
      </c>
      <c r="AW37" s="292">
        <v>3738</v>
      </c>
      <c r="AX37" s="292">
        <v>2271</v>
      </c>
      <c r="AY37" s="292"/>
      <c r="AZ37" s="292"/>
      <c r="BA37" s="292"/>
      <c r="BB37" s="292"/>
      <c r="BC37" s="292"/>
      <c r="BD37" s="292"/>
      <c r="BE37" s="292"/>
      <c r="BF37" s="292"/>
      <c r="BG37" s="292"/>
      <c r="BH37" s="292"/>
      <c r="BI37" s="292"/>
      <c r="BJ37" s="292"/>
      <c r="BK37" s="292">
        <v>86</v>
      </c>
      <c r="BL37" s="292">
        <v>80</v>
      </c>
      <c r="BM37" s="292">
        <v>95</v>
      </c>
      <c r="BN37" s="292">
        <v>146</v>
      </c>
      <c r="BO37" s="292">
        <v>89</v>
      </c>
      <c r="BP37" s="292">
        <v>57</v>
      </c>
      <c r="BQ37" s="292">
        <v>92</v>
      </c>
      <c r="BR37" s="292" t="s">
        <v>78</v>
      </c>
      <c r="BS37" s="292" t="s">
        <v>78</v>
      </c>
      <c r="BT37" s="292">
        <v>146</v>
      </c>
      <c r="BU37" s="292">
        <v>89</v>
      </c>
      <c r="BV37" s="292">
        <v>57</v>
      </c>
      <c r="BW37" s="292">
        <v>88</v>
      </c>
      <c r="BX37" s="292">
        <v>90</v>
      </c>
      <c r="BY37" s="292">
        <v>84</v>
      </c>
      <c r="BZ37" s="292">
        <v>144</v>
      </c>
      <c r="CA37" s="292">
        <v>87</v>
      </c>
      <c r="CB37" s="292">
        <v>57</v>
      </c>
      <c r="CC37" s="292"/>
      <c r="CD37" s="292"/>
      <c r="CE37" s="292"/>
      <c r="CF37" s="292"/>
      <c r="CG37" s="292"/>
      <c r="CH37" s="292"/>
      <c r="CI37" s="292"/>
      <c r="CJ37" s="292"/>
      <c r="CK37" s="292"/>
      <c r="CL37" s="292"/>
      <c r="CM37" s="292"/>
      <c r="CN37" s="292"/>
      <c r="CO37" s="292">
        <v>81</v>
      </c>
      <c r="CP37" s="292">
        <v>82</v>
      </c>
      <c r="CQ37" s="292">
        <v>80</v>
      </c>
      <c r="CR37" s="292">
        <v>4565</v>
      </c>
      <c r="CS37" s="292">
        <v>2887</v>
      </c>
      <c r="CT37" s="292">
        <v>1678</v>
      </c>
      <c r="CU37" s="292">
        <v>86</v>
      </c>
      <c r="CV37" s="292">
        <v>85</v>
      </c>
      <c r="CW37" s="292">
        <v>86</v>
      </c>
      <c r="CX37" s="292">
        <v>4562</v>
      </c>
      <c r="CY37" s="292">
        <v>2885</v>
      </c>
      <c r="CZ37" s="292">
        <v>1677</v>
      </c>
      <c r="DA37" s="292">
        <v>77</v>
      </c>
      <c r="DB37" s="292">
        <v>80</v>
      </c>
      <c r="DC37" s="292">
        <v>73</v>
      </c>
      <c r="DD37" s="292">
        <v>4562</v>
      </c>
      <c r="DE37" s="292">
        <v>2885</v>
      </c>
      <c r="DF37" s="292">
        <v>1677</v>
      </c>
      <c r="DG37" s="292"/>
      <c r="DH37" s="292"/>
      <c r="DI37" s="292"/>
      <c r="DJ37" s="292"/>
      <c r="DK37" s="292"/>
      <c r="DL37" s="292"/>
      <c r="DM37" s="292"/>
      <c r="DN37" s="292"/>
      <c r="DO37" s="292"/>
      <c r="DP37" s="292"/>
      <c r="DQ37" s="292"/>
      <c r="DR37" s="292"/>
      <c r="DS37" s="292">
        <v>79</v>
      </c>
      <c r="DT37" s="292">
        <v>80</v>
      </c>
      <c r="DU37" s="292">
        <v>77</v>
      </c>
      <c r="DV37" s="292">
        <v>80034</v>
      </c>
      <c r="DW37" s="292">
        <v>50826</v>
      </c>
      <c r="DX37" s="292">
        <v>29208</v>
      </c>
      <c r="DY37" s="292">
        <v>83</v>
      </c>
      <c r="DZ37" s="292">
        <v>83</v>
      </c>
      <c r="EA37" s="292">
        <v>84</v>
      </c>
      <c r="EB37" s="292">
        <v>80034</v>
      </c>
      <c r="EC37" s="292">
        <v>50821</v>
      </c>
      <c r="ED37" s="292">
        <v>29213</v>
      </c>
      <c r="EE37" s="292">
        <v>76</v>
      </c>
      <c r="EF37" s="292">
        <v>79</v>
      </c>
      <c r="EG37" s="292">
        <v>70</v>
      </c>
      <c r="EH37" s="292">
        <v>79984</v>
      </c>
      <c r="EI37" s="292">
        <v>50788</v>
      </c>
      <c r="EJ37" s="292">
        <v>29196</v>
      </c>
      <c r="EK37" s="292"/>
      <c r="EL37" s="292"/>
      <c r="EM37" s="292"/>
      <c r="EN37" s="292"/>
      <c r="EO37" s="292"/>
      <c r="EP37" s="292"/>
      <c r="EQ37" s="292"/>
      <c r="ER37" s="292"/>
      <c r="ES37" s="292"/>
      <c r="ET37" s="292"/>
      <c r="EU37" s="292"/>
      <c r="EV37" s="292"/>
      <c r="EW37" s="292">
        <v>79</v>
      </c>
      <c r="EX37" s="292">
        <v>80</v>
      </c>
      <c r="EY37" s="292">
        <v>78</v>
      </c>
      <c r="EZ37" s="292">
        <v>101116</v>
      </c>
      <c r="FA37" s="292">
        <v>63906</v>
      </c>
      <c r="FB37" s="292">
        <v>37210</v>
      </c>
      <c r="FC37" s="292">
        <v>84</v>
      </c>
      <c r="FD37" s="292">
        <v>83</v>
      </c>
      <c r="FE37" s="292">
        <v>85</v>
      </c>
      <c r="FF37" s="292">
        <v>101127</v>
      </c>
      <c r="FG37" s="292">
        <v>63911</v>
      </c>
      <c r="FH37" s="292">
        <v>37216</v>
      </c>
      <c r="FI37" s="292">
        <v>77</v>
      </c>
      <c r="FJ37" s="292">
        <v>80</v>
      </c>
      <c r="FK37" s="292">
        <v>71</v>
      </c>
      <c r="FL37" s="292">
        <v>101037</v>
      </c>
      <c r="FM37" s="292">
        <v>63850</v>
      </c>
      <c r="FN37" s="292">
        <v>37187</v>
      </c>
      <c r="FO37" s="292"/>
      <c r="FP37" s="292"/>
      <c r="FQ37" s="292"/>
      <c r="FR37" s="292"/>
      <c r="FS37" s="292"/>
      <c r="FT37" s="292"/>
      <c r="FU37" s="292"/>
      <c r="FV37" s="292"/>
      <c r="FW37" s="292"/>
      <c r="FX37" s="292"/>
      <c r="FY37" s="292"/>
      <c r="FZ37" s="292"/>
      <c r="GA37" s="292"/>
      <c r="GB37" s="292"/>
      <c r="GC37" s="292"/>
      <c r="GD37" s="292"/>
      <c r="GE37" s="292"/>
      <c r="GF37" s="292"/>
      <c r="GG37" s="292"/>
      <c r="GH37" s="292"/>
      <c r="GI37" s="292"/>
      <c r="GJ37" s="292"/>
      <c r="GK37" s="292"/>
      <c r="GL37" s="292"/>
      <c r="GM37" s="292"/>
      <c r="GN37" s="292"/>
      <c r="GO37" s="292"/>
      <c r="GP37" s="292"/>
      <c r="GQ37" s="292"/>
      <c r="GR37" s="292"/>
      <c r="GS37" s="292"/>
      <c r="GT37" s="292"/>
      <c r="GU37" s="292"/>
      <c r="GV37" s="292"/>
      <c r="GW37" s="292"/>
      <c r="GX37" s="292"/>
      <c r="GY37" s="292"/>
      <c r="GZ37" s="292"/>
      <c r="HA37" s="292"/>
      <c r="HB37" s="292"/>
      <c r="HC37" s="292"/>
      <c r="HD37" s="292"/>
      <c r="HE37" s="292"/>
      <c r="HF37" s="292"/>
      <c r="HG37" s="292"/>
      <c r="HH37" s="292"/>
      <c r="HI37" s="292"/>
      <c r="HJ37" s="292"/>
      <c r="HK37" s="292"/>
      <c r="HL37" s="292"/>
      <c r="HM37" s="292"/>
      <c r="HN37" s="292"/>
      <c r="HO37" s="292"/>
      <c r="HP37" s="292"/>
      <c r="HQ37" s="292"/>
      <c r="HR37" s="292"/>
      <c r="HS37" s="292"/>
      <c r="HT37" s="292"/>
    </row>
    <row r="38" spans="1:228" s="292" customFormat="1" x14ac:dyDescent="0.25">
      <c r="A38" s="296"/>
      <c r="B38" s="293" t="s">
        <v>103</v>
      </c>
      <c r="C38" s="292">
        <v>81</v>
      </c>
      <c r="D38" s="292">
        <v>82</v>
      </c>
      <c r="E38" s="292">
        <v>80</v>
      </c>
      <c r="F38" s="292">
        <v>5647</v>
      </c>
      <c r="G38" s="292">
        <v>3362</v>
      </c>
      <c r="H38" s="292">
        <v>2285</v>
      </c>
      <c r="I38" s="292">
        <v>89</v>
      </c>
      <c r="J38" s="292">
        <v>88</v>
      </c>
      <c r="K38" s="292">
        <v>90</v>
      </c>
      <c r="L38" s="292">
        <v>5650</v>
      </c>
      <c r="M38" s="292">
        <v>3365</v>
      </c>
      <c r="N38" s="292">
        <v>2285</v>
      </c>
      <c r="O38" s="292">
        <v>82</v>
      </c>
      <c r="P38" s="292">
        <v>86</v>
      </c>
      <c r="Q38" s="292">
        <v>77</v>
      </c>
      <c r="R38" s="292">
        <v>5646</v>
      </c>
      <c r="S38" s="292">
        <v>3360</v>
      </c>
      <c r="T38" s="292">
        <v>2286</v>
      </c>
      <c r="AG38" s="292">
        <v>85</v>
      </c>
      <c r="AH38" s="292">
        <v>86</v>
      </c>
      <c r="AI38" s="292">
        <v>84</v>
      </c>
      <c r="AJ38" s="292">
        <v>3730</v>
      </c>
      <c r="AK38" s="292">
        <v>2169</v>
      </c>
      <c r="AL38" s="292">
        <v>1561</v>
      </c>
      <c r="AM38" s="292">
        <v>90</v>
      </c>
      <c r="AN38" s="292">
        <v>89</v>
      </c>
      <c r="AO38" s="292">
        <v>90</v>
      </c>
      <c r="AP38" s="292">
        <v>3729</v>
      </c>
      <c r="AQ38" s="292">
        <v>2168</v>
      </c>
      <c r="AR38" s="292">
        <v>1561</v>
      </c>
      <c r="AS38" s="292">
        <v>83</v>
      </c>
      <c r="AT38" s="292">
        <v>86</v>
      </c>
      <c r="AU38" s="292">
        <v>79</v>
      </c>
      <c r="AV38" s="292">
        <v>3722</v>
      </c>
      <c r="AW38" s="292">
        <v>2164</v>
      </c>
      <c r="AX38" s="292">
        <v>1558</v>
      </c>
      <c r="BK38" s="292">
        <v>86</v>
      </c>
      <c r="BL38" s="292">
        <v>81</v>
      </c>
      <c r="BM38" s="292">
        <v>92</v>
      </c>
      <c r="BN38" s="292">
        <v>92</v>
      </c>
      <c r="BO38" s="292">
        <v>53</v>
      </c>
      <c r="BP38" s="292">
        <v>39</v>
      </c>
      <c r="BQ38" s="292">
        <v>92</v>
      </c>
      <c r="BR38" s="292" t="s">
        <v>78</v>
      </c>
      <c r="BS38" s="292" t="s">
        <v>78</v>
      </c>
      <c r="BT38" s="292">
        <v>92</v>
      </c>
      <c r="BU38" s="292">
        <v>53</v>
      </c>
      <c r="BV38" s="292">
        <v>39</v>
      </c>
      <c r="BW38" s="292">
        <v>88</v>
      </c>
      <c r="BX38" s="292" t="s">
        <v>78</v>
      </c>
      <c r="BY38" s="292" t="s">
        <v>78</v>
      </c>
      <c r="BZ38" s="292">
        <v>90</v>
      </c>
      <c r="CA38" s="292">
        <v>51</v>
      </c>
      <c r="CB38" s="292">
        <v>39</v>
      </c>
      <c r="CO38" s="292">
        <v>83</v>
      </c>
      <c r="CP38" s="292">
        <v>83</v>
      </c>
      <c r="CQ38" s="292">
        <v>82</v>
      </c>
      <c r="CR38" s="292">
        <v>2725</v>
      </c>
      <c r="CS38" s="292">
        <v>1597</v>
      </c>
      <c r="CT38" s="292">
        <v>1128</v>
      </c>
      <c r="CU38" s="292">
        <v>87</v>
      </c>
      <c r="CV38" s="292">
        <v>86</v>
      </c>
      <c r="CW38" s="292">
        <v>88</v>
      </c>
      <c r="CX38" s="292">
        <v>2725</v>
      </c>
      <c r="CY38" s="292">
        <v>1597</v>
      </c>
      <c r="CZ38" s="292">
        <v>1128</v>
      </c>
      <c r="DA38" s="292">
        <v>78</v>
      </c>
      <c r="DB38" s="292">
        <v>82</v>
      </c>
      <c r="DC38" s="292">
        <v>73</v>
      </c>
      <c r="DD38" s="292">
        <v>2725</v>
      </c>
      <c r="DE38" s="292">
        <v>1596</v>
      </c>
      <c r="DF38" s="292">
        <v>1129</v>
      </c>
      <c r="DS38" s="292">
        <v>81</v>
      </c>
      <c r="DT38" s="292">
        <v>83</v>
      </c>
      <c r="DU38" s="292">
        <v>79</v>
      </c>
      <c r="DV38" s="292">
        <v>48533</v>
      </c>
      <c r="DW38" s="292">
        <v>29194</v>
      </c>
      <c r="DX38" s="292">
        <v>19339</v>
      </c>
      <c r="DY38" s="292">
        <v>84</v>
      </c>
      <c r="DZ38" s="292">
        <v>84</v>
      </c>
      <c r="EA38" s="292">
        <v>85</v>
      </c>
      <c r="EB38" s="292">
        <v>48538</v>
      </c>
      <c r="EC38" s="292">
        <v>29198</v>
      </c>
      <c r="ED38" s="292">
        <v>19340</v>
      </c>
      <c r="EE38" s="292">
        <v>78</v>
      </c>
      <c r="EF38" s="292">
        <v>82</v>
      </c>
      <c r="EG38" s="292">
        <v>72</v>
      </c>
      <c r="EH38" s="292">
        <v>48503</v>
      </c>
      <c r="EI38" s="292">
        <v>29173</v>
      </c>
      <c r="EJ38" s="292">
        <v>19330</v>
      </c>
      <c r="EW38" s="292">
        <v>82</v>
      </c>
      <c r="EX38" s="292">
        <v>83</v>
      </c>
      <c r="EY38" s="292">
        <v>80</v>
      </c>
      <c r="EZ38" s="292">
        <v>61953</v>
      </c>
      <c r="FA38" s="292">
        <v>37097</v>
      </c>
      <c r="FB38" s="292">
        <v>24856</v>
      </c>
      <c r="FC38" s="292">
        <v>85</v>
      </c>
      <c r="FD38" s="292">
        <v>85</v>
      </c>
      <c r="FE38" s="292">
        <v>86</v>
      </c>
      <c r="FF38" s="292">
        <v>61962</v>
      </c>
      <c r="FG38" s="292">
        <v>37105</v>
      </c>
      <c r="FH38" s="292">
        <v>24857</v>
      </c>
      <c r="FI38" s="292">
        <v>79</v>
      </c>
      <c r="FJ38" s="292">
        <v>82</v>
      </c>
      <c r="FK38" s="292">
        <v>73</v>
      </c>
      <c r="FL38" s="292">
        <v>61910</v>
      </c>
      <c r="FM38" s="292">
        <v>37066</v>
      </c>
      <c r="FN38" s="292">
        <v>24844</v>
      </c>
    </row>
    <row r="39" spans="1:228" s="292" customFormat="1" x14ac:dyDescent="0.25">
      <c r="A39" s="296"/>
      <c r="B39" s="293" t="s">
        <v>104</v>
      </c>
      <c r="C39" s="292">
        <v>73</v>
      </c>
      <c r="D39" s="292">
        <v>74</v>
      </c>
      <c r="E39" s="292">
        <v>71</v>
      </c>
      <c r="F39" s="292">
        <v>2774</v>
      </c>
      <c r="G39" s="292">
        <v>1800</v>
      </c>
      <c r="H39" s="292">
        <v>974</v>
      </c>
      <c r="I39" s="292">
        <v>83</v>
      </c>
      <c r="J39" s="292">
        <v>83</v>
      </c>
      <c r="K39" s="292">
        <v>82</v>
      </c>
      <c r="L39" s="292">
        <v>2779</v>
      </c>
      <c r="M39" s="292">
        <v>1804</v>
      </c>
      <c r="N39" s="292">
        <v>975</v>
      </c>
      <c r="O39" s="292">
        <v>74</v>
      </c>
      <c r="P39" s="292">
        <v>77</v>
      </c>
      <c r="Q39" s="292">
        <v>69</v>
      </c>
      <c r="R39" s="292">
        <v>2770</v>
      </c>
      <c r="S39" s="292">
        <v>1798</v>
      </c>
      <c r="T39" s="292">
        <v>972</v>
      </c>
      <c r="AG39" s="292">
        <v>79</v>
      </c>
      <c r="AH39" s="292">
        <v>80</v>
      </c>
      <c r="AI39" s="292">
        <v>77</v>
      </c>
      <c r="AJ39" s="292">
        <v>2290</v>
      </c>
      <c r="AK39" s="292">
        <v>1576</v>
      </c>
      <c r="AL39" s="292">
        <v>714</v>
      </c>
      <c r="AM39" s="292">
        <v>86</v>
      </c>
      <c r="AN39" s="292">
        <v>86</v>
      </c>
      <c r="AO39" s="292">
        <v>86</v>
      </c>
      <c r="AP39" s="292">
        <v>2295</v>
      </c>
      <c r="AQ39" s="292">
        <v>1580</v>
      </c>
      <c r="AR39" s="292">
        <v>715</v>
      </c>
      <c r="AS39" s="292">
        <v>77</v>
      </c>
      <c r="AT39" s="292">
        <v>79</v>
      </c>
      <c r="AU39" s="292">
        <v>74</v>
      </c>
      <c r="AV39" s="292">
        <v>2287</v>
      </c>
      <c r="AW39" s="292">
        <v>1574</v>
      </c>
      <c r="AX39" s="292">
        <v>713</v>
      </c>
      <c r="BK39" s="292">
        <v>85</v>
      </c>
      <c r="BL39" s="292">
        <v>78</v>
      </c>
      <c r="BM39" s="292">
        <v>100</v>
      </c>
      <c r="BN39" s="292">
        <v>54</v>
      </c>
      <c r="BO39" s="292">
        <v>36</v>
      </c>
      <c r="BP39" s="292">
        <v>18</v>
      </c>
      <c r="BQ39" s="292">
        <v>91</v>
      </c>
      <c r="BR39" s="292">
        <v>86</v>
      </c>
      <c r="BS39" s="292">
        <v>100</v>
      </c>
      <c r="BT39" s="292">
        <v>54</v>
      </c>
      <c r="BU39" s="292">
        <v>36</v>
      </c>
      <c r="BV39" s="292">
        <v>18</v>
      </c>
      <c r="BW39" s="292">
        <v>87</v>
      </c>
      <c r="BX39" s="292" t="s">
        <v>78</v>
      </c>
      <c r="BY39" s="292" t="s">
        <v>78</v>
      </c>
      <c r="BZ39" s="292">
        <v>54</v>
      </c>
      <c r="CA39" s="292">
        <v>36</v>
      </c>
      <c r="CB39" s="292">
        <v>18</v>
      </c>
      <c r="CO39" s="292">
        <v>78</v>
      </c>
      <c r="CP39" s="292">
        <v>80</v>
      </c>
      <c r="CQ39" s="292">
        <v>75</v>
      </c>
      <c r="CR39" s="292">
        <v>1840</v>
      </c>
      <c r="CS39" s="292">
        <v>1290</v>
      </c>
      <c r="CT39" s="292">
        <v>550</v>
      </c>
      <c r="CU39" s="292">
        <v>84</v>
      </c>
      <c r="CV39" s="292">
        <v>84</v>
      </c>
      <c r="CW39" s="292">
        <v>83</v>
      </c>
      <c r="CX39" s="292">
        <v>1837</v>
      </c>
      <c r="CY39" s="292">
        <v>1288</v>
      </c>
      <c r="CZ39" s="292">
        <v>549</v>
      </c>
      <c r="DA39" s="292">
        <v>76</v>
      </c>
      <c r="DB39" s="292">
        <v>78</v>
      </c>
      <c r="DC39" s="292">
        <v>73</v>
      </c>
      <c r="DD39" s="292">
        <v>1837</v>
      </c>
      <c r="DE39" s="292">
        <v>1289</v>
      </c>
      <c r="DF39" s="292">
        <v>548</v>
      </c>
      <c r="DS39" s="292">
        <v>75</v>
      </c>
      <c r="DT39" s="292">
        <v>76</v>
      </c>
      <c r="DU39" s="292">
        <v>73</v>
      </c>
      <c r="DV39" s="292">
        <v>31501</v>
      </c>
      <c r="DW39" s="292">
        <v>21632</v>
      </c>
      <c r="DX39" s="292">
        <v>9869</v>
      </c>
      <c r="DY39" s="292">
        <v>81</v>
      </c>
      <c r="DZ39" s="292">
        <v>81</v>
      </c>
      <c r="EA39" s="292">
        <v>81</v>
      </c>
      <c r="EB39" s="292">
        <v>31496</v>
      </c>
      <c r="EC39" s="292">
        <v>21623</v>
      </c>
      <c r="ED39" s="292">
        <v>9873</v>
      </c>
      <c r="EE39" s="292">
        <v>74</v>
      </c>
      <c r="EF39" s="292">
        <v>76</v>
      </c>
      <c r="EG39" s="292">
        <v>68</v>
      </c>
      <c r="EH39" s="292">
        <v>31481</v>
      </c>
      <c r="EI39" s="292">
        <v>21615</v>
      </c>
      <c r="EJ39" s="292">
        <v>9866</v>
      </c>
      <c r="EW39" s="292">
        <v>75</v>
      </c>
      <c r="EX39" s="292">
        <v>77</v>
      </c>
      <c r="EY39" s="292">
        <v>73</v>
      </c>
      <c r="EZ39" s="292">
        <v>39163</v>
      </c>
      <c r="FA39" s="292">
        <v>26809</v>
      </c>
      <c r="FB39" s="292">
        <v>12354</v>
      </c>
      <c r="FC39" s="292">
        <v>81</v>
      </c>
      <c r="FD39" s="292">
        <v>81</v>
      </c>
      <c r="FE39" s="292">
        <v>82</v>
      </c>
      <c r="FF39" s="292">
        <v>39165</v>
      </c>
      <c r="FG39" s="292">
        <v>26806</v>
      </c>
      <c r="FH39" s="292">
        <v>12359</v>
      </c>
      <c r="FI39" s="292">
        <v>74</v>
      </c>
      <c r="FJ39" s="292">
        <v>77</v>
      </c>
      <c r="FK39" s="292">
        <v>68</v>
      </c>
      <c r="FL39" s="292">
        <v>39127</v>
      </c>
      <c r="FM39" s="292">
        <v>26784</v>
      </c>
      <c r="FN39" s="292">
        <v>12343</v>
      </c>
    </row>
    <row r="40" spans="1:228" s="292" customFormat="1" x14ac:dyDescent="0.25">
      <c r="A40" s="296"/>
      <c r="B40" s="293" t="s">
        <v>30</v>
      </c>
      <c r="C40" s="292">
        <v>42</v>
      </c>
      <c r="D40" s="292">
        <v>43</v>
      </c>
      <c r="E40" s="292">
        <v>39</v>
      </c>
      <c r="F40" s="292">
        <v>1305</v>
      </c>
      <c r="G40" s="292">
        <v>877</v>
      </c>
      <c r="H40" s="292">
        <v>428</v>
      </c>
      <c r="I40" s="292">
        <v>45</v>
      </c>
      <c r="J40" s="292">
        <v>47</v>
      </c>
      <c r="K40" s="292">
        <v>40</v>
      </c>
      <c r="L40" s="292">
        <v>1302</v>
      </c>
      <c r="M40" s="292">
        <v>873</v>
      </c>
      <c r="N40" s="292">
        <v>429</v>
      </c>
      <c r="O40" s="292">
        <v>43</v>
      </c>
      <c r="P40" s="292">
        <v>46</v>
      </c>
      <c r="Q40" s="292">
        <v>38</v>
      </c>
      <c r="R40" s="292">
        <v>1300</v>
      </c>
      <c r="S40" s="292">
        <v>873</v>
      </c>
      <c r="T40" s="292">
        <v>427</v>
      </c>
      <c r="AG40" s="292">
        <v>46</v>
      </c>
      <c r="AH40" s="292">
        <v>47</v>
      </c>
      <c r="AI40" s="292">
        <v>43</v>
      </c>
      <c r="AJ40" s="292">
        <v>1030</v>
      </c>
      <c r="AK40" s="292">
        <v>776</v>
      </c>
      <c r="AL40" s="292">
        <v>254</v>
      </c>
      <c r="AM40" s="292">
        <v>48</v>
      </c>
      <c r="AN40" s="292">
        <v>49</v>
      </c>
      <c r="AO40" s="292">
        <v>46</v>
      </c>
      <c r="AP40" s="292">
        <v>1029</v>
      </c>
      <c r="AQ40" s="292">
        <v>775</v>
      </c>
      <c r="AR40" s="292">
        <v>254</v>
      </c>
      <c r="AS40" s="292">
        <v>45</v>
      </c>
      <c r="AT40" s="292">
        <v>47</v>
      </c>
      <c r="AU40" s="292">
        <v>40</v>
      </c>
      <c r="AV40" s="292">
        <v>1031</v>
      </c>
      <c r="AW40" s="292">
        <v>776</v>
      </c>
      <c r="AX40" s="292">
        <v>255</v>
      </c>
      <c r="BK40" s="292">
        <v>55</v>
      </c>
      <c r="BL40" s="292">
        <v>58</v>
      </c>
      <c r="BM40" s="292">
        <v>45</v>
      </c>
      <c r="BN40" s="292">
        <v>44</v>
      </c>
      <c r="BO40" s="292">
        <v>33</v>
      </c>
      <c r="BP40" s="292">
        <v>11</v>
      </c>
      <c r="BQ40" s="292">
        <v>59</v>
      </c>
      <c r="BR40" s="292" t="s">
        <v>78</v>
      </c>
      <c r="BS40" s="292" t="s">
        <v>78</v>
      </c>
      <c r="BT40" s="292">
        <v>44</v>
      </c>
      <c r="BU40" s="292">
        <v>33</v>
      </c>
      <c r="BV40" s="292">
        <v>11</v>
      </c>
      <c r="BW40" s="292">
        <v>64</v>
      </c>
      <c r="BX40" s="292">
        <v>70</v>
      </c>
      <c r="BY40" s="292">
        <v>45</v>
      </c>
      <c r="BZ40" s="292">
        <v>44</v>
      </c>
      <c r="CA40" s="292">
        <v>33</v>
      </c>
      <c r="CB40" s="292">
        <v>11</v>
      </c>
      <c r="CO40" s="292">
        <v>51</v>
      </c>
      <c r="CP40" s="292">
        <v>52</v>
      </c>
      <c r="CQ40" s="292">
        <v>47</v>
      </c>
      <c r="CR40" s="292">
        <v>797</v>
      </c>
      <c r="CS40" s="292">
        <v>605</v>
      </c>
      <c r="CT40" s="292">
        <v>192</v>
      </c>
      <c r="CU40" s="292">
        <v>54</v>
      </c>
      <c r="CV40" s="292">
        <v>55</v>
      </c>
      <c r="CW40" s="292">
        <v>50</v>
      </c>
      <c r="CX40" s="292">
        <v>798</v>
      </c>
      <c r="CY40" s="292">
        <v>606</v>
      </c>
      <c r="CZ40" s="292">
        <v>192</v>
      </c>
      <c r="DA40" s="292">
        <v>48</v>
      </c>
      <c r="DB40" s="292">
        <v>52</v>
      </c>
      <c r="DC40" s="292">
        <v>35</v>
      </c>
      <c r="DD40" s="292">
        <v>798</v>
      </c>
      <c r="DE40" s="292">
        <v>606</v>
      </c>
      <c r="DF40" s="292">
        <v>192</v>
      </c>
      <c r="DS40" s="292">
        <v>48</v>
      </c>
      <c r="DT40" s="292">
        <v>50</v>
      </c>
      <c r="DU40" s="292">
        <v>41</v>
      </c>
      <c r="DV40" s="292">
        <v>12920</v>
      </c>
      <c r="DW40" s="292">
        <v>9606</v>
      </c>
      <c r="DX40" s="292">
        <v>3314</v>
      </c>
      <c r="DY40" s="292">
        <v>52</v>
      </c>
      <c r="DZ40" s="292">
        <v>53</v>
      </c>
      <c r="EA40" s="292">
        <v>47</v>
      </c>
      <c r="EB40" s="292">
        <v>12930</v>
      </c>
      <c r="EC40" s="292">
        <v>9624</v>
      </c>
      <c r="ED40" s="292">
        <v>3306</v>
      </c>
      <c r="EE40" s="292">
        <v>48</v>
      </c>
      <c r="EF40" s="292">
        <v>51</v>
      </c>
      <c r="EG40" s="292">
        <v>39</v>
      </c>
      <c r="EH40" s="292">
        <v>12918</v>
      </c>
      <c r="EI40" s="292">
        <v>9602</v>
      </c>
      <c r="EJ40" s="292">
        <v>3316</v>
      </c>
      <c r="EW40" s="292">
        <v>47</v>
      </c>
      <c r="EX40" s="292">
        <v>50</v>
      </c>
      <c r="EY40" s="292">
        <v>41</v>
      </c>
      <c r="EZ40" s="292">
        <v>16424</v>
      </c>
      <c r="FA40" s="292">
        <v>12128</v>
      </c>
      <c r="FB40" s="292">
        <v>4296</v>
      </c>
      <c r="FC40" s="292">
        <v>51</v>
      </c>
      <c r="FD40" s="292">
        <v>53</v>
      </c>
      <c r="FE40" s="292">
        <v>47</v>
      </c>
      <c r="FF40" s="292">
        <v>16429</v>
      </c>
      <c r="FG40" s="292">
        <v>12141</v>
      </c>
      <c r="FH40" s="292">
        <v>4288</v>
      </c>
      <c r="FI40" s="292">
        <v>47</v>
      </c>
      <c r="FJ40" s="292">
        <v>50</v>
      </c>
      <c r="FK40" s="292">
        <v>39</v>
      </c>
      <c r="FL40" s="292">
        <v>16416</v>
      </c>
      <c r="FM40" s="292">
        <v>12119</v>
      </c>
      <c r="FN40" s="292">
        <v>4297</v>
      </c>
    </row>
    <row r="41" spans="1:228" s="292" customFormat="1" x14ac:dyDescent="0.25">
      <c r="A41" s="296"/>
      <c r="B41" s="293"/>
    </row>
    <row r="42" spans="1:228" x14ac:dyDescent="0.25">
      <c r="A42" s="296"/>
      <c r="B42" s="293" t="s">
        <v>264</v>
      </c>
      <c r="C42" s="292">
        <v>89</v>
      </c>
      <c r="D42" s="292">
        <v>88</v>
      </c>
      <c r="E42" s="292">
        <v>90</v>
      </c>
      <c r="F42" s="292">
        <v>50925</v>
      </c>
      <c r="G42" s="292">
        <v>25954</v>
      </c>
      <c r="H42" s="292">
        <v>24971</v>
      </c>
      <c r="I42" s="292">
        <v>93</v>
      </c>
      <c r="J42" s="292">
        <v>92</v>
      </c>
      <c r="K42" s="292">
        <v>95</v>
      </c>
      <c r="L42" s="292">
        <v>50980</v>
      </c>
      <c r="M42" s="292">
        <v>25983</v>
      </c>
      <c r="N42" s="292">
        <v>24997</v>
      </c>
      <c r="O42" s="292">
        <v>91</v>
      </c>
      <c r="P42" s="292">
        <v>91</v>
      </c>
      <c r="Q42" s="292">
        <v>90</v>
      </c>
      <c r="R42" s="292">
        <v>51117</v>
      </c>
      <c r="S42" s="292">
        <v>26065</v>
      </c>
      <c r="T42" s="292">
        <v>25052</v>
      </c>
      <c r="U42" s="292"/>
      <c r="V42" s="292"/>
      <c r="W42" s="292"/>
      <c r="X42" s="292"/>
      <c r="Y42" s="292"/>
      <c r="Z42" s="292"/>
      <c r="AA42" s="292"/>
      <c r="AB42" s="292"/>
      <c r="AC42" s="292"/>
      <c r="AD42" s="292"/>
      <c r="AE42" s="292"/>
      <c r="AF42" s="292"/>
      <c r="AG42" s="292">
        <v>88</v>
      </c>
      <c r="AH42" s="292">
        <v>87</v>
      </c>
      <c r="AI42" s="292">
        <v>90</v>
      </c>
      <c r="AJ42" s="292">
        <v>25385</v>
      </c>
      <c r="AK42" s="292">
        <v>12791</v>
      </c>
      <c r="AL42" s="292">
        <v>12594</v>
      </c>
      <c r="AM42" s="292">
        <v>92</v>
      </c>
      <c r="AN42" s="292">
        <v>90</v>
      </c>
      <c r="AO42" s="292">
        <v>94</v>
      </c>
      <c r="AP42" s="292">
        <v>25407</v>
      </c>
      <c r="AQ42" s="292">
        <v>12800</v>
      </c>
      <c r="AR42" s="292">
        <v>12607</v>
      </c>
      <c r="AS42" s="292">
        <v>89</v>
      </c>
      <c r="AT42" s="292">
        <v>88</v>
      </c>
      <c r="AU42" s="292">
        <v>89</v>
      </c>
      <c r="AV42" s="292">
        <v>25383</v>
      </c>
      <c r="AW42" s="292">
        <v>12788</v>
      </c>
      <c r="AX42" s="292">
        <v>12595</v>
      </c>
      <c r="AY42" s="292"/>
      <c r="AZ42" s="292"/>
      <c r="BA42" s="292"/>
      <c r="BB42" s="292"/>
      <c r="BC42" s="292"/>
      <c r="BD42" s="292"/>
      <c r="BE42" s="292"/>
      <c r="BF42" s="292"/>
      <c r="BG42" s="292"/>
      <c r="BH42" s="292"/>
      <c r="BI42" s="292"/>
      <c r="BJ42" s="292"/>
      <c r="BK42" s="292">
        <v>93</v>
      </c>
      <c r="BL42" s="292">
        <v>92</v>
      </c>
      <c r="BM42" s="292">
        <v>94</v>
      </c>
      <c r="BN42" s="292">
        <v>1593</v>
      </c>
      <c r="BO42" s="292">
        <v>754</v>
      </c>
      <c r="BP42" s="292">
        <v>839</v>
      </c>
      <c r="BQ42" s="292">
        <v>95</v>
      </c>
      <c r="BR42" s="292">
        <v>94</v>
      </c>
      <c r="BS42" s="292">
        <v>97</v>
      </c>
      <c r="BT42" s="292">
        <v>1597</v>
      </c>
      <c r="BU42" s="292">
        <v>756</v>
      </c>
      <c r="BV42" s="292">
        <v>841</v>
      </c>
      <c r="BW42" s="292">
        <v>96</v>
      </c>
      <c r="BX42" s="292">
        <v>96</v>
      </c>
      <c r="BY42" s="292">
        <v>96</v>
      </c>
      <c r="BZ42" s="292">
        <v>1622</v>
      </c>
      <c r="CA42" s="292">
        <v>773</v>
      </c>
      <c r="CB42" s="292">
        <v>849</v>
      </c>
      <c r="CC42" s="292"/>
      <c r="CD42" s="292"/>
      <c r="CE42" s="292"/>
      <c r="CF42" s="292"/>
      <c r="CG42" s="292"/>
      <c r="CH42" s="292"/>
      <c r="CI42" s="292"/>
      <c r="CJ42" s="292"/>
      <c r="CK42" s="292"/>
      <c r="CL42" s="292"/>
      <c r="CM42" s="292"/>
      <c r="CN42" s="292"/>
      <c r="CO42" s="292">
        <v>89</v>
      </c>
      <c r="CP42" s="292">
        <v>88</v>
      </c>
      <c r="CQ42" s="292">
        <v>90</v>
      </c>
      <c r="CR42" s="292">
        <v>22601</v>
      </c>
      <c r="CS42" s="292">
        <v>11454</v>
      </c>
      <c r="CT42" s="292">
        <v>11147</v>
      </c>
      <c r="CU42" s="292">
        <v>92</v>
      </c>
      <c r="CV42" s="292">
        <v>91</v>
      </c>
      <c r="CW42" s="292">
        <v>94</v>
      </c>
      <c r="CX42" s="292">
        <v>22616</v>
      </c>
      <c r="CY42" s="292">
        <v>11459</v>
      </c>
      <c r="CZ42" s="292">
        <v>11157</v>
      </c>
      <c r="DA42" s="292">
        <v>88</v>
      </c>
      <c r="DB42" s="292">
        <v>88</v>
      </c>
      <c r="DC42" s="292">
        <v>88</v>
      </c>
      <c r="DD42" s="292">
        <v>22659</v>
      </c>
      <c r="DE42" s="292">
        <v>11488</v>
      </c>
      <c r="DF42" s="292">
        <v>11171</v>
      </c>
      <c r="DG42" s="292"/>
      <c r="DH42" s="292"/>
      <c r="DI42" s="292"/>
      <c r="DJ42" s="292"/>
      <c r="DK42" s="292"/>
      <c r="DL42" s="292"/>
      <c r="DM42" s="292"/>
      <c r="DN42" s="292"/>
      <c r="DO42" s="292"/>
      <c r="DP42" s="292"/>
      <c r="DQ42" s="292"/>
      <c r="DR42" s="292"/>
      <c r="DS42" s="292">
        <v>88</v>
      </c>
      <c r="DT42" s="292">
        <v>87</v>
      </c>
      <c r="DU42" s="292">
        <v>89</v>
      </c>
      <c r="DV42" s="292">
        <v>401368</v>
      </c>
      <c r="DW42" s="292">
        <v>205950</v>
      </c>
      <c r="DX42" s="292">
        <v>195418</v>
      </c>
      <c r="DY42" s="292">
        <v>91</v>
      </c>
      <c r="DZ42" s="292">
        <v>90</v>
      </c>
      <c r="EA42" s="292">
        <v>93</v>
      </c>
      <c r="EB42" s="292">
        <v>401487</v>
      </c>
      <c r="EC42" s="292">
        <v>206003</v>
      </c>
      <c r="ED42" s="292">
        <v>195484</v>
      </c>
      <c r="EE42" s="292">
        <v>88</v>
      </c>
      <c r="EF42" s="292">
        <v>88</v>
      </c>
      <c r="EG42" s="292">
        <v>87</v>
      </c>
      <c r="EH42" s="292">
        <v>401553</v>
      </c>
      <c r="EI42" s="292">
        <v>206062</v>
      </c>
      <c r="EJ42" s="292">
        <v>195491</v>
      </c>
      <c r="EK42" s="292"/>
      <c r="EL42" s="292"/>
      <c r="EM42" s="292"/>
      <c r="EN42" s="292"/>
      <c r="EO42" s="292"/>
      <c r="EP42" s="292"/>
      <c r="EQ42" s="292"/>
      <c r="ER42" s="292"/>
      <c r="ES42" s="292"/>
      <c r="ET42" s="292"/>
      <c r="EU42" s="292"/>
      <c r="EV42" s="292"/>
      <c r="EW42" s="292">
        <v>88</v>
      </c>
      <c r="EX42" s="292">
        <v>87</v>
      </c>
      <c r="EY42" s="292">
        <v>89</v>
      </c>
      <c r="EZ42" s="292">
        <v>511855</v>
      </c>
      <c r="FA42" s="292">
        <v>261987</v>
      </c>
      <c r="FB42" s="292">
        <v>249868</v>
      </c>
      <c r="FC42" s="292">
        <v>92</v>
      </c>
      <c r="FD42" s="292">
        <v>90</v>
      </c>
      <c r="FE42" s="292">
        <v>93</v>
      </c>
      <c r="FF42" s="292">
        <v>512099</v>
      </c>
      <c r="FG42" s="292">
        <v>262100</v>
      </c>
      <c r="FH42" s="292">
        <v>249999</v>
      </c>
      <c r="FI42" s="292">
        <v>88</v>
      </c>
      <c r="FJ42" s="292">
        <v>88</v>
      </c>
      <c r="FK42" s="292">
        <v>88</v>
      </c>
      <c r="FL42" s="292">
        <v>512220</v>
      </c>
      <c r="FM42" s="292">
        <v>262222</v>
      </c>
      <c r="FN42" s="292">
        <v>249998</v>
      </c>
    </row>
    <row r="44" spans="1:228" x14ac:dyDescent="0.25">
      <c r="T44" s="297"/>
    </row>
  </sheetData>
  <mergeCells count="1">
    <mergeCell ref="A1:T1"/>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F92"/>
  <sheetViews>
    <sheetView zoomScaleNormal="100" workbookViewId="0">
      <pane ySplit="7" topLeftCell="A8" activePane="bottomLeft" state="frozen"/>
      <selection pane="bottomLeft" activeCell="N3" sqref="N3:O3"/>
    </sheetView>
  </sheetViews>
  <sheetFormatPr defaultRowHeight="12.75" x14ac:dyDescent="0.2"/>
  <cols>
    <col min="1" max="1" width="3.5703125" style="238" customWidth="1"/>
    <col min="2" max="2" width="34.85546875" style="238" customWidth="1"/>
    <col min="3" max="3" width="9.140625" style="238"/>
    <col min="4" max="4" width="2.85546875" style="238" customWidth="1"/>
    <col min="5" max="11" width="9.28515625" style="238" customWidth="1"/>
    <col min="12" max="12" width="11.140625" style="238" customWidth="1"/>
    <col min="13" max="13" width="10.85546875" style="238" customWidth="1"/>
    <col min="14" max="15" width="9.28515625" style="238" customWidth="1"/>
    <col min="16" max="26" width="9.140625" style="238"/>
    <col min="27" max="27" width="9.140625" style="238" customWidth="1"/>
    <col min="28" max="28" width="9.140625" style="238" hidden="1" customWidth="1"/>
    <col min="29" max="29" width="9.140625" style="238" customWidth="1"/>
    <col min="30" max="256" width="9.140625" style="238"/>
    <col min="257" max="257" width="3.5703125" style="238" customWidth="1"/>
    <col min="258" max="258" width="34.85546875" style="238" customWidth="1"/>
    <col min="259" max="259" width="9.140625" style="238"/>
    <col min="260" max="260" width="2.85546875" style="238" customWidth="1"/>
    <col min="261" max="267" width="9.28515625" style="238" customWidth="1"/>
    <col min="268" max="268" width="11.140625" style="238" customWidth="1"/>
    <col min="269" max="269" width="10.85546875" style="238" customWidth="1"/>
    <col min="270" max="271" width="9.28515625" style="238" customWidth="1"/>
    <col min="272" max="282" width="9.140625" style="238"/>
    <col min="283" max="285" width="0" style="238" hidden="1" customWidth="1"/>
    <col min="286" max="512" width="9.140625" style="238"/>
    <col min="513" max="513" width="3.5703125" style="238" customWidth="1"/>
    <col min="514" max="514" width="34.85546875" style="238" customWidth="1"/>
    <col min="515" max="515" width="9.140625" style="238"/>
    <col min="516" max="516" width="2.85546875" style="238" customWidth="1"/>
    <col min="517" max="523" width="9.28515625" style="238" customWidth="1"/>
    <col min="524" max="524" width="11.140625" style="238" customWidth="1"/>
    <col min="525" max="525" width="10.85546875" style="238" customWidth="1"/>
    <col min="526" max="527" width="9.28515625" style="238" customWidth="1"/>
    <col min="528" max="538" width="9.140625" style="238"/>
    <col min="539" max="541" width="0" style="238" hidden="1" customWidth="1"/>
    <col min="542" max="768" width="9.140625" style="238"/>
    <col min="769" max="769" width="3.5703125" style="238" customWidth="1"/>
    <col min="770" max="770" width="34.85546875" style="238" customWidth="1"/>
    <col min="771" max="771" width="9.140625" style="238"/>
    <col min="772" max="772" width="2.85546875" style="238" customWidth="1"/>
    <col min="773" max="779" width="9.28515625" style="238" customWidth="1"/>
    <col min="780" max="780" width="11.140625" style="238" customWidth="1"/>
    <col min="781" max="781" width="10.85546875" style="238" customWidth="1"/>
    <col min="782" max="783" width="9.28515625" style="238" customWidth="1"/>
    <col min="784" max="794" width="9.140625" style="238"/>
    <col min="795" max="797" width="0" style="238" hidden="1" customWidth="1"/>
    <col min="798" max="1024" width="9.140625" style="238"/>
    <col min="1025" max="1025" width="3.5703125" style="238" customWidth="1"/>
    <col min="1026" max="1026" width="34.85546875" style="238" customWidth="1"/>
    <col min="1027" max="1027" width="9.140625" style="238"/>
    <col min="1028" max="1028" width="2.85546875" style="238" customWidth="1"/>
    <col min="1029" max="1035" width="9.28515625" style="238" customWidth="1"/>
    <col min="1036" max="1036" width="11.140625" style="238" customWidth="1"/>
    <col min="1037" max="1037" width="10.85546875" style="238" customWidth="1"/>
    <col min="1038" max="1039" width="9.28515625" style="238" customWidth="1"/>
    <col min="1040" max="1050" width="9.140625" style="238"/>
    <col min="1051" max="1053" width="0" style="238" hidden="1" customWidth="1"/>
    <col min="1054" max="1280" width="9.140625" style="238"/>
    <col min="1281" max="1281" width="3.5703125" style="238" customWidth="1"/>
    <col min="1282" max="1282" width="34.85546875" style="238" customWidth="1"/>
    <col min="1283" max="1283" width="9.140625" style="238"/>
    <col min="1284" max="1284" width="2.85546875" style="238" customWidth="1"/>
    <col min="1285" max="1291" width="9.28515625" style="238" customWidth="1"/>
    <col min="1292" max="1292" width="11.140625" style="238" customWidth="1"/>
    <col min="1293" max="1293" width="10.85546875" style="238" customWidth="1"/>
    <col min="1294" max="1295" width="9.28515625" style="238" customWidth="1"/>
    <col min="1296" max="1306" width="9.140625" style="238"/>
    <col min="1307" max="1309" width="0" style="238" hidden="1" customWidth="1"/>
    <col min="1310" max="1536" width="9.140625" style="238"/>
    <col min="1537" max="1537" width="3.5703125" style="238" customWidth="1"/>
    <col min="1538" max="1538" width="34.85546875" style="238" customWidth="1"/>
    <col min="1539" max="1539" width="9.140625" style="238"/>
    <col min="1540" max="1540" width="2.85546875" style="238" customWidth="1"/>
    <col min="1541" max="1547" width="9.28515625" style="238" customWidth="1"/>
    <col min="1548" max="1548" width="11.140625" style="238" customWidth="1"/>
    <col min="1549" max="1549" width="10.85546875" style="238" customWidth="1"/>
    <col min="1550" max="1551" width="9.28515625" style="238" customWidth="1"/>
    <col min="1552" max="1562" width="9.140625" style="238"/>
    <col min="1563" max="1565" width="0" style="238" hidden="1" customWidth="1"/>
    <col min="1566" max="1792" width="9.140625" style="238"/>
    <col min="1793" max="1793" width="3.5703125" style="238" customWidth="1"/>
    <col min="1794" max="1794" width="34.85546875" style="238" customWidth="1"/>
    <col min="1795" max="1795" width="9.140625" style="238"/>
    <col min="1796" max="1796" width="2.85546875" style="238" customWidth="1"/>
    <col min="1797" max="1803" width="9.28515625" style="238" customWidth="1"/>
    <col min="1804" max="1804" width="11.140625" style="238" customWidth="1"/>
    <col min="1805" max="1805" width="10.85546875" style="238" customWidth="1"/>
    <col min="1806" max="1807" width="9.28515625" style="238" customWidth="1"/>
    <col min="1808" max="1818" width="9.140625" style="238"/>
    <col min="1819" max="1821" width="0" style="238" hidden="1" customWidth="1"/>
    <col min="1822" max="2048" width="9.140625" style="238"/>
    <col min="2049" max="2049" width="3.5703125" style="238" customWidth="1"/>
    <col min="2050" max="2050" width="34.85546875" style="238" customWidth="1"/>
    <col min="2051" max="2051" width="9.140625" style="238"/>
    <col min="2052" max="2052" width="2.85546875" style="238" customWidth="1"/>
    <col min="2053" max="2059" width="9.28515625" style="238" customWidth="1"/>
    <col min="2060" max="2060" width="11.140625" style="238" customWidth="1"/>
    <col min="2061" max="2061" width="10.85546875" style="238" customWidth="1"/>
    <col min="2062" max="2063" width="9.28515625" style="238" customWidth="1"/>
    <col min="2064" max="2074" width="9.140625" style="238"/>
    <col min="2075" max="2077" width="0" style="238" hidden="1" customWidth="1"/>
    <col min="2078" max="2304" width="9.140625" style="238"/>
    <col min="2305" max="2305" width="3.5703125" style="238" customWidth="1"/>
    <col min="2306" max="2306" width="34.85546875" style="238" customWidth="1"/>
    <col min="2307" max="2307" width="9.140625" style="238"/>
    <col min="2308" max="2308" width="2.85546875" style="238" customWidth="1"/>
    <col min="2309" max="2315" width="9.28515625" style="238" customWidth="1"/>
    <col min="2316" max="2316" width="11.140625" style="238" customWidth="1"/>
    <col min="2317" max="2317" width="10.85546875" style="238" customWidth="1"/>
    <col min="2318" max="2319" width="9.28515625" style="238" customWidth="1"/>
    <col min="2320" max="2330" width="9.140625" style="238"/>
    <col min="2331" max="2333" width="0" style="238" hidden="1" customWidth="1"/>
    <col min="2334" max="2560" width="9.140625" style="238"/>
    <col min="2561" max="2561" width="3.5703125" style="238" customWidth="1"/>
    <col min="2562" max="2562" width="34.85546875" style="238" customWidth="1"/>
    <col min="2563" max="2563" width="9.140625" style="238"/>
    <col min="2564" max="2564" width="2.85546875" style="238" customWidth="1"/>
    <col min="2565" max="2571" width="9.28515625" style="238" customWidth="1"/>
    <col min="2572" max="2572" width="11.140625" style="238" customWidth="1"/>
    <col min="2573" max="2573" width="10.85546875" style="238" customWidth="1"/>
    <col min="2574" max="2575" width="9.28515625" style="238" customWidth="1"/>
    <col min="2576" max="2586" width="9.140625" style="238"/>
    <col min="2587" max="2589" width="0" style="238" hidden="1" customWidth="1"/>
    <col min="2590" max="2816" width="9.140625" style="238"/>
    <col min="2817" max="2817" width="3.5703125" style="238" customWidth="1"/>
    <col min="2818" max="2818" width="34.85546875" style="238" customWidth="1"/>
    <col min="2819" max="2819" width="9.140625" style="238"/>
    <col min="2820" max="2820" width="2.85546875" style="238" customWidth="1"/>
    <col min="2821" max="2827" width="9.28515625" style="238" customWidth="1"/>
    <col min="2828" max="2828" width="11.140625" style="238" customWidth="1"/>
    <col min="2829" max="2829" width="10.85546875" style="238" customWidth="1"/>
    <col min="2830" max="2831" width="9.28515625" style="238" customWidth="1"/>
    <col min="2832" max="2842" width="9.140625" style="238"/>
    <col min="2843" max="2845" width="0" style="238" hidden="1" customWidth="1"/>
    <col min="2846" max="3072" width="9.140625" style="238"/>
    <col min="3073" max="3073" width="3.5703125" style="238" customWidth="1"/>
    <col min="3074" max="3074" width="34.85546875" style="238" customWidth="1"/>
    <col min="3075" max="3075" width="9.140625" style="238"/>
    <col min="3076" max="3076" width="2.85546875" style="238" customWidth="1"/>
    <col min="3077" max="3083" width="9.28515625" style="238" customWidth="1"/>
    <col min="3084" max="3084" width="11.140625" style="238" customWidth="1"/>
    <col min="3085" max="3085" width="10.85546875" style="238" customWidth="1"/>
    <col min="3086" max="3087" width="9.28515625" style="238" customWidth="1"/>
    <col min="3088" max="3098" width="9.140625" style="238"/>
    <col min="3099" max="3101" width="0" style="238" hidden="1" customWidth="1"/>
    <col min="3102" max="3328" width="9.140625" style="238"/>
    <col min="3329" max="3329" width="3.5703125" style="238" customWidth="1"/>
    <col min="3330" max="3330" width="34.85546875" style="238" customWidth="1"/>
    <col min="3331" max="3331" width="9.140625" style="238"/>
    <col min="3332" max="3332" width="2.85546875" style="238" customWidth="1"/>
    <col min="3333" max="3339" width="9.28515625" style="238" customWidth="1"/>
    <col min="3340" max="3340" width="11.140625" style="238" customWidth="1"/>
    <col min="3341" max="3341" width="10.85546875" style="238" customWidth="1"/>
    <col min="3342" max="3343" width="9.28515625" style="238" customWidth="1"/>
    <col min="3344" max="3354" width="9.140625" style="238"/>
    <col min="3355" max="3357" width="0" style="238" hidden="1" customWidth="1"/>
    <col min="3358" max="3584" width="9.140625" style="238"/>
    <col min="3585" max="3585" width="3.5703125" style="238" customWidth="1"/>
    <col min="3586" max="3586" width="34.85546875" style="238" customWidth="1"/>
    <col min="3587" max="3587" width="9.140625" style="238"/>
    <col min="3588" max="3588" width="2.85546875" style="238" customWidth="1"/>
    <col min="3589" max="3595" width="9.28515625" style="238" customWidth="1"/>
    <col min="3596" max="3596" width="11.140625" style="238" customWidth="1"/>
    <col min="3597" max="3597" width="10.85546875" style="238" customWidth="1"/>
    <col min="3598" max="3599" width="9.28515625" style="238" customWidth="1"/>
    <col min="3600" max="3610" width="9.140625" style="238"/>
    <col min="3611" max="3613" width="0" style="238" hidden="1" customWidth="1"/>
    <col min="3614" max="3840" width="9.140625" style="238"/>
    <col min="3841" max="3841" width="3.5703125" style="238" customWidth="1"/>
    <col min="3842" max="3842" width="34.85546875" style="238" customWidth="1"/>
    <col min="3843" max="3843" width="9.140625" style="238"/>
    <col min="3844" max="3844" width="2.85546875" style="238" customWidth="1"/>
    <col min="3845" max="3851" width="9.28515625" style="238" customWidth="1"/>
    <col min="3852" max="3852" width="11.140625" style="238" customWidth="1"/>
    <col min="3853" max="3853" width="10.85546875" style="238" customWidth="1"/>
    <col min="3854" max="3855" width="9.28515625" style="238" customWidth="1"/>
    <col min="3856" max="3866" width="9.140625" style="238"/>
    <col min="3867" max="3869" width="0" style="238" hidden="1" customWidth="1"/>
    <col min="3870" max="4096" width="9.140625" style="238"/>
    <col min="4097" max="4097" width="3.5703125" style="238" customWidth="1"/>
    <col min="4098" max="4098" width="34.85546875" style="238" customWidth="1"/>
    <col min="4099" max="4099" width="9.140625" style="238"/>
    <col min="4100" max="4100" width="2.85546875" style="238" customWidth="1"/>
    <col min="4101" max="4107" width="9.28515625" style="238" customWidth="1"/>
    <col min="4108" max="4108" width="11.140625" style="238" customWidth="1"/>
    <col min="4109" max="4109" width="10.85546875" style="238" customWidth="1"/>
    <col min="4110" max="4111" width="9.28515625" style="238" customWidth="1"/>
    <col min="4112" max="4122" width="9.140625" style="238"/>
    <col min="4123" max="4125" width="0" style="238" hidden="1" customWidth="1"/>
    <col min="4126" max="4352" width="9.140625" style="238"/>
    <col min="4353" max="4353" width="3.5703125" style="238" customWidth="1"/>
    <col min="4354" max="4354" width="34.85546875" style="238" customWidth="1"/>
    <col min="4355" max="4355" width="9.140625" style="238"/>
    <col min="4356" max="4356" width="2.85546875" style="238" customWidth="1"/>
    <col min="4357" max="4363" width="9.28515625" style="238" customWidth="1"/>
    <col min="4364" max="4364" width="11.140625" style="238" customWidth="1"/>
    <col min="4365" max="4365" width="10.85546875" style="238" customWidth="1"/>
    <col min="4366" max="4367" width="9.28515625" style="238" customWidth="1"/>
    <col min="4368" max="4378" width="9.140625" style="238"/>
    <col min="4379" max="4381" width="0" style="238" hidden="1" customWidth="1"/>
    <col min="4382" max="4608" width="9.140625" style="238"/>
    <col min="4609" max="4609" width="3.5703125" style="238" customWidth="1"/>
    <col min="4610" max="4610" width="34.85546875" style="238" customWidth="1"/>
    <col min="4611" max="4611" width="9.140625" style="238"/>
    <col min="4612" max="4612" width="2.85546875" style="238" customWidth="1"/>
    <col min="4613" max="4619" width="9.28515625" style="238" customWidth="1"/>
    <col min="4620" max="4620" width="11.140625" style="238" customWidth="1"/>
    <col min="4621" max="4621" width="10.85546875" style="238" customWidth="1"/>
    <col min="4622" max="4623" width="9.28515625" style="238" customWidth="1"/>
    <col min="4624" max="4634" width="9.140625" style="238"/>
    <col min="4635" max="4637" width="0" style="238" hidden="1" customWidth="1"/>
    <col min="4638" max="4864" width="9.140625" style="238"/>
    <col min="4865" max="4865" width="3.5703125" style="238" customWidth="1"/>
    <col min="4866" max="4866" width="34.85546875" style="238" customWidth="1"/>
    <col min="4867" max="4867" width="9.140625" style="238"/>
    <col min="4868" max="4868" width="2.85546875" style="238" customWidth="1"/>
    <col min="4869" max="4875" width="9.28515625" style="238" customWidth="1"/>
    <col min="4876" max="4876" width="11.140625" style="238" customWidth="1"/>
    <col min="4877" max="4877" width="10.85546875" style="238" customWidth="1"/>
    <col min="4878" max="4879" width="9.28515625" style="238" customWidth="1"/>
    <col min="4880" max="4890" width="9.140625" style="238"/>
    <col min="4891" max="4893" width="0" style="238" hidden="1" customWidth="1"/>
    <col min="4894" max="5120" width="9.140625" style="238"/>
    <col min="5121" max="5121" width="3.5703125" style="238" customWidth="1"/>
    <col min="5122" max="5122" width="34.85546875" style="238" customWidth="1"/>
    <col min="5123" max="5123" width="9.140625" style="238"/>
    <col min="5124" max="5124" width="2.85546875" style="238" customWidth="1"/>
    <col min="5125" max="5131" width="9.28515625" style="238" customWidth="1"/>
    <col min="5132" max="5132" width="11.140625" style="238" customWidth="1"/>
    <col min="5133" max="5133" width="10.85546875" style="238" customWidth="1"/>
    <col min="5134" max="5135" width="9.28515625" style="238" customWidth="1"/>
    <col min="5136" max="5146" width="9.140625" style="238"/>
    <col min="5147" max="5149" width="0" style="238" hidden="1" customWidth="1"/>
    <col min="5150" max="5376" width="9.140625" style="238"/>
    <col min="5377" max="5377" width="3.5703125" style="238" customWidth="1"/>
    <col min="5378" max="5378" width="34.85546875" style="238" customWidth="1"/>
    <col min="5379" max="5379" width="9.140625" style="238"/>
    <col min="5380" max="5380" width="2.85546875" style="238" customWidth="1"/>
    <col min="5381" max="5387" width="9.28515625" style="238" customWidth="1"/>
    <col min="5388" max="5388" width="11.140625" style="238" customWidth="1"/>
    <col min="5389" max="5389" width="10.85546875" style="238" customWidth="1"/>
    <col min="5390" max="5391" width="9.28515625" style="238" customWidth="1"/>
    <col min="5392" max="5402" width="9.140625" style="238"/>
    <col min="5403" max="5405" width="0" style="238" hidden="1" customWidth="1"/>
    <col min="5406" max="5632" width="9.140625" style="238"/>
    <col min="5633" max="5633" width="3.5703125" style="238" customWidth="1"/>
    <col min="5634" max="5634" width="34.85546875" style="238" customWidth="1"/>
    <col min="5635" max="5635" width="9.140625" style="238"/>
    <col min="5636" max="5636" width="2.85546875" style="238" customWidth="1"/>
    <col min="5637" max="5643" width="9.28515625" style="238" customWidth="1"/>
    <col min="5644" max="5644" width="11.140625" style="238" customWidth="1"/>
    <col min="5645" max="5645" width="10.85546875" style="238" customWidth="1"/>
    <col min="5646" max="5647" width="9.28515625" style="238" customWidth="1"/>
    <col min="5648" max="5658" width="9.140625" style="238"/>
    <col min="5659" max="5661" width="0" style="238" hidden="1" customWidth="1"/>
    <col min="5662" max="5888" width="9.140625" style="238"/>
    <col min="5889" max="5889" width="3.5703125" style="238" customWidth="1"/>
    <col min="5890" max="5890" width="34.85546875" style="238" customWidth="1"/>
    <col min="5891" max="5891" width="9.140625" style="238"/>
    <col min="5892" max="5892" width="2.85546875" style="238" customWidth="1"/>
    <col min="5893" max="5899" width="9.28515625" style="238" customWidth="1"/>
    <col min="5900" max="5900" width="11.140625" style="238" customWidth="1"/>
    <col min="5901" max="5901" width="10.85546875" style="238" customWidth="1"/>
    <col min="5902" max="5903" width="9.28515625" style="238" customWidth="1"/>
    <col min="5904" max="5914" width="9.140625" style="238"/>
    <col min="5915" max="5917" width="0" style="238" hidden="1" customWidth="1"/>
    <col min="5918" max="6144" width="9.140625" style="238"/>
    <col min="6145" max="6145" width="3.5703125" style="238" customWidth="1"/>
    <col min="6146" max="6146" width="34.85546875" style="238" customWidth="1"/>
    <col min="6147" max="6147" width="9.140625" style="238"/>
    <col min="6148" max="6148" width="2.85546875" style="238" customWidth="1"/>
    <col min="6149" max="6155" width="9.28515625" style="238" customWidth="1"/>
    <col min="6156" max="6156" width="11.140625" style="238" customWidth="1"/>
    <col min="6157" max="6157" width="10.85546875" style="238" customWidth="1"/>
    <col min="6158" max="6159" width="9.28515625" style="238" customWidth="1"/>
    <col min="6160" max="6170" width="9.140625" style="238"/>
    <col min="6171" max="6173" width="0" style="238" hidden="1" customWidth="1"/>
    <col min="6174" max="6400" width="9.140625" style="238"/>
    <col min="6401" max="6401" width="3.5703125" style="238" customWidth="1"/>
    <col min="6402" max="6402" width="34.85546875" style="238" customWidth="1"/>
    <col min="6403" max="6403" width="9.140625" style="238"/>
    <col min="6404" max="6404" width="2.85546875" style="238" customWidth="1"/>
    <col min="6405" max="6411" width="9.28515625" style="238" customWidth="1"/>
    <col min="6412" max="6412" width="11.140625" style="238" customWidth="1"/>
    <col min="6413" max="6413" width="10.85546875" style="238" customWidth="1"/>
    <col min="6414" max="6415" width="9.28515625" style="238" customWidth="1"/>
    <col min="6416" max="6426" width="9.140625" style="238"/>
    <col min="6427" max="6429" width="0" style="238" hidden="1" customWidth="1"/>
    <col min="6430" max="6656" width="9.140625" style="238"/>
    <col min="6657" max="6657" width="3.5703125" style="238" customWidth="1"/>
    <col min="6658" max="6658" width="34.85546875" style="238" customWidth="1"/>
    <col min="6659" max="6659" width="9.140625" style="238"/>
    <col min="6660" max="6660" width="2.85546875" style="238" customWidth="1"/>
    <col min="6661" max="6667" width="9.28515625" style="238" customWidth="1"/>
    <col min="6668" max="6668" width="11.140625" style="238" customWidth="1"/>
    <col min="6669" max="6669" width="10.85546875" style="238" customWidth="1"/>
    <col min="6670" max="6671" width="9.28515625" style="238" customWidth="1"/>
    <col min="6672" max="6682" width="9.140625" style="238"/>
    <col min="6683" max="6685" width="0" style="238" hidden="1" customWidth="1"/>
    <col min="6686" max="6912" width="9.140625" style="238"/>
    <col min="6913" max="6913" width="3.5703125" style="238" customWidth="1"/>
    <col min="6914" max="6914" width="34.85546875" style="238" customWidth="1"/>
    <col min="6915" max="6915" width="9.140625" style="238"/>
    <col min="6916" max="6916" width="2.85546875" style="238" customWidth="1"/>
    <col min="6917" max="6923" width="9.28515625" style="238" customWidth="1"/>
    <col min="6924" max="6924" width="11.140625" style="238" customWidth="1"/>
    <col min="6925" max="6925" width="10.85546875" style="238" customWidth="1"/>
    <col min="6926" max="6927" width="9.28515625" style="238" customWidth="1"/>
    <col min="6928" max="6938" width="9.140625" style="238"/>
    <col min="6939" max="6941" width="0" style="238" hidden="1" customWidth="1"/>
    <col min="6942" max="7168" width="9.140625" style="238"/>
    <col min="7169" max="7169" width="3.5703125" style="238" customWidth="1"/>
    <col min="7170" max="7170" width="34.85546875" style="238" customWidth="1"/>
    <col min="7171" max="7171" width="9.140625" style="238"/>
    <col min="7172" max="7172" width="2.85546875" style="238" customWidth="1"/>
    <col min="7173" max="7179" width="9.28515625" style="238" customWidth="1"/>
    <col min="7180" max="7180" width="11.140625" style="238" customWidth="1"/>
    <col min="7181" max="7181" width="10.85546875" style="238" customWidth="1"/>
    <col min="7182" max="7183" width="9.28515625" style="238" customWidth="1"/>
    <col min="7184" max="7194" width="9.140625" style="238"/>
    <col min="7195" max="7197" width="0" style="238" hidden="1" customWidth="1"/>
    <col min="7198" max="7424" width="9.140625" style="238"/>
    <col min="7425" max="7425" width="3.5703125" style="238" customWidth="1"/>
    <col min="7426" max="7426" width="34.85546875" style="238" customWidth="1"/>
    <col min="7427" max="7427" width="9.140625" style="238"/>
    <col min="7428" max="7428" width="2.85546875" style="238" customWidth="1"/>
    <col min="7429" max="7435" width="9.28515625" style="238" customWidth="1"/>
    <col min="7436" max="7436" width="11.140625" style="238" customWidth="1"/>
    <col min="7437" max="7437" width="10.85546875" style="238" customWidth="1"/>
    <col min="7438" max="7439" width="9.28515625" style="238" customWidth="1"/>
    <col min="7440" max="7450" width="9.140625" style="238"/>
    <col min="7451" max="7453" width="0" style="238" hidden="1" customWidth="1"/>
    <col min="7454" max="7680" width="9.140625" style="238"/>
    <col min="7681" max="7681" width="3.5703125" style="238" customWidth="1"/>
    <col min="7682" max="7682" width="34.85546875" style="238" customWidth="1"/>
    <col min="7683" max="7683" width="9.140625" style="238"/>
    <col min="7684" max="7684" width="2.85546875" style="238" customWidth="1"/>
    <col min="7685" max="7691" width="9.28515625" style="238" customWidth="1"/>
    <col min="7692" max="7692" width="11.140625" style="238" customWidth="1"/>
    <col min="7693" max="7693" width="10.85546875" style="238" customWidth="1"/>
    <col min="7694" max="7695" width="9.28515625" style="238" customWidth="1"/>
    <col min="7696" max="7706" width="9.140625" style="238"/>
    <col min="7707" max="7709" width="0" style="238" hidden="1" customWidth="1"/>
    <col min="7710" max="7936" width="9.140625" style="238"/>
    <col min="7937" max="7937" width="3.5703125" style="238" customWidth="1"/>
    <col min="7938" max="7938" width="34.85546875" style="238" customWidth="1"/>
    <col min="7939" max="7939" width="9.140625" style="238"/>
    <col min="7940" max="7940" width="2.85546875" style="238" customWidth="1"/>
    <col min="7941" max="7947" width="9.28515625" style="238" customWidth="1"/>
    <col min="7948" max="7948" width="11.140625" style="238" customWidth="1"/>
    <col min="7949" max="7949" width="10.85546875" style="238" customWidth="1"/>
    <col min="7950" max="7951" width="9.28515625" style="238" customWidth="1"/>
    <col min="7952" max="7962" width="9.140625" style="238"/>
    <col min="7963" max="7965" width="0" style="238" hidden="1" customWidth="1"/>
    <col min="7966" max="8192" width="9.140625" style="238"/>
    <col min="8193" max="8193" width="3.5703125" style="238" customWidth="1"/>
    <col min="8194" max="8194" width="34.85546875" style="238" customWidth="1"/>
    <col min="8195" max="8195" width="9.140625" style="238"/>
    <col min="8196" max="8196" width="2.85546875" style="238" customWidth="1"/>
    <col min="8197" max="8203" width="9.28515625" style="238" customWidth="1"/>
    <col min="8204" max="8204" width="11.140625" style="238" customWidth="1"/>
    <col min="8205" max="8205" width="10.85546875" style="238" customWidth="1"/>
    <col min="8206" max="8207" width="9.28515625" style="238" customWidth="1"/>
    <col min="8208" max="8218" width="9.140625" style="238"/>
    <col min="8219" max="8221" width="0" style="238" hidden="1" customWidth="1"/>
    <col min="8222" max="8448" width="9.140625" style="238"/>
    <col min="8449" max="8449" width="3.5703125" style="238" customWidth="1"/>
    <col min="8450" max="8450" width="34.85546875" style="238" customWidth="1"/>
    <col min="8451" max="8451" width="9.140625" style="238"/>
    <col min="8452" max="8452" width="2.85546875" style="238" customWidth="1"/>
    <col min="8453" max="8459" width="9.28515625" style="238" customWidth="1"/>
    <col min="8460" max="8460" width="11.140625" style="238" customWidth="1"/>
    <col min="8461" max="8461" width="10.85546875" style="238" customWidth="1"/>
    <col min="8462" max="8463" width="9.28515625" style="238" customWidth="1"/>
    <col min="8464" max="8474" width="9.140625" style="238"/>
    <col min="8475" max="8477" width="0" style="238" hidden="1" customWidth="1"/>
    <col min="8478" max="8704" width="9.140625" style="238"/>
    <col min="8705" max="8705" width="3.5703125" style="238" customWidth="1"/>
    <col min="8706" max="8706" width="34.85546875" style="238" customWidth="1"/>
    <col min="8707" max="8707" width="9.140625" style="238"/>
    <col min="8708" max="8708" width="2.85546875" style="238" customWidth="1"/>
    <col min="8709" max="8715" width="9.28515625" style="238" customWidth="1"/>
    <col min="8716" max="8716" width="11.140625" style="238" customWidth="1"/>
    <col min="8717" max="8717" width="10.85546875" style="238" customWidth="1"/>
    <col min="8718" max="8719" width="9.28515625" style="238" customWidth="1"/>
    <col min="8720" max="8730" width="9.140625" style="238"/>
    <col min="8731" max="8733" width="0" style="238" hidden="1" customWidth="1"/>
    <col min="8734" max="8960" width="9.140625" style="238"/>
    <col min="8961" max="8961" width="3.5703125" style="238" customWidth="1"/>
    <col min="8962" max="8962" width="34.85546875" style="238" customWidth="1"/>
    <col min="8963" max="8963" width="9.140625" style="238"/>
    <col min="8964" max="8964" width="2.85546875" style="238" customWidth="1"/>
    <col min="8965" max="8971" width="9.28515625" style="238" customWidth="1"/>
    <col min="8972" max="8972" width="11.140625" style="238" customWidth="1"/>
    <col min="8973" max="8973" width="10.85546875" style="238" customWidth="1"/>
    <col min="8974" max="8975" width="9.28515625" style="238" customWidth="1"/>
    <col min="8976" max="8986" width="9.140625" style="238"/>
    <col min="8987" max="8989" width="0" style="238" hidden="1" customWidth="1"/>
    <col min="8990" max="9216" width="9.140625" style="238"/>
    <col min="9217" max="9217" width="3.5703125" style="238" customWidth="1"/>
    <col min="9218" max="9218" width="34.85546875" style="238" customWidth="1"/>
    <col min="9219" max="9219" width="9.140625" style="238"/>
    <col min="9220" max="9220" width="2.85546875" style="238" customWidth="1"/>
    <col min="9221" max="9227" width="9.28515625" style="238" customWidth="1"/>
    <col min="9228" max="9228" width="11.140625" style="238" customWidth="1"/>
    <col min="9229" max="9229" width="10.85546875" style="238" customWidth="1"/>
    <col min="9230" max="9231" width="9.28515625" style="238" customWidth="1"/>
    <col min="9232" max="9242" width="9.140625" style="238"/>
    <col min="9243" max="9245" width="0" style="238" hidden="1" customWidth="1"/>
    <col min="9246" max="9472" width="9.140625" style="238"/>
    <col min="9473" max="9473" width="3.5703125" style="238" customWidth="1"/>
    <col min="9474" max="9474" width="34.85546875" style="238" customWidth="1"/>
    <col min="9475" max="9475" width="9.140625" style="238"/>
    <col min="9476" max="9476" width="2.85546875" style="238" customWidth="1"/>
    <col min="9477" max="9483" width="9.28515625" style="238" customWidth="1"/>
    <col min="9484" max="9484" width="11.140625" style="238" customWidth="1"/>
    <col min="9485" max="9485" width="10.85546875" style="238" customWidth="1"/>
    <col min="9486" max="9487" width="9.28515625" style="238" customWidth="1"/>
    <col min="9488" max="9498" width="9.140625" style="238"/>
    <col min="9499" max="9501" width="0" style="238" hidden="1" customWidth="1"/>
    <col min="9502" max="9728" width="9.140625" style="238"/>
    <col min="9729" max="9729" width="3.5703125" style="238" customWidth="1"/>
    <col min="9730" max="9730" width="34.85546875" style="238" customWidth="1"/>
    <col min="9731" max="9731" width="9.140625" style="238"/>
    <col min="9732" max="9732" width="2.85546875" style="238" customWidth="1"/>
    <col min="9733" max="9739" width="9.28515625" style="238" customWidth="1"/>
    <col min="9740" max="9740" width="11.140625" style="238" customWidth="1"/>
    <col min="9741" max="9741" width="10.85546875" style="238" customWidth="1"/>
    <col min="9742" max="9743" width="9.28515625" style="238" customWidth="1"/>
    <col min="9744" max="9754" width="9.140625" style="238"/>
    <col min="9755" max="9757" width="0" style="238" hidden="1" customWidth="1"/>
    <col min="9758" max="9984" width="9.140625" style="238"/>
    <col min="9985" max="9985" width="3.5703125" style="238" customWidth="1"/>
    <col min="9986" max="9986" width="34.85546875" style="238" customWidth="1"/>
    <col min="9987" max="9987" width="9.140625" style="238"/>
    <col min="9988" max="9988" width="2.85546875" style="238" customWidth="1"/>
    <col min="9989" max="9995" width="9.28515625" style="238" customWidth="1"/>
    <col min="9996" max="9996" width="11.140625" style="238" customWidth="1"/>
    <col min="9997" max="9997" width="10.85546875" style="238" customWidth="1"/>
    <col min="9998" max="9999" width="9.28515625" style="238" customWidth="1"/>
    <col min="10000" max="10010" width="9.140625" style="238"/>
    <col min="10011" max="10013" width="0" style="238" hidden="1" customWidth="1"/>
    <col min="10014" max="10240" width="9.140625" style="238"/>
    <col min="10241" max="10241" width="3.5703125" style="238" customWidth="1"/>
    <col min="10242" max="10242" width="34.85546875" style="238" customWidth="1"/>
    <col min="10243" max="10243" width="9.140625" style="238"/>
    <col min="10244" max="10244" width="2.85546875" style="238" customWidth="1"/>
    <col min="10245" max="10251" width="9.28515625" style="238" customWidth="1"/>
    <col min="10252" max="10252" width="11.140625" style="238" customWidth="1"/>
    <col min="10253" max="10253" width="10.85546875" style="238" customWidth="1"/>
    <col min="10254" max="10255" width="9.28515625" style="238" customWidth="1"/>
    <col min="10256" max="10266" width="9.140625" style="238"/>
    <col min="10267" max="10269" width="0" style="238" hidden="1" customWidth="1"/>
    <col min="10270" max="10496" width="9.140625" style="238"/>
    <col min="10497" max="10497" width="3.5703125" style="238" customWidth="1"/>
    <col min="10498" max="10498" width="34.85546875" style="238" customWidth="1"/>
    <col min="10499" max="10499" width="9.140625" style="238"/>
    <col min="10500" max="10500" width="2.85546875" style="238" customWidth="1"/>
    <col min="10501" max="10507" width="9.28515625" style="238" customWidth="1"/>
    <col min="10508" max="10508" width="11.140625" style="238" customWidth="1"/>
    <col min="10509" max="10509" width="10.85546875" style="238" customWidth="1"/>
    <col min="10510" max="10511" width="9.28515625" style="238" customWidth="1"/>
    <col min="10512" max="10522" width="9.140625" style="238"/>
    <col min="10523" max="10525" width="0" style="238" hidden="1" customWidth="1"/>
    <col min="10526" max="10752" width="9.140625" style="238"/>
    <col min="10753" max="10753" width="3.5703125" style="238" customWidth="1"/>
    <col min="10754" max="10754" width="34.85546875" style="238" customWidth="1"/>
    <col min="10755" max="10755" width="9.140625" style="238"/>
    <col min="10756" max="10756" width="2.85546875" style="238" customWidth="1"/>
    <col min="10757" max="10763" width="9.28515625" style="238" customWidth="1"/>
    <col min="10764" max="10764" width="11.140625" style="238" customWidth="1"/>
    <col min="10765" max="10765" width="10.85546875" style="238" customWidth="1"/>
    <col min="10766" max="10767" width="9.28515625" style="238" customWidth="1"/>
    <col min="10768" max="10778" width="9.140625" style="238"/>
    <col min="10779" max="10781" width="0" style="238" hidden="1" customWidth="1"/>
    <col min="10782" max="11008" width="9.140625" style="238"/>
    <col min="11009" max="11009" width="3.5703125" style="238" customWidth="1"/>
    <col min="11010" max="11010" width="34.85546875" style="238" customWidth="1"/>
    <col min="11011" max="11011" width="9.140625" style="238"/>
    <col min="11012" max="11012" width="2.85546875" style="238" customWidth="1"/>
    <col min="11013" max="11019" width="9.28515625" style="238" customWidth="1"/>
    <col min="11020" max="11020" width="11.140625" style="238" customWidth="1"/>
    <col min="11021" max="11021" width="10.85546875" style="238" customWidth="1"/>
    <col min="11022" max="11023" width="9.28515625" style="238" customWidth="1"/>
    <col min="11024" max="11034" width="9.140625" style="238"/>
    <col min="11035" max="11037" width="0" style="238" hidden="1" customWidth="1"/>
    <col min="11038" max="11264" width="9.140625" style="238"/>
    <col min="11265" max="11265" width="3.5703125" style="238" customWidth="1"/>
    <col min="11266" max="11266" width="34.85546875" style="238" customWidth="1"/>
    <col min="11267" max="11267" width="9.140625" style="238"/>
    <col min="11268" max="11268" width="2.85546875" style="238" customWidth="1"/>
    <col min="11269" max="11275" width="9.28515625" style="238" customWidth="1"/>
    <col min="11276" max="11276" width="11.140625" style="238" customWidth="1"/>
    <col min="11277" max="11277" width="10.85546875" style="238" customWidth="1"/>
    <col min="11278" max="11279" width="9.28515625" style="238" customWidth="1"/>
    <col min="11280" max="11290" width="9.140625" style="238"/>
    <col min="11291" max="11293" width="0" style="238" hidden="1" customWidth="1"/>
    <col min="11294" max="11520" width="9.140625" style="238"/>
    <col min="11521" max="11521" width="3.5703125" style="238" customWidth="1"/>
    <col min="11522" max="11522" width="34.85546875" style="238" customWidth="1"/>
    <col min="11523" max="11523" width="9.140625" style="238"/>
    <col min="11524" max="11524" width="2.85546875" style="238" customWidth="1"/>
    <col min="11525" max="11531" width="9.28515625" style="238" customWidth="1"/>
    <col min="11532" max="11532" width="11.140625" style="238" customWidth="1"/>
    <col min="11533" max="11533" width="10.85546875" style="238" customWidth="1"/>
    <col min="11534" max="11535" width="9.28515625" style="238" customWidth="1"/>
    <col min="11536" max="11546" width="9.140625" style="238"/>
    <col min="11547" max="11549" width="0" style="238" hidden="1" customWidth="1"/>
    <col min="11550" max="11776" width="9.140625" style="238"/>
    <col min="11777" max="11777" width="3.5703125" style="238" customWidth="1"/>
    <col min="11778" max="11778" width="34.85546875" style="238" customWidth="1"/>
    <col min="11779" max="11779" width="9.140625" style="238"/>
    <col min="11780" max="11780" width="2.85546875" style="238" customWidth="1"/>
    <col min="11781" max="11787" width="9.28515625" style="238" customWidth="1"/>
    <col min="11788" max="11788" width="11.140625" style="238" customWidth="1"/>
    <col min="11789" max="11789" width="10.85546875" style="238" customWidth="1"/>
    <col min="11790" max="11791" width="9.28515625" style="238" customWidth="1"/>
    <col min="11792" max="11802" width="9.140625" style="238"/>
    <col min="11803" max="11805" width="0" style="238" hidden="1" customWidth="1"/>
    <col min="11806" max="12032" width="9.140625" style="238"/>
    <col min="12033" max="12033" width="3.5703125" style="238" customWidth="1"/>
    <col min="12034" max="12034" width="34.85546875" style="238" customWidth="1"/>
    <col min="12035" max="12035" width="9.140625" style="238"/>
    <col min="12036" max="12036" width="2.85546875" style="238" customWidth="1"/>
    <col min="12037" max="12043" width="9.28515625" style="238" customWidth="1"/>
    <col min="12044" max="12044" width="11.140625" style="238" customWidth="1"/>
    <col min="12045" max="12045" width="10.85546875" style="238" customWidth="1"/>
    <col min="12046" max="12047" width="9.28515625" style="238" customWidth="1"/>
    <col min="12048" max="12058" width="9.140625" style="238"/>
    <col min="12059" max="12061" width="0" style="238" hidden="1" customWidth="1"/>
    <col min="12062" max="12288" width="9.140625" style="238"/>
    <col min="12289" max="12289" width="3.5703125" style="238" customWidth="1"/>
    <col min="12290" max="12290" width="34.85546875" style="238" customWidth="1"/>
    <col min="12291" max="12291" width="9.140625" style="238"/>
    <col min="12292" max="12292" width="2.85546875" style="238" customWidth="1"/>
    <col min="12293" max="12299" width="9.28515625" style="238" customWidth="1"/>
    <col min="12300" max="12300" width="11.140625" style="238" customWidth="1"/>
    <col min="12301" max="12301" width="10.85546875" style="238" customWidth="1"/>
    <col min="12302" max="12303" width="9.28515625" style="238" customWidth="1"/>
    <col min="12304" max="12314" width="9.140625" style="238"/>
    <col min="12315" max="12317" width="0" style="238" hidden="1" customWidth="1"/>
    <col min="12318" max="12544" width="9.140625" style="238"/>
    <col min="12545" max="12545" width="3.5703125" style="238" customWidth="1"/>
    <col min="12546" max="12546" width="34.85546875" style="238" customWidth="1"/>
    <col min="12547" max="12547" width="9.140625" style="238"/>
    <col min="12548" max="12548" width="2.85546875" style="238" customWidth="1"/>
    <col min="12549" max="12555" width="9.28515625" style="238" customWidth="1"/>
    <col min="12556" max="12556" width="11.140625" style="238" customWidth="1"/>
    <col min="12557" max="12557" width="10.85546875" style="238" customWidth="1"/>
    <col min="12558" max="12559" width="9.28515625" style="238" customWidth="1"/>
    <col min="12560" max="12570" width="9.140625" style="238"/>
    <col min="12571" max="12573" width="0" style="238" hidden="1" customWidth="1"/>
    <col min="12574" max="12800" width="9.140625" style="238"/>
    <col min="12801" max="12801" width="3.5703125" style="238" customWidth="1"/>
    <col min="12802" max="12802" width="34.85546875" style="238" customWidth="1"/>
    <col min="12803" max="12803" width="9.140625" style="238"/>
    <col min="12804" max="12804" width="2.85546875" style="238" customWidth="1"/>
    <col min="12805" max="12811" width="9.28515625" style="238" customWidth="1"/>
    <col min="12812" max="12812" width="11.140625" style="238" customWidth="1"/>
    <col min="12813" max="12813" width="10.85546875" style="238" customWidth="1"/>
    <col min="12814" max="12815" width="9.28515625" style="238" customWidth="1"/>
    <col min="12816" max="12826" width="9.140625" style="238"/>
    <col min="12827" max="12829" width="0" style="238" hidden="1" customWidth="1"/>
    <col min="12830" max="13056" width="9.140625" style="238"/>
    <col min="13057" max="13057" width="3.5703125" style="238" customWidth="1"/>
    <col min="13058" max="13058" width="34.85546875" style="238" customWidth="1"/>
    <col min="13059" max="13059" width="9.140625" style="238"/>
    <col min="13060" max="13060" width="2.85546875" style="238" customWidth="1"/>
    <col min="13061" max="13067" width="9.28515625" style="238" customWidth="1"/>
    <col min="13068" max="13068" width="11.140625" style="238" customWidth="1"/>
    <col min="13069" max="13069" width="10.85546875" style="238" customWidth="1"/>
    <col min="13070" max="13071" width="9.28515625" style="238" customWidth="1"/>
    <col min="13072" max="13082" width="9.140625" style="238"/>
    <col min="13083" max="13085" width="0" style="238" hidden="1" customWidth="1"/>
    <col min="13086" max="13312" width="9.140625" style="238"/>
    <col min="13313" max="13313" width="3.5703125" style="238" customWidth="1"/>
    <col min="13314" max="13314" width="34.85546875" style="238" customWidth="1"/>
    <col min="13315" max="13315" width="9.140625" style="238"/>
    <col min="13316" max="13316" width="2.85546875" style="238" customWidth="1"/>
    <col min="13317" max="13323" width="9.28515625" style="238" customWidth="1"/>
    <col min="13324" max="13324" width="11.140625" style="238" customWidth="1"/>
    <col min="13325" max="13325" width="10.85546875" style="238" customWidth="1"/>
    <col min="13326" max="13327" width="9.28515625" style="238" customWidth="1"/>
    <col min="13328" max="13338" width="9.140625" style="238"/>
    <col min="13339" max="13341" width="0" style="238" hidden="1" customWidth="1"/>
    <col min="13342" max="13568" width="9.140625" style="238"/>
    <col min="13569" max="13569" width="3.5703125" style="238" customWidth="1"/>
    <col min="13570" max="13570" width="34.85546875" style="238" customWidth="1"/>
    <col min="13571" max="13571" width="9.140625" style="238"/>
    <col min="13572" max="13572" width="2.85546875" style="238" customWidth="1"/>
    <col min="13573" max="13579" width="9.28515625" style="238" customWidth="1"/>
    <col min="13580" max="13580" width="11.140625" style="238" customWidth="1"/>
    <col min="13581" max="13581" width="10.85546875" style="238" customWidth="1"/>
    <col min="13582" max="13583" width="9.28515625" style="238" customWidth="1"/>
    <col min="13584" max="13594" width="9.140625" style="238"/>
    <col min="13595" max="13597" width="0" style="238" hidden="1" customWidth="1"/>
    <col min="13598" max="13824" width="9.140625" style="238"/>
    <col min="13825" max="13825" width="3.5703125" style="238" customWidth="1"/>
    <col min="13826" max="13826" width="34.85546875" style="238" customWidth="1"/>
    <col min="13827" max="13827" width="9.140625" style="238"/>
    <col min="13828" max="13828" width="2.85546875" style="238" customWidth="1"/>
    <col min="13829" max="13835" width="9.28515625" style="238" customWidth="1"/>
    <col min="13836" max="13836" width="11.140625" style="238" customWidth="1"/>
    <col min="13837" max="13837" width="10.85546875" style="238" customWidth="1"/>
    <col min="13838" max="13839" width="9.28515625" style="238" customWidth="1"/>
    <col min="13840" max="13850" width="9.140625" style="238"/>
    <col min="13851" max="13853" width="0" style="238" hidden="1" customWidth="1"/>
    <col min="13854" max="14080" width="9.140625" style="238"/>
    <col min="14081" max="14081" width="3.5703125" style="238" customWidth="1"/>
    <col min="14082" max="14082" width="34.85546875" style="238" customWidth="1"/>
    <col min="14083" max="14083" width="9.140625" style="238"/>
    <col min="14084" max="14084" width="2.85546875" style="238" customWidth="1"/>
    <col min="14085" max="14091" width="9.28515625" style="238" customWidth="1"/>
    <col min="14092" max="14092" width="11.140625" style="238" customWidth="1"/>
    <col min="14093" max="14093" width="10.85546875" style="238" customWidth="1"/>
    <col min="14094" max="14095" width="9.28515625" style="238" customWidth="1"/>
    <col min="14096" max="14106" width="9.140625" style="238"/>
    <col min="14107" max="14109" width="0" style="238" hidden="1" customWidth="1"/>
    <col min="14110" max="14336" width="9.140625" style="238"/>
    <col min="14337" max="14337" width="3.5703125" style="238" customWidth="1"/>
    <col min="14338" max="14338" width="34.85546875" style="238" customWidth="1"/>
    <col min="14339" max="14339" width="9.140625" style="238"/>
    <col min="14340" max="14340" width="2.85546875" style="238" customWidth="1"/>
    <col min="14341" max="14347" width="9.28515625" style="238" customWidth="1"/>
    <col min="14348" max="14348" width="11.140625" style="238" customWidth="1"/>
    <col min="14349" max="14349" width="10.85546875" style="238" customWidth="1"/>
    <col min="14350" max="14351" width="9.28515625" style="238" customWidth="1"/>
    <col min="14352" max="14362" width="9.140625" style="238"/>
    <col min="14363" max="14365" width="0" style="238" hidden="1" customWidth="1"/>
    <col min="14366" max="14592" width="9.140625" style="238"/>
    <col min="14593" max="14593" width="3.5703125" style="238" customWidth="1"/>
    <col min="14594" max="14594" width="34.85546875" style="238" customWidth="1"/>
    <col min="14595" max="14595" width="9.140625" style="238"/>
    <col min="14596" max="14596" width="2.85546875" style="238" customWidth="1"/>
    <col min="14597" max="14603" width="9.28515625" style="238" customWidth="1"/>
    <col min="14604" max="14604" width="11.140625" style="238" customWidth="1"/>
    <col min="14605" max="14605" width="10.85546875" style="238" customWidth="1"/>
    <col min="14606" max="14607" width="9.28515625" style="238" customWidth="1"/>
    <col min="14608" max="14618" width="9.140625" style="238"/>
    <col min="14619" max="14621" width="0" style="238" hidden="1" customWidth="1"/>
    <col min="14622" max="14848" width="9.140625" style="238"/>
    <col min="14849" max="14849" width="3.5703125" style="238" customWidth="1"/>
    <col min="14850" max="14850" width="34.85546875" style="238" customWidth="1"/>
    <col min="14851" max="14851" width="9.140625" style="238"/>
    <col min="14852" max="14852" width="2.85546875" style="238" customWidth="1"/>
    <col min="14853" max="14859" width="9.28515625" style="238" customWidth="1"/>
    <col min="14860" max="14860" width="11.140625" style="238" customWidth="1"/>
    <col min="14861" max="14861" width="10.85546875" style="238" customWidth="1"/>
    <col min="14862" max="14863" width="9.28515625" style="238" customWidth="1"/>
    <col min="14864" max="14874" width="9.140625" style="238"/>
    <col min="14875" max="14877" width="0" style="238" hidden="1" customWidth="1"/>
    <col min="14878" max="15104" width="9.140625" style="238"/>
    <col min="15105" max="15105" width="3.5703125" style="238" customWidth="1"/>
    <col min="15106" max="15106" width="34.85546875" style="238" customWidth="1"/>
    <col min="15107" max="15107" width="9.140625" style="238"/>
    <col min="15108" max="15108" width="2.85546875" style="238" customWidth="1"/>
    <col min="15109" max="15115" width="9.28515625" style="238" customWidth="1"/>
    <col min="15116" max="15116" width="11.140625" style="238" customWidth="1"/>
    <col min="15117" max="15117" width="10.85546875" style="238" customWidth="1"/>
    <col min="15118" max="15119" width="9.28515625" style="238" customWidth="1"/>
    <col min="15120" max="15130" width="9.140625" style="238"/>
    <col min="15131" max="15133" width="0" style="238" hidden="1" customWidth="1"/>
    <col min="15134" max="15360" width="9.140625" style="238"/>
    <col min="15361" max="15361" width="3.5703125" style="238" customWidth="1"/>
    <col min="15362" max="15362" width="34.85546875" style="238" customWidth="1"/>
    <col min="15363" max="15363" width="9.140625" style="238"/>
    <col min="15364" max="15364" width="2.85546875" style="238" customWidth="1"/>
    <col min="15365" max="15371" width="9.28515625" style="238" customWidth="1"/>
    <col min="15372" max="15372" width="11.140625" style="238" customWidth="1"/>
    <col min="15373" max="15373" width="10.85546875" style="238" customWidth="1"/>
    <col min="15374" max="15375" width="9.28515625" style="238" customWidth="1"/>
    <col min="15376" max="15386" width="9.140625" style="238"/>
    <col min="15387" max="15389" width="0" style="238" hidden="1" customWidth="1"/>
    <col min="15390" max="15616" width="9.140625" style="238"/>
    <col min="15617" max="15617" width="3.5703125" style="238" customWidth="1"/>
    <col min="15618" max="15618" width="34.85546875" style="238" customWidth="1"/>
    <col min="15619" max="15619" width="9.140625" style="238"/>
    <col min="15620" max="15620" width="2.85546875" style="238" customWidth="1"/>
    <col min="15621" max="15627" width="9.28515625" style="238" customWidth="1"/>
    <col min="15628" max="15628" width="11.140625" style="238" customWidth="1"/>
    <col min="15629" max="15629" width="10.85546875" style="238" customWidth="1"/>
    <col min="15630" max="15631" width="9.28515625" style="238" customWidth="1"/>
    <col min="15632" max="15642" width="9.140625" style="238"/>
    <col min="15643" max="15645" width="0" style="238" hidden="1" customWidth="1"/>
    <col min="15646" max="15872" width="9.140625" style="238"/>
    <col min="15873" max="15873" width="3.5703125" style="238" customWidth="1"/>
    <col min="15874" max="15874" width="34.85546875" style="238" customWidth="1"/>
    <col min="15875" max="15875" width="9.140625" style="238"/>
    <col min="15876" max="15876" width="2.85546875" style="238" customWidth="1"/>
    <col min="15877" max="15883" width="9.28515625" style="238" customWidth="1"/>
    <col min="15884" max="15884" width="11.140625" style="238" customWidth="1"/>
    <col min="15885" max="15885" width="10.85546875" style="238" customWidth="1"/>
    <col min="15886" max="15887" width="9.28515625" style="238" customWidth="1"/>
    <col min="15888" max="15898" width="9.140625" style="238"/>
    <col min="15899" max="15901" width="0" style="238" hidden="1" customWidth="1"/>
    <col min="15902" max="16128" width="9.140625" style="238"/>
    <col min="16129" max="16129" width="3.5703125" style="238" customWidth="1"/>
    <col min="16130" max="16130" width="34.85546875" style="238" customWidth="1"/>
    <col min="16131" max="16131" width="9.140625" style="238"/>
    <col min="16132" max="16132" width="2.85546875" style="238" customWidth="1"/>
    <col min="16133" max="16139" width="9.28515625" style="238" customWidth="1"/>
    <col min="16140" max="16140" width="11.140625" style="238" customWidth="1"/>
    <col min="16141" max="16141" width="10.85546875" style="238" customWidth="1"/>
    <col min="16142" max="16143" width="9.28515625" style="238" customWidth="1"/>
    <col min="16144" max="16154" width="9.140625" style="238"/>
    <col min="16155" max="16157" width="0" style="238" hidden="1" customWidth="1"/>
    <col min="16158" max="16384" width="9.140625" style="238"/>
  </cols>
  <sheetData>
    <row r="1" spans="1:28" ht="14.25" customHeight="1" thickBot="1" x14ac:dyDescent="0.25">
      <c r="A1" s="98" t="s">
        <v>479</v>
      </c>
      <c r="B1" s="306"/>
      <c r="C1" s="306"/>
      <c r="D1" s="306"/>
      <c r="E1" s="306"/>
      <c r="F1" s="306"/>
      <c r="AB1" s="238" t="s">
        <v>12</v>
      </c>
    </row>
    <row r="2" spans="1:28" s="2" customFormat="1" ht="12.75" customHeight="1" x14ac:dyDescent="0.2">
      <c r="A2" s="3" t="s">
        <v>289</v>
      </c>
      <c r="B2" s="307"/>
      <c r="C2" s="307"/>
      <c r="D2" s="307"/>
      <c r="E2" s="307"/>
      <c r="F2" s="307"/>
      <c r="G2" s="307"/>
      <c r="H2" s="307"/>
      <c r="I2" s="307"/>
      <c r="J2" s="307"/>
      <c r="K2" s="307"/>
      <c r="L2" s="307"/>
      <c r="M2" s="790" t="s">
        <v>3</v>
      </c>
      <c r="N2" s="791"/>
      <c r="O2" s="792"/>
      <c r="P2" s="307"/>
      <c r="AB2" s="238" t="s">
        <v>13</v>
      </c>
    </row>
    <row r="3" spans="1:28" s="2" customFormat="1" ht="12.75" customHeight="1" x14ac:dyDescent="0.2">
      <c r="A3" s="3" t="s">
        <v>290</v>
      </c>
      <c r="B3" s="307"/>
      <c r="C3" s="307"/>
      <c r="D3" s="307"/>
      <c r="E3" s="307"/>
      <c r="F3" s="307"/>
      <c r="G3" s="307"/>
      <c r="H3" s="307"/>
      <c r="I3" s="307"/>
      <c r="J3" s="307"/>
      <c r="K3" s="307"/>
      <c r="L3" s="307"/>
      <c r="M3" s="308" t="s">
        <v>8</v>
      </c>
      <c r="N3" s="793" t="s">
        <v>9</v>
      </c>
      <c r="O3" s="794"/>
      <c r="P3" s="307"/>
      <c r="AB3" s="238" t="s">
        <v>9</v>
      </c>
    </row>
    <row r="4" spans="1:28" ht="13.5" thickBot="1" x14ac:dyDescent="0.25">
      <c r="A4" s="309"/>
      <c r="B4" s="310"/>
      <c r="C4" s="311"/>
      <c r="D4" s="311"/>
      <c r="E4" s="311"/>
      <c r="F4" s="311"/>
      <c r="M4" s="312" t="s">
        <v>11</v>
      </c>
      <c r="N4" s="795" t="s">
        <v>291</v>
      </c>
      <c r="O4" s="796"/>
    </row>
    <row r="5" spans="1:28" x14ac:dyDescent="0.2">
      <c r="N5" s="313"/>
      <c r="O5" s="313"/>
    </row>
    <row r="6" spans="1:28" x14ac:dyDescent="0.2">
      <c r="A6" s="314"/>
      <c r="B6" s="314"/>
      <c r="C6" s="797" t="s">
        <v>292</v>
      </c>
      <c r="D6" s="315"/>
      <c r="E6" s="799" t="s">
        <v>15</v>
      </c>
      <c r="F6" s="799"/>
      <c r="G6" s="799"/>
      <c r="H6" s="799"/>
      <c r="I6" s="799"/>
      <c r="J6" s="799"/>
      <c r="K6" s="799"/>
      <c r="L6" s="799"/>
      <c r="M6" s="799"/>
      <c r="N6" s="316"/>
      <c r="O6" s="316"/>
    </row>
    <row r="7" spans="1:28" ht="90" x14ac:dyDescent="0.2">
      <c r="A7" s="317"/>
      <c r="B7" s="317"/>
      <c r="C7" s="798"/>
      <c r="D7" s="318"/>
      <c r="E7" s="319" t="s">
        <v>293</v>
      </c>
      <c r="F7" s="319" t="s">
        <v>294</v>
      </c>
      <c r="G7" s="319" t="s">
        <v>295</v>
      </c>
      <c r="H7" s="319" t="s">
        <v>296</v>
      </c>
      <c r="I7" s="319" t="s">
        <v>297</v>
      </c>
      <c r="J7" s="319" t="s">
        <v>298</v>
      </c>
      <c r="K7" s="319" t="s">
        <v>299</v>
      </c>
      <c r="L7" s="319" t="s">
        <v>300</v>
      </c>
      <c r="M7" s="319" t="s">
        <v>301</v>
      </c>
      <c r="N7" s="319" t="s">
        <v>302</v>
      </c>
      <c r="O7" s="319" t="s">
        <v>303</v>
      </c>
    </row>
    <row r="8" spans="1:28" x14ac:dyDescent="0.2">
      <c r="A8" s="35" t="s">
        <v>145</v>
      </c>
      <c r="B8" s="36"/>
      <c r="C8" s="30"/>
      <c r="D8" s="30"/>
      <c r="E8" s="321"/>
      <c r="F8" s="321"/>
      <c r="G8" s="321"/>
      <c r="H8" s="321"/>
      <c r="I8" s="321"/>
      <c r="J8" s="321"/>
      <c r="K8" s="321"/>
      <c r="L8" s="321"/>
      <c r="M8" s="321"/>
      <c r="N8" s="321"/>
      <c r="O8" s="321"/>
    </row>
    <row r="9" spans="1:28" s="149" customFormat="1" x14ac:dyDescent="0.2">
      <c r="A9" s="18"/>
      <c r="B9" s="18" t="s">
        <v>25</v>
      </c>
      <c r="C9" s="23">
        <f t="shared" ref="C9:C15" ca="1" si="0">VLOOKUP(TRIM($B9),INDIRECT($AB$22),2+$AB$16,FALSE)</f>
        <v>452230</v>
      </c>
      <c r="D9" s="23"/>
      <c r="E9" s="320">
        <f t="shared" ref="E9:E15" ca="1" si="1">VLOOKUP(TRIM($B9),INDIRECT($AB$22),3+$AB$16,FALSE)</f>
        <v>89.4</v>
      </c>
      <c r="F9" s="320">
        <f t="shared" ref="F9:F15" ca="1" si="2">VLOOKUP(TRIM($B9),INDIRECT($AB$22),4+$AB$16,FALSE)</f>
        <v>70.400000000000006</v>
      </c>
      <c r="G9" s="320">
        <f t="shared" ref="G9:G15" ca="1" si="3">VLOOKUP(TRIM($B9),INDIRECT($AB$22),5+$AB$16,FALSE)</f>
        <v>98.7</v>
      </c>
      <c r="H9" s="320">
        <f t="shared" ref="H9:H15" ca="1" si="4">VLOOKUP(TRIM($B9),INDIRECT($AB$22),6+$AB$16,FALSE)</f>
        <v>98</v>
      </c>
      <c r="I9" s="320">
        <f t="shared" ref="I9:I15" ca="1" si="5">VLOOKUP(TRIM($B9),INDIRECT($AB$22),7+$AB$16,FALSE)</f>
        <v>71.099999999999994</v>
      </c>
      <c r="J9" s="320">
        <f t="shared" ref="J9:J15" ca="1" si="6">VLOOKUP(TRIM($B9),INDIRECT($AB$22),8+$AB$16,FALSE)</f>
        <v>40.4</v>
      </c>
      <c r="K9" s="320">
        <f t="shared" ref="K9:K15" ca="1" si="7">VLOOKUP(TRIM($B9),INDIRECT($AB$22),9+$AB$16,FALSE)</f>
        <v>63</v>
      </c>
      <c r="L9" s="320">
        <f t="shared" ref="L9:L15" ca="1" si="8">VLOOKUP(TRIM($B9),INDIRECT($AB$22),10+$AB$16,FALSE)</f>
        <v>42</v>
      </c>
      <c r="M9" s="320">
        <f t="shared" ref="M9:M15" ca="1" si="9">VLOOKUP(TRIM($B9),INDIRECT($AB$22),11+$AB$16,FALSE)</f>
        <v>27.6</v>
      </c>
      <c r="N9" s="320">
        <f t="shared" ref="N9:N15" ca="1" si="10">VLOOKUP(TRIM($B9),INDIRECT($AB$22),12+$AB$16,FALSE)</f>
        <v>76.8</v>
      </c>
      <c r="O9" s="320">
        <f t="shared" ref="O9:O15" ca="1" si="11">VLOOKUP(TRIM($B9),INDIRECT($AB$22),13+$AB$16,FALSE)</f>
        <v>78.400000000000006</v>
      </c>
      <c r="P9" s="238"/>
      <c r="Q9" s="238"/>
      <c r="R9" s="238"/>
      <c r="S9" s="238"/>
      <c r="T9" s="238"/>
      <c r="U9" s="238"/>
      <c r="V9" s="238"/>
      <c r="W9" s="238"/>
      <c r="X9" s="238"/>
      <c r="Y9" s="238"/>
      <c r="AB9" s="238" t="s">
        <v>304</v>
      </c>
    </row>
    <row r="10" spans="1:28" x14ac:dyDescent="0.2">
      <c r="A10" s="18"/>
      <c r="B10" s="18" t="s">
        <v>26</v>
      </c>
      <c r="C10" s="23">
        <f t="shared" ca="1" si="0"/>
        <v>119030</v>
      </c>
      <c r="D10" s="23"/>
      <c r="E10" s="320">
        <f t="shared" ca="1" si="1"/>
        <v>58.6</v>
      </c>
      <c r="F10" s="320">
        <f t="shared" ca="1" si="2"/>
        <v>23.4</v>
      </c>
      <c r="G10" s="320">
        <f t="shared" ca="1" si="3"/>
        <v>84.9</v>
      </c>
      <c r="H10" s="320">
        <f t="shared" ca="1" si="4"/>
        <v>79.599999999999994</v>
      </c>
      <c r="I10" s="320">
        <f t="shared" ca="1" si="5"/>
        <v>24</v>
      </c>
      <c r="J10" s="320">
        <f t="shared" ca="1" si="6"/>
        <v>10.8</v>
      </c>
      <c r="K10" s="320">
        <f t="shared" ca="1" si="7"/>
        <v>17.8</v>
      </c>
      <c r="L10" s="320">
        <f t="shared" ca="1" si="8"/>
        <v>10.5</v>
      </c>
      <c r="M10" s="320">
        <f t="shared" ca="1" si="9"/>
        <v>4.5</v>
      </c>
      <c r="N10" s="320">
        <f t="shared" ca="1" si="10"/>
        <v>45.8</v>
      </c>
      <c r="O10" s="320">
        <f t="shared" ca="1" si="11"/>
        <v>41.3</v>
      </c>
      <c r="AB10" s="238" t="s">
        <v>305</v>
      </c>
    </row>
    <row r="11" spans="1:28" x14ac:dyDescent="0.2">
      <c r="A11" s="18"/>
      <c r="B11" s="19" t="s">
        <v>27</v>
      </c>
      <c r="C11" s="30">
        <f t="shared" ca="1" si="0"/>
        <v>97270</v>
      </c>
      <c r="D11" s="30"/>
      <c r="E11" s="321">
        <f t="shared" ca="1" si="1"/>
        <v>65.3</v>
      </c>
      <c r="F11" s="321">
        <f t="shared" ca="1" si="2"/>
        <v>26.5</v>
      </c>
      <c r="G11" s="321">
        <f t="shared" ca="1" si="3"/>
        <v>92.3</v>
      </c>
      <c r="H11" s="321">
        <f t="shared" ca="1" si="4"/>
        <v>87.8</v>
      </c>
      <c r="I11" s="321">
        <f t="shared" ca="1" si="5"/>
        <v>27.3</v>
      </c>
      <c r="J11" s="321">
        <f t="shared" ca="1" si="6"/>
        <v>12.3</v>
      </c>
      <c r="K11" s="321">
        <f t="shared" ca="1" si="7"/>
        <v>20.2</v>
      </c>
      <c r="L11" s="321">
        <f t="shared" ca="1" si="8"/>
        <v>12</v>
      </c>
      <c r="M11" s="321">
        <f t="shared" ca="1" si="9"/>
        <v>5.0999999999999996</v>
      </c>
      <c r="N11" s="321">
        <f t="shared" ca="1" si="10"/>
        <v>50.2</v>
      </c>
      <c r="O11" s="321">
        <f t="shared" ca="1" si="11"/>
        <v>45.7</v>
      </c>
      <c r="AB11" s="238" t="s">
        <v>306</v>
      </c>
    </row>
    <row r="12" spans="1:28" x14ac:dyDescent="0.2">
      <c r="A12" s="18"/>
      <c r="B12" s="185" t="s">
        <v>28</v>
      </c>
      <c r="C12" s="30">
        <f t="shared" ca="1" si="0"/>
        <v>63460</v>
      </c>
      <c r="D12" s="30"/>
      <c r="E12" s="321">
        <f t="shared" ca="1" si="1"/>
        <v>69.400000000000006</v>
      </c>
      <c r="F12" s="321">
        <f t="shared" ca="1" si="2"/>
        <v>28.6</v>
      </c>
      <c r="G12" s="321">
        <f t="shared" ca="1" si="3"/>
        <v>95.6</v>
      </c>
      <c r="H12" s="321">
        <f t="shared" ca="1" si="4"/>
        <v>92</v>
      </c>
      <c r="I12" s="321">
        <f t="shared" ca="1" si="5"/>
        <v>29.3</v>
      </c>
      <c r="J12" s="321">
        <f t="shared" ca="1" si="6"/>
        <v>13.4</v>
      </c>
      <c r="K12" s="321">
        <f t="shared" ca="1" si="7"/>
        <v>21.8</v>
      </c>
      <c r="L12" s="321">
        <f t="shared" ca="1" si="8"/>
        <v>13.2</v>
      </c>
      <c r="M12" s="321">
        <f t="shared" ca="1" si="9"/>
        <v>5.5</v>
      </c>
      <c r="N12" s="321">
        <f t="shared" ca="1" si="10"/>
        <v>53.6</v>
      </c>
      <c r="O12" s="321">
        <f t="shared" ca="1" si="11"/>
        <v>49.2</v>
      </c>
      <c r="AB12" s="238" t="s">
        <v>307</v>
      </c>
    </row>
    <row r="13" spans="1:28" x14ac:dyDescent="0.2">
      <c r="A13" s="18"/>
      <c r="B13" s="185" t="s">
        <v>29</v>
      </c>
      <c r="C13" s="30">
        <f t="shared" ca="1" si="0"/>
        <v>33810</v>
      </c>
      <c r="D13" s="30"/>
      <c r="E13" s="321">
        <f t="shared" ca="1" si="1"/>
        <v>57.6</v>
      </c>
      <c r="F13" s="321">
        <f t="shared" ca="1" si="2"/>
        <v>22.6</v>
      </c>
      <c r="G13" s="321">
        <f t="shared" ca="1" si="3"/>
        <v>86.1</v>
      </c>
      <c r="H13" s="321">
        <f t="shared" ca="1" si="4"/>
        <v>79.8</v>
      </c>
      <c r="I13" s="321">
        <f t="shared" ca="1" si="5"/>
        <v>23.4</v>
      </c>
      <c r="J13" s="321">
        <f t="shared" ca="1" si="6"/>
        <v>10.199999999999999</v>
      </c>
      <c r="K13" s="321">
        <f t="shared" ca="1" si="7"/>
        <v>17</v>
      </c>
      <c r="L13" s="321">
        <f t="shared" ca="1" si="8"/>
        <v>9.8000000000000007</v>
      </c>
      <c r="M13" s="321">
        <f t="shared" ca="1" si="9"/>
        <v>4.3</v>
      </c>
      <c r="N13" s="321">
        <f t="shared" ca="1" si="10"/>
        <v>43.9</v>
      </c>
      <c r="O13" s="321">
        <f t="shared" ca="1" si="11"/>
        <v>39.200000000000003</v>
      </c>
      <c r="AB13" s="2" t="s">
        <v>291</v>
      </c>
    </row>
    <row r="14" spans="1:28" x14ac:dyDescent="0.2">
      <c r="A14" s="18"/>
      <c r="B14" s="19" t="s">
        <v>30</v>
      </c>
      <c r="C14" s="30">
        <f t="shared" ca="1" si="0"/>
        <v>21760</v>
      </c>
      <c r="D14" s="30"/>
      <c r="E14" s="321">
        <f t="shared" ca="1" si="1"/>
        <v>28.5</v>
      </c>
      <c r="F14" s="321">
        <f t="shared" ca="1" si="2"/>
        <v>9.5</v>
      </c>
      <c r="G14" s="321">
        <f t="shared" ca="1" si="3"/>
        <v>51.7</v>
      </c>
      <c r="H14" s="321">
        <f t="shared" ca="1" si="4"/>
        <v>43.2</v>
      </c>
      <c r="I14" s="321">
        <f t="shared" ca="1" si="5"/>
        <v>9.6999999999999993</v>
      </c>
      <c r="J14" s="321">
        <f t="shared" ca="1" si="6"/>
        <v>4.0999999999999996</v>
      </c>
      <c r="K14" s="321">
        <f t="shared" ca="1" si="7"/>
        <v>7.5</v>
      </c>
      <c r="L14" s="321">
        <f t="shared" ca="1" si="8"/>
        <v>3.6</v>
      </c>
      <c r="M14" s="321">
        <f t="shared" ca="1" si="9"/>
        <v>1.7</v>
      </c>
      <c r="N14" s="321">
        <f t="shared" ca="1" si="10"/>
        <v>26.2</v>
      </c>
      <c r="O14" s="321">
        <f t="shared" ca="1" si="11"/>
        <v>21.7</v>
      </c>
      <c r="AB14" s="238" t="str">
        <f>"Table1_"&amp;LEFT(N4,2)&amp;RIGHT(N4,2)&amp;"_data"</f>
        <v>Table1_2013_data</v>
      </c>
    </row>
    <row r="15" spans="1:28" s="149" customFormat="1" x14ac:dyDescent="0.2">
      <c r="A15" s="21"/>
      <c r="B15" s="21" t="s">
        <v>330</v>
      </c>
      <c r="C15" s="23">
        <f t="shared" ca="1" si="0"/>
        <v>571334</v>
      </c>
      <c r="D15" s="23"/>
      <c r="E15" s="320">
        <f t="shared" ca="1" si="1"/>
        <v>82.9</v>
      </c>
      <c r="F15" s="320">
        <f t="shared" ca="1" si="2"/>
        <v>60.6</v>
      </c>
      <c r="G15" s="320">
        <f t="shared" ca="1" si="3"/>
        <v>95.8</v>
      </c>
      <c r="H15" s="320">
        <f t="shared" ca="1" si="4"/>
        <v>94.2</v>
      </c>
      <c r="I15" s="320">
        <f t="shared" ca="1" si="5"/>
        <v>61.3</v>
      </c>
      <c r="J15" s="320">
        <f t="shared" ca="1" si="6"/>
        <v>34.200000000000003</v>
      </c>
      <c r="K15" s="320">
        <f t="shared" ca="1" si="7"/>
        <v>53.6</v>
      </c>
      <c r="L15" s="320">
        <f t="shared" ca="1" si="8"/>
        <v>35.5</v>
      </c>
      <c r="M15" s="320">
        <f t="shared" ca="1" si="9"/>
        <v>22.8</v>
      </c>
      <c r="N15" s="320">
        <f t="shared" ca="1" si="10"/>
        <v>70.400000000000006</v>
      </c>
      <c r="O15" s="320">
        <f t="shared" ca="1" si="11"/>
        <v>70.7</v>
      </c>
      <c r="P15" s="238"/>
      <c r="Q15" s="238"/>
      <c r="R15" s="238"/>
      <c r="S15" s="238"/>
      <c r="T15" s="238"/>
      <c r="U15" s="238"/>
      <c r="V15" s="238"/>
    </row>
    <row r="16" spans="1:28" x14ac:dyDescent="0.2">
      <c r="A16" s="21"/>
      <c r="B16" s="39"/>
      <c r="C16" s="30"/>
      <c r="D16" s="40"/>
      <c r="E16" s="321"/>
      <c r="F16" s="321"/>
      <c r="G16" s="321"/>
      <c r="H16" s="321"/>
      <c r="I16" s="321"/>
      <c r="J16" s="321"/>
      <c r="K16" s="321"/>
      <c r="L16" s="321"/>
      <c r="M16" s="321"/>
      <c r="N16" s="321"/>
      <c r="O16" s="321"/>
      <c r="AB16" s="238">
        <f>IF(N3="Girls",0,IF(N3="Boys",12,IF(N3="All",24)))</f>
        <v>24</v>
      </c>
    </row>
    <row r="17" spans="1:28" x14ac:dyDescent="0.2">
      <c r="A17" s="42" t="s">
        <v>506</v>
      </c>
      <c r="B17" s="39"/>
      <c r="C17" s="30"/>
      <c r="D17" s="40"/>
      <c r="E17" s="321"/>
      <c r="F17" s="321"/>
      <c r="G17" s="321"/>
      <c r="H17" s="321"/>
      <c r="I17" s="321"/>
      <c r="J17" s="321"/>
      <c r="K17" s="321"/>
      <c r="L17" s="321"/>
      <c r="M17" s="321"/>
      <c r="N17" s="321"/>
      <c r="O17" s="321"/>
      <c r="AB17" s="322" t="s">
        <v>308</v>
      </c>
    </row>
    <row r="18" spans="1:28" x14ac:dyDescent="0.2">
      <c r="A18" s="21"/>
      <c r="B18" s="186" t="s">
        <v>31</v>
      </c>
      <c r="C18" s="30">
        <f t="shared" ref="C18:C30" ca="1" si="12">VLOOKUP(TRIM($B18),INDIRECT($AB$14),2+$AB$16,FALSE)</f>
        <v>6957</v>
      </c>
      <c r="D18" s="30"/>
      <c r="E18" s="321">
        <f t="shared" ref="E18:E30" ca="1" si="13">VLOOKUP(TRIM($B18),INDIRECT($AB$14),3+$AB$16,FALSE)</f>
        <v>58.9</v>
      </c>
      <c r="F18" s="321">
        <f t="shared" ref="F18:F30" ca="1" si="14">VLOOKUP(TRIM($B18),INDIRECT($AB$14),4+$AB$16,FALSE)</f>
        <v>18.7</v>
      </c>
      <c r="G18" s="321">
        <f t="shared" ref="G18:G30" ca="1" si="15">VLOOKUP(TRIM($B18),INDIRECT($AB$14),5+$AB$16,FALSE)</f>
        <v>90.7</v>
      </c>
      <c r="H18" s="321">
        <f t="shared" ref="H18:H30" ca="1" si="16">VLOOKUP(TRIM($B18),INDIRECT($AB$14),6+$AB$16,FALSE)</f>
        <v>84.2</v>
      </c>
      <c r="I18" s="321">
        <f ca="1">VLOOKUP(TRIM($B18),INDIRECT($AB$14),7+$AB$16,FALSE)</f>
        <v>19.100000000000001</v>
      </c>
      <c r="J18" s="321">
        <f t="shared" ref="J18:J30" ca="1" si="17">VLOOKUP(TRIM($B18),INDIRECT($AB$14),8+$AB$16,FALSE)</f>
        <v>6.4</v>
      </c>
      <c r="K18" s="321">
        <f ca="1">VLOOKUP(TRIM($B18),INDIRECT($AB$14),9+$AB$16,FALSE)</f>
        <v>14.5</v>
      </c>
      <c r="L18" s="321">
        <f ca="1">VLOOKUP(TRIM($B18),INDIRECT($AB$14),10+$AB$16,FALSE)</f>
        <v>6.5</v>
      </c>
      <c r="M18" s="321">
        <f ca="1">VLOOKUP(TRIM($B18),INDIRECT($AB$14),11+$AB$16,FALSE)</f>
        <v>2.2000000000000002</v>
      </c>
      <c r="N18" s="321">
        <f ca="1">VLOOKUP(TRIM($B18),INDIRECT($AB$14),12+$AB$16,FALSE)</f>
        <v>52.4</v>
      </c>
      <c r="O18" s="321">
        <f ca="1">VLOOKUP(TRIM($B18),INDIRECT($AB$14),13+$AB$16,FALSE)</f>
        <v>41.7</v>
      </c>
      <c r="AB18" s="238" t="str">
        <f>"Table1_"&amp;LEFT(N4,2)&amp;RIGHT(N4,2)&amp;"_EAL"</f>
        <v>Table1_2013_EAL</v>
      </c>
    </row>
    <row r="19" spans="1:28" x14ac:dyDescent="0.2">
      <c r="A19" s="21"/>
      <c r="B19" s="186" t="s">
        <v>32</v>
      </c>
      <c r="C19" s="30">
        <f t="shared" ca="1" si="12"/>
        <v>11639</v>
      </c>
      <c r="D19" s="30"/>
      <c r="E19" s="321">
        <f t="shared" ca="1" si="13"/>
        <v>39</v>
      </c>
      <c r="F19" s="321">
        <f t="shared" ca="1" si="14"/>
        <v>5.0999999999999996</v>
      </c>
      <c r="G19" s="321">
        <f t="shared" ca="1" si="15"/>
        <v>67.8</v>
      </c>
      <c r="H19" s="321">
        <f t="shared" ca="1" si="16"/>
        <v>56.4</v>
      </c>
      <c r="I19" s="321">
        <f t="shared" ref="I19:I30" ca="1" si="18">VLOOKUP(TRIM($B19),INDIRECT($AB$14),7+$AB$16,FALSE)</f>
        <v>5.2</v>
      </c>
      <c r="J19" s="321">
        <f t="shared" ca="1" si="17"/>
        <v>3.2</v>
      </c>
      <c r="K19" s="321">
        <f t="shared" ref="K19:K30" ca="1" si="19">VLOOKUP(TRIM($B19),INDIRECT($AB$14),9+$AB$16,FALSE)</f>
        <v>3.1</v>
      </c>
      <c r="L19" s="321">
        <f t="shared" ref="L19:L30" ca="1" si="20">VLOOKUP(TRIM($B19),INDIRECT($AB$14),10+$AB$16,FALSE)</f>
        <v>2</v>
      </c>
      <c r="M19" s="321">
        <f t="shared" ref="M19:M30" ca="1" si="21">VLOOKUP(TRIM($B19),INDIRECT($AB$14),11+$AB$16,FALSE)</f>
        <v>0.5</v>
      </c>
      <c r="N19" s="321">
        <f t="shared" ref="N19:N30" ca="1" si="22">VLOOKUP(TRIM($B19),INDIRECT($AB$14),12+$AB$16,FALSE)</f>
        <v>29.8</v>
      </c>
      <c r="O19" s="321">
        <f t="shared" ref="O19:O30" ca="1" si="23">VLOOKUP(TRIM($B19),INDIRECT($AB$14),13+$AB$16,FALSE)</f>
        <v>18.5</v>
      </c>
      <c r="AB19" s="322" t="s">
        <v>309</v>
      </c>
    </row>
    <row r="20" spans="1:28" s="149" customFormat="1" x14ac:dyDescent="0.2">
      <c r="A20" s="21"/>
      <c r="B20" s="186" t="s">
        <v>33</v>
      </c>
      <c r="C20" s="30">
        <f t="shared" ca="1" si="12"/>
        <v>2301</v>
      </c>
      <c r="D20" s="30"/>
      <c r="E20" s="321">
        <f t="shared" ca="1" si="13"/>
        <v>4.7</v>
      </c>
      <c r="F20" s="321">
        <f t="shared" ca="1" si="14"/>
        <v>0.7</v>
      </c>
      <c r="G20" s="321">
        <f t="shared" ca="1" si="15"/>
        <v>9.6999999999999993</v>
      </c>
      <c r="H20" s="321">
        <f t="shared" ca="1" si="16"/>
        <v>6</v>
      </c>
      <c r="I20" s="321">
        <f t="shared" ca="1" si="18"/>
        <v>0.7</v>
      </c>
      <c r="J20" s="321">
        <f t="shared" ca="1" si="17"/>
        <v>0.4</v>
      </c>
      <c r="K20" s="321">
        <f t="shared" ca="1" si="19"/>
        <v>0.6</v>
      </c>
      <c r="L20" s="321">
        <f t="shared" ca="1" si="20"/>
        <v>0.3</v>
      </c>
      <c r="M20" s="321" t="str">
        <f t="shared" ca="1" si="21"/>
        <v>x</v>
      </c>
      <c r="N20" s="321">
        <f t="shared" ca="1" si="22"/>
        <v>4.0999999999999996</v>
      </c>
      <c r="O20" s="321">
        <f t="shared" ca="1" si="23"/>
        <v>2.2000000000000002</v>
      </c>
      <c r="P20" s="238"/>
      <c r="Q20" s="238"/>
      <c r="R20" s="238"/>
      <c r="S20" s="238"/>
      <c r="T20" s="238"/>
      <c r="U20" s="238"/>
      <c r="V20" s="238"/>
      <c r="AB20" s="238" t="str">
        <f>"Table1_"&amp;LEFT(N4,2)&amp;RIGHT(N4,2)&amp;"_FSM"</f>
        <v>Table1_2013_FSM</v>
      </c>
    </row>
    <row r="21" spans="1:28" x14ac:dyDescent="0.2">
      <c r="A21" s="21"/>
      <c r="B21" s="186" t="s">
        <v>34</v>
      </c>
      <c r="C21" s="30">
        <f t="shared" ca="1" si="12"/>
        <v>525</v>
      </c>
      <c r="D21" s="30"/>
      <c r="E21" s="321">
        <f t="shared" ca="1" si="13"/>
        <v>3.4</v>
      </c>
      <c r="F21" s="321" t="str">
        <f t="shared" ca="1" si="14"/>
        <v>x</v>
      </c>
      <c r="G21" s="321">
        <f t="shared" ca="1" si="15"/>
        <v>5.3</v>
      </c>
      <c r="H21" s="321">
        <f t="shared" ca="1" si="16"/>
        <v>3.4</v>
      </c>
      <c r="I21" s="321" t="str">
        <f t="shared" ca="1" si="18"/>
        <v>x</v>
      </c>
      <c r="J21" s="321" t="str">
        <f t="shared" ca="1" si="17"/>
        <v>x</v>
      </c>
      <c r="K21" s="321" t="str">
        <f t="shared" ca="1" si="19"/>
        <v>x</v>
      </c>
      <c r="L21" s="321" t="str">
        <f t="shared" ca="1" si="20"/>
        <v>x</v>
      </c>
      <c r="M21" s="321" t="str">
        <f t="shared" ca="1" si="21"/>
        <v>x</v>
      </c>
      <c r="N21" s="321">
        <f t="shared" ca="1" si="22"/>
        <v>2.5</v>
      </c>
      <c r="O21" s="321">
        <f t="shared" ca="1" si="23"/>
        <v>1.9</v>
      </c>
      <c r="AB21" s="322" t="s">
        <v>310</v>
      </c>
    </row>
    <row r="22" spans="1:28" x14ac:dyDescent="0.2">
      <c r="A22" s="21"/>
      <c r="B22" s="186" t="s">
        <v>35</v>
      </c>
      <c r="C22" s="30">
        <f t="shared" ca="1" si="12"/>
        <v>16780</v>
      </c>
      <c r="D22" s="30"/>
      <c r="E22" s="321">
        <f t="shared" ca="1" si="13"/>
        <v>43.6</v>
      </c>
      <c r="F22" s="321">
        <f t="shared" ca="1" si="14"/>
        <v>18.399999999999999</v>
      </c>
      <c r="G22" s="321">
        <f t="shared" ca="1" si="15"/>
        <v>72.599999999999994</v>
      </c>
      <c r="H22" s="321">
        <f t="shared" ca="1" si="16"/>
        <v>66.400000000000006</v>
      </c>
      <c r="I22" s="321">
        <f t="shared" ca="1" si="18"/>
        <v>19.399999999999999</v>
      </c>
      <c r="J22" s="321">
        <f t="shared" ca="1" si="17"/>
        <v>7.6</v>
      </c>
      <c r="K22" s="321">
        <f t="shared" ca="1" si="19"/>
        <v>13</v>
      </c>
      <c r="L22" s="321">
        <f t="shared" ca="1" si="20"/>
        <v>7.6</v>
      </c>
      <c r="M22" s="321">
        <f t="shared" ca="1" si="21"/>
        <v>3</v>
      </c>
      <c r="N22" s="321">
        <f t="shared" ca="1" si="22"/>
        <v>31.9</v>
      </c>
      <c r="O22" s="321">
        <f t="shared" ca="1" si="23"/>
        <v>30.4</v>
      </c>
      <c r="AB22" s="238" t="str">
        <f>"Table1_"&amp;LEFT(N4,2)&amp;RIGHT(N4,2)&amp;"_SEN"</f>
        <v>Table1_2013_SEN</v>
      </c>
    </row>
    <row r="23" spans="1:28" x14ac:dyDescent="0.2">
      <c r="A23" s="21"/>
      <c r="B23" s="188" t="s">
        <v>36</v>
      </c>
      <c r="C23" s="30">
        <f t="shared" ca="1" si="12"/>
        <v>3905</v>
      </c>
      <c r="D23" s="30"/>
      <c r="E23" s="321">
        <f t="shared" ca="1" si="13"/>
        <v>49.9</v>
      </c>
      <c r="F23" s="321">
        <f t="shared" ca="1" si="14"/>
        <v>13.8</v>
      </c>
      <c r="G23" s="321">
        <f t="shared" ca="1" si="15"/>
        <v>81.900000000000006</v>
      </c>
      <c r="H23" s="321">
        <f t="shared" ca="1" si="16"/>
        <v>72</v>
      </c>
      <c r="I23" s="321">
        <f t="shared" ca="1" si="18"/>
        <v>14.1</v>
      </c>
      <c r="J23" s="321">
        <f t="shared" ca="1" si="17"/>
        <v>8.3000000000000007</v>
      </c>
      <c r="K23" s="321">
        <f t="shared" ca="1" si="19"/>
        <v>10.6</v>
      </c>
      <c r="L23" s="321">
        <f t="shared" ca="1" si="20"/>
        <v>5.9</v>
      </c>
      <c r="M23" s="321">
        <f t="shared" ca="1" si="21"/>
        <v>2.4</v>
      </c>
      <c r="N23" s="321">
        <f t="shared" ca="1" si="22"/>
        <v>41.8</v>
      </c>
      <c r="O23" s="321">
        <f t="shared" ca="1" si="23"/>
        <v>35.6</v>
      </c>
    </row>
    <row r="24" spans="1:28" x14ac:dyDescent="0.2">
      <c r="A24" s="21"/>
      <c r="B24" s="186" t="s">
        <v>37</v>
      </c>
      <c r="C24" s="30">
        <f t="shared" ca="1" si="12"/>
        <v>1387</v>
      </c>
      <c r="D24" s="30"/>
      <c r="E24" s="321">
        <f t="shared" ca="1" si="13"/>
        <v>73.5</v>
      </c>
      <c r="F24" s="321">
        <f t="shared" ca="1" si="14"/>
        <v>42.7</v>
      </c>
      <c r="G24" s="321">
        <f t="shared" ca="1" si="15"/>
        <v>91.9</v>
      </c>
      <c r="H24" s="321">
        <f t="shared" ca="1" si="16"/>
        <v>86.4</v>
      </c>
      <c r="I24" s="321">
        <f t="shared" ca="1" si="18"/>
        <v>43.1</v>
      </c>
      <c r="J24" s="321">
        <f t="shared" ca="1" si="17"/>
        <v>20.8</v>
      </c>
      <c r="K24" s="321">
        <f t="shared" ca="1" si="19"/>
        <v>35.799999999999997</v>
      </c>
      <c r="L24" s="321">
        <f t="shared" ca="1" si="20"/>
        <v>19.7</v>
      </c>
      <c r="M24" s="321">
        <f t="shared" ca="1" si="21"/>
        <v>11.5</v>
      </c>
      <c r="N24" s="321">
        <f t="shared" ca="1" si="22"/>
        <v>60.5</v>
      </c>
      <c r="O24" s="321">
        <f t="shared" ca="1" si="23"/>
        <v>63.2</v>
      </c>
      <c r="AB24" s="238" t="str">
        <f>"Table1_"&amp;LEFT(N4,2)&amp;RIGHT(N4,2)&amp;"_DIS"</f>
        <v>Table1_2013_DIS</v>
      </c>
    </row>
    <row r="25" spans="1:28" s="149" customFormat="1" x14ac:dyDescent="0.2">
      <c r="A25" s="21"/>
      <c r="B25" s="188" t="s">
        <v>38</v>
      </c>
      <c r="C25" s="30">
        <f t="shared" ca="1" si="12"/>
        <v>715</v>
      </c>
      <c r="D25" s="30"/>
      <c r="E25" s="321">
        <f t="shared" ca="1" si="13"/>
        <v>72.2</v>
      </c>
      <c r="F25" s="321">
        <f t="shared" ca="1" si="14"/>
        <v>45</v>
      </c>
      <c r="G25" s="321">
        <f t="shared" ca="1" si="15"/>
        <v>90.9</v>
      </c>
      <c r="H25" s="321">
        <f t="shared" ca="1" si="16"/>
        <v>87</v>
      </c>
      <c r="I25" s="321">
        <f t="shared" ca="1" si="18"/>
        <v>45.6</v>
      </c>
      <c r="J25" s="321">
        <f t="shared" ca="1" si="17"/>
        <v>23.2</v>
      </c>
      <c r="K25" s="321">
        <f t="shared" ca="1" si="19"/>
        <v>38.9</v>
      </c>
      <c r="L25" s="321">
        <f t="shared" ca="1" si="20"/>
        <v>22.2</v>
      </c>
      <c r="M25" s="321">
        <f t="shared" ca="1" si="21"/>
        <v>12.7</v>
      </c>
      <c r="N25" s="321">
        <f t="shared" ca="1" si="22"/>
        <v>62.9</v>
      </c>
      <c r="O25" s="321">
        <f t="shared" ca="1" si="23"/>
        <v>62.9</v>
      </c>
      <c r="P25" s="238"/>
      <c r="Q25" s="238"/>
      <c r="R25" s="238"/>
      <c r="S25" s="238"/>
      <c r="T25" s="238"/>
      <c r="U25" s="238"/>
      <c r="V25" s="238"/>
    </row>
    <row r="26" spans="1:28" x14ac:dyDescent="0.2">
      <c r="A26" s="21"/>
      <c r="B26" s="186" t="s">
        <v>39</v>
      </c>
      <c r="C26" s="30">
        <f t="shared" ca="1" si="12"/>
        <v>56</v>
      </c>
      <c r="D26" s="30"/>
      <c r="E26" s="321">
        <f t="shared" ca="1" si="13"/>
        <v>58.9</v>
      </c>
      <c r="F26" s="321" t="str">
        <f t="shared" ca="1" si="14"/>
        <v>x</v>
      </c>
      <c r="G26" s="321">
        <f t="shared" ca="1" si="15"/>
        <v>66.099999999999994</v>
      </c>
      <c r="H26" s="321">
        <f t="shared" ca="1" si="16"/>
        <v>62.5</v>
      </c>
      <c r="I26" s="321" t="str">
        <f t="shared" ca="1" si="18"/>
        <v>x</v>
      </c>
      <c r="J26" s="321" t="str">
        <f t="shared" ca="1" si="17"/>
        <v>x</v>
      </c>
      <c r="K26" s="321" t="str">
        <f t="shared" ca="1" si="19"/>
        <v>x</v>
      </c>
      <c r="L26" s="321" t="str">
        <f t="shared" ca="1" si="20"/>
        <v>x</v>
      </c>
      <c r="M26" s="321">
        <f t="shared" ca="1" si="21"/>
        <v>8.9</v>
      </c>
      <c r="N26" s="321">
        <f t="shared" ca="1" si="22"/>
        <v>32.700000000000003</v>
      </c>
      <c r="O26" s="321">
        <f t="shared" ca="1" si="23"/>
        <v>38.9</v>
      </c>
    </row>
    <row r="27" spans="1:28" x14ac:dyDescent="0.2">
      <c r="A27" s="21"/>
      <c r="B27" s="186" t="s">
        <v>40</v>
      </c>
      <c r="C27" s="30">
        <f t="shared" ca="1" si="12"/>
        <v>2045</v>
      </c>
      <c r="D27" s="30"/>
      <c r="E27" s="321">
        <f t="shared" ca="1" si="13"/>
        <v>59.6</v>
      </c>
      <c r="F27" s="321">
        <f t="shared" ca="1" si="14"/>
        <v>33.200000000000003</v>
      </c>
      <c r="G27" s="321">
        <f t="shared" ca="1" si="15"/>
        <v>80.5</v>
      </c>
      <c r="H27" s="321">
        <f t="shared" ca="1" si="16"/>
        <v>75</v>
      </c>
      <c r="I27" s="321">
        <f t="shared" ca="1" si="18"/>
        <v>33.700000000000003</v>
      </c>
      <c r="J27" s="321">
        <f t="shared" ca="1" si="17"/>
        <v>16.899999999999999</v>
      </c>
      <c r="K27" s="321">
        <f t="shared" ca="1" si="19"/>
        <v>28.1</v>
      </c>
      <c r="L27" s="321">
        <f t="shared" ca="1" si="20"/>
        <v>16.100000000000001</v>
      </c>
      <c r="M27" s="321">
        <f t="shared" ca="1" si="21"/>
        <v>9.1</v>
      </c>
      <c r="N27" s="321">
        <f t="shared" ca="1" si="22"/>
        <v>51.4</v>
      </c>
      <c r="O27" s="321">
        <f t="shared" ca="1" si="23"/>
        <v>48.7</v>
      </c>
    </row>
    <row r="28" spans="1:28" x14ac:dyDescent="0.2">
      <c r="A28" s="21"/>
      <c r="B28" s="186" t="s">
        <v>41</v>
      </c>
      <c r="C28" s="30">
        <f t="shared" ca="1" si="12"/>
        <v>5879</v>
      </c>
      <c r="D28" s="30"/>
      <c r="E28" s="321">
        <f t="shared" ca="1" si="13"/>
        <v>47.4</v>
      </c>
      <c r="F28" s="321">
        <f t="shared" ca="1" si="14"/>
        <v>26</v>
      </c>
      <c r="G28" s="321">
        <f t="shared" ca="1" si="15"/>
        <v>68.8</v>
      </c>
      <c r="H28" s="321">
        <f t="shared" ca="1" si="16"/>
        <v>63.9</v>
      </c>
      <c r="I28" s="321">
        <f t="shared" ca="1" si="18"/>
        <v>26.6</v>
      </c>
      <c r="J28" s="321">
        <f t="shared" ca="1" si="17"/>
        <v>10.7</v>
      </c>
      <c r="K28" s="321">
        <f t="shared" ca="1" si="19"/>
        <v>20.9</v>
      </c>
      <c r="L28" s="321">
        <f t="shared" ca="1" si="20"/>
        <v>10.9</v>
      </c>
      <c r="M28" s="321">
        <f t="shared" ca="1" si="21"/>
        <v>5.6</v>
      </c>
      <c r="N28" s="321">
        <f t="shared" ca="1" si="22"/>
        <v>41.1</v>
      </c>
      <c r="O28" s="321">
        <f t="shared" ca="1" si="23"/>
        <v>42.7</v>
      </c>
    </row>
    <row r="29" spans="1:28" s="149" customFormat="1" x14ac:dyDescent="0.2">
      <c r="A29" s="21"/>
      <c r="B29" s="188" t="s">
        <v>42</v>
      </c>
      <c r="C29" s="30">
        <f t="shared" ca="1" si="12"/>
        <v>2820</v>
      </c>
      <c r="D29" s="30"/>
      <c r="E29" s="321">
        <f t="shared" ca="1" si="13"/>
        <v>62.3</v>
      </c>
      <c r="F29" s="321">
        <f t="shared" ca="1" si="14"/>
        <v>30.5</v>
      </c>
      <c r="G29" s="321">
        <f t="shared" ca="1" si="15"/>
        <v>85.6</v>
      </c>
      <c r="H29" s="321">
        <f t="shared" ca="1" si="16"/>
        <v>80.3</v>
      </c>
      <c r="I29" s="321">
        <f t="shared" ca="1" si="18"/>
        <v>31.6</v>
      </c>
      <c r="J29" s="321">
        <f t="shared" ca="1" si="17"/>
        <v>14.3</v>
      </c>
      <c r="K29" s="321">
        <f t="shared" ca="1" si="19"/>
        <v>23.9</v>
      </c>
      <c r="L29" s="321">
        <f t="shared" ca="1" si="20"/>
        <v>14.1</v>
      </c>
      <c r="M29" s="321">
        <f t="shared" ca="1" si="21"/>
        <v>7.1</v>
      </c>
      <c r="N29" s="321">
        <f t="shared" ca="1" si="22"/>
        <v>48.3</v>
      </c>
      <c r="O29" s="321">
        <f t="shared" ca="1" si="23"/>
        <v>46.1</v>
      </c>
      <c r="P29" s="238"/>
      <c r="Q29" s="238"/>
      <c r="R29" s="238"/>
      <c r="S29" s="238"/>
      <c r="T29" s="238"/>
      <c r="U29" s="238"/>
      <c r="V29" s="238"/>
    </row>
    <row r="30" spans="1:28" x14ac:dyDescent="0.2">
      <c r="A30" s="323"/>
      <c r="B30" s="189" t="s">
        <v>492</v>
      </c>
      <c r="C30" s="46">
        <f t="shared" ca="1" si="12"/>
        <v>55570</v>
      </c>
      <c r="D30" s="46"/>
      <c r="E30" s="324">
        <f t="shared" ca="1" si="13"/>
        <v>46.2</v>
      </c>
      <c r="F30" s="324">
        <f t="shared" ca="1" si="14"/>
        <v>17.399999999999999</v>
      </c>
      <c r="G30" s="324">
        <f t="shared" ca="1" si="15"/>
        <v>72.599999999999994</v>
      </c>
      <c r="H30" s="324">
        <f t="shared" ca="1" si="16"/>
        <v>65.5</v>
      </c>
      <c r="I30" s="324">
        <f t="shared" ca="1" si="18"/>
        <v>18</v>
      </c>
      <c r="J30" s="324">
        <f t="shared" ca="1" si="17"/>
        <v>7.8</v>
      </c>
      <c r="K30" s="324">
        <f t="shared" ca="1" si="19"/>
        <v>13.3</v>
      </c>
      <c r="L30" s="324">
        <f t="shared" ca="1" si="20"/>
        <v>7.4</v>
      </c>
      <c r="M30" s="324">
        <f t="shared" ca="1" si="21"/>
        <v>3.3</v>
      </c>
      <c r="N30" s="324">
        <f t="shared" ca="1" si="22"/>
        <v>37</v>
      </c>
      <c r="O30" s="324">
        <f t="shared" ca="1" si="23"/>
        <v>32.4</v>
      </c>
    </row>
    <row r="31" spans="1:28" x14ac:dyDescent="0.2">
      <c r="A31" s="18"/>
      <c r="B31" s="325"/>
      <c r="C31" s="19"/>
      <c r="D31" s="19"/>
      <c r="E31" s="19"/>
      <c r="F31" s="19"/>
      <c r="G31" s="19"/>
      <c r="H31" s="19"/>
      <c r="I31" s="19"/>
      <c r="J31" s="19"/>
      <c r="K31" s="19"/>
      <c r="L31" s="19"/>
      <c r="O31" s="326" t="s">
        <v>311</v>
      </c>
    </row>
    <row r="32" spans="1:28" s="149" customFormat="1" x14ac:dyDescent="0.2">
      <c r="A32" s="327" t="s">
        <v>312</v>
      </c>
      <c r="B32" s="327"/>
      <c r="C32" s="327"/>
      <c r="D32" s="327"/>
      <c r="E32" s="327"/>
      <c r="F32" s="327"/>
      <c r="G32" s="327"/>
      <c r="H32" s="327"/>
      <c r="I32" s="327"/>
      <c r="J32" s="327"/>
      <c r="K32" s="327"/>
      <c r="L32" s="19"/>
      <c r="M32" s="19"/>
      <c r="N32" s="238"/>
      <c r="O32" s="238"/>
      <c r="P32" s="238"/>
      <c r="Q32" s="238"/>
      <c r="R32" s="238"/>
      <c r="S32" s="238"/>
      <c r="T32" s="238"/>
      <c r="U32" s="238"/>
      <c r="V32" s="238"/>
    </row>
    <row r="33" spans="1:15" ht="13.5" customHeight="1" x14ac:dyDescent="0.2">
      <c r="A33" s="49" t="s">
        <v>313</v>
      </c>
      <c r="B33" s="327"/>
      <c r="C33" s="327"/>
      <c r="D33" s="327"/>
      <c r="E33" s="327"/>
      <c r="F33" s="327"/>
      <c r="G33" s="327"/>
      <c r="H33" s="327"/>
      <c r="I33" s="327"/>
      <c r="J33" s="327"/>
      <c r="K33" s="327"/>
      <c r="L33" s="19"/>
      <c r="M33" s="19"/>
      <c r="N33" s="19"/>
    </row>
    <row r="34" spans="1:15" x14ac:dyDescent="0.2">
      <c r="A34" s="49" t="s">
        <v>314</v>
      </c>
      <c r="B34" s="327"/>
      <c r="C34" s="327"/>
      <c r="D34" s="327"/>
      <c r="E34" s="327"/>
      <c r="F34" s="327"/>
      <c r="G34" s="327"/>
      <c r="H34" s="327"/>
      <c r="I34" s="327"/>
      <c r="J34" s="327"/>
      <c r="K34" s="327"/>
      <c r="L34" s="327"/>
      <c r="M34" s="19"/>
      <c r="N34" s="19"/>
      <c r="O34" s="19"/>
    </row>
    <row r="35" spans="1:15" x14ac:dyDescent="0.2">
      <c r="A35" s="329" t="s">
        <v>417</v>
      </c>
      <c r="B35" s="327"/>
      <c r="C35" s="327"/>
      <c r="D35" s="327"/>
      <c r="E35" s="327"/>
      <c r="F35" s="327"/>
      <c r="G35" s="327"/>
      <c r="H35" s="327"/>
      <c r="I35" s="327"/>
      <c r="J35" s="327"/>
      <c r="K35" s="327"/>
      <c r="L35" s="327"/>
      <c r="M35" s="19"/>
      <c r="N35" s="19"/>
      <c r="O35" s="19"/>
    </row>
    <row r="36" spans="1:15" x14ac:dyDescent="0.2">
      <c r="A36" s="330" t="s">
        <v>315</v>
      </c>
      <c r="B36" s="330"/>
      <c r="C36" s="330"/>
      <c r="D36" s="330"/>
      <c r="E36" s="330"/>
      <c r="F36" s="330"/>
      <c r="G36" s="330"/>
      <c r="H36" s="330"/>
      <c r="I36" s="330"/>
      <c r="J36" s="330"/>
      <c r="K36" s="330"/>
      <c r="L36" s="330"/>
      <c r="M36" s="330"/>
      <c r="N36" s="330"/>
      <c r="O36" s="330"/>
    </row>
    <row r="37" spans="1:15" x14ac:dyDescent="0.2">
      <c r="A37" s="49" t="s">
        <v>491</v>
      </c>
      <c r="B37" s="49"/>
      <c r="C37" s="19"/>
      <c r="D37" s="19"/>
      <c r="E37" s="19"/>
      <c r="F37" s="19"/>
      <c r="G37" s="19"/>
      <c r="H37" s="19"/>
      <c r="I37" s="19"/>
      <c r="J37" s="19"/>
      <c r="K37" s="19"/>
      <c r="L37" s="19"/>
      <c r="M37" s="19"/>
      <c r="N37" s="19"/>
    </row>
    <row r="38" spans="1:15" ht="12.75" customHeight="1" x14ac:dyDescent="0.2">
      <c r="A38" s="49" t="s">
        <v>493</v>
      </c>
      <c r="B38" s="49"/>
      <c r="C38" s="19"/>
      <c r="D38" s="19"/>
      <c r="E38" s="19"/>
      <c r="F38" s="19"/>
      <c r="G38" s="19"/>
      <c r="H38" s="19"/>
      <c r="I38" s="19"/>
      <c r="J38" s="19"/>
      <c r="K38" s="19"/>
      <c r="L38" s="19"/>
      <c r="M38" s="19"/>
      <c r="N38" s="19"/>
    </row>
    <row r="39" spans="1:15" x14ac:dyDescent="0.2">
      <c r="A39" s="788" t="s">
        <v>494</v>
      </c>
      <c r="B39" s="789"/>
      <c r="C39" s="789"/>
      <c r="D39" s="789"/>
      <c r="E39" s="789"/>
      <c r="F39" s="789"/>
      <c r="G39" s="789"/>
      <c r="H39" s="789"/>
      <c r="I39" s="789"/>
      <c r="J39" s="789"/>
      <c r="K39" s="789"/>
      <c r="L39" s="789"/>
      <c r="M39" s="789"/>
      <c r="N39" s="789"/>
      <c r="O39" s="789"/>
    </row>
    <row r="40" spans="1:15" x14ac:dyDescent="0.2">
      <c r="A40" s="789"/>
      <c r="B40" s="789"/>
      <c r="C40" s="789"/>
      <c r="D40" s="789"/>
      <c r="E40" s="789"/>
      <c r="F40" s="789"/>
      <c r="G40" s="789"/>
      <c r="H40" s="789"/>
      <c r="I40" s="789"/>
      <c r="J40" s="789"/>
      <c r="K40" s="789"/>
      <c r="L40" s="789"/>
      <c r="M40" s="789"/>
      <c r="N40" s="789"/>
      <c r="O40" s="789"/>
    </row>
    <row r="41" spans="1:15" x14ac:dyDescent="0.2">
      <c r="A41" s="328"/>
      <c r="B41" s="332"/>
      <c r="C41" s="332"/>
      <c r="D41" s="332"/>
      <c r="E41" s="332"/>
      <c r="F41" s="332"/>
      <c r="G41" s="332"/>
      <c r="H41" s="332"/>
      <c r="I41" s="332"/>
      <c r="J41" s="332"/>
      <c r="K41" s="332"/>
      <c r="L41" s="332"/>
      <c r="M41" s="332"/>
      <c r="N41" s="332"/>
      <c r="O41" s="332"/>
    </row>
    <row r="42" spans="1:15" x14ac:dyDescent="0.2">
      <c r="A42" s="282" t="s">
        <v>316</v>
      </c>
      <c r="B42" s="282"/>
      <c r="C42" s="332"/>
      <c r="D42" s="332"/>
      <c r="E42" s="332"/>
      <c r="F42" s="332"/>
      <c r="G42" s="332"/>
      <c r="H42" s="332"/>
      <c r="I42" s="332"/>
      <c r="J42" s="332"/>
      <c r="K42" s="332"/>
      <c r="L42" s="332"/>
      <c r="M42" s="332"/>
      <c r="N42" s="332"/>
      <c r="O42" s="332"/>
    </row>
    <row r="43" spans="1:15" x14ac:dyDescent="0.2">
      <c r="A43" s="282" t="s">
        <v>415</v>
      </c>
      <c r="B43" s="282"/>
      <c r="C43" s="282"/>
      <c r="D43" s="333"/>
      <c r="E43" s="333"/>
      <c r="F43" s="334"/>
      <c r="G43" s="334"/>
      <c r="H43" s="334"/>
      <c r="I43" s="333"/>
      <c r="J43" s="333"/>
      <c r="K43" s="333"/>
      <c r="L43" s="333"/>
      <c r="M43" s="333"/>
      <c r="N43" s="333"/>
      <c r="O43" s="331"/>
    </row>
    <row r="44" spans="1:15" ht="13.5" customHeight="1" x14ac:dyDescent="0.2">
      <c r="A44" s="331"/>
      <c r="B44" s="282"/>
      <c r="C44" s="282"/>
      <c r="D44" s="333"/>
      <c r="E44" s="334"/>
      <c r="F44" s="334"/>
      <c r="G44" s="333"/>
      <c r="H44" s="333"/>
      <c r="I44" s="331"/>
      <c r="J44" s="331"/>
      <c r="K44" s="331"/>
      <c r="L44" s="331"/>
      <c r="M44" s="331"/>
      <c r="N44" s="331"/>
      <c r="O44" s="331"/>
    </row>
    <row r="49" ht="3.75" customHeight="1" x14ac:dyDescent="0.2"/>
    <row r="51" ht="3.75" customHeight="1" x14ac:dyDescent="0.2"/>
    <row r="60" ht="3.75" customHeight="1" x14ac:dyDescent="0.2"/>
    <row r="74" spans="1:32" s="149" customFormat="1" x14ac:dyDescent="0.2">
      <c r="A74" s="238"/>
      <c r="B74" s="238"/>
      <c r="C74" s="238"/>
      <c r="D74" s="238"/>
      <c r="E74" s="238"/>
      <c r="F74" s="238"/>
      <c r="G74" s="238"/>
      <c r="H74" s="238"/>
      <c r="I74" s="238"/>
      <c r="J74" s="238"/>
      <c r="K74" s="238"/>
      <c r="L74" s="238"/>
      <c r="M74" s="238"/>
      <c r="N74" s="238"/>
      <c r="O74" s="238"/>
      <c r="P74" s="238"/>
      <c r="Q74" s="238"/>
      <c r="R74" s="238"/>
      <c r="S74" s="238"/>
      <c r="T74" s="238"/>
      <c r="U74" s="238"/>
      <c r="V74" s="238"/>
      <c r="X74" s="238"/>
    </row>
    <row r="76" spans="1:32" s="328" customFormat="1" x14ac:dyDescent="0.2">
      <c r="A76" s="238"/>
      <c r="B76" s="238"/>
      <c r="C76" s="238"/>
      <c r="D76" s="238"/>
      <c r="E76" s="238"/>
      <c r="F76" s="238"/>
      <c r="G76" s="238"/>
      <c r="H76" s="238"/>
      <c r="I76" s="238"/>
      <c r="J76" s="238"/>
      <c r="K76" s="238"/>
      <c r="L76" s="238"/>
      <c r="M76" s="238"/>
      <c r="N76" s="238"/>
      <c r="O76" s="238"/>
      <c r="P76" s="238"/>
      <c r="Q76" s="238"/>
      <c r="R76" s="238"/>
      <c r="S76" s="238"/>
      <c r="T76" s="238"/>
      <c r="U76" s="238"/>
      <c r="V76" s="238"/>
      <c r="W76" s="238"/>
      <c r="X76" s="238"/>
      <c r="Y76" s="238"/>
    </row>
    <row r="77" spans="1:32" s="328" customFormat="1" x14ac:dyDescent="0.2">
      <c r="A77" s="238"/>
      <c r="B77" s="238"/>
      <c r="C77" s="238"/>
      <c r="D77" s="238"/>
      <c r="E77" s="238"/>
      <c r="F77" s="238"/>
      <c r="G77" s="238"/>
      <c r="H77" s="238"/>
      <c r="I77" s="238"/>
      <c r="J77" s="238"/>
      <c r="K77" s="238"/>
      <c r="L77" s="238"/>
      <c r="M77" s="238"/>
      <c r="N77" s="238"/>
      <c r="O77" s="238"/>
      <c r="P77" s="238"/>
      <c r="Q77" s="238"/>
      <c r="R77" s="238"/>
      <c r="S77" s="238"/>
      <c r="T77" s="238"/>
      <c r="U77" s="238"/>
      <c r="V77" s="238"/>
      <c r="W77" s="238"/>
      <c r="X77" s="238"/>
      <c r="Y77" s="238"/>
    </row>
    <row r="78" spans="1:32" s="328" customFormat="1" x14ac:dyDescent="0.2">
      <c r="A78" s="238"/>
      <c r="B78" s="238"/>
      <c r="C78" s="238"/>
      <c r="D78" s="238"/>
      <c r="E78" s="238"/>
      <c r="F78" s="238"/>
      <c r="G78" s="238"/>
      <c r="H78" s="238"/>
      <c r="I78" s="238"/>
      <c r="J78" s="238"/>
      <c r="K78" s="238"/>
      <c r="L78" s="238"/>
      <c r="M78" s="238"/>
      <c r="N78" s="238"/>
      <c r="O78" s="238"/>
      <c r="P78" s="238"/>
      <c r="Q78" s="238"/>
      <c r="R78" s="238"/>
      <c r="S78" s="238"/>
      <c r="T78" s="238"/>
      <c r="U78" s="19"/>
      <c r="V78" s="238"/>
      <c r="W78" s="238"/>
      <c r="X78" s="238"/>
      <c r="Y78" s="238"/>
      <c r="Z78" s="238"/>
      <c r="AA78" s="238"/>
      <c r="AB78" s="238"/>
      <c r="AC78" s="238"/>
      <c r="AD78" s="238"/>
      <c r="AE78" s="238"/>
      <c r="AF78" s="238"/>
    </row>
    <row r="79" spans="1:32" s="328" customFormat="1" x14ac:dyDescent="0.2">
      <c r="A79" s="238"/>
      <c r="B79" s="238"/>
      <c r="C79" s="238"/>
      <c r="D79" s="238"/>
      <c r="E79" s="238"/>
      <c r="F79" s="238"/>
      <c r="G79" s="238"/>
      <c r="H79" s="238"/>
      <c r="I79" s="238"/>
      <c r="J79" s="238"/>
      <c r="K79" s="238"/>
      <c r="L79" s="238"/>
      <c r="M79" s="238"/>
      <c r="N79" s="238"/>
      <c r="O79" s="238"/>
      <c r="P79" s="238"/>
      <c r="Q79" s="238"/>
      <c r="R79" s="238"/>
      <c r="S79" s="238"/>
      <c r="T79" s="238"/>
      <c r="U79" s="19"/>
      <c r="V79" s="238"/>
      <c r="W79" s="238"/>
      <c r="X79" s="238"/>
      <c r="Y79" s="238"/>
      <c r="Z79" s="238"/>
      <c r="AA79" s="238"/>
      <c r="AB79" s="238"/>
      <c r="AC79" s="238"/>
      <c r="AD79" s="238"/>
      <c r="AE79" s="238"/>
      <c r="AF79" s="238"/>
    </row>
    <row r="80" spans="1:32" s="328" customFormat="1" x14ac:dyDescent="0.2">
      <c r="A80" s="238"/>
      <c r="B80" s="238"/>
      <c r="C80" s="238"/>
      <c r="D80" s="238"/>
      <c r="E80" s="238"/>
      <c r="F80" s="238"/>
      <c r="G80" s="238"/>
      <c r="H80" s="238"/>
      <c r="I80" s="238"/>
      <c r="J80" s="238"/>
      <c r="K80" s="238"/>
      <c r="L80" s="238"/>
      <c r="M80" s="238"/>
      <c r="N80" s="238"/>
      <c r="O80" s="238"/>
      <c r="P80" s="330"/>
      <c r="Q80" s="330"/>
      <c r="R80" s="330"/>
      <c r="S80" s="330"/>
      <c r="T80" s="238"/>
      <c r="U80" s="238"/>
      <c r="V80" s="238"/>
      <c r="W80" s="238"/>
      <c r="X80" s="238"/>
      <c r="Y80" s="238"/>
    </row>
    <row r="81" spans="1:32" s="328" customFormat="1" x14ac:dyDescent="0.2">
      <c r="A81" s="238"/>
      <c r="B81" s="238"/>
      <c r="C81" s="238"/>
      <c r="D81" s="238"/>
      <c r="E81" s="238"/>
      <c r="F81" s="238"/>
      <c r="G81" s="238"/>
      <c r="H81" s="238"/>
      <c r="I81" s="238"/>
      <c r="J81" s="238"/>
      <c r="K81" s="238"/>
      <c r="L81" s="238"/>
      <c r="M81" s="238"/>
      <c r="N81" s="238"/>
      <c r="O81" s="238"/>
      <c r="P81" s="238"/>
      <c r="Q81" s="238"/>
      <c r="R81" s="238"/>
      <c r="S81" s="238"/>
      <c r="T81" s="238"/>
      <c r="U81" s="238"/>
      <c r="V81" s="238"/>
      <c r="W81" s="238"/>
      <c r="X81" s="238"/>
      <c r="Y81" s="238"/>
    </row>
    <row r="82" spans="1:32" s="328" customFormat="1" x14ac:dyDescent="0.2">
      <c r="A82" s="238"/>
      <c r="B82" s="238"/>
      <c r="C82" s="238"/>
      <c r="D82" s="238"/>
      <c r="E82" s="238"/>
      <c r="F82" s="238"/>
      <c r="G82" s="238"/>
      <c r="H82" s="238"/>
      <c r="I82" s="238"/>
      <c r="J82" s="238"/>
      <c r="K82" s="238"/>
      <c r="L82" s="238"/>
      <c r="M82" s="238"/>
      <c r="N82" s="238"/>
      <c r="O82" s="238"/>
      <c r="P82" s="238"/>
      <c r="Q82" s="238"/>
      <c r="R82" s="238"/>
      <c r="S82" s="238"/>
      <c r="T82" s="238"/>
      <c r="U82" s="238"/>
      <c r="V82" s="238"/>
      <c r="W82" s="238"/>
      <c r="X82" s="238"/>
      <c r="Y82" s="238"/>
    </row>
    <row r="83" spans="1:32" s="328" customFormat="1" x14ac:dyDescent="0.2">
      <c r="A83" s="238"/>
      <c r="B83" s="238"/>
      <c r="C83" s="238"/>
      <c r="D83" s="238"/>
      <c r="E83" s="238"/>
      <c r="F83" s="238"/>
      <c r="G83" s="238"/>
      <c r="H83" s="238"/>
      <c r="I83" s="238"/>
      <c r="J83" s="238"/>
      <c r="K83" s="238"/>
      <c r="L83" s="238"/>
      <c r="M83" s="238"/>
      <c r="N83" s="238"/>
      <c r="O83" s="238"/>
      <c r="P83" s="238"/>
      <c r="Q83" s="238"/>
      <c r="R83" s="238"/>
      <c r="S83" s="238"/>
      <c r="T83" s="238"/>
      <c r="U83" s="238"/>
      <c r="V83" s="238"/>
      <c r="W83" s="238"/>
      <c r="X83" s="238"/>
      <c r="Y83" s="238"/>
    </row>
    <row r="84" spans="1:32" s="328" customFormat="1" x14ac:dyDescent="0.2">
      <c r="A84" s="238"/>
      <c r="B84" s="238"/>
      <c r="C84" s="238"/>
      <c r="D84" s="238"/>
      <c r="E84" s="238"/>
      <c r="F84" s="238"/>
      <c r="G84" s="238"/>
      <c r="H84" s="238"/>
      <c r="I84" s="238"/>
      <c r="J84" s="238"/>
      <c r="K84" s="238"/>
      <c r="L84" s="238"/>
      <c r="M84" s="238"/>
      <c r="N84" s="238"/>
      <c r="O84" s="238"/>
      <c r="P84" s="238"/>
      <c r="Q84" s="238"/>
      <c r="R84" s="238"/>
      <c r="S84" s="238"/>
      <c r="T84" s="238"/>
      <c r="U84" s="238"/>
      <c r="V84" s="238"/>
      <c r="W84" s="238"/>
      <c r="X84" s="238"/>
      <c r="Y84" s="238"/>
    </row>
    <row r="85" spans="1:32" s="328" customFormat="1" ht="25.5" customHeight="1" x14ac:dyDescent="0.2">
      <c r="A85" s="238"/>
      <c r="B85" s="238"/>
      <c r="C85" s="238"/>
      <c r="D85" s="238"/>
      <c r="E85" s="238"/>
      <c r="F85" s="238"/>
      <c r="G85" s="238"/>
      <c r="H85" s="238"/>
      <c r="I85" s="238"/>
      <c r="J85" s="238"/>
      <c r="K85" s="238"/>
      <c r="L85" s="238"/>
      <c r="M85" s="238"/>
      <c r="N85" s="238"/>
      <c r="O85" s="238"/>
      <c r="P85" s="238"/>
      <c r="Q85" s="238"/>
      <c r="R85" s="238"/>
      <c r="S85" s="238"/>
      <c r="T85" s="238"/>
      <c r="U85" s="238"/>
      <c r="V85" s="238"/>
      <c r="W85" s="238"/>
      <c r="X85" s="238"/>
      <c r="Y85" s="238"/>
    </row>
    <row r="86" spans="1:32" s="328" customFormat="1" x14ac:dyDescent="0.2">
      <c r="A86" s="238"/>
      <c r="B86" s="238"/>
      <c r="C86" s="238"/>
      <c r="D86" s="238"/>
      <c r="E86" s="238"/>
      <c r="F86" s="238"/>
      <c r="G86" s="238"/>
      <c r="H86" s="238"/>
      <c r="I86" s="238"/>
      <c r="J86" s="238"/>
      <c r="K86" s="238"/>
      <c r="L86" s="238"/>
      <c r="M86" s="238"/>
      <c r="N86" s="238"/>
      <c r="O86" s="238"/>
      <c r="P86" s="238"/>
      <c r="Q86" s="238"/>
      <c r="R86" s="238"/>
      <c r="S86" s="238"/>
      <c r="T86" s="238"/>
      <c r="U86" s="238"/>
      <c r="V86" s="238"/>
      <c r="W86" s="238"/>
      <c r="X86" s="238"/>
      <c r="Y86" s="238"/>
    </row>
    <row r="87" spans="1:32" s="328" customFormat="1" ht="12.75" customHeight="1" x14ac:dyDescent="0.2">
      <c r="A87" s="238"/>
      <c r="B87" s="238"/>
      <c r="C87" s="238"/>
      <c r="D87" s="238"/>
      <c r="E87" s="238"/>
      <c r="F87" s="238"/>
      <c r="G87" s="238"/>
      <c r="H87" s="238"/>
      <c r="I87" s="238"/>
      <c r="J87" s="238"/>
      <c r="K87" s="238"/>
      <c r="L87" s="238"/>
      <c r="M87" s="238"/>
      <c r="N87" s="238"/>
      <c r="O87" s="238"/>
      <c r="P87" s="331"/>
      <c r="Q87" s="331"/>
      <c r="R87" s="238"/>
      <c r="S87" s="238"/>
      <c r="T87" s="238"/>
      <c r="U87" s="19"/>
      <c r="V87" s="238"/>
      <c r="W87" s="238"/>
      <c r="X87" s="238"/>
      <c r="Y87" s="238"/>
      <c r="Z87" s="238"/>
      <c r="AA87" s="238"/>
      <c r="AB87" s="238"/>
      <c r="AC87" s="238"/>
      <c r="AD87" s="238"/>
      <c r="AE87" s="238"/>
      <c r="AF87" s="238"/>
    </row>
    <row r="88" spans="1:32" s="328" customFormat="1" x14ac:dyDescent="0.2">
      <c r="A88" s="238"/>
      <c r="B88" s="238"/>
      <c r="C88" s="238"/>
      <c r="D88" s="238"/>
      <c r="E88" s="238"/>
      <c r="F88" s="238"/>
      <c r="G88" s="238"/>
      <c r="H88" s="238"/>
      <c r="I88" s="238"/>
      <c r="J88" s="238"/>
      <c r="K88" s="238"/>
      <c r="L88" s="238"/>
      <c r="M88" s="238"/>
      <c r="N88" s="238"/>
      <c r="O88" s="238"/>
      <c r="P88" s="331"/>
      <c r="Q88" s="331"/>
      <c r="R88" s="238"/>
      <c r="S88" s="238"/>
      <c r="T88" s="238"/>
      <c r="U88" s="19"/>
      <c r="V88" s="238"/>
      <c r="W88" s="238"/>
      <c r="X88" s="238"/>
      <c r="Y88" s="238"/>
      <c r="Z88" s="238"/>
      <c r="AA88" s="238"/>
      <c r="AB88" s="238"/>
      <c r="AC88" s="238"/>
      <c r="AD88" s="238"/>
      <c r="AE88" s="238"/>
      <c r="AF88" s="238"/>
    </row>
    <row r="89" spans="1:32" s="328" customFormat="1" ht="20.25" customHeight="1" x14ac:dyDescent="0.2">
      <c r="A89" s="238"/>
      <c r="B89" s="238"/>
      <c r="C89" s="238"/>
      <c r="D89" s="238"/>
      <c r="E89" s="238"/>
      <c r="F89" s="238"/>
      <c r="G89" s="238"/>
      <c r="H89" s="238"/>
      <c r="I89" s="238"/>
      <c r="J89" s="238"/>
      <c r="K89" s="238"/>
      <c r="L89" s="238"/>
      <c r="M89" s="238"/>
      <c r="N89" s="238"/>
      <c r="O89" s="238"/>
      <c r="P89" s="331"/>
      <c r="Q89" s="331"/>
      <c r="R89" s="238"/>
      <c r="S89" s="238"/>
      <c r="T89" s="238"/>
      <c r="U89" s="238"/>
      <c r="V89" s="238"/>
      <c r="W89" s="238"/>
      <c r="X89" s="238"/>
      <c r="Y89" s="238"/>
    </row>
    <row r="90" spans="1:32" x14ac:dyDescent="0.2">
      <c r="P90" s="331"/>
      <c r="Q90" s="331"/>
    </row>
    <row r="91" spans="1:32" s="328" customFormat="1" x14ac:dyDescent="0.2">
      <c r="A91" s="238"/>
      <c r="B91" s="238"/>
      <c r="C91" s="238"/>
      <c r="D91" s="238"/>
      <c r="E91" s="238"/>
      <c r="F91" s="238"/>
      <c r="G91" s="238"/>
      <c r="H91" s="238"/>
      <c r="I91" s="238"/>
      <c r="J91" s="238"/>
      <c r="K91" s="238"/>
      <c r="L91" s="238"/>
      <c r="M91" s="238"/>
      <c r="N91" s="238"/>
      <c r="O91" s="238"/>
      <c r="P91" s="331"/>
      <c r="Q91" s="331"/>
      <c r="R91" s="238"/>
      <c r="S91" s="238"/>
      <c r="T91" s="238"/>
      <c r="U91" s="238"/>
      <c r="V91" s="238"/>
      <c r="W91" s="238"/>
      <c r="X91" s="238"/>
      <c r="Y91" s="238"/>
    </row>
    <row r="92" spans="1:32" x14ac:dyDescent="0.2">
      <c r="P92" s="331"/>
      <c r="Q92" s="331"/>
    </row>
  </sheetData>
  <sheetProtection sheet="1" objects="1" scenarios="1"/>
  <mergeCells count="6">
    <mergeCell ref="A39:O40"/>
    <mergeCell ref="M2:O2"/>
    <mergeCell ref="N3:O3"/>
    <mergeCell ref="N4:O4"/>
    <mergeCell ref="C6:C7"/>
    <mergeCell ref="E6:M6"/>
  </mergeCells>
  <dataValidations count="2">
    <dataValidation type="list" allowBlank="1" showInputMessage="1" showErrorMessage="1" sqref="N4:O4 JJ4:JK4 TF4:TG4 ADB4:ADC4 AMX4:AMY4 AWT4:AWU4 BGP4:BGQ4 BQL4:BQM4 CAH4:CAI4 CKD4:CKE4 CTZ4:CUA4 DDV4:DDW4 DNR4:DNS4 DXN4:DXO4 EHJ4:EHK4 ERF4:ERG4 FBB4:FBC4 FKX4:FKY4 FUT4:FUU4 GEP4:GEQ4 GOL4:GOM4 GYH4:GYI4 HID4:HIE4 HRZ4:HSA4 IBV4:IBW4 ILR4:ILS4 IVN4:IVO4 JFJ4:JFK4 JPF4:JPG4 JZB4:JZC4 KIX4:KIY4 KST4:KSU4 LCP4:LCQ4 LML4:LMM4 LWH4:LWI4 MGD4:MGE4 MPZ4:MQA4 MZV4:MZW4 NJR4:NJS4 NTN4:NTO4 ODJ4:ODK4 ONF4:ONG4 OXB4:OXC4 PGX4:PGY4 PQT4:PQU4 QAP4:QAQ4 QKL4:QKM4 QUH4:QUI4 RED4:REE4 RNZ4:ROA4 RXV4:RXW4 SHR4:SHS4 SRN4:SRO4 TBJ4:TBK4 TLF4:TLG4 TVB4:TVC4 UEX4:UEY4 UOT4:UOU4 UYP4:UYQ4 VIL4:VIM4 VSH4:VSI4 WCD4:WCE4 WLZ4:WMA4 WVV4:WVW4 N65492:O65492 JJ65540:JK65540 TF65540:TG65540 ADB65540:ADC65540 AMX65540:AMY65540 AWT65540:AWU65540 BGP65540:BGQ65540 BQL65540:BQM65540 CAH65540:CAI65540 CKD65540:CKE65540 CTZ65540:CUA65540 DDV65540:DDW65540 DNR65540:DNS65540 DXN65540:DXO65540 EHJ65540:EHK65540 ERF65540:ERG65540 FBB65540:FBC65540 FKX65540:FKY65540 FUT65540:FUU65540 GEP65540:GEQ65540 GOL65540:GOM65540 GYH65540:GYI65540 HID65540:HIE65540 HRZ65540:HSA65540 IBV65540:IBW65540 ILR65540:ILS65540 IVN65540:IVO65540 JFJ65540:JFK65540 JPF65540:JPG65540 JZB65540:JZC65540 KIX65540:KIY65540 KST65540:KSU65540 LCP65540:LCQ65540 LML65540:LMM65540 LWH65540:LWI65540 MGD65540:MGE65540 MPZ65540:MQA65540 MZV65540:MZW65540 NJR65540:NJS65540 NTN65540:NTO65540 ODJ65540:ODK65540 ONF65540:ONG65540 OXB65540:OXC65540 PGX65540:PGY65540 PQT65540:PQU65540 QAP65540:QAQ65540 QKL65540:QKM65540 QUH65540:QUI65540 RED65540:REE65540 RNZ65540:ROA65540 RXV65540:RXW65540 SHR65540:SHS65540 SRN65540:SRO65540 TBJ65540:TBK65540 TLF65540:TLG65540 TVB65540:TVC65540 UEX65540:UEY65540 UOT65540:UOU65540 UYP65540:UYQ65540 VIL65540:VIM65540 VSH65540:VSI65540 WCD65540:WCE65540 WLZ65540:WMA65540 WVV65540:WVW65540 N131028:O131028 JJ131076:JK131076 TF131076:TG131076 ADB131076:ADC131076 AMX131076:AMY131076 AWT131076:AWU131076 BGP131076:BGQ131076 BQL131076:BQM131076 CAH131076:CAI131076 CKD131076:CKE131076 CTZ131076:CUA131076 DDV131076:DDW131076 DNR131076:DNS131076 DXN131076:DXO131076 EHJ131076:EHK131076 ERF131076:ERG131076 FBB131076:FBC131076 FKX131076:FKY131076 FUT131076:FUU131076 GEP131076:GEQ131076 GOL131076:GOM131076 GYH131076:GYI131076 HID131076:HIE131076 HRZ131076:HSA131076 IBV131076:IBW131076 ILR131076:ILS131076 IVN131076:IVO131076 JFJ131076:JFK131076 JPF131076:JPG131076 JZB131076:JZC131076 KIX131076:KIY131076 KST131076:KSU131076 LCP131076:LCQ131076 LML131076:LMM131076 LWH131076:LWI131076 MGD131076:MGE131076 MPZ131076:MQA131076 MZV131076:MZW131076 NJR131076:NJS131076 NTN131076:NTO131076 ODJ131076:ODK131076 ONF131076:ONG131076 OXB131076:OXC131076 PGX131076:PGY131076 PQT131076:PQU131076 QAP131076:QAQ131076 QKL131076:QKM131076 QUH131076:QUI131076 RED131076:REE131076 RNZ131076:ROA131076 RXV131076:RXW131076 SHR131076:SHS131076 SRN131076:SRO131076 TBJ131076:TBK131076 TLF131076:TLG131076 TVB131076:TVC131076 UEX131076:UEY131076 UOT131076:UOU131076 UYP131076:UYQ131076 VIL131076:VIM131076 VSH131076:VSI131076 WCD131076:WCE131076 WLZ131076:WMA131076 WVV131076:WVW131076 N196564:O196564 JJ196612:JK196612 TF196612:TG196612 ADB196612:ADC196612 AMX196612:AMY196612 AWT196612:AWU196612 BGP196612:BGQ196612 BQL196612:BQM196612 CAH196612:CAI196612 CKD196612:CKE196612 CTZ196612:CUA196612 DDV196612:DDW196612 DNR196612:DNS196612 DXN196612:DXO196612 EHJ196612:EHK196612 ERF196612:ERG196612 FBB196612:FBC196612 FKX196612:FKY196612 FUT196612:FUU196612 GEP196612:GEQ196612 GOL196612:GOM196612 GYH196612:GYI196612 HID196612:HIE196612 HRZ196612:HSA196612 IBV196612:IBW196612 ILR196612:ILS196612 IVN196612:IVO196612 JFJ196612:JFK196612 JPF196612:JPG196612 JZB196612:JZC196612 KIX196612:KIY196612 KST196612:KSU196612 LCP196612:LCQ196612 LML196612:LMM196612 LWH196612:LWI196612 MGD196612:MGE196612 MPZ196612:MQA196612 MZV196612:MZW196612 NJR196612:NJS196612 NTN196612:NTO196612 ODJ196612:ODK196612 ONF196612:ONG196612 OXB196612:OXC196612 PGX196612:PGY196612 PQT196612:PQU196612 QAP196612:QAQ196612 QKL196612:QKM196612 QUH196612:QUI196612 RED196612:REE196612 RNZ196612:ROA196612 RXV196612:RXW196612 SHR196612:SHS196612 SRN196612:SRO196612 TBJ196612:TBK196612 TLF196612:TLG196612 TVB196612:TVC196612 UEX196612:UEY196612 UOT196612:UOU196612 UYP196612:UYQ196612 VIL196612:VIM196612 VSH196612:VSI196612 WCD196612:WCE196612 WLZ196612:WMA196612 WVV196612:WVW196612 N262100:O262100 JJ262148:JK262148 TF262148:TG262148 ADB262148:ADC262148 AMX262148:AMY262148 AWT262148:AWU262148 BGP262148:BGQ262148 BQL262148:BQM262148 CAH262148:CAI262148 CKD262148:CKE262148 CTZ262148:CUA262148 DDV262148:DDW262148 DNR262148:DNS262148 DXN262148:DXO262148 EHJ262148:EHK262148 ERF262148:ERG262148 FBB262148:FBC262148 FKX262148:FKY262148 FUT262148:FUU262148 GEP262148:GEQ262148 GOL262148:GOM262148 GYH262148:GYI262148 HID262148:HIE262148 HRZ262148:HSA262148 IBV262148:IBW262148 ILR262148:ILS262148 IVN262148:IVO262148 JFJ262148:JFK262148 JPF262148:JPG262148 JZB262148:JZC262148 KIX262148:KIY262148 KST262148:KSU262148 LCP262148:LCQ262148 LML262148:LMM262148 LWH262148:LWI262148 MGD262148:MGE262148 MPZ262148:MQA262148 MZV262148:MZW262148 NJR262148:NJS262148 NTN262148:NTO262148 ODJ262148:ODK262148 ONF262148:ONG262148 OXB262148:OXC262148 PGX262148:PGY262148 PQT262148:PQU262148 QAP262148:QAQ262148 QKL262148:QKM262148 QUH262148:QUI262148 RED262148:REE262148 RNZ262148:ROA262148 RXV262148:RXW262148 SHR262148:SHS262148 SRN262148:SRO262148 TBJ262148:TBK262148 TLF262148:TLG262148 TVB262148:TVC262148 UEX262148:UEY262148 UOT262148:UOU262148 UYP262148:UYQ262148 VIL262148:VIM262148 VSH262148:VSI262148 WCD262148:WCE262148 WLZ262148:WMA262148 WVV262148:WVW262148 N327636:O327636 JJ327684:JK327684 TF327684:TG327684 ADB327684:ADC327684 AMX327684:AMY327684 AWT327684:AWU327684 BGP327684:BGQ327684 BQL327684:BQM327684 CAH327684:CAI327684 CKD327684:CKE327684 CTZ327684:CUA327684 DDV327684:DDW327684 DNR327684:DNS327684 DXN327684:DXO327684 EHJ327684:EHK327684 ERF327684:ERG327684 FBB327684:FBC327684 FKX327684:FKY327684 FUT327684:FUU327684 GEP327684:GEQ327684 GOL327684:GOM327684 GYH327684:GYI327684 HID327684:HIE327684 HRZ327684:HSA327684 IBV327684:IBW327684 ILR327684:ILS327684 IVN327684:IVO327684 JFJ327684:JFK327684 JPF327684:JPG327684 JZB327684:JZC327684 KIX327684:KIY327684 KST327684:KSU327684 LCP327684:LCQ327684 LML327684:LMM327684 LWH327684:LWI327684 MGD327684:MGE327684 MPZ327684:MQA327684 MZV327684:MZW327684 NJR327684:NJS327684 NTN327684:NTO327684 ODJ327684:ODK327684 ONF327684:ONG327684 OXB327684:OXC327684 PGX327684:PGY327684 PQT327684:PQU327684 QAP327684:QAQ327684 QKL327684:QKM327684 QUH327684:QUI327684 RED327684:REE327684 RNZ327684:ROA327684 RXV327684:RXW327684 SHR327684:SHS327684 SRN327684:SRO327684 TBJ327684:TBK327684 TLF327684:TLG327684 TVB327684:TVC327684 UEX327684:UEY327684 UOT327684:UOU327684 UYP327684:UYQ327684 VIL327684:VIM327684 VSH327684:VSI327684 WCD327684:WCE327684 WLZ327684:WMA327684 WVV327684:WVW327684 N393172:O393172 JJ393220:JK393220 TF393220:TG393220 ADB393220:ADC393220 AMX393220:AMY393220 AWT393220:AWU393220 BGP393220:BGQ393220 BQL393220:BQM393220 CAH393220:CAI393220 CKD393220:CKE393220 CTZ393220:CUA393220 DDV393220:DDW393220 DNR393220:DNS393220 DXN393220:DXO393220 EHJ393220:EHK393220 ERF393220:ERG393220 FBB393220:FBC393220 FKX393220:FKY393220 FUT393220:FUU393220 GEP393220:GEQ393220 GOL393220:GOM393220 GYH393220:GYI393220 HID393220:HIE393220 HRZ393220:HSA393220 IBV393220:IBW393220 ILR393220:ILS393220 IVN393220:IVO393220 JFJ393220:JFK393220 JPF393220:JPG393220 JZB393220:JZC393220 KIX393220:KIY393220 KST393220:KSU393220 LCP393220:LCQ393220 LML393220:LMM393220 LWH393220:LWI393220 MGD393220:MGE393220 MPZ393220:MQA393220 MZV393220:MZW393220 NJR393220:NJS393220 NTN393220:NTO393220 ODJ393220:ODK393220 ONF393220:ONG393220 OXB393220:OXC393220 PGX393220:PGY393220 PQT393220:PQU393220 QAP393220:QAQ393220 QKL393220:QKM393220 QUH393220:QUI393220 RED393220:REE393220 RNZ393220:ROA393220 RXV393220:RXW393220 SHR393220:SHS393220 SRN393220:SRO393220 TBJ393220:TBK393220 TLF393220:TLG393220 TVB393220:TVC393220 UEX393220:UEY393220 UOT393220:UOU393220 UYP393220:UYQ393220 VIL393220:VIM393220 VSH393220:VSI393220 WCD393220:WCE393220 WLZ393220:WMA393220 WVV393220:WVW393220 N458708:O458708 JJ458756:JK458756 TF458756:TG458756 ADB458756:ADC458756 AMX458756:AMY458756 AWT458756:AWU458756 BGP458756:BGQ458756 BQL458756:BQM458756 CAH458756:CAI458756 CKD458756:CKE458756 CTZ458756:CUA458756 DDV458756:DDW458756 DNR458756:DNS458756 DXN458756:DXO458756 EHJ458756:EHK458756 ERF458756:ERG458756 FBB458756:FBC458756 FKX458756:FKY458756 FUT458756:FUU458756 GEP458756:GEQ458756 GOL458756:GOM458756 GYH458756:GYI458756 HID458756:HIE458756 HRZ458756:HSA458756 IBV458756:IBW458756 ILR458756:ILS458756 IVN458756:IVO458756 JFJ458756:JFK458756 JPF458756:JPG458756 JZB458756:JZC458756 KIX458756:KIY458756 KST458756:KSU458756 LCP458756:LCQ458756 LML458756:LMM458756 LWH458756:LWI458756 MGD458756:MGE458756 MPZ458756:MQA458756 MZV458756:MZW458756 NJR458756:NJS458756 NTN458756:NTO458756 ODJ458756:ODK458756 ONF458756:ONG458756 OXB458756:OXC458756 PGX458756:PGY458756 PQT458756:PQU458756 QAP458756:QAQ458756 QKL458756:QKM458756 QUH458756:QUI458756 RED458756:REE458756 RNZ458756:ROA458756 RXV458756:RXW458756 SHR458756:SHS458756 SRN458756:SRO458756 TBJ458756:TBK458756 TLF458756:TLG458756 TVB458756:TVC458756 UEX458756:UEY458756 UOT458756:UOU458756 UYP458756:UYQ458756 VIL458756:VIM458756 VSH458756:VSI458756 WCD458756:WCE458756 WLZ458756:WMA458756 WVV458756:WVW458756 N524244:O524244 JJ524292:JK524292 TF524292:TG524292 ADB524292:ADC524292 AMX524292:AMY524292 AWT524292:AWU524292 BGP524292:BGQ524292 BQL524292:BQM524292 CAH524292:CAI524292 CKD524292:CKE524292 CTZ524292:CUA524292 DDV524292:DDW524292 DNR524292:DNS524292 DXN524292:DXO524292 EHJ524292:EHK524292 ERF524292:ERG524292 FBB524292:FBC524292 FKX524292:FKY524292 FUT524292:FUU524292 GEP524292:GEQ524292 GOL524292:GOM524292 GYH524292:GYI524292 HID524292:HIE524292 HRZ524292:HSA524292 IBV524292:IBW524292 ILR524292:ILS524292 IVN524292:IVO524292 JFJ524292:JFK524292 JPF524292:JPG524292 JZB524292:JZC524292 KIX524292:KIY524292 KST524292:KSU524292 LCP524292:LCQ524292 LML524292:LMM524292 LWH524292:LWI524292 MGD524292:MGE524292 MPZ524292:MQA524292 MZV524292:MZW524292 NJR524292:NJS524292 NTN524292:NTO524292 ODJ524292:ODK524292 ONF524292:ONG524292 OXB524292:OXC524292 PGX524292:PGY524292 PQT524292:PQU524292 QAP524292:QAQ524292 QKL524292:QKM524292 QUH524292:QUI524292 RED524292:REE524292 RNZ524292:ROA524292 RXV524292:RXW524292 SHR524292:SHS524292 SRN524292:SRO524292 TBJ524292:TBK524292 TLF524292:TLG524292 TVB524292:TVC524292 UEX524292:UEY524292 UOT524292:UOU524292 UYP524292:UYQ524292 VIL524292:VIM524292 VSH524292:VSI524292 WCD524292:WCE524292 WLZ524292:WMA524292 WVV524292:WVW524292 N589780:O589780 JJ589828:JK589828 TF589828:TG589828 ADB589828:ADC589828 AMX589828:AMY589828 AWT589828:AWU589828 BGP589828:BGQ589828 BQL589828:BQM589828 CAH589828:CAI589828 CKD589828:CKE589828 CTZ589828:CUA589828 DDV589828:DDW589828 DNR589828:DNS589828 DXN589828:DXO589828 EHJ589828:EHK589828 ERF589828:ERG589828 FBB589828:FBC589828 FKX589828:FKY589828 FUT589828:FUU589828 GEP589828:GEQ589828 GOL589828:GOM589828 GYH589828:GYI589828 HID589828:HIE589828 HRZ589828:HSA589828 IBV589828:IBW589828 ILR589828:ILS589828 IVN589828:IVO589828 JFJ589828:JFK589828 JPF589828:JPG589828 JZB589828:JZC589828 KIX589828:KIY589828 KST589828:KSU589828 LCP589828:LCQ589828 LML589828:LMM589828 LWH589828:LWI589828 MGD589828:MGE589828 MPZ589828:MQA589828 MZV589828:MZW589828 NJR589828:NJS589828 NTN589828:NTO589828 ODJ589828:ODK589828 ONF589828:ONG589828 OXB589828:OXC589828 PGX589828:PGY589828 PQT589828:PQU589828 QAP589828:QAQ589828 QKL589828:QKM589828 QUH589828:QUI589828 RED589828:REE589828 RNZ589828:ROA589828 RXV589828:RXW589828 SHR589828:SHS589828 SRN589828:SRO589828 TBJ589828:TBK589828 TLF589828:TLG589828 TVB589828:TVC589828 UEX589828:UEY589828 UOT589828:UOU589828 UYP589828:UYQ589828 VIL589828:VIM589828 VSH589828:VSI589828 WCD589828:WCE589828 WLZ589828:WMA589828 WVV589828:WVW589828 N655316:O655316 JJ655364:JK655364 TF655364:TG655364 ADB655364:ADC655364 AMX655364:AMY655364 AWT655364:AWU655364 BGP655364:BGQ655364 BQL655364:BQM655364 CAH655364:CAI655364 CKD655364:CKE655364 CTZ655364:CUA655364 DDV655364:DDW655364 DNR655364:DNS655364 DXN655364:DXO655364 EHJ655364:EHK655364 ERF655364:ERG655364 FBB655364:FBC655364 FKX655364:FKY655364 FUT655364:FUU655364 GEP655364:GEQ655364 GOL655364:GOM655364 GYH655364:GYI655364 HID655364:HIE655364 HRZ655364:HSA655364 IBV655364:IBW655364 ILR655364:ILS655364 IVN655364:IVO655364 JFJ655364:JFK655364 JPF655364:JPG655364 JZB655364:JZC655364 KIX655364:KIY655364 KST655364:KSU655364 LCP655364:LCQ655364 LML655364:LMM655364 LWH655364:LWI655364 MGD655364:MGE655364 MPZ655364:MQA655364 MZV655364:MZW655364 NJR655364:NJS655364 NTN655364:NTO655364 ODJ655364:ODK655364 ONF655364:ONG655364 OXB655364:OXC655364 PGX655364:PGY655364 PQT655364:PQU655364 QAP655364:QAQ655364 QKL655364:QKM655364 QUH655364:QUI655364 RED655364:REE655364 RNZ655364:ROA655364 RXV655364:RXW655364 SHR655364:SHS655364 SRN655364:SRO655364 TBJ655364:TBK655364 TLF655364:TLG655364 TVB655364:TVC655364 UEX655364:UEY655364 UOT655364:UOU655364 UYP655364:UYQ655364 VIL655364:VIM655364 VSH655364:VSI655364 WCD655364:WCE655364 WLZ655364:WMA655364 WVV655364:WVW655364 N720852:O720852 JJ720900:JK720900 TF720900:TG720900 ADB720900:ADC720900 AMX720900:AMY720900 AWT720900:AWU720900 BGP720900:BGQ720900 BQL720900:BQM720900 CAH720900:CAI720900 CKD720900:CKE720900 CTZ720900:CUA720900 DDV720900:DDW720900 DNR720900:DNS720900 DXN720900:DXO720900 EHJ720900:EHK720900 ERF720900:ERG720900 FBB720900:FBC720900 FKX720900:FKY720900 FUT720900:FUU720900 GEP720900:GEQ720900 GOL720900:GOM720900 GYH720900:GYI720900 HID720900:HIE720900 HRZ720900:HSA720900 IBV720900:IBW720900 ILR720900:ILS720900 IVN720900:IVO720900 JFJ720900:JFK720900 JPF720900:JPG720900 JZB720900:JZC720900 KIX720900:KIY720900 KST720900:KSU720900 LCP720900:LCQ720900 LML720900:LMM720900 LWH720900:LWI720900 MGD720900:MGE720900 MPZ720900:MQA720900 MZV720900:MZW720900 NJR720900:NJS720900 NTN720900:NTO720900 ODJ720900:ODK720900 ONF720900:ONG720900 OXB720900:OXC720900 PGX720900:PGY720900 PQT720900:PQU720900 QAP720900:QAQ720900 QKL720900:QKM720900 QUH720900:QUI720900 RED720900:REE720900 RNZ720900:ROA720900 RXV720900:RXW720900 SHR720900:SHS720900 SRN720900:SRO720900 TBJ720900:TBK720900 TLF720900:TLG720900 TVB720900:TVC720900 UEX720900:UEY720900 UOT720900:UOU720900 UYP720900:UYQ720900 VIL720900:VIM720900 VSH720900:VSI720900 WCD720900:WCE720900 WLZ720900:WMA720900 WVV720900:WVW720900 N786388:O786388 JJ786436:JK786436 TF786436:TG786436 ADB786436:ADC786436 AMX786436:AMY786436 AWT786436:AWU786436 BGP786436:BGQ786436 BQL786436:BQM786436 CAH786436:CAI786436 CKD786436:CKE786436 CTZ786436:CUA786436 DDV786436:DDW786436 DNR786436:DNS786436 DXN786436:DXO786436 EHJ786436:EHK786436 ERF786436:ERG786436 FBB786436:FBC786436 FKX786436:FKY786436 FUT786436:FUU786436 GEP786436:GEQ786436 GOL786436:GOM786436 GYH786436:GYI786436 HID786436:HIE786436 HRZ786436:HSA786436 IBV786436:IBW786436 ILR786436:ILS786436 IVN786436:IVO786436 JFJ786436:JFK786436 JPF786436:JPG786436 JZB786436:JZC786436 KIX786436:KIY786436 KST786436:KSU786436 LCP786436:LCQ786436 LML786436:LMM786436 LWH786436:LWI786436 MGD786436:MGE786436 MPZ786436:MQA786436 MZV786436:MZW786436 NJR786436:NJS786436 NTN786436:NTO786436 ODJ786436:ODK786436 ONF786436:ONG786436 OXB786436:OXC786436 PGX786436:PGY786436 PQT786436:PQU786436 QAP786436:QAQ786436 QKL786436:QKM786436 QUH786436:QUI786436 RED786436:REE786436 RNZ786436:ROA786436 RXV786436:RXW786436 SHR786436:SHS786436 SRN786436:SRO786436 TBJ786436:TBK786436 TLF786436:TLG786436 TVB786436:TVC786436 UEX786436:UEY786436 UOT786436:UOU786436 UYP786436:UYQ786436 VIL786436:VIM786436 VSH786436:VSI786436 WCD786436:WCE786436 WLZ786436:WMA786436 WVV786436:WVW786436 N851924:O851924 JJ851972:JK851972 TF851972:TG851972 ADB851972:ADC851972 AMX851972:AMY851972 AWT851972:AWU851972 BGP851972:BGQ851972 BQL851972:BQM851972 CAH851972:CAI851972 CKD851972:CKE851972 CTZ851972:CUA851972 DDV851972:DDW851972 DNR851972:DNS851972 DXN851972:DXO851972 EHJ851972:EHK851972 ERF851972:ERG851972 FBB851972:FBC851972 FKX851972:FKY851972 FUT851972:FUU851972 GEP851972:GEQ851972 GOL851972:GOM851972 GYH851972:GYI851972 HID851972:HIE851972 HRZ851972:HSA851972 IBV851972:IBW851972 ILR851972:ILS851972 IVN851972:IVO851972 JFJ851972:JFK851972 JPF851972:JPG851972 JZB851972:JZC851972 KIX851972:KIY851972 KST851972:KSU851972 LCP851972:LCQ851972 LML851972:LMM851972 LWH851972:LWI851972 MGD851972:MGE851972 MPZ851972:MQA851972 MZV851972:MZW851972 NJR851972:NJS851972 NTN851972:NTO851972 ODJ851972:ODK851972 ONF851972:ONG851972 OXB851972:OXC851972 PGX851972:PGY851972 PQT851972:PQU851972 QAP851972:QAQ851972 QKL851972:QKM851972 QUH851972:QUI851972 RED851972:REE851972 RNZ851972:ROA851972 RXV851972:RXW851972 SHR851972:SHS851972 SRN851972:SRO851972 TBJ851972:TBK851972 TLF851972:TLG851972 TVB851972:TVC851972 UEX851972:UEY851972 UOT851972:UOU851972 UYP851972:UYQ851972 VIL851972:VIM851972 VSH851972:VSI851972 WCD851972:WCE851972 WLZ851972:WMA851972 WVV851972:WVW851972 N917460:O917460 JJ917508:JK917508 TF917508:TG917508 ADB917508:ADC917508 AMX917508:AMY917508 AWT917508:AWU917508 BGP917508:BGQ917508 BQL917508:BQM917508 CAH917508:CAI917508 CKD917508:CKE917508 CTZ917508:CUA917508 DDV917508:DDW917508 DNR917508:DNS917508 DXN917508:DXO917508 EHJ917508:EHK917508 ERF917508:ERG917508 FBB917508:FBC917508 FKX917508:FKY917508 FUT917508:FUU917508 GEP917508:GEQ917508 GOL917508:GOM917508 GYH917508:GYI917508 HID917508:HIE917508 HRZ917508:HSA917508 IBV917508:IBW917508 ILR917508:ILS917508 IVN917508:IVO917508 JFJ917508:JFK917508 JPF917508:JPG917508 JZB917508:JZC917508 KIX917508:KIY917508 KST917508:KSU917508 LCP917508:LCQ917508 LML917508:LMM917508 LWH917508:LWI917508 MGD917508:MGE917508 MPZ917508:MQA917508 MZV917508:MZW917508 NJR917508:NJS917508 NTN917508:NTO917508 ODJ917508:ODK917508 ONF917508:ONG917508 OXB917508:OXC917508 PGX917508:PGY917508 PQT917508:PQU917508 QAP917508:QAQ917508 QKL917508:QKM917508 QUH917508:QUI917508 RED917508:REE917508 RNZ917508:ROA917508 RXV917508:RXW917508 SHR917508:SHS917508 SRN917508:SRO917508 TBJ917508:TBK917508 TLF917508:TLG917508 TVB917508:TVC917508 UEX917508:UEY917508 UOT917508:UOU917508 UYP917508:UYQ917508 VIL917508:VIM917508 VSH917508:VSI917508 WCD917508:WCE917508 WLZ917508:WMA917508 WVV917508:WVW917508 N982996:O982996 JJ983044:JK983044 TF983044:TG983044 ADB983044:ADC983044 AMX983044:AMY983044 AWT983044:AWU983044 BGP983044:BGQ983044 BQL983044:BQM983044 CAH983044:CAI983044 CKD983044:CKE983044 CTZ983044:CUA983044 DDV983044:DDW983044 DNR983044:DNS983044 DXN983044:DXO983044 EHJ983044:EHK983044 ERF983044:ERG983044 FBB983044:FBC983044 FKX983044:FKY983044 FUT983044:FUU983044 GEP983044:GEQ983044 GOL983044:GOM983044 GYH983044:GYI983044 HID983044:HIE983044 HRZ983044:HSA983044 IBV983044:IBW983044 ILR983044:ILS983044 IVN983044:IVO983044 JFJ983044:JFK983044 JPF983044:JPG983044 JZB983044:JZC983044 KIX983044:KIY983044 KST983044:KSU983044 LCP983044:LCQ983044 LML983044:LMM983044 LWH983044:LWI983044 MGD983044:MGE983044 MPZ983044:MQA983044 MZV983044:MZW983044 NJR983044:NJS983044 NTN983044:NTO983044 ODJ983044:ODK983044 ONF983044:ONG983044 OXB983044:OXC983044 PGX983044:PGY983044 PQT983044:PQU983044 QAP983044:QAQ983044 QKL983044:QKM983044 QUH983044:QUI983044 RED983044:REE983044 RNZ983044:ROA983044 RXV983044:RXW983044 SHR983044:SHS983044 SRN983044:SRO983044 TBJ983044:TBK983044 TLF983044:TLG983044 TVB983044:TVC983044 UEX983044:UEY983044 UOT983044:UOU983044 UYP983044:UYQ983044 VIL983044:VIM983044 VSH983044:VSI983044 WCD983044:WCE983044 WLZ983044:WMA983044 WVV983044:WVW983044">
      <formula1>$AB$9:$AB$13</formula1>
    </dataValidation>
    <dataValidation type="list" allowBlank="1" showInputMessage="1" showErrorMessage="1" sqref="N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N65491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N131027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N196563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N262099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N327635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N393171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N458707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N524243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N589779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N655315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N720851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N786387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N851923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N917459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N982995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formula1>$AB$1:$AB$3</formula1>
    </dataValidation>
  </dataValidations>
  <pageMargins left="0.74803149606299213" right="0.74803149606299213" top="0.98425196850393704" bottom="0.98425196850393704" header="0.51181102362204722" footer="0.51181102362204722"/>
  <pageSetup paperSize="9" scale="56" orientation="portrait" r:id="rId1"/>
  <headerFooter alignWithMargins="0">
    <oddFooter>Page &amp;P of &amp;N</oddFooter>
  </headerFooter>
  <rowBreaks count="1" manualBreakCount="1">
    <brk id="43" max="12"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0"/>
  </sheetPr>
  <dimension ref="A1:AM67"/>
  <sheetViews>
    <sheetView zoomScale="85" workbookViewId="0">
      <pane xSplit="2" ySplit="8" topLeftCell="Z15" activePane="bottomRight" state="frozen"/>
      <selection activeCell="B64" sqref="B64"/>
      <selection pane="topRight" activeCell="B64" sqref="B64"/>
      <selection pane="bottomLeft" activeCell="B64" sqref="B64"/>
      <selection pane="bottomRight" activeCell="B64" sqref="B64"/>
    </sheetView>
  </sheetViews>
  <sheetFormatPr defaultRowHeight="12.75" x14ac:dyDescent="0.2"/>
  <cols>
    <col min="1" max="1" width="9.140625" style="299"/>
    <col min="2" max="2" width="25.85546875" style="299" customWidth="1"/>
    <col min="3" max="35" width="10.5703125" style="299" customWidth="1"/>
    <col min="36" max="257" width="9.140625" style="299"/>
    <col min="258" max="258" width="25.85546875" style="299" customWidth="1"/>
    <col min="259" max="291" width="10.5703125" style="299" customWidth="1"/>
    <col min="292" max="513" width="9.140625" style="299"/>
    <col min="514" max="514" width="25.85546875" style="299" customWidth="1"/>
    <col min="515" max="547" width="10.5703125" style="299" customWidth="1"/>
    <col min="548" max="769" width="9.140625" style="299"/>
    <col min="770" max="770" width="25.85546875" style="299" customWidth="1"/>
    <col min="771" max="803" width="10.5703125" style="299" customWidth="1"/>
    <col min="804" max="1025" width="9.140625" style="299"/>
    <col min="1026" max="1026" width="25.85546875" style="299" customWidth="1"/>
    <col min="1027" max="1059" width="10.5703125" style="299" customWidth="1"/>
    <col min="1060" max="1281" width="9.140625" style="299"/>
    <col min="1282" max="1282" width="25.85546875" style="299" customWidth="1"/>
    <col min="1283" max="1315" width="10.5703125" style="299" customWidth="1"/>
    <col min="1316" max="1537" width="9.140625" style="299"/>
    <col min="1538" max="1538" width="25.85546875" style="299" customWidth="1"/>
    <col min="1539" max="1571" width="10.5703125" style="299" customWidth="1"/>
    <col min="1572" max="1793" width="9.140625" style="299"/>
    <col min="1794" max="1794" width="25.85546875" style="299" customWidth="1"/>
    <col min="1795" max="1827" width="10.5703125" style="299" customWidth="1"/>
    <col min="1828" max="2049" width="9.140625" style="299"/>
    <col min="2050" max="2050" width="25.85546875" style="299" customWidth="1"/>
    <col min="2051" max="2083" width="10.5703125" style="299" customWidth="1"/>
    <col min="2084" max="2305" width="9.140625" style="299"/>
    <col min="2306" max="2306" width="25.85546875" style="299" customWidth="1"/>
    <col min="2307" max="2339" width="10.5703125" style="299" customWidth="1"/>
    <col min="2340" max="2561" width="9.140625" style="299"/>
    <col min="2562" max="2562" width="25.85546875" style="299" customWidth="1"/>
    <col min="2563" max="2595" width="10.5703125" style="299" customWidth="1"/>
    <col min="2596" max="2817" width="9.140625" style="299"/>
    <col min="2818" max="2818" width="25.85546875" style="299" customWidth="1"/>
    <col min="2819" max="2851" width="10.5703125" style="299" customWidth="1"/>
    <col min="2852" max="3073" width="9.140625" style="299"/>
    <col min="3074" max="3074" width="25.85546875" style="299" customWidth="1"/>
    <col min="3075" max="3107" width="10.5703125" style="299" customWidth="1"/>
    <col min="3108" max="3329" width="9.140625" style="299"/>
    <col min="3330" max="3330" width="25.85546875" style="299" customWidth="1"/>
    <col min="3331" max="3363" width="10.5703125" style="299" customWidth="1"/>
    <col min="3364" max="3585" width="9.140625" style="299"/>
    <col min="3586" max="3586" width="25.85546875" style="299" customWidth="1"/>
    <col min="3587" max="3619" width="10.5703125" style="299" customWidth="1"/>
    <col min="3620" max="3841" width="9.140625" style="299"/>
    <col min="3842" max="3842" width="25.85546875" style="299" customWidth="1"/>
    <col min="3843" max="3875" width="10.5703125" style="299" customWidth="1"/>
    <col min="3876" max="4097" width="9.140625" style="299"/>
    <col min="4098" max="4098" width="25.85546875" style="299" customWidth="1"/>
    <col min="4099" max="4131" width="10.5703125" style="299" customWidth="1"/>
    <col min="4132" max="4353" width="9.140625" style="299"/>
    <col min="4354" max="4354" width="25.85546875" style="299" customWidth="1"/>
    <col min="4355" max="4387" width="10.5703125" style="299" customWidth="1"/>
    <col min="4388" max="4609" width="9.140625" style="299"/>
    <col min="4610" max="4610" width="25.85546875" style="299" customWidth="1"/>
    <col min="4611" max="4643" width="10.5703125" style="299" customWidth="1"/>
    <col min="4644" max="4865" width="9.140625" style="299"/>
    <col min="4866" max="4866" width="25.85546875" style="299" customWidth="1"/>
    <col min="4867" max="4899" width="10.5703125" style="299" customWidth="1"/>
    <col min="4900" max="5121" width="9.140625" style="299"/>
    <col min="5122" max="5122" width="25.85546875" style="299" customWidth="1"/>
    <col min="5123" max="5155" width="10.5703125" style="299" customWidth="1"/>
    <col min="5156" max="5377" width="9.140625" style="299"/>
    <col min="5378" max="5378" width="25.85546875" style="299" customWidth="1"/>
    <col min="5379" max="5411" width="10.5703125" style="299" customWidth="1"/>
    <col min="5412" max="5633" width="9.140625" style="299"/>
    <col min="5634" max="5634" width="25.85546875" style="299" customWidth="1"/>
    <col min="5635" max="5667" width="10.5703125" style="299" customWidth="1"/>
    <col min="5668" max="5889" width="9.140625" style="299"/>
    <col min="5890" max="5890" width="25.85546875" style="299" customWidth="1"/>
    <col min="5891" max="5923" width="10.5703125" style="299" customWidth="1"/>
    <col min="5924" max="6145" width="9.140625" style="299"/>
    <col min="6146" max="6146" width="25.85546875" style="299" customWidth="1"/>
    <col min="6147" max="6179" width="10.5703125" style="299" customWidth="1"/>
    <col min="6180" max="6401" width="9.140625" style="299"/>
    <col min="6402" max="6402" width="25.85546875" style="299" customWidth="1"/>
    <col min="6403" max="6435" width="10.5703125" style="299" customWidth="1"/>
    <col min="6436" max="6657" width="9.140625" style="299"/>
    <col min="6658" max="6658" width="25.85546875" style="299" customWidth="1"/>
    <col min="6659" max="6691" width="10.5703125" style="299" customWidth="1"/>
    <col min="6692" max="6913" width="9.140625" style="299"/>
    <col min="6914" max="6914" width="25.85546875" style="299" customWidth="1"/>
    <col min="6915" max="6947" width="10.5703125" style="299" customWidth="1"/>
    <col min="6948" max="7169" width="9.140625" style="299"/>
    <col min="7170" max="7170" width="25.85546875" style="299" customWidth="1"/>
    <col min="7171" max="7203" width="10.5703125" style="299" customWidth="1"/>
    <col min="7204" max="7425" width="9.140625" style="299"/>
    <col min="7426" max="7426" width="25.85546875" style="299" customWidth="1"/>
    <col min="7427" max="7459" width="10.5703125" style="299" customWidth="1"/>
    <col min="7460" max="7681" width="9.140625" style="299"/>
    <col min="7682" max="7682" width="25.85546875" style="299" customWidth="1"/>
    <col min="7683" max="7715" width="10.5703125" style="299" customWidth="1"/>
    <col min="7716" max="7937" width="9.140625" style="299"/>
    <col min="7938" max="7938" width="25.85546875" style="299" customWidth="1"/>
    <col min="7939" max="7971" width="10.5703125" style="299" customWidth="1"/>
    <col min="7972" max="8193" width="9.140625" style="299"/>
    <col min="8194" max="8194" width="25.85546875" style="299" customWidth="1"/>
    <col min="8195" max="8227" width="10.5703125" style="299" customWidth="1"/>
    <col min="8228" max="8449" width="9.140625" style="299"/>
    <col min="8450" max="8450" width="25.85546875" style="299" customWidth="1"/>
    <col min="8451" max="8483" width="10.5703125" style="299" customWidth="1"/>
    <col min="8484" max="8705" width="9.140625" style="299"/>
    <col min="8706" max="8706" width="25.85546875" style="299" customWidth="1"/>
    <col min="8707" max="8739" width="10.5703125" style="299" customWidth="1"/>
    <col min="8740" max="8961" width="9.140625" style="299"/>
    <col min="8962" max="8962" width="25.85546875" style="299" customWidth="1"/>
    <col min="8963" max="8995" width="10.5703125" style="299" customWidth="1"/>
    <col min="8996" max="9217" width="9.140625" style="299"/>
    <col min="9218" max="9218" width="25.85546875" style="299" customWidth="1"/>
    <col min="9219" max="9251" width="10.5703125" style="299" customWidth="1"/>
    <col min="9252" max="9473" width="9.140625" style="299"/>
    <col min="9474" max="9474" width="25.85546875" style="299" customWidth="1"/>
    <col min="9475" max="9507" width="10.5703125" style="299" customWidth="1"/>
    <col min="9508" max="9729" width="9.140625" style="299"/>
    <col min="9730" max="9730" width="25.85546875" style="299" customWidth="1"/>
    <col min="9731" max="9763" width="10.5703125" style="299" customWidth="1"/>
    <col min="9764" max="9985" width="9.140625" style="299"/>
    <col min="9986" max="9986" width="25.85546875" style="299" customWidth="1"/>
    <col min="9987" max="10019" width="10.5703125" style="299" customWidth="1"/>
    <col min="10020" max="10241" width="9.140625" style="299"/>
    <col min="10242" max="10242" width="25.85546875" style="299" customWidth="1"/>
    <col min="10243" max="10275" width="10.5703125" style="299" customWidth="1"/>
    <col min="10276" max="10497" width="9.140625" style="299"/>
    <col min="10498" max="10498" width="25.85546875" style="299" customWidth="1"/>
    <col min="10499" max="10531" width="10.5703125" style="299" customWidth="1"/>
    <col min="10532" max="10753" width="9.140625" style="299"/>
    <col min="10754" max="10754" width="25.85546875" style="299" customWidth="1"/>
    <col min="10755" max="10787" width="10.5703125" style="299" customWidth="1"/>
    <col min="10788" max="11009" width="9.140625" style="299"/>
    <col min="11010" max="11010" width="25.85546875" style="299" customWidth="1"/>
    <col min="11011" max="11043" width="10.5703125" style="299" customWidth="1"/>
    <col min="11044" max="11265" width="9.140625" style="299"/>
    <col min="11266" max="11266" width="25.85546875" style="299" customWidth="1"/>
    <col min="11267" max="11299" width="10.5703125" style="299" customWidth="1"/>
    <col min="11300" max="11521" width="9.140625" style="299"/>
    <col min="11522" max="11522" width="25.85546875" style="299" customWidth="1"/>
    <col min="11523" max="11555" width="10.5703125" style="299" customWidth="1"/>
    <col min="11556" max="11777" width="9.140625" style="299"/>
    <col min="11778" max="11778" width="25.85546875" style="299" customWidth="1"/>
    <col min="11779" max="11811" width="10.5703125" style="299" customWidth="1"/>
    <col min="11812" max="12033" width="9.140625" style="299"/>
    <col min="12034" max="12034" width="25.85546875" style="299" customWidth="1"/>
    <col min="12035" max="12067" width="10.5703125" style="299" customWidth="1"/>
    <col min="12068" max="12289" width="9.140625" style="299"/>
    <col min="12290" max="12290" width="25.85546875" style="299" customWidth="1"/>
    <col min="12291" max="12323" width="10.5703125" style="299" customWidth="1"/>
    <col min="12324" max="12545" width="9.140625" style="299"/>
    <col min="12546" max="12546" width="25.85546875" style="299" customWidth="1"/>
    <col min="12547" max="12579" width="10.5703125" style="299" customWidth="1"/>
    <col min="12580" max="12801" width="9.140625" style="299"/>
    <col min="12802" max="12802" width="25.85546875" style="299" customWidth="1"/>
    <col min="12803" max="12835" width="10.5703125" style="299" customWidth="1"/>
    <col min="12836" max="13057" width="9.140625" style="299"/>
    <col min="13058" max="13058" width="25.85546875" style="299" customWidth="1"/>
    <col min="13059" max="13091" width="10.5703125" style="299" customWidth="1"/>
    <col min="13092" max="13313" width="9.140625" style="299"/>
    <col min="13314" max="13314" width="25.85546875" style="299" customWidth="1"/>
    <col min="13315" max="13347" width="10.5703125" style="299" customWidth="1"/>
    <col min="13348" max="13569" width="9.140625" style="299"/>
    <col min="13570" max="13570" width="25.85546875" style="299" customWidth="1"/>
    <col min="13571" max="13603" width="10.5703125" style="299" customWidth="1"/>
    <col min="13604" max="13825" width="9.140625" style="299"/>
    <col min="13826" max="13826" width="25.85546875" style="299" customWidth="1"/>
    <col min="13827" max="13859" width="10.5703125" style="299" customWidth="1"/>
    <col min="13860" max="14081" width="9.140625" style="299"/>
    <col min="14082" max="14082" width="25.85546875" style="299" customWidth="1"/>
    <col min="14083" max="14115" width="10.5703125" style="299" customWidth="1"/>
    <col min="14116" max="14337" width="9.140625" style="299"/>
    <col min="14338" max="14338" width="25.85546875" style="299" customWidth="1"/>
    <col min="14339" max="14371" width="10.5703125" style="299" customWidth="1"/>
    <col min="14372" max="14593" width="9.140625" style="299"/>
    <col min="14594" max="14594" width="25.85546875" style="299" customWidth="1"/>
    <col min="14595" max="14627" width="10.5703125" style="299" customWidth="1"/>
    <col min="14628" max="14849" width="9.140625" style="299"/>
    <col min="14850" max="14850" width="25.85546875" style="299" customWidth="1"/>
    <col min="14851" max="14883" width="10.5703125" style="299" customWidth="1"/>
    <col min="14884" max="15105" width="9.140625" style="299"/>
    <col min="15106" max="15106" width="25.85546875" style="299" customWidth="1"/>
    <col min="15107" max="15139" width="10.5703125" style="299" customWidth="1"/>
    <col min="15140" max="15361" width="9.140625" style="299"/>
    <col min="15362" max="15362" width="25.85546875" style="299" customWidth="1"/>
    <col min="15363" max="15395" width="10.5703125" style="299" customWidth="1"/>
    <col min="15396" max="15617" width="9.140625" style="299"/>
    <col min="15618" max="15618" width="25.85546875" style="299" customWidth="1"/>
    <col min="15619" max="15651" width="10.5703125" style="299" customWidth="1"/>
    <col min="15652" max="15873" width="9.140625" style="299"/>
    <col min="15874" max="15874" width="25.85546875" style="299" customWidth="1"/>
    <col min="15875" max="15907" width="10.5703125" style="299" customWidth="1"/>
    <col min="15908" max="16129" width="9.140625" style="299"/>
    <col min="16130" max="16130" width="25.85546875" style="299" customWidth="1"/>
    <col min="16131" max="16163" width="10.5703125" style="299" customWidth="1"/>
    <col min="16164" max="16384" width="9.140625" style="299"/>
  </cols>
  <sheetData>
    <row r="1" spans="1:39" ht="15.75" x14ac:dyDescent="0.25">
      <c r="A1" s="298" t="s">
        <v>49</v>
      </c>
    </row>
    <row r="2" spans="1:39" x14ac:dyDescent="0.2">
      <c r="A2" s="299" t="s">
        <v>106</v>
      </c>
      <c r="B2" s="300">
        <v>1</v>
      </c>
      <c r="C2" s="300">
        <v>2</v>
      </c>
      <c r="D2" s="300">
        <v>3</v>
      </c>
      <c r="E2" s="300">
        <v>4</v>
      </c>
      <c r="F2" s="300">
        <v>5</v>
      </c>
      <c r="G2" s="300">
        <v>6</v>
      </c>
      <c r="H2" s="300">
        <v>7</v>
      </c>
      <c r="I2" s="300">
        <v>8</v>
      </c>
      <c r="J2" s="300">
        <v>9</v>
      </c>
      <c r="K2" s="300">
        <v>10</v>
      </c>
      <c r="L2" s="300">
        <v>11</v>
      </c>
      <c r="M2" s="300">
        <v>12</v>
      </c>
      <c r="N2" s="300">
        <v>13</v>
      </c>
      <c r="O2" s="300">
        <v>14</v>
      </c>
      <c r="P2" s="300">
        <v>15</v>
      </c>
      <c r="Q2" s="300">
        <v>16</v>
      </c>
      <c r="R2" s="300">
        <v>17</v>
      </c>
      <c r="S2" s="300">
        <v>18</v>
      </c>
      <c r="T2" s="300">
        <v>19</v>
      </c>
      <c r="U2" s="300">
        <v>20</v>
      </c>
      <c r="V2" s="300">
        <v>21</v>
      </c>
      <c r="W2" s="300">
        <v>22</v>
      </c>
      <c r="X2" s="300">
        <v>23</v>
      </c>
      <c r="Y2" s="300">
        <v>24</v>
      </c>
      <c r="Z2" s="300">
        <v>25</v>
      </c>
      <c r="AA2" s="300">
        <v>26</v>
      </c>
      <c r="AB2" s="300">
        <v>27</v>
      </c>
      <c r="AC2" s="300">
        <v>28</v>
      </c>
      <c r="AD2" s="300">
        <v>29</v>
      </c>
      <c r="AE2" s="300">
        <v>30</v>
      </c>
      <c r="AF2" s="300">
        <v>31</v>
      </c>
      <c r="AG2" s="300">
        <v>32</v>
      </c>
      <c r="AH2" s="300">
        <v>33</v>
      </c>
      <c r="AI2" s="300">
        <v>34</v>
      </c>
      <c r="AJ2" s="300">
        <v>35</v>
      </c>
      <c r="AK2" s="300">
        <v>36</v>
      </c>
      <c r="AL2" s="300">
        <v>37</v>
      </c>
      <c r="AM2" s="300"/>
    </row>
    <row r="3" spans="1:39" x14ac:dyDescent="0.2">
      <c r="C3" s="299" t="s">
        <v>53</v>
      </c>
      <c r="O3" s="299" t="s">
        <v>54</v>
      </c>
      <c r="AA3" s="299" t="s">
        <v>55</v>
      </c>
    </row>
    <row r="4" spans="1:39" x14ac:dyDescent="0.2">
      <c r="C4" s="299" t="s">
        <v>269</v>
      </c>
      <c r="D4" s="299" t="s">
        <v>270</v>
      </c>
      <c r="O4" s="299" t="s">
        <v>269</v>
      </c>
      <c r="P4" s="299" t="s">
        <v>270</v>
      </c>
      <c r="AA4" s="299" t="s">
        <v>269</v>
      </c>
      <c r="AB4" s="299" t="s">
        <v>270</v>
      </c>
    </row>
    <row r="5" spans="1:39" x14ac:dyDescent="0.2">
      <c r="C5" s="299">
        <v>1</v>
      </c>
      <c r="D5" s="299">
        <v>1</v>
      </c>
      <c r="O5" s="299">
        <v>1</v>
      </c>
      <c r="P5" s="299">
        <v>1</v>
      </c>
      <c r="AA5" s="299">
        <v>1</v>
      </c>
      <c r="AB5" s="299">
        <v>1</v>
      </c>
    </row>
    <row r="6" spans="1:39" x14ac:dyDescent="0.2">
      <c r="C6" s="299" t="s">
        <v>76</v>
      </c>
      <c r="D6" s="299" t="s">
        <v>271</v>
      </c>
      <c r="E6" s="299" t="s">
        <v>272</v>
      </c>
      <c r="F6" s="299" t="s">
        <v>273</v>
      </c>
      <c r="G6" s="299" t="s">
        <v>274</v>
      </c>
      <c r="H6" s="211" t="s">
        <v>275</v>
      </c>
      <c r="I6" s="299" t="s">
        <v>276</v>
      </c>
      <c r="J6" s="211" t="s">
        <v>277</v>
      </c>
      <c r="K6" s="211" t="s">
        <v>278</v>
      </c>
      <c r="L6" s="211" t="s">
        <v>279</v>
      </c>
      <c r="M6" s="211" t="s">
        <v>280</v>
      </c>
      <c r="N6" s="211" t="s">
        <v>281</v>
      </c>
      <c r="O6" s="299" t="s">
        <v>76</v>
      </c>
      <c r="P6" s="299" t="s">
        <v>271</v>
      </c>
      <c r="Q6" s="299" t="s">
        <v>272</v>
      </c>
      <c r="R6" s="299" t="s">
        <v>273</v>
      </c>
      <c r="S6" s="299" t="s">
        <v>274</v>
      </c>
      <c r="T6" s="211" t="s">
        <v>275</v>
      </c>
      <c r="U6" s="299" t="s">
        <v>276</v>
      </c>
      <c r="V6" s="211" t="s">
        <v>277</v>
      </c>
      <c r="W6" s="211" t="s">
        <v>278</v>
      </c>
      <c r="X6" s="211" t="s">
        <v>279</v>
      </c>
      <c r="Y6" s="211" t="s">
        <v>280</v>
      </c>
      <c r="Z6" s="211" t="s">
        <v>281</v>
      </c>
      <c r="AA6" s="299" t="s">
        <v>76</v>
      </c>
      <c r="AB6" s="299" t="s">
        <v>271</v>
      </c>
      <c r="AC6" s="299" t="s">
        <v>272</v>
      </c>
      <c r="AD6" s="299" t="s">
        <v>273</v>
      </c>
      <c r="AE6" s="299" t="s">
        <v>274</v>
      </c>
      <c r="AF6" s="211" t="s">
        <v>275</v>
      </c>
      <c r="AG6" s="299" t="s">
        <v>276</v>
      </c>
      <c r="AH6" s="211" t="s">
        <v>277</v>
      </c>
      <c r="AI6" s="211" t="s">
        <v>278</v>
      </c>
      <c r="AJ6" s="211" t="s">
        <v>279</v>
      </c>
      <c r="AK6" s="211" t="s">
        <v>280</v>
      </c>
      <c r="AL6" s="211" t="s">
        <v>281</v>
      </c>
    </row>
    <row r="7" spans="1:39" x14ac:dyDescent="0.2">
      <c r="C7" s="299">
        <v>1</v>
      </c>
      <c r="D7" s="299">
        <v>1</v>
      </c>
      <c r="E7" s="299">
        <v>1</v>
      </c>
      <c r="F7" s="299">
        <v>1</v>
      </c>
      <c r="G7" s="299">
        <v>1</v>
      </c>
      <c r="H7" s="211">
        <v>1</v>
      </c>
      <c r="I7" s="299">
        <v>1</v>
      </c>
      <c r="J7" s="299" t="s">
        <v>64</v>
      </c>
      <c r="K7" s="299">
        <v>1</v>
      </c>
      <c r="L7" s="299">
        <v>1</v>
      </c>
      <c r="M7" s="299">
        <v>1</v>
      </c>
      <c r="N7" s="299">
        <v>1</v>
      </c>
      <c r="O7" s="299">
        <v>1</v>
      </c>
      <c r="P7" s="299">
        <v>1</v>
      </c>
      <c r="Q7" s="299">
        <v>1</v>
      </c>
      <c r="R7" s="299">
        <v>1</v>
      </c>
      <c r="S7" s="299">
        <v>1</v>
      </c>
      <c r="T7" s="211">
        <v>1</v>
      </c>
      <c r="U7" s="299" t="s">
        <v>64</v>
      </c>
      <c r="V7" s="299">
        <v>1</v>
      </c>
      <c r="W7" s="299">
        <v>1</v>
      </c>
      <c r="X7" s="299">
        <v>1</v>
      </c>
      <c r="Y7" s="299">
        <v>1</v>
      </c>
      <c r="Z7" s="299">
        <v>1</v>
      </c>
      <c r="AA7" s="299">
        <v>1</v>
      </c>
      <c r="AB7" s="299">
        <v>1</v>
      </c>
      <c r="AC7" s="299">
        <v>1</v>
      </c>
      <c r="AD7" s="299">
        <v>1</v>
      </c>
      <c r="AE7" s="299">
        <v>1</v>
      </c>
      <c r="AF7" s="211">
        <v>1</v>
      </c>
      <c r="AG7" s="299">
        <v>1</v>
      </c>
      <c r="AH7" s="299">
        <v>1</v>
      </c>
      <c r="AI7" s="299">
        <v>1</v>
      </c>
      <c r="AJ7" s="299">
        <v>1</v>
      </c>
      <c r="AK7" s="299">
        <v>1</v>
      </c>
      <c r="AL7" s="299">
        <v>1</v>
      </c>
    </row>
    <row r="8" spans="1:39" x14ac:dyDescent="0.2">
      <c r="C8" s="299" t="s">
        <v>76</v>
      </c>
      <c r="D8" s="299" t="s">
        <v>76</v>
      </c>
      <c r="E8" s="299" t="s">
        <v>76</v>
      </c>
      <c r="F8" s="299" t="s">
        <v>76</v>
      </c>
      <c r="G8" s="299" t="s">
        <v>76</v>
      </c>
      <c r="H8" s="211" t="s">
        <v>76</v>
      </c>
      <c r="I8" s="299" t="s">
        <v>76</v>
      </c>
      <c r="J8" s="299" t="s">
        <v>76</v>
      </c>
      <c r="K8" s="299" t="s">
        <v>76</v>
      </c>
      <c r="L8" s="299" t="s">
        <v>76</v>
      </c>
      <c r="M8" s="299" t="s">
        <v>76</v>
      </c>
      <c r="N8" s="299" t="s">
        <v>76</v>
      </c>
      <c r="O8" s="299" t="s">
        <v>76</v>
      </c>
      <c r="P8" s="299" t="s">
        <v>76</v>
      </c>
      <c r="Q8" s="299" t="s">
        <v>76</v>
      </c>
      <c r="R8" s="299" t="s">
        <v>76</v>
      </c>
      <c r="S8" s="299" t="s">
        <v>76</v>
      </c>
      <c r="T8" s="211" t="s">
        <v>76</v>
      </c>
      <c r="U8" s="299" t="s">
        <v>76</v>
      </c>
      <c r="V8" s="299" t="s">
        <v>76</v>
      </c>
      <c r="W8" s="299" t="s">
        <v>76</v>
      </c>
      <c r="X8" s="299" t="s">
        <v>76</v>
      </c>
      <c r="Y8" s="299" t="s">
        <v>76</v>
      </c>
      <c r="Z8" s="299" t="s">
        <v>76</v>
      </c>
      <c r="AA8" s="299" t="s">
        <v>76</v>
      </c>
      <c r="AB8" s="299" t="s">
        <v>76</v>
      </c>
      <c r="AC8" s="299" t="s">
        <v>76</v>
      </c>
      <c r="AD8" s="299" t="s">
        <v>76</v>
      </c>
      <c r="AE8" s="299" t="s">
        <v>76</v>
      </c>
      <c r="AF8" s="211" t="s">
        <v>76</v>
      </c>
      <c r="AG8" s="299" t="s">
        <v>76</v>
      </c>
      <c r="AH8" s="299" t="s">
        <v>76</v>
      </c>
      <c r="AI8" s="299" t="s">
        <v>76</v>
      </c>
      <c r="AJ8" s="299" t="s">
        <v>76</v>
      </c>
      <c r="AK8" s="299" t="s">
        <v>76</v>
      </c>
      <c r="AL8" s="299" t="s">
        <v>76</v>
      </c>
    </row>
    <row r="9" spans="1:39" x14ac:dyDescent="0.2">
      <c r="A9" s="299" t="s">
        <v>132</v>
      </c>
      <c r="B9" s="299" t="s">
        <v>19</v>
      </c>
      <c r="C9" s="299">
        <v>20167</v>
      </c>
      <c r="D9" s="299">
        <v>77.7</v>
      </c>
      <c r="E9" s="299">
        <v>58.3</v>
      </c>
      <c r="F9" s="299">
        <v>97</v>
      </c>
      <c r="G9" s="299">
        <v>95.6</v>
      </c>
      <c r="H9" s="299" t="s">
        <v>119</v>
      </c>
      <c r="I9" s="299">
        <v>44.8</v>
      </c>
      <c r="J9" s="299" t="s">
        <v>119</v>
      </c>
      <c r="K9" s="299" t="s">
        <v>119</v>
      </c>
      <c r="L9" s="299" t="s">
        <v>119</v>
      </c>
      <c r="M9" s="299" t="s">
        <v>119</v>
      </c>
      <c r="N9" s="299" t="s">
        <v>119</v>
      </c>
      <c r="O9" s="299">
        <v>21375</v>
      </c>
      <c r="P9" s="299">
        <v>68.099999999999994</v>
      </c>
      <c r="Q9" s="299">
        <v>48.2</v>
      </c>
      <c r="R9" s="299">
        <v>94</v>
      </c>
      <c r="S9" s="299">
        <v>92.3</v>
      </c>
      <c r="T9" s="299" t="s">
        <v>119</v>
      </c>
      <c r="U9" s="299">
        <v>27.4</v>
      </c>
      <c r="V9" s="299" t="s">
        <v>119</v>
      </c>
      <c r="W9" s="299" t="s">
        <v>119</v>
      </c>
      <c r="X9" s="299" t="s">
        <v>119</v>
      </c>
      <c r="Y9" s="299" t="s">
        <v>119</v>
      </c>
      <c r="Z9" s="299" t="s">
        <v>119</v>
      </c>
      <c r="AA9" s="299">
        <v>41542</v>
      </c>
      <c r="AB9" s="299">
        <v>72.8</v>
      </c>
      <c r="AC9" s="299">
        <v>53.1</v>
      </c>
      <c r="AD9" s="299">
        <v>95.4</v>
      </c>
      <c r="AE9" s="299">
        <v>93.9</v>
      </c>
      <c r="AF9" s="299" t="s">
        <v>119</v>
      </c>
      <c r="AG9" s="299">
        <v>35.9</v>
      </c>
      <c r="AH9" s="299" t="s">
        <v>119</v>
      </c>
      <c r="AI9" s="299" t="s">
        <v>119</v>
      </c>
      <c r="AJ9" s="299" t="s">
        <v>119</v>
      </c>
      <c r="AK9" s="299" t="s">
        <v>119</v>
      </c>
      <c r="AL9" s="299" t="s">
        <v>119</v>
      </c>
    </row>
    <row r="10" spans="1:39" x14ac:dyDescent="0.2">
      <c r="B10" s="299" t="s">
        <v>20</v>
      </c>
      <c r="C10" s="299">
        <v>12049</v>
      </c>
      <c r="D10" s="299">
        <v>72</v>
      </c>
      <c r="E10" s="299">
        <v>50.5</v>
      </c>
      <c r="F10" s="299">
        <v>96</v>
      </c>
      <c r="G10" s="299">
        <v>94.1</v>
      </c>
      <c r="H10" s="299" t="s">
        <v>119</v>
      </c>
      <c r="I10" s="299">
        <v>32.1</v>
      </c>
      <c r="J10" s="299" t="s">
        <v>119</v>
      </c>
      <c r="K10" s="299" t="s">
        <v>119</v>
      </c>
      <c r="L10" s="299" t="s">
        <v>119</v>
      </c>
      <c r="M10" s="299" t="s">
        <v>119</v>
      </c>
      <c r="N10" s="299" t="s">
        <v>119</v>
      </c>
      <c r="O10" s="299">
        <v>11589</v>
      </c>
      <c r="P10" s="299">
        <v>61.9</v>
      </c>
      <c r="Q10" s="299">
        <v>38.4</v>
      </c>
      <c r="R10" s="299">
        <v>92.6</v>
      </c>
      <c r="S10" s="299">
        <v>90.8</v>
      </c>
      <c r="T10" s="299" t="s">
        <v>119</v>
      </c>
      <c r="U10" s="299">
        <v>17.100000000000001</v>
      </c>
      <c r="V10" s="299" t="s">
        <v>119</v>
      </c>
      <c r="W10" s="299" t="s">
        <v>119</v>
      </c>
      <c r="X10" s="299" t="s">
        <v>119</v>
      </c>
      <c r="Y10" s="299" t="s">
        <v>119</v>
      </c>
      <c r="Z10" s="299" t="s">
        <v>119</v>
      </c>
      <c r="AA10" s="299">
        <v>23638</v>
      </c>
      <c r="AB10" s="299">
        <v>67</v>
      </c>
      <c r="AC10" s="299">
        <v>44.5</v>
      </c>
      <c r="AD10" s="299">
        <v>94.3</v>
      </c>
      <c r="AE10" s="299">
        <v>92.5</v>
      </c>
      <c r="AF10" s="299" t="s">
        <v>119</v>
      </c>
      <c r="AG10" s="299">
        <v>24.7</v>
      </c>
      <c r="AH10" s="299" t="s">
        <v>119</v>
      </c>
      <c r="AI10" s="299" t="s">
        <v>119</v>
      </c>
      <c r="AJ10" s="299" t="s">
        <v>119</v>
      </c>
      <c r="AK10" s="299" t="s">
        <v>119</v>
      </c>
      <c r="AL10" s="299" t="s">
        <v>119</v>
      </c>
    </row>
    <row r="11" spans="1:39" x14ac:dyDescent="0.2">
      <c r="B11" s="299" t="s">
        <v>21</v>
      </c>
      <c r="C11" s="299">
        <v>1087</v>
      </c>
      <c r="D11" s="299">
        <v>91.2</v>
      </c>
      <c r="E11" s="299">
        <v>79.099999999999994</v>
      </c>
      <c r="F11" s="299">
        <v>97.9</v>
      </c>
      <c r="G11" s="299">
        <v>96.7</v>
      </c>
      <c r="H11" s="299" t="s">
        <v>119</v>
      </c>
      <c r="I11" s="299">
        <v>75.8</v>
      </c>
      <c r="J11" s="299" t="s">
        <v>119</v>
      </c>
      <c r="K11" s="299" t="s">
        <v>119</v>
      </c>
      <c r="L11" s="299" t="s">
        <v>119</v>
      </c>
      <c r="M11" s="299" t="s">
        <v>119</v>
      </c>
      <c r="N11" s="299" t="s">
        <v>119</v>
      </c>
      <c r="O11" s="299">
        <v>1189</v>
      </c>
      <c r="P11" s="299">
        <v>84.1</v>
      </c>
      <c r="Q11" s="299">
        <v>64.8</v>
      </c>
      <c r="R11" s="299">
        <v>95.1</v>
      </c>
      <c r="S11" s="299">
        <v>93.6</v>
      </c>
      <c r="T11" s="299" t="s">
        <v>119</v>
      </c>
      <c r="U11" s="299">
        <v>59.7</v>
      </c>
      <c r="V11" s="299" t="s">
        <v>119</v>
      </c>
      <c r="W11" s="299" t="s">
        <v>119</v>
      </c>
      <c r="X11" s="299" t="s">
        <v>119</v>
      </c>
      <c r="Y11" s="299" t="s">
        <v>119</v>
      </c>
      <c r="Z11" s="299" t="s">
        <v>119</v>
      </c>
      <c r="AA11" s="299">
        <v>2276</v>
      </c>
      <c r="AB11" s="299">
        <v>87.5</v>
      </c>
      <c r="AC11" s="299">
        <v>71.599999999999994</v>
      </c>
      <c r="AD11" s="299">
        <v>96.4</v>
      </c>
      <c r="AE11" s="299">
        <v>95.1</v>
      </c>
      <c r="AF11" s="299" t="s">
        <v>119</v>
      </c>
      <c r="AG11" s="299">
        <v>67.400000000000006</v>
      </c>
      <c r="AH11" s="299" t="s">
        <v>119</v>
      </c>
      <c r="AI11" s="299" t="s">
        <v>119</v>
      </c>
      <c r="AJ11" s="299" t="s">
        <v>119</v>
      </c>
      <c r="AK11" s="299" t="s">
        <v>119</v>
      </c>
      <c r="AL11" s="299" t="s">
        <v>119</v>
      </c>
    </row>
    <row r="12" spans="1:39" x14ac:dyDescent="0.2">
      <c r="B12" s="299" t="s">
        <v>18</v>
      </c>
      <c r="C12" s="299">
        <v>8490</v>
      </c>
      <c r="D12" s="299">
        <v>73.599999999999994</v>
      </c>
      <c r="E12" s="299">
        <v>54.4</v>
      </c>
      <c r="F12" s="299">
        <v>94.6</v>
      </c>
      <c r="G12" s="299">
        <v>92.9</v>
      </c>
      <c r="H12" s="299" t="s">
        <v>119</v>
      </c>
      <c r="I12" s="299">
        <v>35.6</v>
      </c>
      <c r="J12" s="299" t="s">
        <v>119</v>
      </c>
      <c r="K12" s="299" t="s">
        <v>119</v>
      </c>
      <c r="L12" s="299" t="s">
        <v>119</v>
      </c>
      <c r="M12" s="299" t="s">
        <v>119</v>
      </c>
      <c r="N12" s="299" t="s">
        <v>119</v>
      </c>
      <c r="O12" s="299">
        <v>8411</v>
      </c>
      <c r="P12" s="299">
        <v>65.7</v>
      </c>
      <c r="Q12" s="299">
        <v>48.2</v>
      </c>
      <c r="R12" s="299">
        <v>91.7</v>
      </c>
      <c r="S12" s="299">
        <v>90.3</v>
      </c>
      <c r="T12" s="299" t="s">
        <v>119</v>
      </c>
      <c r="U12" s="299">
        <v>24.4</v>
      </c>
      <c r="V12" s="299" t="s">
        <v>119</v>
      </c>
      <c r="W12" s="299" t="s">
        <v>119</v>
      </c>
      <c r="X12" s="299" t="s">
        <v>119</v>
      </c>
      <c r="Y12" s="299" t="s">
        <v>119</v>
      </c>
      <c r="Z12" s="299" t="s">
        <v>119</v>
      </c>
      <c r="AA12" s="299">
        <v>16901</v>
      </c>
      <c r="AB12" s="299">
        <v>69.7</v>
      </c>
      <c r="AC12" s="299">
        <v>51.3</v>
      </c>
      <c r="AD12" s="299">
        <v>93.1</v>
      </c>
      <c r="AE12" s="299">
        <v>91.6</v>
      </c>
      <c r="AF12" s="299" t="s">
        <v>119</v>
      </c>
      <c r="AG12" s="299">
        <v>30</v>
      </c>
      <c r="AH12" s="299" t="s">
        <v>119</v>
      </c>
      <c r="AI12" s="299" t="s">
        <v>119</v>
      </c>
      <c r="AJ12" s="299" t="s">
        <v>119</v>
      </c>
      <c r="AK12" s="299" t="s">
        <v>119</v>
      </c>
      <c r="AL12" s="299" t="s">
        <v>119</v>
      </c>
    </row>
    <row r="13" spans="1:39" x14ac:dyDescent="0.2">
      <c r="B13" s="299" t="s">
        <v>133</v>
      </c>
      <c r="C13" s="299">
        <v>6386</v>
      </c>
      <c r="D13" s="299">
        <v>72.8</v>
      </c>
      <c r="E13" s="299">
        <v>53.8</v>
      </c>
      <c r="F13" s="299">
        <v>94.2</v>
      </c>
      <c r="G13" s="299">
        <v>92.3</v>
      </c>
      <c r="H13" s="299" t="s">
        <v>119</v>
      </c>
      <c r="I13" s="299">
        <v>44.9</v>
      </c>
      <c r="J13" s="299" t="s">
        <v>119</v>
      </c>
      <c r="K13" s="299" t="s">
        <v>119</v>
      </c>
      <c r="L13" s="299" t="s">
        <v>119</v>
      </c>
      <c r="M13" s="299" t="s">
        <v>119</v>
      </c>
      <c r="N13" s="299" t="s">
        <v>119</v>
      </c>
      <c r="O13" s="299">
        <v>7292</v>
      </c>
      <c r="P13" s="299">
        <v>63.2</v>
      </c>
      <c r="Q13" s="299">
        <v>44.3</v>
      </c>
      <c r="R13" s="299">
        <v>90.3</v>
      </c>
      <c r="S13" s="299">
        <v>87.8</v>
      </c>
      <c r="T13" s="299" t="s">
        <v>119</v>
      </c>
      <c r="U13" s="299">
        <v>32.299999999999997</v>
      </c>
      <c r="V13" s="299" t="s">
        <v>119</v>
      </c>
      <c r="W13" s="299" t="s">
        <v>119</v>
      </c>
      <c r="X13" s="299" t="s">
        <v>119</v>
      </c>
      <c r="Y13" s="299" t="s">
        <v>119</v>
      </c>
      <c r="Z13" s="299" t="s">
        <v>119</v>
      </c>
      <c r="AA13" s="299">
        <v>13678</v>
      </c>
      <c r="AB13" s="299">
        <v>67.7</v>
      </c>
      <c r="AC13" s="299">
        <v>48.7</v>
      </c>
      <c r="AD13" s="299">
        <v>92.1</v>
      </c>
      <c r="AE13" s="299">
        <v>89.9</v>
      </c>
      <c r="AF13" s="299" t="s">
        <v>119</v>
      </c>
      <c r="AG13" s="299">
        <v>38.200000000000003</v>
      </c>
      <c r="AH13" s="299" t="s">
        <v>119</v>
      </c>
      <c r="AI13" s="299" t="s">
        <v>119</v>
      </c>
      <c r="AJ13" s="299" t="s">
        <v>119</v>
      </c>
      <c r="AK13" s="299" t="s">
        <v>119</v>
      </c>
      <c r="AL13" s="299" t="s">
        <v>119</v>
      </c>
    </row>
    <row r="14" spans="1:39" x14ac:dyDescent="0.2">
      <c r="B14" s="299" t="s">
        <v>17</v>
      </c>
      <c r="C14" s="299">
        <v>235882</v>
      </c>
      <c r="D14" s="299">
        <v>73.599999999999994</v>
      </c>
      <c r="E14" s="299">
        <v>54.2</v>
      </c>
      <c r="F14" s="299">
        <v>94.9</v>
      </c>
      <c r="G14" s="299">
        <v>93.5</v>
      </c>
      <c r="H14" s="299" t="s">
        <v>119</v>
      </c>
      <c r="I14" s="299">
        <v>33</v>
      </c>
      <c r="J14" s="299" t="s">
        <v>119</v>
      </c>
      <c r="K14" s="299" t="s">
        <v>119</v>
      </c>
      <c r="L14" s="299" t="s">
        <v>119</v>
      </c>
      <c r="M14" s="299" t="s">
        <v>119</v>
      </c>
      <c r="N14" s="299" t="s">
        <v>119</v>
      </c>
      <c r="O14" s="299">
        <v>244923</v>
      </c>
      <c r="P14" s="299">
        <v>65.7</v>
      </c>
      <c r="Q14" s="299">
        <v>47.4</v>
      </c>
      <c r="R14" s="299">
        <v>91.9</v>
      </c>
      <c r="S14" s="299">
        <v>90.3</v>
      </c>
      <c r="T14" s="299" t="s">
        <v>119</v>
      </c>
      <c r="U14" s="299">
        <v>21.9</v>
      </c>
      <c r="V14" s="299" t="s">
        <v>119</v>
      </c>
      <c r="W14" s="299" t="s">
        <v>119</v>
      </c>
      <c r="X14" s="299" t="s">
        <v>119</v>
      </c>
      <c r="Y14" s="299" t="s">
        <v>119</v>
      </c>
      <c r="Z14" s="299" t="s">
        <v>119</v>
      </c>
      <c r="AA14" s="299">
        <v>480805</v>
      </c>
      <c r="AB14" s="299">
        <v>69.599999999999994</v>
      </c>
      <c r="AC14" s="299">
        <v>50.7</v>
      </c>
      <c r="AD14" s="299">
        <v>93.4</v>
      </c>
      <c r="AE14" s="299">
        <v>91.9</v>
      </c>
      <c r="AF14" s="299" t="s">
        <v>119</v>
      </c>
      <c r="AG14" s="299">
        <v>27.3</v>
      </c>
      <c r="AH14" s="299" t="s">
        <v>119</v>
      </c>
      <c r="AI14" s="299" t="s">
        <v>119</v>
      </c>
      <c r="AJ14" s="299" t="s">
        <v>119</v>
      </c>
      <c r="AK14" s="299" t="s">
        <v>119</v>
      </c>
      <c r="AL14" s="299" t="s">
        <v>119</v>
      </c>
    </row>
    <row r="15" spans="1:39" x14ac:dyDescent="0.2">
      <c r="B15" s="299" t="s">
        <v>22</v>
      </c>
      <c r="C15" s="299">
        <v>284061</v>
      </c>
      <c r="D15" s="299">
        <v>73.900000000000006</v>
      </c>
      <c r="E15" s="299">
        <v>54.4</v>
      </c>
      <c r="F15" s="299">
        <v>95.1</v>
      </c>
      <c r="G15" s="299">
        <v>93.7</v>
      </c>
      <c r="H15" s="299" t="s">
        <v>119</v>
      </c>
      <c r="I15" s="299">
        <v>34.299999999999997</v>
      </c>
      <c r="J15" s="299" t="s">
        <v>119</v>
      </c>
      <c r="K15" s="299" t="s">
        <v>119</v>
      </c>
      <c r="L15" s="299" t="s">
        <v>119</v>
      </c>
      <c r="M15" s="299" t="s">
        <v>119</v>
      </c>
      <c r="N15" s="299" t="s">
        <v>119</v>
      </c>
      <c r="O15" s="299">
        <v>294779</v>
      </c>
      <c r="P15" s="299">
        <v>65.8</v>
      </c>
      <c r="Q15" s="299">
        <v>47.1</v>
      </c>
      <c r="R15" s="299">
        <v>92</v>
      </c>
      <c r="S15" s="299">
        <v>90.4</v>
      </c>
      <c r="T15" s="299" t="s">
        <v>119</v>
      </c>
      <c r="U15" s="299">
        <v>22.6</v>
      </c>
      <c r="V15" s="299" t="s">
        <v>119</v>
      </c>
      <c r="W15" s="299" t="s">
        <v>119</v>
      </c>
      <c r="X15" s="299" t="s">
        <v>119</v>
      </c>
      <c r="Y15" s="299" t="s">
        <v>119</v>
      </c>
      <c r="Z15" s="299" t="s">
        <v>119</v>
      </c>
      <c r="AA15" s="299">
        <v>578840</v>
      </c>
      <c r="AB15" s="299">
        <v>69.8</v>
      </c>
      <c r="AC15" s="299">
        <v>50.7</v>
      </c>
      <c r="AD15" s="299">
        <v>93.5</v>
      </c>
      <c r="AE15" s="299">
        <v>92</v>
      </c>
      <c r="AF15" s="299" t="s">
        <v>119</v>
      </c>
      <c r="AG15" s="299">
        <v>28.3</v>
      </c>
      <c r="AH15" s="299" t="s">
        <v>119</v>
      </c>
      <c r="AI15" s="299" t="s">
        <v>119</v>
      </c>
      <c r="AJ15" s="299" t="s">
        <v>119</v>
      </c>
      <c r="AK15" s="299" t="s">
        <v>119</v>
      </c>
      <c r="AL15" s="299" t="s">
        <v>119</v>
      </c>
    </row>
    <row r="16" spans="1:39" x14ac:dyDescent="0.2">
      <c r="A16" s="299" t="s">
        <v>134</v>
      </c>
      <c r="B16" s="299" t="s">
        <v>93</v>
      </c>
      <c r="C16" s="299">
        <v>6633</v>
      </c>
      <c r="D16" s="299">
        <v>74.099999999999994</v>
      </c>
      <c r="E16" s="299">
        <v>54.2</v>
      </c>
      <c r="F16" s="299">
        <v>96</v>
      </c>
      <c r="G16" s="299">
        <v>93.7</v>
      </c>
      <c r="H16" s="299" t="s">
        <v>119</v>
      </c>
      <c r="I16" s="299">
        <v>37.6</v>
      </c>
      <c r="J16" s="299" t="s">
        <v>119</v>
      </c>
      <c r="K16" s="299" t="s">
        <v>119</v>
      </c>
      <c r="L16" s="299" t="s">
        <v>119</v>
      </c>
      <c r="M16" s="299" t="s">
        <v>119</v>
      </c>
      <c r="N16" s="299" t="s">
        <v>119</v>
      </c>
      <c r="O16" s="299">
        <v>6327</v>
      </c>
      <c r="P16" s="299">
        <v>65.7</v>
      </c>
      <c r="Q16" s="299">
        <v>42.3</v>
      </c>
      <c r="R16" s="299">
        <v>93.7</v>
      </c>
      <c r="S16" s="299">
        <v>92.2</v>
      </c>
      <c r="T16" s="299" t="s">
        <v>119</v>
      </c>
      <c r="U16" s="299">
        <v>21.2</v>
      </c>
      <c r="V16" s="299" t="s">
        <v>119</v>
      </c>
      <c r="W16" s="299" t="s">
        <v>119</v>
      </c>
      <c r="X16" s="299" t="s">
        <v>119</v>
      </c>
      <c r="Y16" s="299" t="s">
        <v>119</v>
      </c>
      <c r="Z16" s="299" t="s">
        <v>119</v>
      </c>
      <c r="AA16" s="299">
        <v>12960</v>
      </c>
      <c r="AB16" s="299">
        <v>70</v>
      </c>
      <c r="AC16" s="299">
        <v>48.4</v>
      </c>
      <c r="AD16" s="299">
        <v>94.9</v>
      </c>
      <c r="AE16" s="299">
        <v>93</v>
      </c>
      <c r="AF16" s="299" t="s">
        <v>119</v>
      </c>
      <c r="AG16" s="299">
        <v>29.6</v>
      </c>
      <c r="AH16" s="299" t="s">
        <v>119</v>
      </c>
      <c r="AI16" s="299" t="s">
        <v>119</v>
      </c>
      <c r="AJ16" s="299" t="s">
        <v>119</v>
      </c>
      <c r="AK16" s="299" t="s">
        <v>119</v>
      </c>
      <c r="AL16" s="299" t="s">
        <v>119</v>
      </c>
    </row>
    <row r="17" spans="2:38" x14ac:dyDescent="0.2">
      <c r="B17" s="299" t="s">
        <v>91</v>
      </c>
      <c r="C17" s="299">
        <v>2891</v>
      </c>
      <c r="D17" s="299">
        <v>78.7</v>
      </c>
      <c r="E17" s="299">
        <v>61.9</v>
      </c>
      <c r="F17" s="299">
        <v>96.5</v>
      </c>
      <c r="G17" s="299">
        <v>95.1</v>
      </c>
      <c r="H17" s="299" t="s">
        <v>119</v>
      </c>
      <c r="I17" s="299">
        <v>49</v>
      </c>
      <c r="J17" s="299" t="s">
        <v>119</v>
      </c>
      <c r="K17" s="299" t="s">
        <v>119</v>
      </c>
      <c r="L17" s="299" t="s">
        <v>119</v>
      </c>
      <c r="M17" s="299" t="s">
        <v>119</v>
      </c>
      <c r="N17" s="299" t="s">
        <v>119</v>
      </c>
      <c r="O17" s="299">
        <v>3239</v>
      </c>
      <c r="P17" s="299">
        <v>66.2</v>
      </c>
      <c r="Q17" s="299">
        <v>47.5</v>
      </c>
      <c r="R17" s="299">
        <v>92</v>
      </c>
      <c r="S17" s="299">
        <v>89.7</v>
      </c>
      <c r="T17" s="299" t="s">
        <v>119</v>
      </c>
      <c r="U17" s="299">
        <v>31.6</v>
      </c>
      <c r="V17" s="299" t="s">
        <v>119</v>
      </c>
      <c r="W17" s="299" t="s">
        <v>119</v>
      </c>
      <c r="X17" s="299" t="s">
        <v>119</v>
      </c>
      <c r="Y17" s="299" t="s">
        <v>119</v>
      </c>
      <c r="Z17" s="299" t="s">
        <v>119</v>
      </c>
      <c r="AA17" s="299">
        <v>6130</v>
      </c>
      <c r="AB17" s="299">
        <v>72.099999999999994</v>
      </c>
      <c r="AC17" s="299">
        <v>54.3</v>
      </c>
      <c r="AD17" s="299">
        <v>94.1</v>
      </c>
      <c r="AE17" s="299">
        <v>92.2</v>
      </c>
      <c r="AF17" s="299" t="s">
        <v>119</v>
      </c>
      <c r="AG17" s="299">
        <v>39.9</v>
      </c>
      <c r="AH17" s="299" t="s">
        <v>119</v>
      </c>
      <c r="AI17" s="299" t="s">
        <v>119</v>
      </c>
      <c r="AJ17" s="299" t="s">
        <v>119</v>
      </c>
      <c r="AK17" s="299" t="s">
        <v>119</v>
      </c>
      <c r="AL17" s="299" t="s">
        <v>119</v>
      </c>
    </row>
    <row r="18" spans="2:38" x14ac:dyDescent="0.2">
      <c r="B18" s="299" t="s">
        <v>94</v>
      </c>
      <c r="C18" s="299">
        <v>1343</v>
      </c>
      <c r="D18" s="299">
        <v>68.400000000000006</v>
      </c>
      <c r="E18" s="299">
        <v>46.8</v>
      </c>
      <c r="F18" s="299">
        <v>95</v>
      </c>
      <c r="G18" s="299">
        <v>93.7</v>
      </c>
      <c r="H18" s="299" t="s">
        <v>119</v>
      </c>
      <c r="I18" s="299">
        <v>30.3</v>
      </c>
      <c r="J18" s="299" t="s">
        <v>119</v>
      </c>
      <c r="K18" s="299" t="s">
        <v>119</v>
      </c>
      <c r="L18" s="299" t="s">
        <v>119</v>
      </c>
      <c r="M18" s="299" t="s">
        <v>119</v>
      </c>
      <c r="N18" s="299" t="s">
        <v>119</v>
      </c>
      <c r="O18" s="299">
        <v>1335</v>
      </c>
      <c r="P18" s="299">
        <v>60</v>
      </c>
      <c r="Q18" s="299">
        <v>35.6</v>
      </c>
      <c r="R18" s="299">
        <v>90.3</v>
      </c>
      <c r="S18" s="299">
        <v>88</v>
      </c>
      <c r="T18" s="299" t="s">
        <v>119</v>
      </c>
      <c r="U18" s="299">
        <v>19.3</v>
      </c>
      <c r="V18" s="299" t="s">
        <v>119</v>
      </c>
      <c r="W18" s="299" t="s">
        <v>119</v>
      </c>
      <c r="X18" s="299" t="s">
        <v>119</v>
      </c>
      <c r="Y18" s="299" t="s">
        <v>119</v>
      </c>
      <c r="Z18" s="299" t="s">
        <v>119</v>
      </c>
      <c r="AA18" s="299">
        <v>2678</v>
      </c>
      <c r="AB18" s="299">
        <v>64.2</v>
      </c>
      <c r="AC18" s="299">
        <v>41.2</v>
      </c>
      <c r="AD18" s="299">
        <v>92.7</v>
      </c>
      <c r="AE18" s="299">
        <v>90.9</v>
      </c>
      <c r="AF18" s="299" t="s">
        <v>119</v>
      </c>
      <c r="AG18" s="299">
        <v>24.8</v>
      </c>
      <c r="AH18" s="299" t="s">
        <v>119</v>
      </c>
      <c r="AI18" s="299" t="s">
        <v>119</v>
      </c>
      <c r="AJ18" s="299" t="s">
        <v>119</v>
      </c>
      <c r="AK18" s="299" t="s">
        <v>119</v>
      </c>
      <c r="AL18" s="299" t="s">
        <v>119</v>
      </c>
    </row>
    <row r="19" spans="2:38" x14ac:dyDescent="0.2">
      <c r="B19" s="299" t="s">
        <v>95</v>
      </c>
      <c r="C19" s="299">
        <v>2839</v>
      </c>
      <c r="D19" s="299">
        <v>74</v>
      </c>
      <c r="E19" s="299">
        <v>53.7</v>
      </c>
      <c r="F19" s="299">
        <v>94.6</v>
      </c>
      <c r="G19" s="299">
        <v>91.9</v>
      </c>
      <c r="H19" s="299" t="s">
        <v>119</v>
      </c>
      <c r="I19" s="299">
        <v>55.6</v>
      </c>
      <c r="J19" s="299" t="s">
        <v>119</v>
      </c>
      <c r="K19" s="299" t="s">
        <v>119</v>
      </c>
      <c r="L19" s="299" t="s">
        <v>119</v>
      </c>
      <c r="M19" s="299" t="s">
        <v>119</v>
      </c>
      <c r="N19" s="299" t="s">
        <v>119</v>
      </c>
      <c r="O19" s="299">
        <v>3272</v>
      </c>
      <c r="P19" s="299">
        <v>62.8</v>
      </c>
      <c r="Q19" s="299">
        <v>41.9</v>
      </c>
      <c r="R19" s="299">
        <v>89.2</v>
      </c>
      <c r="S19" s="299">
        <v>85.8</v>
      </c>
      <c r="T19" s="299" t="s">
        <v>119</v>
      </c>
      <c r="U19" s="299">
        <v>42.9</v>
      </c>
      <c r="V19" s="299" t="s">
        <v>119</v>
      </c>
      <c r="W19" s="299" t="s">
        <v>119</v>
      </c>
      <c r="X19" s="299" t="s">
        <v>119</v>
      </c>
      <c r="Y19" s="299" t="s">
        <v>119</v>
      </c>
      <c r="Z19" s="299" t="s">
        <v>119</v>
      </c>
      <c r="AA19" s="299">
        <v>6111</v>
      </c>
      <c r="AB19" s="299">
        <v>68</v>
      </c>
      <c r="AC19" s="299">
        <v>47.4</v>
      </c>
      <c r="AD19" s="299">
        <v>91.7</v>
      </c>
      <c r="AE19" s="299">
        <v>88.7</v>
      </c>
      <c r="AF19" s="299" t="s">
        <v>119</v>
      </c>
      <c r="AG19" s="299">
        <v>48.8</v>
      </c>
      <c r="AH19" s="299" t="s">
        <v>119</v>
      </c>
      <c r="AI19" s="299" t="s">
        <v>119</v>
      </c>
      <c r="AJ19" s="299" t="s">
        <v>119</v>
      </c>
      <c r="AK19" s="299" t="s">
        <v>119</v>
      </c>
      <c r="AL19" s="299" t="s">
        <v>119</v>
      </c>
    </row>
    <row r="20" spans="2:38" x14ac:dyDescent="0.2">
      <c r="B20" s="299" t="s">
        <v>87</v>
      </c>
      <c r="C20" s="299">
        <v>2908</v>
      </c>
      <c r="D20" s="299">
        <v>75.8</v>
      </c>
      <c r="E20" s="299">
        <v>57.7</v>
      </c>
      <c r="F20" s="299">
        <v>95.4</v>
      </c>
      <c r="G20" s="299">
        <v>93.6</v>
      </c>
      <c r="H20" s="299" t="s">
        <v>119</v>
      </c>
      <c r="I20" s="299">
        <v>42.2</v>
      </c>
      <c r="J20" s="299" t="s">
        <v>119</v>
      </c>
      <c r="K20" s="299" t="s">
        <v>119</v>
      </c>
      <c r="L20" s="299" t="s">
        <v>119</v>
      </c>
      <c r="M20" s="299" t="s">
        <v>119</v>
      </c>
      <c r="N20" s="299" t="s">
        <v>119</v>
      </c>
      <c r="O20" s="299">
        <v>2909</v>
      </c>
      <c r="P20" s="299">
        <v>68.7</v>
      </c>
      <c r="Q20" s="299">
        <v>52.1</v>
      </c>
      <c r="R20" s="299">
        <v>92.7</v>
      </c>
      <c r="S20" s="299">
        <v>91.5</v>
      </c>
      <c r="T20" s="299" t="s">
        <v>119</v>
      </c>
      <c r="U20" s="299">
        <v>29.6</v>
      </c>
      <c r="V20" s="299" t="s">
        <v>119</v>
      </c>
      <c r="W20" s="299" t="s">
        <v>119</v>
      </c>
      <c r="X20" s="299" t="s">
        <v>119</v>
      </c>
      <c r="Y20" s="299" t="s">
        <v>119</v>
      </c>
      <c r="Z20" s="299" t="s">
        <v>119</v>
      </c>
      <c r="AA20" s="299">
        <v>5817</v>
      </c>
      <c r="AB20" s="299">
        <v>72.2</v>
      </c>
      <c r="AC20" s="299">
        <v>54.9</v>
      </c>
      <c r="AD20" s="299">
        <v>94</v>
      </c>
      <c r="AE20" s="299">
        <v>92.6</v>
      </c>
      <c r="AF20" s="299" t="s">
        <v>119</v>
      </c>
      <c r="AG20" s="299">
        <v>35.9</v>
      </c>
      <c r="AH20" s="299" t="s">
        <v>119</v>
      </c>
      <c r="AI20" s="299" t="s">
        <v>119</v>
      </c>
      <c r="AJ20" s="299" t="s">
        <v>119</v>
      </c>
      <c r="AK20" s="299" t="s">
        <v>119</v>
      </c>
      <c r="AL20" s="299" t="s">
        <v>119</v>
      </c>
    </row>
    <row r="21" spans="2:38" x14ac:dyDescent="0.2">
      <c r="B21" s="299" t="s">
        <v>83</v>
      </c>
      <c r="C21" s="299">
        <v>8142</v>
      </c>
      <c r="D21" s="299">
        <v>70.400000000000006</v>
      </c>
      <c r="E21" s="299">
        <v>51.6</v>
      </c>
      <c r="F21" s="299">
        <v>93.4</v>
      </c>
      <c r="G21" s="299">
        <v>91.3</v>
      </c>
      <c r="H21" s="299" t="s">
        <v>119</v>
      </c>
      <c r="I21" s="299">
        <v>57.1</v>
      </c>
      <c r="J21" s="299" t="s">
        <v>119</v>
      </c>
      <c r="K21" s="299" t="s">
        <v>119</v>
      </c>
      <c r="L21" s="299" t="s">
        <v>119</v>
      </c>
      <c r="M21" s="299" t="s">
        <v>119</v>
      </c>
      <c r="N21" s="299" t="s">
        <v>119</v>
      </c>
      <c r="O21" s="299">
        <v>8597</v>
      </c>
      <c r="P21" s="299">
        <v>63.5</v>
      </c>
      <c r="Q21" s="299">
        <v>43.9</v>
      </c>
      <c r="R21" s="299">
        <v>91</v>
      </c>
      <c r="S21" s="299">
        <v>88.3</v>
      </c>
      <c r="T21" s="299" t="s">
        <v>119</v>
      </c>
      <c r="U21" s="299">
        <v>44.9</v>
      </c>
      <c r="V21" s="299" t="s">
        <v>119</v>
      </c>
      <c r="W21" s="299" t="s">
        <v>119</v>
      </c>
      <c r="X21" s="299" t="s">
        <v>119</v>
      </c>
      <c r="Y21" s="299" t="s">
        <v>119</v>
      </c>
      <c r="Z21" s="299" t="s">
        <v>119</v>
      </c>
      <c r="AA21" s="299">
        <v>16739</v>
      </c>
      <c r="AB21" s="299">
        <v>66.900000000000006</v>
      </c>
      <c r="AC21" s="299">
        <v>47.7</v>
      </c>
      <c r="AD21" s="299">
        <v>92.2</v>
      </c>
      <c r="AE21" s="299">
        <v>89.8</v>
      </c>
      <c r="AF21" s="299" t="s">
        <v>119</v>
      </c>
      <c r="AG21" s="299">
        <v>50.8</v>
      </c>
      <c r="AH21" s="299" t="s">
        <v>119</v>
      </c>
      <c r="AI21" s="299" t="s">
        <v>119</v>
      </c>
      <c r="AJ21" s="299" t="s">
        <v>119</v>
      </c>
      <c r="AK21" s="299" t="s">
        <v>119</v>
      </c>
      <c r="AL21" s="299" t="s">
        <v>119</v>
      </c>
    </row>
    <row r="22" spans="2:38" x14ac:dyDescent="0.2">
      <c r="B22" s="299" t="s">
        <v>90</v>
      </c>
      <c r="C22" s="299">
        <v>3037</v>
      </c>
      <c r="D22" s="299">
        <v>73.8</v>
      </c>
      <c r="E22" s="299">
        <v>52.6</v>
      </c>
      <c r="F22" s="299">
        <v>95.9</v>
      </c>
      <c r="G22" s="299">
        <v>94</v>
      </c>
      <c r="H22" s="299" t="s">
        <v>119</v>
      </c>
      <c r="I22" s="299">
        <v>34.299999999999997</v>
      </c>
      <c r="J22" s="299" t="s">
        <v>119</v>
      </c>
      <c r="K22" s="299" t="s">
        <v>119</v>
      </c>
      <c r="L22" s="299" t="s">
        <v>119</v>
      </c>
      <c r="M22" s="299" t="s">
        <v>119</v>
      </c>
      <c r="N22" s="299" t="s">
        <v>119</v>
      </c>
      <c r="O22" s="299">
        <v>2961</v>
      </c>
      <c r="P22" s="299">
        <v>65.5</v>
      </c>
      <c r="Q22" s="299">
        <v>43.8</v>
      </c>
      <c r="R22" s="299">
        <v>93</v>
      </c>
      <c r="S22" s="299">
        <v>91.5</v>
      </c>
      <c r="T22" s="299" t="s">
        <v>119</v>
      </c>
      <c r="U22" s="299">
        <v>22.5</v>
      </c>
      <c r="V22" s="299" t="s">
        <v>119</v>
      </c>
      <c r="W22" s="299" t="s">
        <v>119</v>
      </c>
      <c r="X22" s="299" t="s">
        <v>119</v>
      </c>
      <c r="Y22" s="299" t="s">
        <v>119</v>
      </c>
      <c r="Z22" s="299" t="s">
        <v>119</v>
      </c>
      <c r="AA22" s="299">
        <v>5998</v>
      </c>
      <c r="AB22" s="299">
        <v>69.7</v>
      </c>
      <c r="AC22" s="299">
        <v>48.3</v>
      </c>
      <c r="AD22" s="299">
        <v>94.5</v>
      </c>
      <c r="AE22" s="299">
        <v>92.8</v>
      </c>
      <c r="AF22" s="299" t="s">
        <v>119</v>
      </c>
      <c r="AG22" s="299">
        <v>28.5</v>
      </c>
      <c r="AH22" s="299" t="s">
        <v>119</v>
      </c>
      <c r="AI22" s="299" t="s">
        <v>119</v>
      </c>
      <c r="AJ22" s="299" t="s">
        <v>119</v>
      </c>
      <c r="AK22" s="299" t="s">
        <v>119</v>
      </c>
      <c r="AL22" s="299" t="s">
        <v>119</v>
      </c>
    </row>
    <row r="23" spans="2:38" x14ac:dyDescent="0.2">
      <c r="B23" s="299" t="s">
        <v>92</v>
      </c>
      <c r="C23" s="299">
        <v>4073</v>
      </c>
      <c r="D23" s="299">
        <v>69.900000000000006</v>
      </c>
      <c r="E23" s="299">
        <v>45.6</v>
      </c>
      <c r="F23" s="299">
        <v>96.4</v>
      </c>
      <c r="G23" s="299">
        <v>94.8</v>
      </c>
      <c r="H23" s="299" t="s">
        <v>119</v>
      </c>
      <c r="I23" s="299">
        <v>23.8</v>
      </c>
      <c r="J23" s="299" t="s">
        <v>119</v>
      </c>
      <c r="K23" s="299" t="s">
        <v>119</v>
      </c>
      <c r="L23" s="299" t="s">
        <v>119</v>
      </c>
      <c r="M23" s="299" t="s">
        <v>119</v>
      </c>
      <c r="N23" s="299" t="s">
        <v>119</v>
      </c>
      <c r="O23" s="299">
        <v>3927</v>
      </c>
      <c r="P23" s="299">
        <v>56.4</v>
      </c>
      <c r="Q23" s="299">
        <v>33</v>
      </c>
      <c r="R23" s="299">
        <v>91.6</v>
      </c>
      <c r="S23" s="299">
        <v>89.6</v>
      </c>
      <c r="T23" s="299" t="s">
        <v>119</v>
      </c>
      <c r="U23" s="299">
        <v>9.6</v>
      </c>
      <c r="V23" s="299" t="s">
        <v>119</v>
      </c>
      <c r="W23" s="299" t="s">
        <v>119</v>
      </c>
      <c r="X23" s="299" t="s">
        <v>119</v>
      </c>
      <c r="Y23" s="299" t="s">
        <v>119</v>
      </c>
      <c r="Z23" s="299" t="s">
        <v>119</v>
      </c>
      <c r="AA23" s="299">
        <v>8000</v>
      </c>
      <c r="AB23" s="299">
        <v>63.3</v>
      </c>
      <c r="AC23" s="299">
        <v>39.4</v>
      </c>
      <c r="AD23" s="299">
        <v>94</v>
      </c>
      <c r="AE23" s="299">
        <v>92.2</v>
      </c>
      <c r="AF23" s="299" t="s">
        <v>119</v>
      </c>
      <c r="AG23" s="299">
        <v>16.8</v>
      </c>
      <c r="AH23" s="299" t="s">
        <v>119</v>
      </c>
      <c r="AI23" s="299" t="s">
        <v>119</v>
      </c>
      <c r="AJ23" s="299" t="s">
        <v>119</v>
      </c>
      <c r="AK23" s="299" t="s">
        <v>119</v>
      </c>
      <c r="AL23" s="299" t="s">
        <v>119</v>
      </c>
    </row>
    <row r="24" spans="2:38" x14ac:dyDescent="0.2">
      <c r="B24" s="299" t="s">
        <v>21</v>
      </c>
      <c r="C24" s="299">
        <v>1087</v>
      </c>
      <c r="D24" s="299">
        <v>91.2</v>
      </c>
      <c r="E24" s="299">
        <v>79.099999999999994</v>
      </c>
      <c r="F24" s="299">
        <v>97.9</v>
      </c>
      <c r="G24" s="299">
        <v>96.7</v>
      </c>
      <c r="H24" s="299" t="s">
        <v>119</v>
      </c>
      <c r="I24" s="299">
        <v>75.8</v>
      </c>
      <c r="J24" s="299" t="s">
        <v>119</v>
      </c>
      <c r="K24" s="299" t="s">
        <v>119</v>
      </c>
      <c r="L24" s="299" t="s">
        <v>119</v>
      </c>
      <c r="M24" s="299" t="s">
        <v>119</v>
      </c>
      <c r="N24" s="299" t="s">
        <v>119</v>
      </c>
      <c r="O24" s="299">
        <v>1189</v>
      </c>
      <c r="P24" s="299">
        <v>84.1</v>
      </c>
      <c r="Q24" s="299">
        <v>64.8</v>
      </c>
      <c r="R24" s="299">
        <v>95.1</v>
      </c>
      <c r="S24" s="299">
        <v>93.6</v>
      </c>
      <c r="T24" s="299" t="s">
        <v>119</v>
      </c>
      <c r="U24" s="299">
        <v>59.7</v>
      </c>
      <c r="V24" s="299" t="s">
        <v>119</v>
      </c>
      <c r="W24" s="299" t="s">
        <v>119</v>
      </c>
      <c r="X24" s="299" t="s">
        <v>119</v>
      </c>
      <c r="Y24" s="299" t="s">
        <v>119</v>
      </c>
      <c r="Z24" s="299" t="s">
        <v>119</v>
      </c>
      <c r="AA24" s="299">
        <v>2276</v>
      </c>
      <c r="AB24" s="299">
        <v>87.5</v>
      </c>
      <c r="AC24" s="299">
        <v>71.599999999999994</v>
      </c>
      <c r="AD24" s="299">
        <v>96.4</v>
      </c>
      <c r="AE24" s="299">
        <v>95.1</v>
      </c>
      <c r="AF24" s="299" t="s">
        <v>119</v>
      </c>
      <c r="AG24" s="299">
        <v>67.400000000000006</v>
      </c>
      <c r="AH24" s="299" t="s">
        <v>119</v>
      </c>
      <c r="AI24" s="299" t="s">
        <v>119</v>
      </c>
      <c r="AJ24" s="299" t="s">
        <v>119</v>
      </c>
      <c r="AK24" s="299" t="s">
        <v>119</v>
      </c>
      <c r="AL24" s="299" t="s">
        <v>119</v>
      </c>
    </row>
    <row r="25" spans="2:38" x14ac:dyDescent="0.2">
      <c r="B25" s="299" t="s">
        <v>82</v>
      </c>
      <c r="C25" s="299">
        <v>236</v>
      </c>
      <c r="D25" s="299">
        <v>25.4</v>
      </c>
      <c r="E25" s="299">
        <v>12.7</v>
      </c>
      <c r="F25" s="299">
        <v>65.3</v>
      </c>
      <c r="G25" s="299">
        <v>58.9</v>
      </c>
      <c r="H25" s="299" t="s">
        <v>119</v>
      </c>
      <c r="I25" s="299" t="s">
        <v>78</v>
      </c>
      <c r="J25" s="299" t="s">
        <v>119</v>
      </c>
      <c r="K25" s="299" t="s">
        <v>119</v>
      </c>
      <c r="L25" s="299" t="s">
        <v>119</v>
      </c>
      <c r="M25" s="299" t="s">
        <v>119</v>
      </c>
      <c r="N25" s="299" t="s">
        <v>119</v>
      </c>
      <c r="O25" s="299">
        <v>250</v>
      </c>
      <c r="P25" s="299">
        <v>14.4</v>
      </c>
      <c r="Q25" s="299">
        <v>5.6</v>
      </c>
      <c r="R25" s="299">
        <v>51.2</v>
      </c>
      <c r="S25" s="299">
        <v>46</v>
      </c>
      <c r="T25" s="299" t="s">
        <v>119</v>
      </c>
      <c r="U25" s="299" t="s">
        <v>78</v>
      </c>
      <c r="V25" s="299" t="s">
        <v>119</v>
      </c>
      <c r="W25" s="299" t="s">
        <v>119</v>
      </c>
      <c r="X25" s="299" t="s">
        <v>119</v>
      </c>
      <c r="Y25" s="299" t="s">
        <v>119</v>
      </c>
      <c r="Z25" s="299" t="s">
        <v>119</v>
      </c>
      <c r="AA25" s="299">
        <v>486</v>
      </c>
      <c r="AB25" s="299">
        <v>19.8</v>
      </c>
      <c r="AC25" s="299">
        <v>9.1</v>
      </c>
      <c r="AD25" s="299">
        <v>58</v>
      </c>
      <c r="AE25" s="299">
        <v>52.3</v>
      </c>
      <c r="AF25" s="299" t="s">
        <v>119</v>
      </c>
      <c r="AG25" s="299">
        <v>4.7</v>
      </c>
      <c r="AH25" s="299" t="s">
        <v>119</v>
      </c>
      <c r="AI25" s="299" t="s">
        <v>119</v>
      </c>
      <c r="AJ25" s="299" t="s">
        <v>119</v>
      </c>
      <c r="AK25" s="299" t="s">
        <v>119</v>
      </c>
      <c r="AL25" s="299" t="s">
        <v>119</v>
      </c>
    </row>
    <row r="26" spans="2:38" x14ac:dyDescent="0.2">
      <c r="B26" s="299" t="s">
        <v>88</v>
      </c>
      <c r="C26" s="299">
        <v>6553</v>
      </c>
      <c r="D26" s="299">
        <v>85.8</v>
      </c>
      <c r="E26" s="299">
        <v>71.5</v>
      </c>
      <c r="F26" s="299">
        <v>98.1</v>
      </c>
      <c r="G26" s="299">
        <v>97.3</v>
      </c>
      <c r="H26" s="299" t="s">
        <v>119</v>
      </c>
      <c r="I26" s="299">
        <v>55.2</v>
      </c>
      <c r="J26" s="299" t="s">
        <v>119</v>
      </c>
      <c r="K26" s="299" t="s">
        <v>119</v>
      </c>
      <c r="L26" s="299" t="s">
        <v>119</v>
      </c>
      <c r="M26" s="299" t="s">
        <v>119</v>
      </c>
      <c r="N26" s="299" t="s">
        <v>119</v>
      </c>
      <c r="O26" s="299">
        <v>6804</v>
      </c>
      <c r="P26" s="299">
        <v>78.8</v>
      </c>
      <c r="Q26" s="299">
        <v>62.7</v>
      </c>
      <c r="R26" s="299">
        <v>97.1</v>
      </c>
      <c r="S26" s="299">
        <v>96.3</v>
      </c>
      <c r="T26" s="299" t="s">
        <v>119</v>
      </c>
      <c r="U26" s="299">
        <v>36.6</v>
      </c>
      <c r="V26" s="299" t="s">
        <v>119</v>
      </c>
      <c r="W26" s="299" t="s">
        <v>119</v>
      </c>
      <c r="X26" s="299" t="s">
        <v>119</v>
      </c>
      <c r="Y26" s="299" t="s">
        <v>119</v>
      </c>
      <c r="Z26" s="299" t="s">
        <v>119</v>
      </c>
      <c r="AA26" s="299">
        <v>13357</v>
      </c>
      <c r="AB26" s="299">
        <v>82.3</v>
      </c>
      <c r="AC26" s="299">
        <v>67</v>
      </c>
      <c r="AD26" s="299">
        <v>97.6</v>
      </c>
      <c r="AE26" s="299">
        <v>96.8</v>
      </c>
      <c r="AF26" s="299" t="s">
        <v>119</v>
      </c>
      <c r="AG26" s="299">
        <v>45.8</v>
      </c>
      <c r="AH26" s="299" t="s">
        <v>119</v>
      </c>
      <c r="AI26" s="299" t="s">
        <v>119</v>
      </c>
      <c r="AJ26" s="299" t="s">
        <v>119</v>
      </c>
      <c r="AK26" s="299" t="s">
        <v>119</v>
      </c>
      <c r="AL26" s="299" t="s">
        <v>119</v>
      </c>
    </row>
    <row r="27" spans="2:38" x14ac:dyDescent="0.2">
      <c r="B27" s="299" t="s">
        <v>80</v>
      </c>
      <c r="C27" s="299">
        <v>923</v>
      </c>
      <c r="D27" s="299">
        <v>76.400000000000006</v>
      </c>
      <c r="E27" s="299">
        <v>59.7</v>
      </c>
      <c r="F27" s="299">
        <v>94</v>
      </c>
      <c r="G27" s="299">
        <v>92.4</v>
      </c>
      <c r="H27" s="299" t="s">
        <v>119</v>
      </c>
      <c r="I27" s="299">
        <v>38</v>
      </c>
      <c r="J27" s="299" t="s">
        <v>119</v>
      </c>
      <c r="K27" s="299" t="s">
        <v>119</v>
      </c>
      <c r="L27" s="299" t="s">
        <v>119</v>
      </c>
      <c r="M27" s="299" t="s">
        <v>119</v>
      </c>
      <c r="N27" s="299" t="s">
        <v>119</v>
      </c>
      <c r="O27" s="299">
        <v>1021</v>
      </c>
      <c r="P27" s="299">
        <v>70.099999999999994</v>
      </c>
      <c r="Q27" s="299">
        <v>56.5</v>
      </c>
      <c r="R27" s="299">
        <v>92.3</v>
      </c>
      <c r="S27" s="299">
        <v>91</v>
      </c>
      <c r="T27" s="299" t="s">
        <v>119</v>
      </c>
      <c r="U27" s="299">
        <v>26.3</v>
      </c>
      <c r="V27" s="299" t="s">
        <v>119</v>
      </c>
      <c r="W27" s="299" t="s">
        <v>119</v>
      </c>
      <c r="X27" s="299" t="s">
        <v>119</v>
      </c>
      <c r="Y27" s="299" t="s">
        <v>119</v>
      </c>
      <c r="Z27" s="299" t="s">
        <v>119</v>
      </c>
      <c r="AA27" s="299">
        <v>1944</v>
      </c>
      <c r="AB27" s="299">
        <v>73.099999999999994</v>
      </c>
      <c r="AC27" s="299">
        <v>58</v>
      </c>
      <c r="AD27" s="299">
        <v>93.1</v>
      </c>
      <c r="AE27" s="299">
        <v>91.7</v>
      </c>
      <c r="AF27" s="299" t="s">
        <v>119</v>
      </c>
      <c r="AG27" s="299">
        <v>31.9</v>
      </c>
      <c r="AH27" s="299" t="s">
        <v>119</v>
      </c>
      <c r="AI27" s="299" t="s">
        <v>119</v>
      </c>
      <c r="AJ27" s="299" t="s">
        <v>119</v>
      </c>
      <c r="AK27" s="299" t="s">
        <v>119</v>
      </c>
      <c r="AL27" s="299" t="s">
        <v>119</v>
      </c>
    </row>
    <row r="28" spans="2:38" x14ac:dyDescent="0.2">
      <c r="B28" s="299" t="s">
        <v>89</v>
      </c>
      <c r="C28" s="299">
        <v>7686</v>
      </c>
      <c r="D28" s="299">
        <v>72</v>
      </c>
      <c r="E28" s="299">
        <v>48</v>
      </c>
      <c r="F28" s="299">
        <v>96.6</v>
      </c>
      <c r="G28" s="299">
        <v>94.9</v>
      </c>
      <c r="H28" s="299" t="s">
        <v>119</v>
      </c>
      <c r="I28" s="299">
        <v>38.6</v>
      </c>
      <c r="J28" s="299" t="s">
        <v>119</v>
      </c>
      <c r="K28" s="299" t="s">
        <v>119</v>
      </c>
      <c r="L28" s="299" t="s">
        <v>119</v>
      </c>
      <c r="M28" s="299" t="s">
        <v>119</v>
      </c>
      <c r="N28" s="299" t="s">
        <v>119</v>
      </c>
      <c r="O28" s="299">
        <v>8371</v>
      </c>
      <c r="P28" s="299">
        <v>61.2</v>
      </c>
      <c r="Q28" s="299">
        <v>38.299999999999997</v>
      </c>
      <c r="R28" s="299">
        <v>92.6</v>
      </c>
      <c r="S28" s="299">
        <v>90.3</v>
      </c>
      <c r="T28" s="299" t="s">
        <v>119</v>
      </c>
      <c r="U28" s="299">
        <v>20.100000000000001</v>
      </c>
      <c r="V28" s="299" t="s">
        <v>119</v>
      </c>
      <c r="W28" s="299" t="s">
        <v>119</v>
      </c>
      <c r="X28" s="299" t="s">
        <v>119</v>
      </c>
      <c r="Y28" s="299" t="s">
        <v>119</v>
      </c>
      <c r="Z28" s="299" t="s">
        <v>119</v>
      </c>
      <c r="AA28" s="299">
        <v>16057</v>
      </c>
      <c r="AB28" s="299">
        <v>66.400000000000006</v>
      </c>
      <c r="AC28" s="299">
        <v>42.9</v>
      </c>
      <c r="AD28" s="299">
        <v>94.5</v>
      </c>
      <c r="AE28" s="299">
        <v>92.5</v>
      </c>
      <c r="AF28" s="299" t="s">
        <v>119</v>
      </c>
      <c r="AG28" s="299">
        <v>28.9</v>
      </c>
      <c r="AH28" s="299" t="s">
        <v>119</v>
      </c>
      <c r="AI28" s="299" t="s">
        <v>119</v>
      </c>
      <c r="AJ28" s="299" t="s">
        <v>119</v>
      </c>
      <c r="AK28" s="299" t="s">
        <v>119</v>
      </c>
      <c r="AL28" s="299" t="s">
        <v>119</v>
      </c>
    </row>
    <row r="29" spans="2:38" x14ac:dyDescent="0.2">
      <c r="B29" s="299" t="s">
        <v>136</v>
      </c>
      <c r="C29" s="299">
        <v>62</v>
      </c>
      <c r="D29" s="299">
        <v>29</v>
      </c>
      <c r="E29" s="299">
        <v>12.9</v>
      </c>
      <c r="F29" s="299">
        <v>58.1</v>
      </c>
      <c r="G29" s="299">
        <v>50</v>
      </c>
      <c r="H29" s="299" t="s">
        <v>119</v>
      </c>
      <c r="I29" s="299" t="s">
        <v>78</v>
      </c>
      <c r="J29" s="299" t="s">
        <v>119</v>
      </c>
      <c r="K29" s="299" t="s">
        <v>119</v>
      </c>
      <c r="L29" s="299" t="s">
        <v>119</v>
      </c>
      <c r="M29" s="299" t="s">
        <v>119</v>
      </c>
      <c r="N29" s="299" t="s">
        <v>119</v>
      </c>
      <c r="O29" s="299">
        <v>59</v>
      </c>
      <c r="P29" s="299">
        <v>18.600000000000001</v>
      </c>
      <c r="Q29" s="299">
        <v>5.0999999999999996</v>
      </c>
      <c r="R29" s="299">
        <v>42.4</v>
      </c>
      <c r="S29" s="299">
        <v>40.700000000000003</v>
      </c>
      <c r="T29" s="299" t="s">
        <v>119</v>
      </c>
      <c r="U29" s="299" t="s">
        <v>78</v>
      </c>
      <c r="V29" s="299" t="s">
        <v>119</v>
      </c>
      <c r="W29" s="299" t="s">
        <v>119</v>
      </c>
      <c r="X29" s="299" t="s">
        <v>119</v>
      </c>
      <c r="Y29" s="299" t="s">
        <v>119</v>
      </c>
      <c r="Z29" s="299" t="s">
        <v>119</v>
      </c>
      <c r="AA29" s="299">
        <v>121</v>
      </c>
      <c r="AB29" s="299">
        <v>24</v>
      </c>
      <c r="AC29" s="299">
        <v>9.1</v>
      </c>
      <c r="AD29" s="299">
        <v>50.4</v>
      </c>
      <c r="AE29" s="299">
        <v>45.5</v>
      </c>
      <c r="AF29" s="299" t="s">
        <v>119</v>
      </c>
      <c r="AG29" s="299">
        <v>5</v>
      </c>
      <c r="AH29" s="299" t="s">
        <v>119</v>
      </c>
      <c r="AI29" s="299" t="s">
        <v>119</v>
      </c>
      <c r="AJ29" s="299" t="s">
        <v>119</v>
      </c>
      <c r="AK29" s="299" t="s">
        <v>119</v>
      </c>
      <c r="AL29" s="299" t="s">
        <v>119</v>
      </c>
    </row>
    <row r="30" spans="2:38" x14ac:dyDescent="0.2">
      <c r="B30" s="299" t="s">
        <v>86</v>
      </c>
      <c r="C30" s="299">
        <v>1561</v>
      </c>
      <c r="D30" s="299">
        <v>80.599999999999994</v>
      </c>
      <c r="E30" s="299">
        <v>65</v>
      </c>
      <c r="F30" s="299">
        <v>95.1</v>
      </c>
      <c r="G30" s="299">
        <v>94.2</v>
      </c>
      <c r="H30" s="299" t="s">
        <v>119</v>
      </c>
      <c r="I30" s="299">
        <v>45.9</v>
      </c>
      <c r="J30" s="299" t="s">
        <v>119</v>
      </c>
      <c r="K30" s="299" t="s">
        <v>119</v>
      </c>
      <c r="L30" s="299" t="s">
        <v>119</v>
      </c>
      <c r="M30" s="299" t="s">
        <v>119</v>
      </c>
      <c r="N30" s="299" t="s">
        <v>119</v>
      </c>
      <c r="O30" s="299">
        <v>1693</v>
      </c>
      <c r="P30" s="299">
        <v>73.599999999999994</v>
      </c>
      <c r="Q30" s="299">
        <v>59.8</v>
      </c>
      <c r="R30" s="299">
        <v>94.1</v>
      </c>
      <c r="S30" s="299">
        <v>93</v>
      </c>
      <c r="T30" s="299" t="s">
        <v>119</v>
      </c>
      <c r="U30" s="299">
        <v>33.6</v>
      </c>
      <c r="V30" s="299" t="s">
        <v>119</v>
      </c>
      <c r="W30" s="299" t="s">
        <v>119</v>
      </c>
      <c r="X30" s="299" t="s">
        <v>119</v>
      </c>
      <c r="Y30" s="299" t="s">
        <v>119</v>
      </c>
      <c r="Z30" s="299" t="s">
        <v>119</v>
      </c>
      <c r="AA30" s="299">
        <v>3254</v>
      </c>
      <c r="AB30" s="299">
        <v>77</v>
      </c>
      <c r="AC30" s="299">
        <v>62.3</v>
      </c>
      <c r="AD30" s="299">
        <v>94.6</v>
      </c>
      <c r="AE30" s="299">
        <v>93.6</v>
      </c>
      <c r="AF30" s="299" t="s">
        <v>119</v>
      </c>
      <c r="AG30" s="299">
        <v>39.5</v>
      </c>
      <c r="AH30" s="299" t="s">
        <v>119</v>
      </c>
      <c r="AI30" s="299" t="s">
        <v>119</v>
      </c>
      <c r="AJ30" s="299" t="s">
        <v>119</v>
      </c>
      <c r="AK30" s="299" t="s">
        <v>119</v>
      </c>
      <c r="AL30" s="299" t="s">
        <v>119</v>
      </c>
    </row>
    <row r="31" spans="2:38" x14ac:dyDescent="0.2">
      <c r="B31" s="299" t="s">
        <v>85</v>
      </c>
      <c r="C31" s="299">
        <v>828</v>
      </c>
      <c r="D31" s="299">
        <v>75</v>
      </c>
      <c r="E31" s="299">
        <v>55.7</v>
      </c>
      <c r="F31" s="299">
        <v>95.2</v>
      </c>
      <c r="G31" s="299">
        <v>93.2</v>
      </c>
      <c r="H31" s="299" t="s">
        <v>119</v>
      </c>
      <c r="I31" s="299">
        <v>38.799999999999997</v>
      </c>
      <c r="J31" s="299" t="s">
        <v>119</v>
      </c>
      <c r="K31" s="299" t="s">
        <v>119</v>
      </c>
      <c r="L31" s="299" t="s">
        <v>119</v>
      </c>
      <c r="M31" s="299" t="s">
        <v>119</v>
      </c>
      <c r="N31" s="299" t="s">
        <v>119</v>
      </c>
      <c r="O31" s="299">
        <v>760</v>
      </c>
      <c r="P31" s="299">
        <v>64.900000000000006</v>
      </c>
      <c r="Q31" s="299">
        <v>45.9</v>
      </c>
      <c r="R31" s="299">
        <v>90.9</v>
      </c>
      <c r="S31" s="299">
        <v>89.1</v>
      </c>
      <c r="T31" s="299" t="s">
        <v>119</v>
      </c>
      <c r="U31" s="299">
        <v>24.3</v>
      </c>
      <c r="V31" s="299" t="s">
        <v>119</v>
      </c>
      <c r="W31" s="299" t="s">
        <v>119</v>
      </c>
      <c r="X31" s="299" t="s">
        <v>119</v>
      </c>
      <c r="Y31" s="299" t="s">
        <v>119</v>
      </c>
      <c r="Z31" s="299" t="s">
        <v>119</v>
      </c>
      <c r="AA31" s="299">
        <v>1588</v>
      </c>
      <c r="AB31" s="299">
        <v>70.2</v>
      </c>
      <c r="AC31" s="299">
        <v>51</v>
      </c>
      <c r="AD31" s="299">
        <v>93.1</v>
      </c>
      <c r="AE31" s="299">
        <v>91.2</v>
      </c>
      <c r="AF31" s="299" t="s">
        <v>119</v>
      </c>
      <c r="AG31" s="299">
        <v>31.9</v>
      </c>
      <c r="AH31" s="299" t="s">
        <v>119</v>
      </c>
      <c r="AI31" s="299" t="s">
        <v>119</v>
      </c>
      <c r="AJ31" s="299" t="s">
        <v>119</v>
      </c>
      <c r="AK31" s="299" t="s">
        <v>119</v>
      </c>
      <c r="AL31" s="299" t="s">
        <v>119</v>
      </c>
    </row>
    <row r="32" spans="2:38" x14ac:dyDescent="0.2">
      <c r="B32" s="299" t="s">
        <v>84</v>
      </c>
      <c r="C32" s="299">
        <v>3193</v>
      </c>
      <c r="D32" s="299">
        <v>67.900000000000006</v>
      </c>
      <c r="E32" s="299">
        <v>45.9</v>
      </c>
      <c r="F32" s="299">
        <v>93.5</v>
      </c>
      <c r="G32" s="299">
        <v>91.5</v>
      </c>
      <c r="H32" s="299" t="s">
        <v>119</v>
      </c>
      <c r="I32" s="299">
        <v>23.6</v>
      </c>
      <c r="J32" s="299" t="s">
        <v>119</v>
      </c>
      <c r="K32" s="299" t="s">
        <v>119</v>
      </c>
      <c r="L32" s="299" t="s">
        <v>119</v>
      </c>
      <c r="M32" s="299" t="s">
        <v>119</v>
      </c>
      <c r="N32" s="299" t="s">
        <v>119</v>
      </c>
      <c r="O32" s="299">
        <v>3049</v>
      </c>
      <c r="P32" s="299">
        <v>58.6</v>
      </c>
      <c r="Q32" s="299">
        <v>38.5</v>
      </c>
      <c r="R32" s="299">
        <v>89.5</v>
      </c>
      <c r="S32" s="299">
        <v>87.8</v>
      </c>
      <c r="T32" s="299" t="s">
        <v>119</v>
      </c>
      <c r="U32" s="299">
        <v>14.3</v>
      </c>
      <c r="V32" s="299" t="s">
        <v>119</v>
      </c>
      <c r="W32" s="299" t="s">
        <v>119</v>
      </c>
      <c r="X32" s="299" t="s">
        <v>119</v>
      </c>
      <c r="Y32" s="299" t="s">
        <v>119</v>
      </c>
      <c r="Z32" s="299" t="s">
        <v>119</v>
      </c>
      <c r="AA32" s="299">
        <v>6242</v>
      </c>
      <c r="AB32" s="299">
        <v>63.4</v>
      </c>
      <c r="AC32" s="299">
        <v>42.3</v>
      </c>
      <c r="AD32" s="299">
        <v>91.5</v>
      </c>
      <c r="AE32" s="299">
        <v>89.7</v>
      </c>
      <c r="AF32" s="299" t="s">
        <v>119</v>
      </c>
      <c r="AG32" s="299">
        <v>19.100000000000001</v>
      </c>
      <c r="AH32" s="299" t="s">
        <v>119</v>
      </c>
      <c r="AI32" s="299" t="s">
        <v>119</v>
      </c>
      <c r="AJ32" s="299" t="s">
        <v>119</v>
      </c>
      <c r="AK32" s="299" t="s">
        <v>119</v>
      </c>
      <c r="AL32" s="299" t="s">
        <v>119</v>
      </c>
    </row>
    <row r="33" spans="1:38" x14ac:dyDescent="0.2">
      <c r="B33" s="299" t="s">
        <v>79</v>
      </c>
      <c r="C33" s="299">
        <v>226519</v>
      </c>
      <c r="D33" s="299">
        <v>73.8</v>
      </c>
      <c r="E33" s="299">
        <v>54.3</v>
      </c>
      <c r="F33" s="299">
        <v>95</v>
      </c>
      <c r="G33" s="299">
        <v>93.7</v>
      </c>
      <c r="H33" s="299" t="s">
        <v>119</v>
      </c>
      <c r="I33" s="299">
        <v>32.1</v>
      </c>
      <c r="J33" s="299" t="s">
        <v>119</v>
      </c>
      <c r="K33" s="299" t="s">
        <v>119</v>
      </c>
      <c r="L33" s="299" t="s">
        <v>119</v>
      </c>
      <c r="M33" s="299" t="s">
        <v>119</v>
      </c>
      <c r="N33" s="299" t="s">
        <v>119</v>
      </c>
      <c r="O33" s="299">
        <v>234996</v>
      </c>
      <c r="P33" s="299">
        <v>65.900000000000006</v>
      </c>
      <c r="Q33" s="299">
        <v>47.5</v>
      </c>
      <c r="R33" s="299">
        <v>92</v>
      </c>
      <c r="S33" s="299">
        <v>90.4</v>
      </c>
      <c r="T33" s="299" t="s">
        <v>119</v>
      </c>
      <c r="U33" s="299">
        <v>21</v>
      </c>
      <c r="V33" s="299" t="s">
        <v>119</v>
      </c>
      <c r="W33" s="299" t="s">
        <v>119</v>
      </c>
      <c r="X33" s="299" t="s">
        <v>119</v>
      </c>
      <c r="Y33" s="299" t="s">
        <v>119</v>
      </c>
      <c r="Z33" s="299" t="s">
        <v>119</v>
      </c>
      <c r="AA33" s="299">
        <v>461515</v>
      </c>
      <c r="AB33" s="299">
        <v>69.8</v>
      </c>
      <c r="AC33" s="299">
        <v>50.9</v>
      </c>
      <c r="AD33" s="299">
        <v>93.4</v>
      </c>
      <c r="AE33" s="299">
        <v>92</v>
      </c>
      <c r="AF33" s="299" t="s">
        <v>119</v>
      </c>
      <c r="AG33" s="299">
        <v>26.5</v>
      </c>
      <c r="AH33" s="299" t="s">
        <v>119</v>
      </c>
      <c r="AI33" s="299" t="s">
        <v>119</v>
      </c>
      <c r="AJ33" s="299" t="s">
        <v>119</v>
      </c>
      <c r="AK33" s="299" t="s">
        <v>119</v>
      </c>
      <c r="AL33" s="299" t="s">
        <v>119</v>
      </c>
    </row>
    <row r="34" spans="1:38" x14ac:dyDescent="0.2">
      <c r="B34" s="301" t="s">
        <v>282</v>
      </c>
      <c r="C34" s="299">
        <v>3547</v>
      </c>
      <c r="D34" s="299">
        <v>71.900000000000006</v>
      </c>
      <c r="E34" s="299">
        <v>53.9</v>
      </c>
      <c r="F34" s="299">
        <v>93.9</v>
      </c>
      <c r="G34" s="299">
        <v>92.5</v>
      </c>
      <c r="H34" s="299" t="s">
        <v>119</v>
      </c>
      <c r="I34" s="299">
        <v>36.299999999999997</v>
      </c>
      <c r="J34" s="299" t="s">
        <v>119</v>
      </c>
      <c r="K34" s="299" t="s">
        <v>119</v>
      </c>
      <c r="L34" s="299" t="s">
        <v>119</v>
      </c>
      <c r="M34" s="299" t="s">
        <v>119</v>
      </c>
      <c r="N34" s="299" t="s">
        <v>119</v>
      </c>
      <c r="O34" s="299">
        <v>4020</v>
      </c>
      <c r="P34" s="299">
        <v>63.5</v>
      </c>
      <c r="Q34" s="299">
        <v>46.2</v>
      </c>
      <c r="R34" s="299">
        <v>91.3</v>
      </c>
      <c r="S34" s="299">
        <v>89.5</v>
      </c>
      <c r="T34" s="299" t="s">
        <v>119</v>
      </c>
      <c r="U34" s="299">
        <v>23.7</v>
      </c>
      <c r="V34" s="299" t="s">
        <v>119</v>
      </c>
      <c r="W34" s="299" t="s">
        <v>119</v>
      </c>
      <c r="X34" s="299" t="s">
        <v>119</v>
      </c>
      <c r="Y34" s="299" t="s">
        <v>119</v>
      </c>
      <c r="Z34" s="299" t="s">
        <v>119</v>
      </c>
      <c r="AA34" s="299">
        <v>7567</v>
      </c>
      <c r="AB34" s="299">
        <v>67.400000000000006</v>
      </c>
      <c r="AC34" s="299">
        <v>49.8</v>
      </c>
      <c r="AD34" s="299">
        <v>92.5</v>
      </c>
      <c r="AE34" s="299">
        <v>90.9</v>
      </c>
      <c r="AF34" s="299" t="s">
        <v>119</v>
      </c>
      <c r="AG34" s="299">
        <v>29.6</v>
      </c>
      <c r="AH34" s="299" t="s">
        <v>119</v>
      </c>
      <c r="AI34" s="299" t="s">
        <v>119</v>
      </c>
      <c r="AJ34" s="299" t="s">
        <v>119</v>
      </c>
      <c r="AK34" s="299" t="s">
        <v>119</v>
      </c>
      <c r="AL34" s="299" t="s">
        <v>119</v>
      </c>
    </row>
    <row r="35" spans="1:38" x14ac:dyDescent="0.2">
      <c r="B35" s="299" t="s">
        <v>55</v>
      </c>
      <c r="C35" s="299">
        <v>284061</v>
      </c>
      <c r="D35" s="299">
        <v>73.900000000000006</v>
      </c>
      <c r="E35" s="299">
        <v>54.4</v>
      </c>
      <c r="F35" s="299">
        <v>95.1</v>
      </c>
      <c r="G35" s="299">
        <v>93.7</v>
      </c>
      <c r="H35" s="299" t="s">
        <v>119</v>
      </c>
      <c r="I35" s="299">
        <v>34.299999999999997</v>
      </c>
      <c r="J35" s="299" t="s">
        <v>119</v>
      </c>
      <c r="K35" s="299" t="s">
        <v>119</v>
      </c>
      <c r="L35" s="299" t="s">
        <v>119</v>
      </c>
      <c r="M35" s="299" t="s">
        <v>119</v>
      </c>
      <c r="N35" s="299" t="s">
        <v>119</v>
      </c>
      <c r="O35" s="299">
        <v>294779</v>
      </c>
      <c r="P35" s="299">
        <v>65.8</v>
      </c>
      <c r="Q35" s="299">
        <v>47.1</v>
      </c>
      <c r="R35" s="299">
        <v>92</v>
      </c>
      <c r="S35" s="299">
        <v>90.4</v>
      </c>
      <c r="T35" s="299" t="s">
        <v>119</v>
      </c>
      <c r="U35" s="299">
        <v>22.6</v>
      </c>
      <c r="V35" s="299" t="s">
        <v>119</v>
      </c>
      <c r="W35" s="299" t="s">
        <v>119</v>
      </c>
      <c r="X35" s="299" t="s">
        <v>119</v>
      </c>
      <c r="Y35" s="299" t="s">
        <v>119</v>
      </c>
      <c r="Z35" s="299" t="s">
        <v>119</v>
      </c>
      <c r="AA35" s="299">
        <v>578840</v>
      </c>
      <c r="AB35" s="299">
        <v>69.8</v>
      </c>
      <c r="AC35" s="299">
        <v>50.7</v>
      </c>
      <c r="AD35" s="299">
        <v>93.5</v>
      </c>
      <c r="AE35" s="299">
        <v>92</v>
      </c>
      <c r="AF35" s="299" t="s">
        <v>119</v>
      </c>
      <c r="AG35" s="299">
        <v>28.3</v>
      </c>
      <c r="AH35" s="299" t="s">
        <v>119</v>
      </c>
      <c r="AI35" s="299" t="s">
        <v>119</v>
      </c>
      <c r="AJ35" s="299" t="s">
        <v>119</v>
      </c>
      <c r="AK35" s="299" t="s">
        <v>119</v>
      </c>
      <c r="AL35" s="299" t="s">
        <v>119</v>
      </c>
    </row>
    <row r="36" spans="1:38" x14ac:dyDescent="0.2">
      <c r="A36" s="299" t="s">
        <v>97</v>
      </c>
      <c r="B36" s="301" t="s">
        <v>283</v>
      </c>
      <c r="C36" s="299">
        <v>253977</v>
      </c>
      <c r="D36" s="299">
        <v>74</v>
      </c>
      <c r="E36" s="299">
        <v>54.6</v>
      </c>
      <c r="F36" s="299">
        <v>95</v>
      </c>
      <c r="G36" s="299">
        <v>93.7</v>
      </c>
      <c r="H36" s="299" t="s">
        <v>119</v>
      </c>
      <c r="I36" s="299">
        <v>32.700000000000003</v>
      </c>
      <c r="J36" s="299" t="s">
        <v>119</v>
      </c>
      <c r="K36" s="299" t="s">
        <v>119</v>
      </c>
      <c r="L36" s="299" t="s">
        <v>119</v>
      </c>
      <c r="M36" s="299" t="s">
        <v>119</v>
      </c>
      <c r="N36" s="299" t="s">
        <v>119</v>
      </c>
      <c r="O36" s="299">
        <v>263248</v>
      </c>
      <c r="P36" s="299">
        <v>66</v>
      </c>
      <c r="Q36" s="299">
        <v>47.6</v>
      </c>
      <c r="R36" s="299">
        <v>92</v>
      </c>
      <c r="S36" s="299">
        <v>90.5</v>
      </c>
      <c r="T36" s="299" t="s">
        <v>119</v>
      </c>
      <c r="U36" s="299">
        <v>21.3</v>
      </c>
      <c r="V36" s="299" t="s">
        <v>119</v>
      </c>
      <c r="W36" s="299" t="s">
        <v>119</v>
      </c>
      <c r="X36" s="299" t="s">
        <v>119</v>
      </c>
      <c r="Y36" s="299" t="s">
        <v>119</v>
      </c>
      <c r="Z36" s="299" t="s">
        <v>119</v>
      </c>
      <c r="AA36" s="299">
        <v>517225</v>
      </c>
      <c r="AB36" s="299">
        <v>69.900000000000006</v>
      </c>
      <c r="AC36" s="299">
        <v>51.1</v>
      </c>
      <c r="AD36" s="299">
        <v>93.5</v>
      </c>
      <c r="AE36" s="299">
        <v>92.1</v>
      </c>
      <c r="AF36" s="299" t="s">
        <v>119</v>
      </c>
      <c r="AG36" s="299">
        <v>26.9</v>
      </c>
      <c r="AH36" s="299" t="s">
        <v>119</v>
      </c>
      <c r="AI36" s="299" t="s">
        <v>119</v>
      </c>
      <c r="AJ36" s="299" t="s">
        <v>119</v>
      </c>
      <c r="AK36" s="299" t="s">
        <v>119</v>
      </c>
      <c r="AL36" s="299" t="s">
        <v>119</v>
      </c>
    </row>
    <row r="37" spans="1:38" x14ac:dyDescent="0.2">
      <c r="B37" s="301" t="s">
        <v>284</v>
      </c>
      <c r="C37" s="299">
        <v>29303</v>
      </c>
      <c r="D37" s="299">
        <v>73.3</v>
      </c>
      <c r="E37" s="299">
        <v>52.9</v>
      </c>
      <c r="F37" s="299">
        <v>95.4</v>
      </c>
      <c r="G37" s="299">
        <v>93.3</v>
      </c>
      <c r="H37" s="299" t="s">
        <v>119</v>
      </c>
      <c r="I37" s="299">
        <v>48.4</v>
      </c>
      <c r="J37" s="299" t="s">
        <v>119</v>
      </c>
      <c r="K37" s="299" t="s">
        <v>119</v>
      </c>
      <c r="L37" s="299" t="s">
        <v>119</v>
      </c>
      <c r="M37" s="299" t="s">
        <v>119</v>
      </c>
      <c r="N37" s="299" t="s">
        <v>119</v>
      </c>
      <c r="O37" s="299">
        <v>30696</v>
      </c>
      <c r="P37" s="299">
        <v>64.2</v>
      </c>
      <c r="Q37" s="299">
        <v>42.7</v>
      </c>
      <c r="R37" s="299">
        <v>92.1</v>
      </c>
      <c r="S37" s="299">
        <v>89.8</v>
      </c>
      <c r="T37" s="299" t="s">
        <v>119</v>
      </c>
      <c r="U37" s="299">
        <v>33.5</v>
      </c>
      <c r="V37" s="299" t="s">
        <v>119</v>
      </c>
      <c r="W37" s="299" t="s">
        <v>119</v>
      </c>
      <c r="X37" s="299" t="s">
        <v>119</v>
      </c>
      <c r="Y37" s="299" t="s">
        <v>119</v>
      </c>
      <c r="Z37" s="299" t="s">
        <v>119</v>
      </c>
      <c r="AA37" s="299">
        <v>59999</v>
      </c>
      <c r="AB37" s="299">
        <v>68.7</v>
      </c>
      <c r="AC37" s="299">
        <v>47.7</v>
      </c>
      <c r="AD37" s="299">
        <v>93.7</v>
      </c>
      <c r="AE37" s="299">
        <v>91.5</v>
      </c>
      <c r="AF37" s="299" t="s">
        <v>119</v>
      </c>
      <c r="AG37" s="299">
        <v>40.799999999999997</v>
      </c>
      <c r="AH37" s="299" t="s">
        <v>119</v>
      </c>
      <c r="AI37" s="299" t="s">
        <v>119</v>
      </c>
      <c r="AJ37" s="299" t="s">
        <v>119</v>
      </c>
      <c r="AK37" s="299" t="s">
        <v>119</v>
      </c>
      <c r="AL37" s="299" t="s">
        <v>119</v>
      </c>
    </row>
    <row r="38" spans="1:38" x14ac:dyDescent="0.2">
      <c r="B38" s="301" t="s">
        <v>282</v>
      </c>
      <c r="C38" s="299">
        <v>781</v>
      </c>
      <c r="D38" s="299">
        <v>71.3</v>
      </c>
      <c r="E38" s="299">
        <v>52.5</v>
      </c>
      <c r="F38" s="299">
        <v>94.2</v>
      </c>
      <c r="G38" s="299">
        <v>92.4</v>
      </c>
      <c r="H38" s="299" t="s">
        <v>119</v>
      </c>
      <c r="I38" s="299">
        <v>42.4</v>
      </c>
      <c r="J38" s="299" t="s">
        <v>119</v>
      </c>
      <c r="K38" s="299" t="s">
        <v>119</v>
      </c>
      <c r="L38" s="299" t="s">
        <v>119</v>
      </c>
      <c r="M38" s="299" t="s">
        <v>119</v>
      </c>
      <c r="N38" s="299" t="s">
        <v>119</v>
      </c>
      <c r="O38" s="299">
        <v>835</v>
      </c>
      <c r="P38" s="299">
        <v>60.6</v>
      </c>
      <c r="Q38" s="299">
        <v>43.2</v>
      </c>
      <c r="R38" s="299">
        <v>89.6</v>
      </c>
      <c r="S38" s="299">
        <v>87.5</v>
      </c>
      <c r="T38" s="299" t="s">
        <v>119</v>
      </c>
      <c r="U38" s="299">
        <v>23.6</v>
      </c>
      <c r="V38" s="299" t="s">
        <v>119</v>
      </c>
      <c r="W38" s="299" t="s">
        <v>119</v>
      </c>
      <c r="X38" s="299" t="s">
        <v>119</v>
      </c>
      <c r="Y38" s="299" t="s">
        <v>119</v>
      </c>
      <c r="Z38" s="299" t="s">
        <v>119</v>
      </c>
      <c r="AA38" s="299">
        <v>1616</v>
      </c>
      <c r="AB38" s="299">
        <v>65.8</v>
      </c>
      <c r="AC38" s="299">
        <v>47.7</v>
      </c>
      <c r="AD38" s="299">
        <v>91.8</v>
      </c>
      <c r="AE38" s="299">
        <v>89.9</v>
      </c>
      <c r="AF38" s="299" t="s">
        <v>119</v>
      </c>
      <c r="AG38" s="299">
        <v>32.700000000000003</v>
      </c>
      <c r="AH38" s="299" t="s">
        <v>119</v>
      </c>
      <c r="AI38" s="299" t="s">
        <v>119</v>
      </c>
      <c r="AJ38" s="299" t="s">
        <v>119</v>
      </c>
      <c r="AK38" s="299" t="s">
        <v>119</v>
      </c>
      <c r="AL38" s="299" t="s">
        <v>119</v>
      </c>
    </row>
    <row r="39" spans="1:38" x14ac:dyDescent="0.2">
      <c r="B39" s="299" t="s">
        <v>22</v>
      </c>
      <c r="C39" s="299">
        <v>284061</v>
      </c>
      <c r="D39" s="299">
        <v>73.900000000000006</v>
      </c>
      <c r="E39" s="299">
        <v>54.4</v>
      </c>
      <c r="F39" s="299">
        <v>95.1</v>
      </c>
      <c r="G39" s="299">
        <v>93.7</v>
      </c>
      <c r="H39" s="299" t="s">
        <v>119</v>
      </c>
      <c r="I39" s="299">
        <v>34.299999999999997</v>
      </c>
      <c r="J39" s="299" t="s">
        <v>119</v>
      </c>
      <c r="K39" s="299" t="s">
        <v>119</v>
      </c>
      <c r="L39" s="299" t="s">
        <v>119</v>
      </c>
      <c r="M39" s="299" t="s">
        <v>119</v>
      </c>
      <c r="N39" s="299" t="s">
        <v>119</v>
      </c>
      <c r="O39" s="299">
        <v>294779</v>
      </c>
      <c r="P39" s="299">
        <v>65.8</v>
      </c>
      <c r="Q39" s="299">
        <v>47.1</v>
      </c>
      <c r="R39" s="299">
        <v>92</v>
      </c>
      <c r="S39" s="299">
        <v>90.4</v>
      </c>
      <c r="T39" s="299" t="s">
        <v>119</v>
      </c>
      <c r="U39" s="299">
        <v>22.6</v>
      </c>
      <c r="V39" s="299" t="s">
        <v>119</v>
      </c>
      <c r="W39" s="299" t="s">
        <v>119</v>
      </c>
      <c r="X39" s="299" t="s">
        <v>119</v>
      </c>
      <c r="Y39" s="299" t="s">
        <v>119</v>
      </c>
      <c r="Z39" s="299" t="s">
        <v>119</v>
      </c>
      <c r="AA39" s="299">
        <v>578840</v>
      </c>
      <c r="AB39" s="299">
        <v>69.8</v>
      </c>
      <c r="AC39" s="299">
        <v>50.7</v>
      </c>
      <c r="AD39" s="299">
        <v>93.5</v>
      </c>
      <c r="AE39" s="299">
        <v>92</v>
      </c>
      <c r="AF39" s="299" t="s">
        <v>119</v>
      </c>
      <c r="AG39" s="299">
        <v>28.3</v>
      </c>
      <c r="AH39" s="299" t="s">
        <v>119</v>
      </c>
      <c r="AI39" s="299" t="s">
        <v>119</v>
      </c>
      <c r="AJ39" s="299" t="s">
        <v>119</v>
      </c>
      <c r="AK39" s="299" t="s">
        <v>119</v>
      </c>
      <c r="AL39" s="299" t="s">
        <v>119</v>
      </c>
    </row>
    <row r="40" spans="1:38" x14ac:dyDescent="0.2">
      <c r="A40" s="299" t="s">
        <v>100</v>
      </c>
      <c r="B40" s="299" t="s">
        <v>23</v>
      </c>
      <c r="C40" s="299">
        <v>36706</v>
      </c>
      <c r="D40" s="299">
        <v>53.6</v>
      </c>
      <c r="E40" s="299">
        <v>29.9</v>
      </c>
      <c r="F40" s="299">
        <v>88.2</v>
      </c>
      <c r="G40" s="299">
        <v>84.9</v>
      </c>
      <c r="H40" s="299" t="s">
        <v>119</v>
      </c>
      <c r="I40" s="299">
        <v>17.399999999999999</v>
      </c>
      <c r="J40" s="299" t="s">
        <v>119</v>
      </c>
      <c r="K40" s="299" t="s">
        <v>119</v>
      </c>
      <c r="L40" s="299" t="s">
        <v>119</v>
      </c>
      <c r="M40" s="299" t="s">
        <v>119</v>
      </c>
      <c r="N40" s="299" t="s">
        <v>119</v>
      </c>
      <c r="O40" s="299">
        <v>37713</v>
      </c>
      <c r="P40" s="299">
        <v>44.2</v>
      </c>
      <c r="Q40" s="299">
        <v>23.4</v>
      </c>
      <c r="R40" s="299">
        <v>81.2</v>
      </c>
      <c r="S40" s="299">
        <v>78.099999999999994</v>
      </c>
      <c r="T40" s="299" t="s">
        <v>119</v>
      </c>
      <c r="U40" s="299">
        <v>10.6</v>
      </c>
      <c r="V40" s="299" t="s">
        <v>119</v>
      </c>
      <c r="W40" s="299" t="s">
        <v>119</v>
      </c>
      <c r="X40" s="299" t="s">
        <v>119</v>
      </c>
      <c r="Y40" s="299" t="s">
        <v>119</v>
      </c>
      <c r="Z40" s="299" t="s">
        <v>119</v>
      </c>
      <c r="AA40" s="299">
        <v>74419</v>
      </c>
      <c r="AB40" s="299">
        <v>48.9</v>
      </c>
      <c r="AC40" s="299">
        <v>26.6</v>
      </c>
      <c r="AD40" s="299">
        <v>84.7</v>
      </c>
      <c r="AE40" s="299">
        <v>81.5</v>
      </c>
      <c r="AF40" s="299" t="s">
        <v>119</v>
      </c>
      <c r="AG40" s="299">
        <v>14</v>
      </c>
      <c r="AH40" s="299" t="s">
        <v>119</v>
      </c>
      <c r="AI40" s="299" t="s">
        <v>119</v>
      </c>
      <c r="AJ40" s="299" t="s">
        <v>119</v>
      </c>
      <c r="AK40" s="299" t="s">
        <v>119</v>
      </c>
      <c r="AL40" s="299" t="s">
        <v>119</v>
      </c>
    </row>
    <row r="41" spans="1:38" x14ac:dyDescent="0.2">
      <c r="B41" s="301" t="s">
        <v>285</v>
      </c>
      <c r="C41" s="299">
        <v>247355</v>
      </c>
      <c r="D41" s="299">
        <v>76.900000000000006</v>
      </c>
      <c r="E41" s="299">
        <v>58.1</v>
      </c>
      <c r="F41" s="299">
        <v>96.1</v>
      </c>
      <c r="G41" s="299">
        <v>95</v>
      </c>
      <c r="H41" s="299" t="s">
        <v>119</v>
      </c>
      <c r="I41" s="299">
        <v>36.799999999999997</v>
      </c>
      <c r="J41" s="299" t="s">
        <v>119</v>
      </c>
      <c r="K41" s="299" t="s">
        <v>119</v>
      </c>
      <c r="L41" s="299" t="s">
        <v>119</v>
      </c>
      <c r="M41" s="299" t="s">
        <v>119</v>
      </c>
      <c r="N41" s="299" t="s">
        <v>119</v>
      </c>
      <c r="O41" s="299">
        <v>257066</v>
      </c>
      <c r="P41" s="299">
        <v>68.900000000000006</v>
      </c>
      <c r="Q41" s="299">
        <v>50.6</v>
      </c>
      <c r="R41" s="299">
        <v>93.6</v>
      </c>
      <c r="S41" s="299">
        <v>92.2</v>
      </c>
      <c r="T41" s="299" t="s">
        <v>119</v>
      </c>
      <c r="U41" s="299">
        <v>24.3</v>
      </c>
      <c r="V41" s="299" t="s">
        <v>119</v>
      </c>
      <c r="W41" s="299" t="s">
        <v>119</v>
      </c>
      <c r="X41" s="299" t="s">
        <v>119</v>
      </c>
      <c r="Y41" s="299" t="s">
        <v>119</v>
      </c>
      <c r="Z41" s="299" t="s">
        <v>119</v>
      </c>
      <c r="AA41" s="299">
        <v>504421</v>
      </c>
      <c r="AB41" s="299">
        <v>72.8</v>
      </c>
      <c r="AC41" s="299">
        <v>54.3</v>
      </c>
      <c r="AD41" s="299">
        <v>94.8</v>
      </c>
      <c r="AE41" s="299">
        <v>93.6</v>
      </c>
      <c r="AF41" s="299" t="s">
        <v>119</v>
      </c>
      <c r="AG41" s="299">
        <v>30.5</v>
      </c>
      <c r="AH41" s="299" t="s">
        <v>119</v>
      </c>
      <c r="AI41" s="299" t="s">
        <v>119</v>
      </c>
      <c r="AJ41" s="299" t="s">
        <v>119</v>
      </c>
      <c r="AK41" s="299" t="s">
        <v>119</v>
      </c>
      <c r="AL41" s="299" t="s">
        <v>119</v>
      </c>
    </row>
    <row r="44" spans="1:38" x14ac:dyDescent="0.2">
      <c r="B44" s="299" t="s">
        <v>22</v>
      </c>
      <c r="C44" s="299">
        <v>284061</v>
      </c>
      <c r="D44" s="299">
        <v>73.900000000000006</v>
      </c>
      <c r="E44" s="299">
        <v>54.4</v>
      </c>
      <c r="F44" s="299">
        <v>95.1</v>
      </c>
      <c r="G44" s="299">
        <v>93.7</v>
      </c>
      <c r="H44" s="299" t="s">
        <v>119</v>
      </c>
      <c r="I44" s="299">
        <v>34.299999999999997</v>
      </c>
      <c r="J44" s="299" t="s">
        <v>119</v>
      </c>
      <c r="K44" s="299" t="s">
        <v>119</v>
      </c>
      <c r="L44" s="299" t="s">
        <v>119</v>
      </c>
      <c r="M44" s="299" t="s">
        <v>119</v>
      </c>
      <c r="N44" s="299" t="s">
        <v>119</v>
      </c>
      <c r="O44" s="299">
        <v>294779</v>
      </c>
      <c r="P44" s="299">
        <v>65.8</v>
      </c>
      <c r="Q44" s="299">
        <v>47.1</v>
      </c>
      <c r="R44" s="299">
        <v>92</v>
      </c>
      <c r="S44" s="299">
        <v>90.4</v>
      </c>
      <c r="T44" s="299" t="s">
        <v>119</v>
      </c>
      <c r="U44" s="299">
        <v>22.6</v>
      </c>
      <c r="V44" s="299" t="s">
        <v>119</v>
      </c>
      <c r="W44" s="299" t="s">
        <v>119</v>
      </c>
      <c r="X44" s="299" t="s">
        <v>119</v>
      </c>
      <c r="Y44" s="299" t="s">
        <v>119</v>
      </c>
      <c r="Z44" s="299" t="s">
        <v>119</v>
      </c>
      <c r="AA44" s="299">
        <v>578840</v>
      </c>
      <c r="AB44" s="299">
        <v>69.8</v>
      </c>
      <c r="AC44" s="299">
        <v>50.7</v>
      </c>
      <c r="AD44" s="299">
        <v>93.5</v>
      </c>
      <c r="AE44" s="299">
        <v>92</v>
      </c>
      <c r="AF44" s="299" t="s">
        <v>119</v>
      </c>
      <c r="AG44" s="299">
        <v>28.3</v>
      </c>
      <c r="AH44" s="299" t="s">
        <v>119</v>
      </c>
      <c r="AI44" s="299" t="s">
        <v>119</v>
      </c>
      <c r="AJ44" s="299" t="s">
        <v>119</v>
      </c>
      <c r="AK44" s="299" t="s">
        <v>119</v>
      </c>
      <c r="AL44" s="299" t="s">
        <v>119</v>
      </c>
    </row>
    <row r="45" spans="1:38" x14ac:dyDescent="0.2">
      <c r="A45" s="299" t="s">
        <v>102</v>
      </c>
      <c r="B45" s="299" t="s">
        <v>25</v>
      </c>
      <c r="C45" s="299">
        <v>231187</v>
      </c>
      <c r="D45" s="299">
        <v>81.900000000000006</v>
      </c>
      <c r="E45" s="299">
        <v>62.7</v>
      </c>
      <c r="F45" s="299">
        <v>98</v>
      </c>
      <c r="G45" s="299">
        <v>97.4</v>
      </c>
      <c r="H45" s="299" t="s">
        <v>119</v>
      </c>
      <c r="I45" s="299">
        <v>39.6</v>
      </c>
      <c r="J45" s="299" t="s">
        <v>119</v>
      </c>
      <c r="K45" s="299" t="s">
        <v>119</v>
      </c>
      <c r="L45" s="299" t="s">
        <v>119</v>
      </c>
      <c r="M45" s="299" t="s">
        <v>119</v>
      </c>
      <c r="N45" s="299" t="s">
        <v>119</v>
      </c>
      <c r="O45" s="299">
        <v>210381</v>
      </c>
      <c r="P45" s="299">
        <v>78.400000000000006</v>
      </c>
      <c r="Q45" s="299">
        <v>59.8</v>
      </c>
      <c r="R45" s="299">
        <v>97.7</v>
      </c>
      <c r="S45" s="299">
        <v>97.1</v>
      </c>
      <c r="T45" s="299" t="s">
        <v>119</v>
      </c>
      <c r="U45" s="299">
        <v>29</v>
      </c>
      <c r="V45" s="299" t="s">
        <v>119</v>
      </c>
      <c r="W45" s="299" t="s">
        <v>119</v>
      </c>
      <c r="X45" s="299" t="s">
        <v>119</v>
      </c>
      <c r="Y45" s="299" t="s">
        <v>119</v>
      </c>
      <c r="Z45" s="299" t="s">
        <v>119</v>
      </c>
      <c r="AA45" s="299">
        <v>441568</v>
      </c>
      <c r="AB45" s="299">
        <v>80.2</v>
      </c>
      <c r="AC45" s="299">
        <v>61.3</v>
      </c>
      <c r="AD45" s="299">
        <v>97.9</v>
      </c>
      <c r="AE45" s="299">
        <v>97.2</v>
      </c>
      <c r="AF45" s="299" t="s">
        <v>119</v>
      </c>
      <c r="AG45" s="299">
        <v>34.6</v>
      </c>
      <c r="AH45" s="299" t="s">
        <v>119</v>
      </c>
      <c r="AI45" s="299" t="s">
        <v>119</v>
      </c>
      <c r="AJ45" s="299" t="s">
        <v>119</v>
      </c>
      <c r="AK45" s="299" t="s">
        <v>119</v>
      </c>
      <c r="AL45" s="299" t="s">
        <v>119</v>
      </c>
    </row>
    <row r="46" spans="1:38" x14ac:dyDescent="0.2">
      <c r="B46" s="299" t="s">
        <v>103</v>
      </c>
      <c r="C46" s="299">
        <v>31652</v>
      </c>
      <c r="D46" s="299">
        <v>47.2</v>
      </c>
      <c r="E46" s="299">
        <v>22</v>
      </c>
      <c r="F46" s="299">
        <v>91.6</v>
      </c>
      <c r="G46" s="299">
        <v>87.9</v>
      </c>
      <c r="H46" s="299" t="s">
        <v>119</v>
      </c>
      <c r="I46" s="299">
        <v>13.6</v>
      </c>
      <c r="J46" s="299" t="s">
        <v>119</v>
      </c>
      <c r="K46" s="299" t="s">
        <v>119</v>
      </c>
      <c r="L46" s="299" t="s">
        <v>119</v>
      </c>
      <c r="M46" s="299" t="s">
        <v>119</v>
      </c>
      <c r="N46" s="299" t="s">
        <v>119</v>
      </c>
      <c r="O46" s="299">
        <v>44300</v>
      </c>
      <c r="P46" s="299">
        <v>44.4</v>
      </c>
      <c r="Q46" s="299">
        <v>20.6</v>
      </c>
      <c r="R46" s="299">
        <v>90.7</v>
      </c>
      <c r="S46" s="299">
        <v>88</v>
      </c>
      <c r="T46" s="299" t="s">
        <v>119</v>
      </c>
      <c r="U46" s="299">
        <v>8.8000000000000007</v>
      </c>
      <c r="V46" s="299" t="s">
        <v>119</v>
      </c>
      <c r="W46" s="299" t="s">
        <v>119</v>
      </c>
      <c r="X46" s="299" t="s">
        <v>119</v>
      </c>
      <c r="Y46" s="299" t="s">
        <v>119</v>
      </c>
      <c r="Z46" s="299" t="s">
        <v>119</v>
      </c>
      <c r="AA46" s="299">
        <v>75952</v>
      </c>
      <c r="AB46" s="299">
        <v>45.5</v>
      </c>
      <c r="AC46" s="299">
        <v>21.2</v>
      </c>
      <c r="AD46" s="299">
        <v>91.1</v>
      </c>
      <c r="AE46" s="299">
        <v>88</v>
      </c>
      <c r="AF46" s="299" t="s">
        <v>119</v>
      </c>
      <c r="AG46" s="299">
        <v>10.8</v>
      </c>
      <c r="AH46" s="299" t="s">
        <v>119</v>
      </c>
      <c r="AI46" s="299" t="s">
        <v>119</v>
      </c>
      <c r="AJ46" s="299" t="s">
        <v>119</v>
      </c>
      <c r="AK46" s="299" t="s">
        <v>119</v>
      </c>
      <c r="AL46" s="299" t="s">
        <v>119</v>
      </c>
    </row>
    <row r="47" spans="1:38" x14ac:dyDescent="0.2">
      <c r="B47" s="299" t="s">
        <v>104</v>
      </c>
      <c r="C47" s="299">
        <v>15102</v>
      </c>
      <c r="D47" s="299">
        <v>32.799999999999997</v>
      </c>
      <c r="E47" s="299">
        <v>15.1</v>
      </c>
      <c r="F47" s="299">
        <v>77.5</v>
      </c>
      <c r="G47" s="299">
        <v>71.900000000000006</v>
      </c>
      <c r="H47" s="299" t="s">
        <v>119</v>
      </c>
      <c r="I47" s="299">
        <v>8.6999999999999993</v>
      </c>
      <c r="J47" s="299" t="s">
        <v>119</v>
      </c>
      <c r="K47" s="299" t="s">
        <v>119</v>
      </c>
      <c r="L47" s="299" t="s">
        <v>119</v>
      </c>
      <c r="M47" s="299" t="s">
        <v>119</v>
      </c>
      <c r="N47" s="299" t="s">
        <v>119</v>
      </c>
      <c r="O47" s="299">
        <v>23810</v>
      </c>
      <c r="P47" s="299">
        <v>28.7</v>
      </c>
      <c r="Q47" s="299">
        <v>12.2</v>
      </c>
      <c r="R47" s="299">
        <v>74.2</v>
      </c>
      <c r="S47" s="299">
        <v>69.5</v>
      </c>
      <c r="T47" s="299" t="s">
        <v>119</v>
      </c>
      <c r="U47" s="299">
        <v>5.3</v>
      </c>
      <c r="V47" s="299" t="s">
        <v>119</v>
      </c>
      <c r="W47" s="299" t="s">
        <v>119</v>
      </c>
      <c r="X47" s="299" t="s">
        <v>119</v>
      </c>
      <c r="Y47" s="299" t="s">
        <v>119</v>
      </c>
      <c r="Z47" s="299" t="s">
        <v>119</v>
      </c>
      <c r="AA47" s="299">
        <v>38912</v>
      </c>
      <c r="AB47" s="299">
        <v>30.3</v>
      </c>
      <c r="AC47" s="299">
        <v>13.3</v>
      </c>
      <c r="AD47" s="299">
        <v>75.5</v>
      </c>
      <c r="AE47" s="299">
        <v>70.400000000000006</v>
      </c>
      <c r="AF47" s="299" t="s">
        <v>119</v>
      </c>
      <c r="AG47" s="299">
        <v>6.6</v>
      </c>
      <c r="AH47" s="299" t="s">
        <v>119</v>
      </c>
      <c r="AI47" s="299" t="s">
        <v>119</v>
      </c>
      <c r="AJ47" s="299" t="s">
        <v>119</v>
      </c>
      <c r="AK47" s="299" t="s">
        <v>119</v>
      </c>
      <c r="AL47" s="299" t="s">
        <v>119</v>
      </c>
    </row>
    <row r="48" spans="1:38" x14ac:dyDescent="0.2">
      <c r="B48" s="299" t="s">
        <v>27</v>
      </c>
      <c r="C48" s="299">
        <v>46754</v>
      </c>
      <c r="D48" s="299">
        <v>42.5</v>
      </c>
      <c r="E48" s="299">
        <v>19.7</v>
      </c>
      <c r="F48" s="299">
        <v>87</v>
      </c>
      <c r="G48" s="299">
        <v>82.7</v>
      </c>
      <c r="H48" s="299" t="s">
        <v>119</v>
      </c>
      <c r="I48" s="299">
        <v>12</v>
      </c>
      <c r="J48" s="299" t="s">
        <v>119</v>
      </c>
      <c r="K48" s="299" t="s">
        <v>119</v>
      </c>
      <c r="L48" s="299" t="s">
        <v>119</v>
      </c>
      <c r="M48" s="299" t="s">
        <v>119</v>
      </c>
      <c r="N48" s="299" t="s">
        <v>119</v>
      </c>
      <c r="O48" s="299">
        <v>68110</v>
      </c>
      <c r="P48" s="299">
        <v>38.9</v>
      </c>
      <c r="Q48" s="299">
        <v>17.600000000000001</v>
      </c>
      <c r="R48" s="299">
        <v>85</v>
      </c>
      <c r="S48" s="299">
        <v>81.5</v>
      </c>
      <c r="T48" s="299" t="s">
        <v>119</v>
      </c>
      <c r="U48" s="299">
        <v>7.6</v>
      </c>
      <c r="V48" s="299" t="s">
        <v>119</v>
      </c>
      <c r="W48" s="299" t="s">
        <v>119</v>
      </c>
      <c r="X48" s="299" t="s">
        <v>119</v>
      </c>
      <c r="Y48" s="299" t="s">
        <v>119</v>
      </c>
      <c r="Z48" s="299" t="s">
        <v>119</v>
      </c>
      <c r="AA48" s="299">
        <v>114864</v>
      </c>
      <c r="AB48" s="299">
        <v>40.4</v>
      </c>
      <c r="AC48" s="299">
        <v>18.5</v>
      </c>
      <c r="AD48" s="299">
        <v>85.8</v>
      </c>
      <c r="AE48" s="299">
        <v>82</v>
      </c>
      <c r="AF48" s="299" t="s">
        <v>119</v>
      </c>
      <c r="AG48" s="299">
        <v>9.4</v>
      </c>
      <c r="AH48" s="299" t="s">
        <v>119</v>
      </c>
      <c r="AI48" s="299" t="s">
        <v>119</v>
      </c>
      <c r="AJ48" s="299" t="s">
        <v>119</v>
      </c>
      <c r="AK48" s="299" t="s">
        <v>119</v>
      </c>
      <c r="AL48" s="299" t="s">
        <v>119</v>
      </c>
    </row>
    <row r="49" spans="1:38" x14ac:dyDescent="0.2">
      <c r="B49" s="299" t="s">
        <v>30</v>
      </c>
      <c r="C49" s="299">
        <v>6096</v>
      </c>
      <c r="D49" s="299">
        <v>13.1</v>
      </c>
      <c r="E49" s="299">
        <v>5</v>
      </c>
      <c r="F49" s="299">
        <v>45.1</v>
      </c>
      <c r="G49" s="299">
        <v>36.1</v>
      </c>
      <c r="H49" s="299" t="s">
        <v>119</v>
      </c>
      <c r="I49" s="299">
        <v>3.1</v>
      </c>
      <c r="J49" s="299" t="s">
        <v>119</v>
      </c>
      <c r="K49" s="299" t="s">
        <v>119</v>
      </c>
      <c r="L49" s="299" t="s">
        <v>119</v>
      </c>
      <c r="M49" s="299" t="s">
        <v>119</v>
      </c>
      <c r="N49" s="299" t="s">
        <v>119</v>
      </c>
      <c r="O49" s="299">
        <v>16268</v>
      </c>
      <c r="P49" s="299">
        <v>15.5</v>
      </c>
      <c r="Q49" s="299">
        <v>6.5</v>
      </c>
      <c r="R49" s="299">
        <v>47.9</v>
      </c>
      <c r="S49" s="299">
        <v>41.5</v>
      </c>
      <c r="T49" s="299" t="s">
        <v>119</v>
      </c>
      <c r="U49" s="299">
        <v>2.5</v>
      </c>
      <c r="V49" s="299" t="s">
        <v>119</v>
      </c>
      <c r="W49" s="299" t="s">
        <v>119</v>
      </c>
      <c r="X49" s="299" t="s">
        <v>119</v>
      </c>
      <c r="Y49" s="299" t="s">
        <v>119</v>
      </c>
      <c r="Z49" s="299" t="s">
        <v>119</v>
      </c>
      <c r="AA49" s="299">
        <v>22364</v>
      </c>
      <c r="AB49" s="299">
        <v>14.9</v>
      </c>
      <c r="AC49" s="299">
        <v>6.1</v>
      </c>
      <c r="AD49" s="299">
        <v>47.1</v>
      </c>
      <c r="AE49" s="299">
        <v>40</v>
      </c>
      <c r="AF49" s="299" t="s">
        <v>119</v>
      </c>
      <c r="AG49" s="299">
        <v>2.7</v>
      </c>
      <c r="AH49" s="299" t="s">
        <v>119</v>
      </c>
      <c r="AI49" s="299" t="s">
        <v>119</v>
      </c>
      <c r="AJ49" s="299" t="s">
        <v>119</v>
      </c>
      <c r="AK49" s="299" t="s">
        <v>119</v>
      </c>
      <c r="AL49" s="299" t="s">
        <v>119</v>
      </c>
    </row>
    <row r="50" spans="1:38" x14ac:dyDescent="0.2">
      <c r="B50" s="299" t="s">
        <v>26</v>
      </c>
      <c r="C50" s="299">
        <v>52850</v>
      </c>
      <c r="D50" s="299">
        <v>39.1</v>
      </c>
      <c r="E50" s="299">
        <v>18.100000000000001</v>
      </c>
      <c r="F50" s="299">
        <v>82.2</v>
      </c>
      <c r="G50" s="299">
        <v>77.400000000000006</v>
      </c>
      <c r="H50" s="299" t="s">
        <v>119</v>
      </c>
      <c r="I50" s="299">
        <v>11</v>
      </c>
      <c r="J50" s="299" t="s">
        <v>119</v>
      </c>
      <c r="K50" s="299" t="s">
        <v>119</v>
      </c>
      <c r="L50" s="299" t="s">
        <v>119</v>
      </c>
      <c r="M50" s="299" t="s">
        <v>119</v>
      </c>
      <c r="N50" s="299" t="s">
        <v>119</v>
      </c>
      <c r="O50" s="299">
        <v>84378</v>
      </c>
      <c r="P50" s="299">
        <v>34.4</v>
      </c>
      <c r="Q50" s="299">
        <v>15.5</v>
      </c>
      <c r="R50" s="299">
        <v>77.8</v>
      </c>
      <c r="S50" s="299">
        <v>73.8</v>
      </c>
      <c r="T50" s="299" t="s">
        <v>119</v>
      </c>
      <c r="U50" s="299">
        <v>6.6</v>
      </c>
      <c r="V50" s="299" t="s">
        <v>119</v>
      </c>
      <c r="W50" s="299" t="s">
        <v>119</v>
      </c>
      <c r="X50" s="299" t="s">
        <v>119</v>
      </c>
      <c r="Y50" s="299" t="s">
        <v>119</v>
      </c>
      <c r="Z50" s="299" t="s">
        <v>119</v>
      </c>
      <c r="AA50" s="299">
        <v>137228</v>
      </c>
      <c r="AB50" s="299">
        <v>36.200000000000003</v>
      </c>
      <c r="AC50" s="299">
        <v>16.5</v>
      </c>
      <c r="AD50" s="299">
        <v>79.5</v>
      </c>
      <c r="AE50" s="299">
        <v>75.2</v>
      </c>
      <c r="AF50" s="299" t="s">
        <v>119</v>
      </c>
      <c r="AG50" s="299">
        <v>8.3000000000000007</v>
      </c>
      <c r="AH50" s="299" t="s">
        <v>119</v>
      </c>
      <c r="AI50" s="299" t="s">
        <v>119</v>
      </c>
      <c r="AJ50" s="299" t="s">
        <v>119</v>
      </c>
      <c r="AK50" s="299" t="s">
        <v>119</v>
      </c>
      <c r="AL50" s="299" t="s">
        <v>119</v>
      </c>
    </row>
    <row r="51" spans="1:38" x14ac:dyDescent="0.2">
      <c r="B51" s="21" t="s">
        <v>330</v>
      </c>
      <c r="C51" s="299">
        <v>284061</v>
      </c>
      <c r="D51" s="299">
        <v>73.900000000000006</v>
      </c>
      <c r="E51" s="299">
        <v>54.4</v>
      </c>
      <c r="F51" s="299">
        <v>95.1</v>
      </c>
      <c r="G51" s="299">
        <v>93.7</v>
      </c>
      <c r="H51" s="299" t="s">
        <v>119</v>
      </c>
      <c r="I51" s="299">
        <v>34.299999999999997</v>
      </c>
      <c r="J51" s="299" t="s">
        <v>119</v>
      </c>
      <c r="K51" s="299" t="s">
        <v>119</v>
      </c>
      <c r="L51" s="299" t="s">
        <v>119</v>
      </c>
      <c r="M51" s="299" t="s">
        <v>119</v>
      </c>
      <c r="N51" s="299" t="s">
        <v>119</v>
      </c>
      <c r="O51" s="299">
        <v>294779</v>
      </c>
      <c r="P51" s="299">
        <v>65.8</v>
      </c>
      <c r="Q51" s="299">
        <v>47.1</v>
      </c>
      <c r="R51" s="299">
        <v>92</v>
      </c>
      <c r="S51" s="299">
        <v>90.4</v>
      </c>
      <c r="T51" s="299" t="s">
        <v>119</v>
      </c>
      <c r="U51" s="299">
        <v>22.6</v>
      </c>
      <c r="V51" s="299" t="s">
        <v>119</v>
      </c>
      <c r="W51" s="299" t="s">
        <v>119</v>
      </c>
      <c r="X51" s="299" t="s">
        <v>119</v>
      </c>
      <c r="Y51" s="299" t="s">
        <v>119</v>
      </c>
      <c r="Z51" s="299" t="s">
        <v>119</v>
      </c>
      <c r="AA51" s="299">
        <v>578840</v>
      </c>
      <c r="AB51" s="299">
        <v>69.8</v>
      </c>
      <c r="AC51" s="299">
        <v>50.7</v>
      </c>
      <c r="AD51" s="299">
        <v>93.5</v>
      </c>
      <c r="AE51" s="299">
        <v>92</v>
      </c>
      <c r="AF51" s="299" t="s">
        <v>119</v>
      </c>
      <c r="AG51" s="299">
        <v>28.3</v>
      </c>
      <c r="AH51" s="299" t="s">
        <v>119</v>
      </c>
      <c r="AI51" s="299" t="s">
        <v>119</v>
      </c>
      <c r="AJ51" s="299" t="s">
        <v>119</v>
      </c>
      <c r="AK51" s="299" t="s">
        <v>119</v>
      </c>
      <c r="AL51" s="299" t="s">
        <v>119</v>
      </c>
    </row>
    <row r="52" spans="1:38" x14ac:dyDescent="0.2">
      <c r="A52" s="299" t="s">
        <v>105</v>
      </c>
      <c r="B52" s="299" t="s">
        <v>107</v>
      </c>
      <c r="C52" s="299">
        <v>2286</v>
      </c>
      <c r="D52" s="299">
        <v>33.700000000000003</v>
      </c>
      <c r="E52" s="299">
        <v>11.8</v>
      </c>
      <c r="F52" s="299">
        <v>86.6</v>
      </c>
      <c r="G52" s="299">
        <v>80.099999999999994</v>
      </c>
      <c r="H52" s="299" t="s">
        <v>119</v>
      </c>
      <c r="I52" s="299">
        <v>6.2</v>
      </c>
      <c r="J52" s="299" t="s">
        <v>119</v>
      </c>
      <c r="K52" s="299" t="s">
        <v>119</v>
      </c>
      <c r="L52" s="299" t="s">
        <v>119</v>
      </c>
      <c r="M52" s="299" t="s">
        <v>119</v>
      </c>
      <c r="N52" s="299" t="s">
        <v>119</v>
      </c>
      <c r="O52" s="299">
        <v>5610</v>
      </c>
      <c r="P52" s="299">
        <v>32.299999999999997</v>
      </c>
      <c r="Q52" s="299">
        <v>11.7</v>
      </c>
      <c r="R52" s="299">
        <v>83.7</v>
      </c>
      <c r="S52" s="299">
        <v>77.599999999999994</v>
      </c>
      <c r="T52" s="299" t="s">
        <v>119</v>
      </c>
      <c r="U52" s="299">
        <v>3.1</v>
      </c>
      <c r="V52" s="299" t="s">
        <v>119</v>
      </c>
      <c r="W52" s="299" t="s">
        <v>119</v>
      </c>
      <c r="X52" s="299" t="s">
        <v>119</v>
      </c>
      <c r="Y52" s="299" t="s">
        <v>119</v>
      </c>
      <c r="Z52" s="299" t="s">
        <v>119</v>
      </c>
      <c r="AA52" s="299">
        <v>7896</v>
      </c>
      <c r="AB52" s="299">
        <v>32.700000000000003</v>
      </c>
      <c r="AC52" s="299">
        <v>11.7</v>
      </c>
      <c r="AD52" s="299">
        <v>84.5</v>
      </c>
      <c r="AE52" s="299">
        <v>78.400000000000006</v>
      </c>
      <c r="AF52" s="299" t="s">
        <v>119</v>
      </c>
      <c r="AG52" s="299">
        <v>4</v>
      </c>
      <c r="AH52" s="299" t="s">
        <v>119</v>
      </c>
      <c r="AI52" s="299" t="s">
        <v>119</v>
      </c>
      <c r="AJ52" s="299" t="s">
        <v>119</v>
      </c>
      <c r="AK52" s="299" t="s">
        <v>119</v>
      </c>
      <c r="AL52" s="299" t="s">
        <v>119</v>
      </c>
    </row>
    <row r="53" spans="1:38" x14ac:dyDescent="0.2">
      <c r="B53" s="299" t="s">
        <v>108</v>
      </c>
      <c r="C53" s="299">
        <v>5536</v>
      </c>
      <c r="D53" s="299">
        <v>14.8</v>
      </c>
      <c r="E53" s="299">
        <v>2.5</v>
      </c>
      <c r="F53" s="299">
        <v>61.3</v>
      </c>
      <c r="G53" s="299">
        <v>50.4</v>
      </c>
      <c r="H53" s="299" t="s">
        <v>119</v>
      </c>
      <c r="I53" s="299">
        <v>2.9</v>
      </c>
      <c r="J53" s="299" t="s">
        <v>119</v>
      </c>
      <c r="K53" s="299" t="s">
        <v>119</v>
      </c>
      <c r="L53" s="299" t="s">
        <v>119</v>
      </c>
      <c r="M53" s="299" t="s">
        <v>119</v>
      </c>
      <c r="N53" s="299" t="s">
        <v>119</v>
      </c>
      <c r="O53" s="299">
        <v>9066</v>
      </c>
      <c r="P53" s="299">
        <v>13.8</v>
      </c>
      <c r="Q53" s="299">
        <v>2.6</v>
      </c>
      <c r="R53" s="299">
        <v>57.8</v>
      </c>
      <c r="S53" s="299">
        <v>49.9</v>
      </c>
      <c r="T53" s="299" t="s">
        <v>119</v>
      </c>
      <c r="U53" s="299">
        <v>1.8</v>
      </c>
      <c r="V53" s="299" t="s">
        <v>119</v>
      </c>
      <c r="W53" s="299" t="s">
        <v>119</v>
      </c>
      <c r="X53" s="299" t="s">
        <v>119</v>
      </c>
      <c r="Y53" s="299" t="s">
        <v>119</v>
      </c>
      <c r="Z53" s="299" t="s">
        <v>119</v>
      </c>
      <c r="AA53" s="299">
        <v>14602</v>
      </c>
      <c r="AB53" s="299">
        <v>14.2</v>
      </c>
      <c r="AC53" s="299">
        <v>2.6</v>
      </c>
      <c r="AD53" s="299">
        <v>59.1</v>
      </c>
      <c r="AE53" s="299">
        <v>50</v>
      </c>
      <c r="AF53" s="299" t="s">
        <v>119</v>
      </c>
      <c r="AG53" s="299">
        <v>2.2000000000000002</v>
      </c>
      <c r="AH53" s="299" t="s">
        <v>119</v>
      </c>
      <c r="AI53" s="299" t="s">
        <v>119</v>
      </c>
      <c r="AJ53" s="299" t="s">
        <v>119</v>
      </c>
      <c r="AK53" s="299" t="s">
        <v>119</v>
      </c>
      <c r="AL53" s="299" t="s">
        <v>119</v>
      </c>
    </row>
    <row r="54" spans="1:38" x14ac:dyDescent="0.2">
      <c r="B54" s="299" t="s">
        <v>109</v>
      </c>
      <c r="C54" s="299">
        <v>812</v>
      </c>
      <c r="D54" s="299">
        <v>2.1</v>
      </c>
      <c r="E54" s="299" t="s">
        <v>78</v>
      </c>
      <c r="F54" s="299">
        <v>10.7</v>
      </c>
      <c r="G54" s="299">
        <v>6.3</v>
      </c>
      <c r="H54" s="299" t="s">
        <v>119</v>
      </c>
      <c r="I54" s="299">
        <v>0</v>
      </c>
      <c r="J54" s="299" t="s">
        <v>119</v>
      </c>
      <c r="K54" s="299" t="s">
        <v>119</v>
      </c>
      <c r="L54" s="299" t="s">
        <v>119</v>
      </c>
      <c r="M54" s="299" t="s">
        <v>119</v>
      </c>
      <c r="N54" s="299" t="s">
        <v>119</v>
      </c>
      <c r="O54" s="299">
        <v>1389</v>
      </c>
      <c r="P54" s="299">
        <v>2.9</v>
      </c>
      <c r="Q54" s="299" t="s">
        <v>78</v>
      </c>
      <c r="R54" s="299">
        <v>12</v>
      </c>
      <c r="S54" s="299">
        <v>9.4</v>
      </c>
      <c r="T54" s="299" t="s">
        <v>119</v>
      </c>
      <c r="U54" s="299">
        <v>0.2</v>
      </c>
      <c r="V54" s="299" t="s">
        <v>119</v>
      </c>
      <c r="W54" s="299" t="s">
        <v>119</v>
      </c>
      <c r="X54" s="299" t="s">
        <v>119</v>
      </c>
      <c r="Y54" s="299" t="s">
        <v>119</v>
      </c>
      <c r="Z54" s="299" t="s">
        <v>119</v>
      </c>
      <c r="AA54" s="299">
        <v>2201</v>
      </c>
      <c r="AB54" s="299">
        <v>2.6</v>
      </c>
      <c r="AC54" s="299">
        <v>0.5</v>
      </c>
      <c r="AD54" s="299">
        <v>11.5</v>
      </c>
      <c r="AE54" s="299">
        <v>8.1999999999999993</v>
      </c>
      <c r="AF54" s="299" t="s">
        <v>119</v>
      </c>
      <c r="AG54" s="299">
        <v>0.1</v>
      </c>
      <c r="AH54" s="299" t="s">
        <v>119</v>
      </c>
      <c r="AI54" s="299" t="s">
        <v>119</v>
      </c>
      <c r="AJ54" s="299" t="s">
        <v>119</v>
      </c>
      <c r="AK54" s="299" t="s">
        <v>119</v>
      </c>
      <c r="AL54" s="299" t="s">
        <v>119</v>
      </c>
    </row>
    <row r="55" spans="1:38" x14ac:dyDescent="0.2">
      <c r="B55" s="299" t="s">
        <v>110</v>
      </c>
      <c r="C55" s="299">
        <v>202</v>
      </c>
      <c r="D55" s="299">
        <v>1.5</v>
      </c>
      <c r="E55" s="299">
        <v>1.5</v>
      </c>
      <c r="F55" s="299">
        <v>5.4</v>
      </c>
      <c r="G55" s="299">
        <v>3.5</v>
      </c>
      <c r="H55" s="299" t="s">
        <v>119</v>
      </c>
      <c r="I55" s="299" t="s">
        <v>78</v>
      </c>
      <c r="J55" s="299" t="s">
        <v>119</v>
      </c>
      <c r="K55" s="299" t="s">
        <v>119</v>
      </c>
      <c r="L55" s="299" t="s">
        <v>119</v>
      </c>
      <c r="M55" s="299" t="s">
        <v>119</v>
      </c>
      <c r="N55" s="299" t="s">
        <v>119</v>
      </c>
      <c r="O55" s="299">
        <v>303</v>
      </c>
      <c r="P55" s="299">
        <v>1.3</v>
      </c>
      <c r="Q55" s="299">
        <v>0</v>
      </c>
      <c r="R55" s="299">
        <v>5.3</v>
      </c>
      <c r="S55" s="299">
        <v>5.3</v>
      </c>
      <c r="T55" s="299" t="s">
        <v>119</v>
      </c>
      <c r="U55" s="299">
        <v>0</v>
      </c>
      <c r="V55" s="299" t="s">
        <v>119</v>
      </c>
      <c r="W55" s="299" t="s">
        <v>119</v>
      </c>
      <c r="X55" s="299" t="s">
        <v>119</v>
      </c>
      <c r="Y55" s="299" t="s">
        <v>119</v>
      </c>
      <c r="Z55" s="299" t="s">
        <v>119</v>
      </c>
      <c r="AA55" s="299">
        <v>505</v>
      </c>
      <c r="AB55" s="299">
        <v>1.4</v>
      </c>
      <c r="AC55" s="299">
        <v>0.6</v>
      </c>
      <c r="AD55" s="299">
        <v>5.3</v>
      </c>
      <c r="AE55" s="299">
        <v>4.5999999999999996</v>
      </c>
      <c r="AF55" s="299" t="s">
        <v>119</v>
      </c>
      <c r="AG55" s="299" t="s">
        <v>78</v>
      </c>
      <c r="AH55" s="299" t="s">
        <v>119</v>
      </c>
      <c r="AI55" s="299" t="s">
        <v>119</v>
      </c>
      <c r="AJ55" s="299" t="s">
        <v>119</v>
      </c>
      <c r="AK55" s="299" t="s">
        <v>119</v>
      </c>
      <c r="AL55" s="299" t="s">
        <v>119</v>
      </c>
    </row>
    <row r="56" spans="1:38" x14ac:dyDescent="0.2">
      <c r="B56" s="299" t="s">
        <v>111</v>
      </c>
      <c r="C56" s="299">
        <v>7530</v>
      </c>
      <c r="D56" s="299">
        <v>29.6</v>
      </c>
      <c r="E56" s="299">
        <v>14.5</v>
      </c>
      <c r="F56" s="299">
        <v>69.400000000000006</v>
      </c>
      <c r="G56" s="299">
        <v>64.8</v>
      </c>
      <c r="H56" s="299" t="s">
        <v>119</v>
      </c>
      <c r="I56" s="299">
        <v>7.1</v>
      </c>
      <c r="J56" s="299" t="s">
        <v>119</v>
      </c>
      <c r="K56" s="299" t="s">
        <v>119</v>
      </c>
      <c r="L56" s="299" t="s">
        <v>119</v>
      </c>
      <c r="M56" s="299" t="s">
        <v>119</v>
      </c>
      <c r="N56" s="299" t="s">
        <v>119</v>
      </c>
      <c r="O56" s="299">
        <v>14353</v>
      </c>
      <c r="P56" s="299">
        <v>20</v>
      </c>
      <c r="Q56" s="299">
        <v>8.6</v>
      </c>
      <c r="R56" s="299">
        <v>58.6</v>
      </c>
      <c r="S56" s="299">
        <v>54.5</v>
      </c>
      <c r="T56" s="299" t="s">
        <v>119</v>
      </c>
      <c r="U56" s="299">
        <v>3.3</v>
      </c>
      <c r="V56" s="299" t="s">
        <v>119</v>
      </c>
      <c r="W56" s="299" t="s">
        <v>119</v>
      </c>
      <c r="X56" s="299" t="s">
        <v>119</v>
      </c>
      <c r="Y56" s="299" t="s">
        <v>119</v>
      </c>
      <c r="Z56" s="299" t="s">
        <v>119</v>
      </c>
      <c r="AA56" s="299">
        <v>21883</v>
      </c>
      <c r="AB56" s="299">
        <v>23.3</v>
      </c>
      <c r="AC56" s="299">
        <v>10.7</v>
      </c>
      <c r="AD56" s="299">
        <v>62.3</v>
      </c>
      <c r="AE56" s="299">
        <v>58</v>
      </c>
      <c r="AF56" s="299" t="s">
        <v>119</v>
      </c>
      <c r="AG56" s="299">
        <v>4.5999999999999996</v>
      </c>
      <c r="AH56" s="299" t="s">
        <v>119</v>
      </c>
      <c r="AI56" s="299" t="s">
        <v>119</v>
      </c>
      <c r="AJ56" s="299" t="s">
        <v>119</v>
      </c>
      <c r="AK56" s="299" t="s">
        <v>119</v>
      </c>
      <c r="AL56" s="299" t="s">
        <v>119</v>
      </c>
    </row>
    <row r="57" spans="1:38" x14ac:dyDescent="0.2">
      <c r="B57" s="299" t="s">
        <v>112</v>
      </c>
      <c r="C57" s="299">
        <v>963</v>
      </c>
      <c r="D57" s="299">
        <v>22.2</v>
      </c>
      <c r="E57" s="299">
        <v>7.5</v>
      </c>
      <c r="F57" s="299">
        <v>75.400000000000006</v>
      </c>
      <c r="G57" s="299">
        <v>66.099999999999994</v>
      </c>
      <c r="H57" s="299" t="s">
        <v>119</v>
      </c>
      <c r="I57" s="299">
        <v>9.6999999999999993</v>
      </c>
      <c r="J57" s="299" t="s">
        <v>119</v>
      </c>
      <c r="K57" s="299" t="s">
        <v>119</v>
      </c>
      <c r="L57" s="299" t="s">
        <v>119</v>
      </c>
      <c r="M57" s="299" t="s">
        <v>119</v>
      </c>
      <c r="N57" s="299" t="s">
        <v>119</v>
      </c>
      <c r="O57" s="299">
        <v>2152</v>
      </c>
      <c r="P57" s="299">
        <v>27.7</v>
      </c>
      <c r="Q57" s="299">
        <v>11.3</v>
      </c>
      <c r="R57" s="299">
        <v>76.5</v>
      </c>
      <c r="S57" s="299">
        <v>69.3</v>
      </c>
      <c r="T57" s="299" t="s">
        <v>119</v>
      </c>
      <c r="U57" s="299">
        <v>6.4</v>
      </c>
      <c r="V57" s="299" t="s">
        <v>119</v>
      </c>
      <c r="W57" s="299" t="s">
        <v>119</v>
      </c>
      <c r="X57" s="299" t="s">
        <v>119</v>
      </c>
      <c r="Y57" s="299" t="s">
        <v>119</v>
      </c>
      <c r="Z57" s="299" t="s">
        <v>119</v>
      </c>
      <c r="AA57" s="299">
        <v>3115</v>
      </c>
      <c r="AB57" s="299">
        <v>26</v>
      </c>
      <c r="AC57" s="299">
        <v>10.1</v>
      </c>
      <c r="AD57" s="299">
        <v>76.2</v>
      </c>
      <c r="AE57" s="299">
        <v>68.3</v>
      </c>
      <c r="AF57" s="299" t="s">
        <v>119</v>
      </c>
      <c r="AG57" s="299">
        <v>7.4</v>
      </c>
      <c r="AH57" s="299" t="s">
        <v>119</v>
      </c>
      <c r="AI57" s="299" t="s">
        <v>119</v>
      </c>
      <c r="AJ57" s="299" t="s">
        <v>119</v>
      </c>
      <c r="AK57" s="299" t="s">
        <v>119</v>
      </c>
      <c r="AL57" s="299" t="s">
        <v>119</v>
      </c>
    </row>
    <row r="58" spans="1:38" x14ac:dyDescent="0.2">
      <c r="B58" s="299" t="s">
        <v>113</v>
      </c>
      <c r="C58" s="299">
        <v>588</v>
      </c>
      <c r="D58" s="299">
        <v>52.9</v>
      </c>
      <c r="E58" s="299">
        <v>32.799999999999997</v>
      </c>
      <c r="F58" s="299">
        <v>89.5</v>
      </c>
      <c r="G58" s="299">
        <v>85</v>
      </c>
      <c r="H58" s="299" t="s">
        <v>119</v>
      </c>
      <c r="I58" s="299">
        <v>19.899999999999999</v>
      </c>
      <c r="J58" s="299" t="s">
        <v>119</v>
      </c>
      <c r="K58" s="299" t="s">
        <v>119</v>
      </c>
      <c r="L58" s="299" t="s">
        <v>119</v>
      </c>
      <c r="M58" s="299" t="s">
        <v>119</v>
      </c>
      <c r="N58" s="299" t="s">
        <v>119</v>
      </c>
      <c r="O58" s="299">
        <v>605</v>
      </c>
      <c r="P58" s="299">
        <v>47.8</v>
      </c>
      <c r="Q58" s="299">
        <v>26.1</v>
      </c>
      <c r="R58" s="299">
        <v>84</v>
      </c>
      <c r="S58" s="299">
        <v>77.400000000000006</v>
      </c>
      <c r="T58" s="299" t="s">
        <v>119</v>
      </c>
      <c r="U58" s="299">
        <v>11.9</v>
      </c>
      <c r="V58" s="299" t="s">
        <v>119</v>
      </c>
      <c r="W58" s="299" t="s">
        <v>119</v>
      </c>
      <c r="X58" s="299" t="s">
        <v>119</v>
      </c>
      <c r="Y58" s="299" t="s">
        <v>119</v>
      </c>
      <c r="Z58" s="299" t="s">
        <v>119</v>
      </c>
      <c r="AA58" s="299">
        <v>1193</v>
      </c>
      <c r="AB58" s="299">
        <v>50.3</v>
      </c>
      <c r="AC58" s="299">
        <v>29.4</v>
      </c>
      <c r="AD58" s="299">
        <v>86.7</v>
      </c>
      <c r="AE58" s="299">
        <v>81.099999999999994</v>
      </c>
      <c r="AF58" s="299" t="s">
        <v>119</v>
      </c>
      <c r="AG58" s="299">
        <v>15.8</v>
      </c>
      <c r="AH58" s="299" t="s">
        <v>119</v>
      </c>
      <c r="AI58" s="299" t="s">
        <v>119</v>
      </c>
      <c r="AJ58" s="299" t="s">
        <v>119</v>
      </c>
      <c r="AK58" s="299" t="s">
        <v>119</v>
      </c>
      <c r="AL58" s="299" t="s">
        <v>119</v>
      </c>
    </row>
    <row r="59" spans="1:38" x14ac:dyDescent="0.2">
      <c r="B59" s="299" t="s">
        <v>114</v>
      </c>
      <c r="C59" s="299">
        <v>265</v>
      </c>
      <c r="D59" s="299">
        <v>55.1</v>
      </c>
      <c r="E59" s="299">
        <v>35.5</v>
      </c>
      <c r="F59" s="299">
        <v>89.4</v>
      </c>
      <c r="G59" s="299">
        <v>86.8</v>
      </c>
      <c r="H59" s="299" t="s">
        <v>119</v>
      </c>
      <c r="I59" s="299">
        <v>22.6</v>
      </c>
      <c r="J59" s="299" t="s">
        <v>119</v>
      </c>
      <c r="K59" s="299" t="s">
        <v>119</v>
      </c>
      <c r="L59" s="299" t="s">
        <v>119</v>
      </c>
      <c r="M59" s="299" t="s">
        <v>119</v>
      </c>
      <c r="N59" s="299" t="s">
        <v>119</v>
      </c>
      <c r="O59" s="299">
        <v>388</v>
      </c>
      <c r="P59" s="299">
        <v>47.2</v>
      </c>
      <c r="Q59" s="299">
        <v>31.2</v>
      </c>
      <c r="R59" s="299">
        <v>85.1</v>
      </c>
      <c r="S59" s="299">
        <v>83</v>
      </c>
      <c r="T59" s="299" t="s">
        <v>119</v>
      </c>
      <c r="U59" s="299">
        <v>15.7</v>
      </c>
      <c r="V59" s="299" t="s">
        <v>119</v>
      </c>
      <c r="W59" s="299" t="s">
        <v>119</v>
      </c>
      <c r="X59" s="299" t="s">
        <v>119</v>
      </c>
      <c r="Y59" s="299" t="s">
        <v>119</v>
      </c>
      <c r="Z59" s="299" t="s">
        <v>119</v>
      </c>
      <c r="AA59" s="299">
        <v>653</v>
      </c>
      <c r="AB59" s="299">
        <v>50.4</v>
      </c>
      <c r="AC59" s="299">
        <v>32.9</v>
      </c>
      <c r="AD59" s="299">
        <v>86.8</v>
      </c>
      <c r="AE59" s="299">
        <v>84.5</v>
      </c>
      <c r="AF59" s="299" t="s">
        <v>119</v>
      </c>
      <c r="AG59" s="299">
        <v>18.5</v>
      </c>
      <c r="AH59" s="299" t="s">
        <v>119</v>
      </c>
      <c r="AI59" s="299" t="s">
        <v>119</v>
      </c>
      <c r="AJ59" s="299" t="s">
        <v>119</v>
      </c>
      <c r="AK59" s="299" t="s">
        <v>119</v>
      </c>
      <c r="AL59" s="299" t="s">
        <v>119</v>
      </c>
    </row>
    <row r="60" spans="1:38" x14ac:dyDescent="0.2">
      <c r="B60" s="299" t="s">
        <v>115</v>
      </c>
      <c r="C60" s="299">
        <v>23</v>
      </c>
      <c r="D60" s="299">
        <v>26.1</v>
      </c>
      <c r="E60" s="299" t="s">
        <v>78</v>
      </c>
      <c r="F60" s="299">
        <v>65.2</v>
      </c>
      <c r="G60" s="299">
        <v>60.9</v>
      </c>
      <c r="H60" s="299" t="s">
        <v>119</v>
      </c>
      <c r="I60" s="299" t="s">
        <v>78</v>
      </c>
      <c r="J60" s="299" t="s">
        <v>119</v>
      </c>
      <c r="K60" s="299" t="s">
        <v>119</v>
      </c>
      <c r="L60" s="299" t="s">
        <v>119</v>
      </c>
      <c r="M60" s="299" t="s">
        <v>119</v>
      </c>
      <c r="N60" s="299" t="s">
        <v>119</v>
      </c>
      <c r="O60" s="299">
        <v>39</v>
      </c>
      <c r="P60" s="299">
        <v>25.6</v>
      </c>
      <c r="Q60" s="299" t="s">
        <v>78</v>
      </c>
      <c r="R60" s="299">
        <v>76.900000000000006</v>
      </c>
      <c r="S60" s="299">
        <v>69.2</v>
      </c>
      <c r="T60" s="299" t="s">
        <v>119</v>
      </c>
      <c r="U60" s="299">
        <v>0</v>
      </c>
      <c r="V60" s="299" t="s">
        <v>119</v>
      </c>
      <c r="W60" s="299" t="s">
        <v>119</v>
      </c>
      <c r="X60" s="299" t="s">
        <v>119</v>
      </c>
      <c r="Y60" s="299" t="s">
        <v>119</v>
      </c>
      <c r="Z60" s="299" t="s">
        <v>119</v>
      </c>
      <c r="AA60" s="299">
        <v>62</v>
      </c>
      <c r="AB60" s="299">
        <v>25.8</v>
      </c>
      <c r="AC60" s="299">
        <v>16.100000000000001</v>
      </c>
      <c r="AD60" s="299">
        <v>72.599999999999994</v>
      </c>
      <c r="AE60" s="299">
        <v>66.099999999999994</v>
      </c>
      <c r="AF60" s="299" t="s">
        <v>119</v>
      </c>
      <c r="AG60" s="299" t="s">
        <v>78</v>
      </c>
      <c r="AH60" s="299" t="s">
        <v>119</v>
      </c>
      <c r="AI60" s="299" t="s">
        <v>119</v>
      </c>
      <c r="AJ60" s="299" t="s">
        <v>119</v>
      </c>
      <c r="AK60" s="299" t="s">
        <v>119</v>
      </c>
      <c r="AL60" s="299" t="s">
        <v>119</v>
      </c>
    </row>
    <row r="61" spans="1:38" x14ac:dyDescent="0.2">
      <c r="B61" s="299" t="s">
        <v>116</v>
      </c>
      <c r="C61" s="299">
        <v>805</v>
      </c>
      <c r="D61" s="299">
        <v>44</v>
      </c>
      <c r="E61" s="299">
        <v>26.2</v>
      </c>
      <c r="F61" s="299">
        <v>74.8</v>
      </c>
      <c r="G61" s="299">
        <v>70.099999999999994</v>
      </c>
      <c r="H61" s="299" t="s">
        <v>119</v>
      </c>
      <c r="I61" s="299">
        <v>14.3</v>
      </c>
      <c r="J61" s="299" t="s">
        <v>119</v>
      </c>
      <c r="K61" s="299" t="s">
        <v>119</v>
      </c>
      <c r="L61" s="299" t="s">
        <v>119</v>
      </c>
      <c r="M61" s="299" t="s">
        <v>119</v>
      </c>
      <c r="N61" s="299" t="s">
        <v>119</v>
      </c>
      <c r="O61" s="299">
        <v>1141</v>
      </c>
      <c r="P61" s="299">
        <v>40.6</v>
      </c>
      <c r="Q61" s="299">
        <v>23.5</v>
      </c>
      <c r="R61" s="299">
        <v>75.3</v>
      </c>
      <c r="S61" s="299">
        <v>71.3</v>
      </c>
      <c r="T61" s="299" t="s">
        <v>119</v>
      </c>
      <c r="U61" s="299">
        <v>10.5</v>
      </c>
      <c r="V61" s="299" t="s">
        <v>119</v>
      </c>
      <c r="W61" s="299" t="s">
        <v>119</v>
      </c>
      <c r="X61" s="299" t="s">
        <v>119</v>
      </c>
      <c r="Y61" s="299" t="s">
        <v>119</v>
      </c>
      <c r="Z61" s="299" t="s">
        <v>119</v>
      </c>
      <c r="AA61" s="299">
        <v>1946</v>
      </c>
      <c r="AB61" s="299">
        <v>42</v>
      </c>
      <c r="AC61" s="299">
        <v>24.6</v>
      </c>
      <c r="AD61" s="299">
        <v>75.099999999999994</v>
      </c>
      <c r="AE61" s="299">
        <v>70.8</v>
      </c>
      <c r="AF61" s="299" t="s">
        <v>119</v>
      </c>
      <c r="AG61" s="299">
        <v>12.1</v>
      </c>
      <c r="AH61" s="299" t="s">
        <v>119</v>
      </c>
      <c r="AI61" s="299" t="s">
        <v>119</v>
      </c>
      <c r="AJ61" s="299" t="s">
        <v>119</v>
      </c>
      <c r="AK61" s="299" t="s">
        <v>119</v>
      </c>
      <c r="AL61" s="299" t="s">
        <v>119</v>
      </c>
    </row>
    <row r="62" spans="1:38" x14ac:dyDescent="0.2">
      <c r="B62" s="299" t="s">
        <v>117</v>
      </c>
      <c r="C62" s="299">
        <v>515</v>
      </c>
      <c r="D62" s="299">
        <v>29.9</v>
      </c>
      <c r="E62" s="299">
        <v>18.100000000000001</v>
      </c>
      <c r="F62" s="299">
        <v>59</v>
      </c>
      <c r="G62" s="299">
        <v>52.2</v>
      </c>
      <c r="H62" s="299" t="s">
        <v>119</v>
      </c>
      <c r="I62" s="299">
        <v>10.1</v>
      </c>
      <c r="J62" s="299" t="s">
        <v>119</v>
      </c>
      <c r="K62" s="299" t="s">
        <v>119</v>
      </c>
      <c r="L62" s="299" t="s">
        <v>119</v>
      </c>
      <c r="M62" s="299" t="s">
        <v>119</v>
      </c>
      <c r="N62" s="299" t="s">
        <v>119</v>
      </c>
      <c r="O62" s="299">
        <v>3032</v>
      </c>
      <c r="P62" s="299">
        <v>35</v>
      </c>
      <c r="Q62" s="299">
        <v>20.6</v>
      </c>
      <c r="R62" s="299">
        <v>64.2</v>
      </c>
      <c r="S62" s="299">
        <v>59.1</v>
      </c>
      <c r="T62" s="299" t="s">
        <v>119</v>
      </c>
      <c r="U62" s="299">
        <v>9.6999999999999993</v>
      </c>
      <c r="V62" s="299" t="s">
        <v>119</v>
      </c>
      <c r="W62" s="299" t="s">
        <v>119</v>
      </c>
      <c r="X62" s="299" t="s">
        <v>119</v>
      </c>
      <c r="Y62" s="299" t="s">
        <v>119</v>
      </c>
      <c r="Z62" s="299" t="s">
        <v>119</v>
      </c>
      <c r="AA62" s="299">
        <v>3547</v>
      </c>
      <c r="AB62" s="299">
        <v>34.200000000000003</v>
      </c>
      <c r="AC62" s="299">
        <v>20.2</v>
      </c>
      <c r="AD62" s="299">
        <v>63.4</v>
      </c>
      <c r="AE62" s="299">
        <v>58.1</v>
      </c>
      <c r="AF62" s="299" t="s">
        <v>119</v>
      </c>
      <c r="AG62" s="299">
        <v>9.8000000000000007</v>
      </c>
      <c r="AH62" s="299" t="s">
        <v>119</v>
      </c>
      <c r="AI62" s="299" t="s">
        <v>119</v>
      </c>
      <c r="AJ62" s="299" t="s">
        <v>119</v>
      </c>
      <c r="AK62" s="299" t="s">
        <v>119</v>
      </c>
      <c r="AL62" s="299" t="s">
        <v>119</v>
      </c>
    </row>
    <row r="63" spans="1:38" x14ac:dyDescent="0.2">
      <c r="B63" s="299" t="s">
        <v>118</v>
      </c>
      <c r="C63" s="299">
        <v>1673</v>
      </c>
      <c r="D63" s="299">
        <v>43.7</v>
      </c>
      <c r="E63" s="299">
        <v>24.1</v>
      </c>
      <c r="F63" s="299">
        <v>81.099999999999994</v>
      </c>
      <c r="G63" s="299">
        <v>76.599999999999994</v>
      </c>
      <c r="H63" s="299" t="s">
        <v>119</v>
      </c>
      <c r="I63" s="299">
        <v>13.4</v>
      </c>
      <c r="J63" s="299" t="s">
        <v>119</v>
      </c>
      <c r="K63" s="299" t="s">
        <v>119</v>
      </c>
      <c r="L63" s="299" t="s">
        <v>119</v>
      </c>
      <c r="M63" s="299" t="s">
        <v>119</v>
      </c>
      <c r="N63" s="299" t="s">
        <v>119</v>
      </c>
      <c r="O63" s="299">
        <v>2000</v>
      </c>
      <c r="P63" s="299">
        <v>38.9</v>
      </c>
      <c r="Q63" s="299">
        <v>20</v>
      </c>
      <c r="R63" s="299">
        <v>80.7</v>
      </c>
      <c r="S63" s="299">
        <v>76.599999999999994</v>
      </c>
      <c r="T63" s="299" t="s">
        <v>119</v>
      </c>
      <c r="U63" s="299">
        <v>9.1999999999999993</v>
      </c>
      <c r="V63" s="299" t="s">
        <v>119</v>
      </c>
      <c r="W63" s="299" t="s">
        <v>119</v>
      </c>
      <c r="X63" s="299" t="s">
        <v>119</v>
      </c>
      <c r="Y63" s="299" t="s">
        <v>119</v>
      </c>
      <c r="Z63" s="299" t="s">
        <v>119</v>
      </c>
      <c r="AA63" s="299">
        <v>3673</v>
      </c>
      <c r="AB63" s="299">
        <v>41.1</v>
      </c>
      <c r="AC63" s="299">
        <v>21.9</v>
      </c>
      <c r="AD63" s="299">
        <v>80.900000000000006</v>
      </c>
      <c r="AE63" s="299">
        <v>76.599999999999994</v>
      </c>
      <c r="AF63" s="299" t="s">
        <v>119</v>
      </c>
      <c r="AG63" s="299">
        <v>11.1</v>
      </c>
      <c r="AH63" s="299" t="s">
        <v>119</v>
      </c>
      <c r="AI63" s="299" t="s">
        <v>119</v>
      </c>
      <c r="AJ63" s="299" t="s">
        <v>119</v>
      </c>
      <c r="AK63" s="299" t="s">
        <v>119</v>
      </c>
      <c r="AL63" s="299" t="s">
        <v>119</v>
      </c>
    </row>
    <row r="64" spans="1:38" x14ac:dyDescent="0.2">
      <c r="B64" s="189" t="s">
        <v>492</v>
      </c>
      <c r="C64" s="299">
        <v>21198</v>
      </c>
      <c r="D64" s="299">
        <v>27.1</v>
      </c>
      <c r="E64" s="299">
        <v>12.2</v>
      </c>
      <c r="F64" s="299">
        <v>68.2</v>
      </c>
      <c r="G64" s="299">
        <v>61.6</v>
      </c>
      <c r="H64" s="299" t="s">
        <v>119</v>
      </c>
      <c r="I64" s="299">
        <v>7.1</v>
      </c>
      <c r="J64" s="299" t="s">
        <v>119</v>
      </c>
      <c r="K64" s="299" t="s">
        <v>119</v>
      </c>
      <c r="L64" s="299" t="s">
        <v>119</v>
      </c>
      <c r="M64" s="299" t="s">
        <v>119</v>
      </c>
      <c r="N64" s="299" t="s">
        <v>119</v>
      </c>
      <c r="O64" s="299">
        <v>40078</v>
      </c>
      <c r="P64" s="299">
        <v>23.4</v>
      </c>
      <c r="Q64" s="299">
        <v>9.9</v>
      </c>
      <c r="R64" s="299">
        <v>63.5</v>
      </c>
      <c r="S64" s="299">
        <v>58.1</v>
      </c>
      <c r="T64" s="299" t="s">
        <v>119</v>
      </c>
      <c r="U64" s="299">
        <v>4.2</v>
      </c>
      <c r="V64" s="299" t="s">
        <v>119</v>
      </c>
      <c r="W64" s="299" t="s">
        <v>119</v>
      </c>
      <c r="X64" s="299" t="s">
        <v>119</v>
      </c>
      <c r="Y64" s="299" t="s">
        <v>119</v>
      </c>
      <c r="Z64" s="299" t="s">
        <v>119</v>
      </c>
      <c r="AA64" s="299">
        <v>61276</v>
      </c>
      <c r="AB64" s="299">
        <v>24.7</v>
      </c>
      <c r="AC64" s="299">
        <v>10.7</v>
      </c>
      <c r="AD64" s="299">
        <v>65.2</v>
      </c>
      <c r="AE64" s="299">
        <v>59.3</v>
      </c>
      <c r="AF64" s="299" t="s">
        <v>119</v>
      </c>
      <c r="AG64" s="299">
        <v>5.2</v>
      </c>
      <c r="AH64" s="299" t="s">
        <v>119</v>
      </c>
      <c r="AI64" s="299" t="s">
        <v>119</v>
      </c>
      <c r="AJ64" s="299" t="s">
        <v>119</v>
      </c>
      <c r="AK64" s="299" t="s">
        <v>119</v>
      </c>
      <c r="AL64" s="299" t="s">
        <v>119</v>
      </c>
    </row>
    <row r="65" spans="2:38" x14ac:dyDescent="0.2">
      <c r="B65" s="39" t="s">
        <v>120</v>
      </c>
      <c r="C65" s="211" t="s">
        <v>119</v>
      </c>
      <c r="D65" s="211" t="s">
        <v>119</v>
      </c>
      <c r="E65" s="211" t="s">
        <v>119</v>
      </c>
      <c r="F65" s="211" t="s">
        <v>119</v>
      </c>
      <c r="G65" s="211" t="s">
        <v>119</v>
      </c>
      <c r="H65" s="211" t="s">
        <v>119</v>
      </c>
      <c r="I65" s="211" t="s">
        <v>119</v>
      </c>
      <c r="J65" s="211" t="s">
        <v>119</v>
      </c>
      <c r="K65" s="211" t="s">
        <v>119</v>
      </c>
      <c r="L65" s="211" t="s">
        <v>119</v>
      </c>
      <c r="M65" s="211" t="s">
        <v>119</v>
      </c>
      <c r="N65" s="211" t="s">
        <v>119</v>
      </c>
      <c r="O65" s="211" t="s">
        <v>119</v>
      </c>
      <c r="P65" s="211" t="s">
        <v>119</v>
      </c>
      <c r="Q65" s="211" t="s">
        <v>119</v>
      </c>
      <c r="R65" s="211" t="s">
        <v>119</v>
      </c>
      <c r="S65" s="211" t="s">
        <v>119</v>
      </c>
      <c r="T65" s="211" t="s">
        <v>119</v>
      </c>
      <c r="U65" s="211" t="s">
        <v>119</v>
      </c>
      <c r="V65" s="211" t="s">
        <v>119</v>
      </c>
      <c r="W65" s="211" t="s">
        <v>119</v>
      </c>
      <c r="X65" s="211" t="s">
        <v>119</v>
      </c>
      <c r="Y65" s="211" t="s">
        <v>119</v>
      </c>
      <c r="Z65" s="211" t="s">
        <v>119</v>
      </c>
      <c r="AA65" s="211" t="s">
        <v>119</v>
      </c>
      <c r="AB65" s="211" t="s">
        <v>119</v>
      </c>
      <c r="AC65" s="211" t="s">
        <v>119</v>
      </c>
      <c r="AD65" s="211" t="s">
        <v>119</v>
      </c>
      <c r="AE65" s="211" t="s">
        <v>119</v>
      </c>
      <c r="AF65" s="211" t="s">
        <v>119</v>
      </c>
      <c r="AG65" s="211" t="s">
        <v>119</v>
      </c>
      <c r="AH65" s="211" t="s">
        <v>119</v>
      </c>
      <c r="AI65" s="211" t="s">
        <v>119</v>
      </c>
      <c r="AJ65" s="211" t="s">
        <v>119</v>
      </c>
      <c r="AK65" s="211" t="s">
        <v>119</v>
      </c>
      <c r="AL65" s="211" t="s">
        <v>119</v>
      </c>
    </row>
    <row r="66" spans="2:38" x14ac:dyDescent="0.2">
      <c r="B66" s="39" t="s">
        <v>121</v>
      </c>
      <c r="C66" s="211" t="s">
        <v>119</v>
      </c>
      <c r="D66" s="211" t="s">
        <v>119</v>
      </c>
      <c r="E66" s="211" t="s">
        <v>119</v>
      </c>
      <c r="F66" s="211" t="s">
        <v>119</v>
      </c>
      <c r="G66" s="211" t="s">
        <v>119</v>
      </c>
      <c r="H66" s="211" t="s">
        <v>119</v>
      </c>
      <c r="I66" s="211" t="s">
        <v>119</v>
      </c>
      <c r="J66" s="211" t="s">
        <v>119</v>
      </c>
      <c r="K66" s="211" t="s">
        <v>119</v>
      </c>
      <c r="L66" s="211" t="s">
        <v>119</v>
      </c>
      <c r="M66" s="211" t="s">
        <v>119</v>
      </c>
      <c r="N66" s="211" t="s">
        <v>119</v>
      </c>
      <c r="O66" s="211" t="s">
        <v>119</v>
      </c>
      <c r="P66" s="211" t="s">
        <v>119</v>
      </c>
      <c r="Q66" s="211" t="s">
        <v>119</v>
      </c>
      <c r="R66" s="211" t="s">
        <v>119</v>
      </c>
      <c r="S66" s="211" t="s">
        <v>119</v>
      </c>
      <c r="T66" s="211" t="s">
        <v>119</v>
      </c>
      <c r="U66" s="211" t="s">
        <v>119</v>
      </c>
      <c r="V66" s="211" t="s">
        <v>119</v>
      </c>
      <c r="W66" s="211" t="s">
        <v>119</v>
      </c>
      <c r="X66" s="211" t="s">
        <v>119</v>
      </c>
      <c r="Y66" s="211" t="s">
        <v>119</v>
      </c>
      <c r="Z66" s="211" t="s">
        <v>119</v>
      </c>
      <c r="AA66" s="211" t="s">
        <v>119</v>
      </c>
      <c r="AB66" s="211" t="s">
        <v>119</v>
      </c>
      <c r="AC66" s="211" t="s">
        <v>119</v>
      </c>
      <c r="AD66" s="211" t="s">
        <v>119</v>
      </c>
      <c r="AE66" s="211" t="s">
        <v>119</v>
      </c>
      <c r="AF66" s="211" t="s">
        <v>119</v>
      </c>
      <c r="AG66" s="211" t="s">
        <v>119</v>
      </c>
      <c r="AH66" s="211" t="s">
        <v>119</v>
      </c>
      <c r="AI66" s="211" t="s">
        <v>119</v>
      </c>
      <c r="AJ66" s="211" t="s">
        <v>119</v>
      </c>
      <c r="AK66" s="211" t="s">
        <v>119</v>
      </c>
      <c r="AL66" s="211" t="s">
        <v>119</v>
      </c>
    </row>
    <row r="67" spans="2:38" x14ac:dyDescent="0.2">
      <c r="B67" s="211" t="s">
        <v>22</v>
      </c>
      <c r="C67" s="211" t="s">
        <v>119</v>
      </c>
      <c r="D67" s="211" t="s">
        <v>119</v>
      </c>
      <c r="E67" s="211" t="s">
        <v>119</v>
      </c>
      <c r="F67" s="211" t="s">
        <v>119</v>
      </c>
      <c r="G67" s="211" t="s">
        <v>119</v>
      </c>
      <c r="H67" s="211" t="s">
        <v>119</v>
      </c>
      <c r="I67" s="211" t="s">
        <v>119</v>
      </c>
      <c r="J67" s="211" t="s">
        <v>119</v>
      </c>
      <c r="K67" s="211" t="s">
        <v>119</v>
      </c>
      <c r="L67" s="211" t="s">
        <v>119</v>
      </c>
      <c r="M67" s="211" t="s">
        <v>119</v>
      </c>
      <c r="N67" s="211" t="s">
        <v>119</v>
      </c>
      <c r="O67" s="211" t="s">
        <v>119</v>
      </c>
      <c r="P67" s="211" t="s">
        <v>119</v>
      </c>
      <c r="Q67" s="211" t="s">
        <v>119</v>
      </c>
      <c r="R67" s="211" t="s">
        <v>119</v>
      </c>
      <c r="S67" s="211" t="s">
        <v>119</v>
      </c>
      <c r="T67" s="211" t="s">
        <v>119</v>
      </c>
      <c r="U67" s="211" t="s">
        <v>119</v>
      </c>
      <c r="V67" s="211" t="s">
        <v>119</v>
      </c>
      <c r="W67" s="211" t="s">
        <v>119</v>
      </c>
      <c r="X67" s="211" t="s">
        <v>119</v>
      </c>
      <c r="Y67" s="211" t="s">
        <v>119</v>
      </c>
      <c r="Z67" s="211" t="s">
        <v>119</v>
      </c>
      <c r="AA67" s="211" t="s">
        <v>119</v>
      </c>
      <c r="AB67" s="211" t="s">
        <v>119</v>
      </c>
      <c r="AC67" s="211" t="s">
        <v>119</v>
      </c>
      <c r="AD67" s="211" t="s">
        <v>119</v>
      </c>
      <c r="AE67" s="211" t="s">
        <v>119</v>
      </c>
      <c r="AF67" s="211" t="s">
        <v>119</v>
      </c>
      <c r="AG67" s="211" t="s">
        <v>119</v>
      </c>
      <c r="AH67" s="211" t="s">
        <v>119</v>
      </c>
      <c r="AI67" s="211" t="s">
        <v>119</v>
      </c>
      <c r="AJ67" s="211" t="s">
        <v>119</v>
      </c>
      <c r="AK67" s="211" t="s">
        <v>119</v>
      </c>
      <c r="AL67" s="211" t="s">
        <v>119</v>
      </c>
    </row>
  </sheetData>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sheetPr>
  <dimension ref="A1:AL67"/>
  <sheetViews>
    <sheetView zoomScale="85" workbookViewId="0">
      <pane xSplit="2" ySplit="8" topLeftCell="V9" activePane="bottomRight" state="frozen"/>
      <selection activeCell="B64" sqref="B64"/>
      <selection pane="topRight" activeCell="B64" sqref="B64"/>
      <selection pane="bottomLeft" activeCell="B64" sqref="B64"/>
      <selection pane="bottomRight" activeCell="B64" sqref="B64"/>
    </sheetView>
  </sheetViews>
  <sheetFormatPr defaultRowHeight="12.75" x14ac:dyDescent="0.2"/>
  <cols>
    <col min="1" max="1" width="9.140625" style="211"/>
    <col min="2" max="2" width="43.140625" style="211" customWidth="1"/>
    <col min="3" max="3" width="10.85546875" style="211" customWidth="1"/>
    <col min="4" max="257" width="9.140625" style="211"/>
    <col min="258" max="258" width="43.140625" style="211" customWidth="1"/>
    <col min="259" max="259" width="10.85546875" style="211" customWidth="1"/>
    <col min="260" max="513" width="9.140625" style="211"/>
    <col min="514" max="514" width="43.140625" style="211" customWidth="1"/>
    <col min="515" max="515" width="10.85546875" style="211" customWidth="1"/>
    <col min="516" max="769" width="9.140625" style="211"/>
    <col min="770" max="770" width="43.140625" style="211" customWidth="1"/>
    <col min="771" max="771" width="10.85546875" style="211" customWidth="1"/>
    <col min="772" max="1025" width="9.140625" style="211"/>
    <col min="1026" max="1026" width="43.140625" style="211" customWidth="1"/>
    <col min="1027" max="1027" width="10.85546875" style="211" customWidth="1"/>
    <col min="1028" max="1281" width="9.140625" style="211"/>
    <col min="1282" max="1282" width="43.140625" style="211" customWidth="1"/>
    <col min="1283" max="1283" width="10.85546875" style="211" customWidth="1"/>
    <col min="1284" max="1537" width="9.140625" style="211"/>
    <col min="1538" max="1538" width="43.140625" style="211" customWidth="1"/>
    <col min="1539" max="1539" width="10.85546875" style="211" customWidth="1"/>
    <col min="1540" max="1793" width="9.140625" style="211"/>
    <col min="1794" max="1794" width="43.140625" style="211" customWidth="1"/>
    <col min="1795" max="1795" width="10.85546875" style="211" customWidth="1"/>
    <col min="1796" max="2049" width="9.140625" style="211"/>
    <col min="2050" max="2050" width="43.140625" style="211" customWidth="1"/>
    <col min="2051" max="2051" width="10.85546875" style="211" customWidth="1"/>
    <col min="2052" max="2305" width="9.140625" style="211"/>
    <col min="2306" max="2306" width="43.140625" style="211" customWidth="1"/>
    <col min="2307" max="2307" width="10.85546875" style="211" customWidth="1"/>
    <col min="2308" max="2561" width="9.140625" style="211"/>
    <col min="2562" max="2562" width="43.140625" style="211" customWidth="1"/>
    <col min="2563" max="2563" width="10.85546875" style="211" customWidth="1"/>
    <col min="2564" max="2817" width="9.140625" style="211"/>
    <col min="2818" max="2818" width="43.140625" style="211" customWidth="1"/>
    <col min="2819" max="2819" width="10.85546875" style="211" customWidth="1"/>
    <col min="2820" max="3073" width="9.140625" style="211"/>
    <col min="3074" max="3074" width="43.140625" style="211" customWidth="1"/>
    <col min="3075" max="3075" width="10.85546875" style="211" customWidth="1"/>
    <col min="3076" max="3329" width="9.140625" style="211"/>
    <col min="3330" max="3330" width="43.140625" style="211" customWidth="1"/>
    <col min="3331" max="3331" width="10.85546875" style="211" customWidth="1"/>
    <col min="3332" max="3585" width="9.140625" style="211"/>
    <col min="3586" max="3586" width="43.140625" style="211" customWidth="1"/>
    <col min="3587" max="3587" width="10.85546875" style="211" customWidth="1"/>
    <col min="3588" max="3841" width="9.140625" style="211"/>
    <col min="3842" max="3842" width="43.140625" style="211" customWidth="1"/>
    <col min="3843" max="3843" width="10.85546875" style="211" customWidth="1"/>
    <col min="3844" max="4097" width="9.140625" style="211"/>
    <col min="4098" max="4098" width="43.140625" style="211" customWidth="1"/>
    <col min="4099" max="4099" width="10.85546875" style="211" customWidth="1"/>
    <col min="4100" max="4353" width="9.140625" style="211"/>
    <col min="4354" max="4354" width="43.140625" style="211" customWidth="1"/>
    <col min="4355" max="4355" width="10.85546875" style="211" customWidth="1"/>
    <col min="4356" max="4609" width="9.140625" style="211"/>
    <col min="4610" max="4610" width="43.140625" style="211" customWidth="1"/>
    <col min="4611" max="4611" width="10.85546875" style="211" customWidth="1"/>
    <col min="4612" max="4865" width="9.140625" style="211"/>
    <col min="4866" max="4866" width="43.140625" style="211" customWidth="1"/>
    <col min="4867" max="4867" width="10.85546875" style="211" customWidth="1"/>
    <col min="4868" max="5121" width="9.140625" style="211"/>
    <col min="5122" max="5122" width="43.140625" style="211" customWidth="1"/>
    <col min="5123" max="5123" width="10.85546875" style="211" customWidth="1"/>
    <col min="5124" max="5377" width="9.140625" style="211"/>
    <col min="5378" max="5378" width="43.140625" style="211" customWidth="1"/>
    <col min="5379" max="5379" width="10.85546875" style="211" customWidth="1"/>
    <col min="5380" max="5633" width="9.140625" style="211"/>
    <col min="5634" max="5634" width="43.140625" style="211" customWidth="1"/>
    <col min="5635" max="5635" width="10.85546875" style="211" customWidth="1"/>
    <col min="5636" max="5889" width="9.140625" style="211"/>
    <col min="5890" max="5890" width="43.140625" style="211" customWidth="1"/>
    <col min="5891" max="5891" width="10.85546875" style="211" customWidth="1"/>
    <col min="5892" max="6145" width="9.140625" style="211"/>
    <col min="6146" max="6146" width="43.140625" style="211" customWidth="1"/>
    <col min="6147" max="6147" width="10.85546875" style="211" customWidth="1"/>
    <col min="6148" max="6401" width="9.140625" style="211"/>
    <col min="6402" max="6402" width="43.140625" style="211" customWidth="1"/>
    <col min="6403" max="6403" width="10.85546875" style="211" customWidth="1"/>
    <col min="6404" max="6657" width="9.140625" style="211"/>
    <col min="6658" max="6658" width="43.140625" style="211" customWidth="1"/>
    <col min="6659" max="6659" width="10.85546875" style="211" customWidth="1"/>
    <col min="6660" max="6913" width="9.140625" style="211"/>
    <col min="6914" max="6914" width="43.140625" style="211" customWidth="1"/>
    <col min="6915" max="6915" width="10.85546875" style="211" customWidth="1"/>
    <col min="6916" max="7169" width="9.140625" style="211"/>
    <col min="7170" max="7170" width="43.140625" style="211" customWidth="1"/>
    <col min="7171" max="7171" width="10.85546875" style="211" customWidth="1"/>
    <col min="7172" max="7425" width="9.140625" style="211"/>
    <col min="7426" max="7426" width="43.140625" style="211" customWidth="1"/>
    <col min="7427" max="7427" width="10.85546875" style="211" customWidth="1"/>
    <col min="7428" max="7681" width="9.140625" style="211"/>
    <col min="7682" max="7682" width="43.140625" style="211" customWidth="1"/>
    <col min="7683" max="7683" width="10.85546875" style="211" customWidth="1"/>
    <col min="7684" max="7937" width="9.140625" style="211"/>
    <col min="7938" max="7938" width="43.140625" style="211" customWidth="1"/>
    <col min="7939" max="7939" width="10.85546875" style="211" customWidth="1"/>
    <col min="7940" max="8193" width="9.140625" style="211"/>
    <col min="8194" max="8194" width="43.140625" style="211" customWidth="1"/>
    <col min="8195" max="8195" width="10.85546875" style="211" customWidth="1"/>
    <col min="8196" max="8449" width="9.140625" style="211"/>
    <col min="8450" max="8450" width="43.140625" style="211" customWidth="1"/>
    <col min="8451" max="8451" width="10.85546875" style="211" customWidth="1"/>
    <col min="8452" max="8705" width="9.140625" style="211"/>
    <col min="8706" max="8706" width="43.140625" style="211" customWidth="1"/>
    <col min="8707" max="8707" width="10.85546875" style="211" customWidth="1"/>
    <col min="8708" max="8961" width="9.140625" style="211"/>
    <col min="8962" max="8962" width="43.140625" style="211" customWidth="1"/>
    <col min="8963" max="8963" width="10.85546875" style="211" customWidth="1"/>
    <col min="8964" max="9217" width="9.140625" style="211"/>
    <col min="9218" max="9218" width="43.140625" style="211" customWidth="1"/>
    <col min="9219" max="9219" width="10.85546875" style="211" customWidth="1"/>
    <col min="9220" max="9473" width="9.140625" style="211"/>
    <col min="9474" max="9474" width="43.140625" style="211" customWidth="1"/>
    <col min="9475" max="9475" width="10.85546875" style="211" customWidth="1"/>
    <col min="9476" max="9729" width="9.140625" style="211"/>
    <col min="9730" max="9730" width="43.140625" style="211" customWidth="1"/>
    <col min="9731" max="9731" width="10.85546875" style="211" customWidth="1"/>
    <col min="9732" max="9985" width="9.140625" style="211"/>
    <col min="9986" max="9986" width="43.140625" style="211" customWidth="1"/>
    <col min="9987" max="9987" width="10.85546875" style="211" customWidth="1"/>
    <col min="9988" max="10241" width="9.140625" style="211"/>
    <col min="10242" max="10242" width="43.140625" style="211" customWidth="1"/>
    <col min="10243" max="10243" width="10.85546875" style="211" customWidth="1"/>
    <col min="10244" max="10497" width="9.140625" style="211"/>
    <col min="10498" max="10498" width="43.140625" style="211" customWidth="1"/>
    <col min="10499" max="10499" width="10.85546875" style="211" customWidth="1"/>
    <col min="10500" max="10753" width="9.140625" style="211"/>
    <col min="10754" max="10754" width="43.140625" style="211" customWidth="1"/>
    <col min="10755" max="10755" width="10.85546875" style="211" customWidth="1"/>
    <col min="10756" max="11009" width="9.140625" style="211"/>
    <col min="11010" max="11010" width="43.140625" style="211" customWidth="1"/>
    <col min="11011" max="11011" width="10.85546875" style="211" customWidth="1"/>
    <col min="11012" max="11265" width="9.140625" style="211"/>
    <col min="11266" max="11266" width="43.140625" style="211" customWidth="1"/>
    <col min="11267" max="11267" width="10.85546875" style="211" customWidth="1"/>
    <col min="11268" max="11521" width="9.140625" style="211"/>
    <col min="11522" max="11522" width="43.140625" style="211" customWidth="1"/>
    <col min="11523" max="11523" width="10.85546875" style="211" customWidth="1"/>
    <col min="11524" max="11777" width="9.140625" style="211"/>
    <col min="11778" max="11778" width="43.140625" style="211" customWidth="1"/>
    <col min="11779" max="11779" width="10.85546875" style="211" customWidth="1"/>
    <col min="11780" max="12033" width="9.140625" style="211"/>
    <col min="12034" max="12034" width="43.140625" style="211" customWidth="1"/>
    <col min="12035" max="12035" width="10.85546875" style="211" customWidth="1"/>
    <col min="12036" max="12289" width="9.140625" style="211"/>
    <col min="12290" max="12290" width="43.140625" style="211" customWidth="1"/>
    <col min="12291" max="12291" width="10.85546875" style="211" customWidth="1"/>
    <col min="12292" max="12545" width="9.140625" style="211"/>
    <col min="12546" max="12546" width="43.140625" style="211" customWidth="1"/>
    <col min="12547" max="12547" width="10.85546875" style="211" customWidth="1"/>
    <col min="12548" max="12801" width="9.140625" style="211"/>
    <col min="12802" max="12802" width="43.140625" style="211" customWidth="1"/>
    <col min="12803" max="12803" width="10.85546875" style="211" customWidth="1"/>
    <col min="12804" max="13057" width="9.140625" style="211"/>
    <col min="13058" max="13058" width="43.140625" style="211" customWidth="1"/>
    <col min="13059" max="13059" width="10.85546875" style="211" customWidth="1"/>
    <col min="13060" max="13313" width="9.140625" style="211"/>
    <col min="13314" max="13314" width="43.140625" style="211" customWidth="1"/>
    <col min="13315" max="13315" width="10.85546875" style="211" customWidth="1"/>
    <col min="13316" max="13569" width="9.140625" style="211"/>
    <col min="13570" max="13570" width="43.140625" style="211" customWidth="1"/>
    <col min="13571" max="13571" width="10.85546875" style="211" customWidth="1"/>
    <col min="13572" max="13825" width="9.140625" style="211"/>
    <col min="13826" max="13826" width="43.140625" style="211" customWidth="1"/>
    <col min="13827" max="13827" width="10.85546875" style="211" customWidth="1"/>
    <col min="13828" max="14081" width="9.140625" style="211"/>
    <col min="14082" max="14082" width="43.140625" style="211" customWidth="1"/>
    <col min="14083" max="14083" width="10.85546875" style="211" customWidth="1"/>
    <col min="14084" max="14337" width="9.140625" style="211"/>
    <col min="14338" max="14338" width="43.140625" style="211" customWidth="1"/>
    <col min="14339" max="14339" width="10.85546875" style="211" customWidth="1"/>
    <col min="14340" max="14593" width="9.140625" style="211"/>
    <col min="14594" max="14594" width="43.140625" style="211" customWidth="1"/>
    <col min="14595" max="14595" width="10.85546875" style="211" customWidth="1"/>
    <col min="14596" max="14849" width="9.140625" style="211"/>
    <col min="14850" max="14850" width="43.140625" style="211" customWidth="1"/>
    <col min="14851" max="14851" width="10.85546875" style="211" customWidth="1"/>
    <col min="14852" max="15105" width="9.140625" style="211"/>
    <col min="15106" max="15106" width="43.140625" style="211" customWidth="1"/>
    <col min="15107" max="15107" width="10.85546875" style="211" customWidth="1"/>
    <col min="15108" max="15361" width="9.140625" style="211"/>
    <col min="15362" max="15362" width="43.140625" style="211" customWidth="1"/>
    <col min="15363" max="15363" width="10.85546875" style="211" customWidth="1"/>
    <col min="15364" max="15617" width="9.140625" style="211"/>
    <col min="15618" max="15618" width="43.140625" style="211" customWidth="1"/>
    <col min="15619" max="15619" width="10.85546875" style="211" customWidth="1"/>
    <col min="15620" max="15873" width="9.140625" style="211"/>
    <col min="15874" max="15874" width="43.140625" style="211" customWidth="1"/>
    <col min="15875" max="15875" width="10.85546875" style="211" customWidth="1"/>
    <col min="15876" max="16129" width="9.140625" style="211"/>
    <col min="16130" max="16130" width="43.140625" style="211" customWidth="1"/>
    <col min="16131" max="16131" width="10.85546875" style="211" customWidth="1"/>
    <col min="16132" max="16384" width="9.140625" style="211"/>
  </cols>
  <sheetData>
    <row r="1" spans="1:38" ht="15.75" x14ac:dyDescent="0.25">
      <c r="A1" s="298" t="s">
        <v>49</v>
      </c>
    </row>
    <row r="2" spans="1:38"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34</v>
      </c>
      <c r="AK2" s="302">
        <v>34</v>
      </c>
      <c r="AL2" s="302">
        <v>34</v>
      </c>
    </row>
    <row r="3" spans="1:38" x14ac:dyDescent="0.2">
      <c r="A3" s="302"/>
      <c r="C3" s="211" t="s">
        <v>53</v>
      </c>
      <c r="O3" s="211" t="s">
        <v>54</v>
      </c>
      <c r="AA3" s="211" t="s">
        <v>55</v>
      </c>
    </row>
    <row r="4" spans="1:38" x14ac:dyDescent="0.2">
      <c r="C4" s="211" t="s">
        <v>269</v>
      </c>
      <c r="D4" s="211" t="s">
        <v>270</v>
      </c>
      <c r="O4" s="211" t="s">
        <v>269</v>
      </c>
      <c r="P4" s="211" t="s">
        <v>270</v>
      </c>
      <c r="AA4" s="211" t="s">
        <v>269</v>
      </c>
      <c r="AB4" s="211" t="s">
        <v>270</v>
      </c>
    </row>
    <row r="5" spans="1:38" x14ac:dyDescent="0.2">
      <c r="C5" s="211">
        <v>1</v>
      </c>
      <c r="D5" s="211">
        <v>1</v>
      </c>
      <c r="O5" s="211">
        <v>1</v>
      </c>
      <c r="P5" s="211">
        <v>1</v>
      </c>
      <c r="AA5" s="211">
        <v>1</v>
      </c>
      <c r="AB5" s="211">
        <v>1</v>
      </c>
    </row>
    <row r="6" spans="1:38" x14ac:dyDescent="0.2">
      <c r="C6" s="211" t="s">
        <v>76</v>
      </c>
      <c r="D6" s="211" t="s">
        <v>271</v>
      </c>
      <c r="E6" s="211" t="s">
        <v>272</v>
      </c>
      <c r="F6" s="211" t="s">
        <v>273</v>
      </c>
      <c r="G6" s="211" t="s">
        <v>274</v>
      </c>
      <c r="H6" s="211" t="s">
        <v>275</v>
      </c>
      <c r="I6" s="211" t="s">
        <v>276</v>
      </c>
      <c r="J6" s="211" t="s">
        <v>277</v>
      </c>
      <c r="K6" s="211" t="s">
        <v>278</v>
      </c>
      <c r="L6" s="211" t="s">
        <v>279</v>
      </c>
      <c r="M6" s="211" t="s">
        <v>280</v>
      </c>
      <c r="N6" s="211" t="s">
        <v>281</v>
      </c>
      <c r="O6" s="211" t="s">
        <v>76</v>
      </c>
      <c r="P6" s="211" t="s">
        <v>271</v>
      </c>
      <c r="Q6" s="211" t="s">
        <v>272</v>
      </c>
      <c r="R6" s="211" t="s">
        <v>273</v>
      </c>
      <c r="S6" s="211" t="s">
        <v>274</v>
      </c>
      <c r="T6" s="211" t="s">
        <v>275</v>
      </c>
      <c r="U6" s="211" t="s">
        <v>276</v>
      </c>
      <c r="V6" s="211" t="s">
        <v>277</v>
      </c>
      <c r="W6" s="211" t="s">
        <v>278</v>
      </c>
      <c r="X6" s="211" t="s">
        <v>279</v>
      </c>
      <c r="Y6" s="211" t="s">
        <v>280</v>
      </c>
      <c r="Z6" s="211" t="s">
        <v>281</v>
      </c>
      <c r="AA6" s="211" t="s">
        <v>76</v>
      </c>
      <c r="AB6" s="211" t="s">
        <v>271</v>
      </c>
      <c r="AC6" s="211" t="s">
        <v>272</v>
      </c>
      <c r="AD6" s="211" t="s">
        <v>273</v>
      </c>
      <c r="AE6" s="211" t="s">
        <v>274</v>
      </c>
      <c r="AF6" s="211" t="s">
        <v>275</v>
      </c>
      <c r="AG6" s="211" t="s">
        <v>276</v>
      </c>
      <c r="AH6" s="211" t="s">
        <v>277</v>
      </c>
      <c r="AI6" s="211" t="s">
        <v>278</v>
      </c>
      <c r="AJ6" s="211" t="s">
        <v>279</v>
      </c>
      <c r="AK6" s="211" t="s">
        <v>280</v>
      </c>
      <c r="AL6" s="211" t="s">
        <v>281</v>
      </c>
    </row>
    <row r="7" spans="1:38" x14ac:dyDescent="0.2">
      <c r="C7" s="211">
        <v>1</v>
      </c>
      <c r="D7" s="211">
        <v>1</v>
      </c>
      <c r="E7" s="211">
        <v>1</v>
      </c>
      <c r="F7" s="211">
        <v>1</v>
      </c>
      <c r="G7" s="211">
        <v>1</v>
      </c>
      <c r="H7" s="211">
        <v>1</v>
      </c>
      <c r="I7" s="211">
        <v>1</v>
      </c>
      <c r="J7" s="211" t="s">
        <v>64</v>
      </c>
      <c r="K7" s="211">
        <v>1</v>
      </c>
      <c r="L7" s="211">
        <v>1</v>
      </c>
      <c r="M7" s="211">
        <v>1</v>
      </c>
      <c r="N7" s="211">
        <v>1</v>
      </c>
      <c r="O7" s="211">
        <v>1</v>
      </c>
      <c r="P7" s="211">
        <v>1</v>
      </c>
      <c r="Q7" s="211">
        <v>1</v>
      </c>
      <c r="R7" s="211">
        <v>1</v>
      </c>
      <c r="S7" s="211">
        <v>1</v>
      </c>
      <c r="T7" s="211">
        <v>1</v>
      </c>
      <c r="U7" s="211" t="s">
        <v>64</v>
      </c>
      <c r="V7" s="211">
        <v>1</v>
      </c>
      <c r="W7" s="211">
        <v>1</v>
      </c>
      <c r="X7" s="211">
        <v>1</v>
      </c>
      <c r="Y7" s="211">
        <v>1</v>
      </c>
      <c r="Z7" s="211">
        <v>1</v>
      </c>
      <c r="AA7" s="211">
        <v>1</v>
      </c>
      <c r="AB7" s="211">
        <v>1</v>
      </c>
      <c r="AC7" s="211">
        <v>1</v>
      </c>
      <c r="AD7" s="211">
        <v>1</v>
      </c>
      <c r="AE7" s="211">
        <v>1</v>
      </c>
      <c r="AF7" s="211" t="s">
        <v>64</v>
      </c>
      <c r="AG7" s="211">
        <v>1</v>
      </c>
      <c r="AH7" s="211">
        <v>1</v>
      </c>
      <c r="AI7" s="211">
        <v>1</v>
      </c>
      <c r="AJ7" s="211">
        <v>1</v>
      </c>
      <c r="AK7" s="211">
        <v>1</v>
      </c>
      <c r="AL7" s="211">
        <v>1</v>
      </c>
    </row>
    <row r="8" spans="1:38" x14ac:dyDescent="0.2">
      <c r="C8" s="211" t="s">
        <v>76</v>
      </c>
      <c r="D8" s="211" t="s">
        <v>76</v>
      </c>
      <c r="E8" s="211" t="s">
        <v>76</v>
      </c>
      <c r="F8" s="211" t="s">
        <v>76</v>
      </c>
      <c r="G8" s="211" t="s">
        <v>76</v>
      </c>
      <c r="H8" s="211" t="s">
        <v>76</v>
      </c>
      <c r="I8" s="211" t="s">
        <v>76</v>
      </c>
      <c r="J8" s="211" t="s">
        <v>76</v>
      </c>
      <c r="K8" s="211" t="s">
        <v>76</v>
      </c>
      <c r="L8" s="211" t="s">
        <v>76</v>
      </c>
      <c r="M8" s="211" t="s">
        <v>76</v>
      </c>
      <c r="N8" s="211" t="s">
        <v>76</v>
      </c>
      <c r="O8" s="211" t="s">
        <v>76</v>
      </c>
      <c r="P8" s="211" t="s">
        <v>76</v>
      </c>
      <c r="Q8" s="211" t="s">
        <v>76</v>
      </c>
      <c r="R8" s="211" t="s">
        <v>76</v>
      </c>
      <c r="S8" s="211" t="s">
        <v>76</v>
      </c>
      <c r="T8" s="211" t="s">
        <v>76</v>
      </c>
      <c r="U8" s="211" t="s">
        <v>76</v>
      </c>
      <c r="V8" s="211" t="s">
        <v>76</v>
      </c>
      <c r="W8" s="211" t="s">
        <v>76</v>
      </c>
      <c r="X8" s="211" t="s">
        <v>76</v>
      </c>
      <c r="Y8" s="211" t="s">
        <v>76</v>
      </c>
      <c r="Z8" s="211" t="s">
        <v>76</v>
      </c>
      <c r="AA8" s="211" t="s">
        <v>76</v>
      </c>
      <c r="AB8" s="211" t="s">
        <v>76</v>
      </c>
      <c r="AC8" s="211" t="s">
        <v>76</v>
      </c>
      <c r="AD8" s="211" t="s">
        <v>76</v>
      </c>
      <c r="AE8" s="211" t="s">
        <v>76</v>
      </c>
      <c r="AF8" s="211" t="s">
        <v>76</v>
      </c>
      <c r="AG8" s="211" t="s">
        <v>76</v>
      </c>
      <c r="AH8" s="211" t="s">
        <v>76</v>
      </c>
      <c r="AI8" s="211" t="s">
        <v>76</v>
      </c>
      <c r="AJ8" s="211" t="s">
        <v>76</v>
      </c>
      <c r="AK8" s="211" t="s">
        <v>76</v>
      </c>
      <c r="AL8" s="211" t="s">
        <v>76</v>
      </c>
    </row>
    <row r="9" spans="1:38" x14ac:dyDescent="0.2">
      <c r="A9" s="211" t="s">
        <v>132</v>
      </c>
      <c r="B9" s="211" t="s">
        <v>19</v>
      </c>
      <c r="C9" s="211">
        <v>20433</v>
      </c>
      <c r="D9" s="211">
        <v>83.5</v>
      </c>
      <c r="E9" s="211">
        <v>63</v>
      </c>
      <c r="F9" s="211">
        <v>97.3</v>
      </c>
      <c r="G9" s="211">
        <v>96.1</v>
      </c>
      <c r="H9" s="211" t="s">
        <v>119</v>
      </c>
      <c r="I9" s="211">
        <v>43.4</v>
      </c>
      <c r="J9" s="211" t="s">
        <v>119</v>
      </c>
      <c r="K9" s="211" t="s">
        <v>119</v>
      </c>
      <c r="L9" s="211" t="s">
        <v>119</v>
      </c>
      <c r="M9" s="211" t="s">
        <v>119</v>
      </c>
      <c r="N9" s="211" t="s">
        <v>119</v>
      </c>
      <c r="O9" s="211">
        <v>22007</v>
      </c>
      <c r="P9" s="211">
        <v>75.900000000000006</v>
      </c>
      <c r="Q9" s="211">
        <v>54.1</v>
      </c>
      <c r="R9" s="211">
        <v>94.8</v>
      </c>
      <c r="S9" s="211">
        <v>93.3</v>
      </c>
      <c r="T9" s="211" t="s">
        <v>119</v>
      </c>
      <c r="U9" s="211">
        <v>27.9</v>
      </c>
      <c r="V9" s="211" t="s">
        <v>119</v>
      </c>
      <c r="W9" s="211" t="s">
        <v>119</v>
      </c>
      <c r="X9" s="211" t="s">
        <v>119</v>
      </c>
      <c r="Y9" s="211" t="s">
        <v>119</v>
      </c>
      <c r="Z9" s="211" t="s">
        <v>119</v>
      </c>
      <c r="AA9" s="211">
        <v>42440</v>
      </c>
      <c r="AB9" s="211">
        <v>79.599999999999994</v>
      </c>
      <c r="AC9" s="211">
        <v>58.4</v>
      </c>
      <c r="AD9" s="211">
        <v>96</v>
      </c>
      <c r="AE9" s="211">
        <v>94.7</v>
      </c>
      <c r="AF9" s="211" t="s">
        <v>119</v>
      </c>
      <c r="AG9" s="211">
        <v>35.4</v>
      </c>
      <c r="AH9" s="211" t="s">
        <v>119</v>
      </c>
      <c r="AI9" s="211" t="s">
        <v>119</v>
      </c>
      <c r="AJ9" s="211" t="s">
        <v>119</v>
      </c>
      <c r="AK9" s="211" t="s">
        <v>119</v>
      </c>
      <c r="AL9" s="211" t="s">
        <v>119</v>
      </c>
    </row>
    <row r="10" spans="1:38" x14ac:dyDescent="0.2">
      <c r="B10" s="211" t="s">
        <v>20</v>
      </c>
      <c r="C10" s="211">
        <v>12270</v>
      </c>
      <c r="D10" s="211">
        <v>79.3</v>
      </c>
      <c r="E10" s="211">
        <v>55.4</v>
      </c>
      <c r="F10" s="211">
        <v>96.7</v>
      </c>
      <c r="G10" s="211">
        <v>95.3</v>
      </c>
      <c r="H10" s="211" t="s">
        <v>119</v>
      </c>
      <c r="I10" s="211">
        <v>32.5</v>
      </c>
      <c r="J10" s="211" t="s">
        <v>119</v>
      </c>
      <c r="K10" s="211" t="s">
        <v>119</v>
      </c>
      <c r="L10" s="211" t="s">
        <v>119</v>
      </c>
      <c r="M10" s="211" t="s">
        <v>119</v>
      </c>
      <c r="N10" s="211" t="s">
        <v>119</v>
      </c>
      <c r="O10" s="211">
        <v>11893</v>
      </c>
      <c r="P10" s="211">
        <v>69.3</v>
      </c>
      <c r="Q10" s="211">
        <v>43.1</v>
      </c>
      <c r="R10" s="211">
        <v>93.3</v>
      </c>
      <c r="S10" s="211">
        <v>91.4</v>
      </c>
      <c r="T10" s="211" t="s">
        <v>119</v>
      </c>
      <c r="U10" s="211">
        <v>17.399999999999999</v>
      </c>
      <c r="V10" s="211" t="s">
        <v>119</v>
      </c>
      <c r="W10" s="211" t="s">
        <v>119</v>
      </c>
      <c r="X10" s="211" t="s">
        <v>119</v>
      </c>
      <c r="Y10" s="211" t="s">
        <v>119</v>
      </c>
      <c r="Z10" s="211" t="s">
        <v>119</v>
      </c>
      <c r="AA10" s="211">
        <v>24163</v>
      </c>
      <c r="AB10" s="211">
        <v>74.400000000000006</v>
      </c>
      <c r="AC10" s="211">
        <v>49.3</v>
      </c>
      <c r="AD10" s="211">
        <v>95</v>
      </c>
      <c r="AE10" s="211">
        <v>93.4</v>
      </c>
      <c r="AF10" s="211" t="s">
        <v>119</v>
      </c>
      <c r="AG10" s="211">
        <v>25</v>
      </c>
      <c r="AH10" s="211" t="s">
        <v>119</v>
      </c>
      <c r="AI10" s="211" t="s">
        <v>119</v>
      </c>
      <c r="AJ10" s="211" t="s">
        <v>119</v>
      </c>
      <c r="AK10" s="211" t="s">
        <v>119</v>
      </c>
      <c r="AL10" s="211" t="s">
        <v>119</v>
      </c>
    </row>
    <row r="11" spans="1:38" x14ac:dyDescent="0.2">
      <c r="B11" s="211" t="s">
        <v>21</v>
      </c>
      <c r="C11" s="211">
        <v>1124</v>
      </c>
      <c r="D11" s="211">
        <v>92.6</v>
      </c>
      <c r="E11" s="211">
        <v>81.2</v>
      </c>
      <c r="F11" s="211">
        <v>98.2</v>
      </c>
      <c r="G11" s="211">
        <v>97.2</v>
      </c>
      <c r="H11" s="211" t="s">
        <v>119</v>
      </c>
      <c r="I11" s="211">
        <v>75.2</v>
      </c>
      <c r="J11" s="211" t="s">
        <v>119</v>
      </c>
      <c r="K11" s="211" t="s">
        <v>119</v>
      </c>
      <c r="L11" s="211" t="s">
        <v>119</v>
      </c>
      <c r="M11" s="211" t="s">
        <v>119</v>
      </c>
      <c r="N11" s="211" t="s">
        <v>119</v>
      </c>
      <c r="O11" s="211">
        <v>1112</v>
      </c>
      <c r="P11" s="211">
        <v>87.9</v>
      </c>
      <c r="Q11" s="211">
        <v>69.7</v>
      </c>
      <c r="R11" s="211">
        <v>96.8</v>
      </c>
      <c r="S11" s="211">
        <v>95.4</v>
      </c>
      <c r="T11" s="211" t="s">
        <v>119</v>
      </c>
      <c r="U11" s="211">
        <v>62.6</v>
      </c>
      <c r="V11" s="211" t="s">
        <v>119</v>
      </c>
      <c r="W11" s="211" t="s">
        <v>119</v>
      </c>
      <c r="X11" s="211" t="s">
        <v>119</v>
      </c>
      <c r="Y11" s="211" t="s">
        <v>119</v>
      </c>
      <c r="Z11" s="211" t="s">
        <v>119</v>
      </c>
      <c r="AA11" s="211">
        <v>2236</v>
      </c>
      <c r="AB11" s="211">
        <v>90.3</v>
      </c>
      <c r="AC11" s="211">
        <v>75.5</v>
      </c>
      <c r="AD11" s="211">
        <v>97.5</v>
      </c>
      <c r="AE11" s="211">
        <v>96.3</v>
      </c>
      <c r="AF11" s="211" t="s">
        <v>119</v>
      </c>
      <c r="AG11" s="211">
        <v>68.900000000000006</v>
      </c>
      <c r="AH11" s="211" t="s">
        <v>119</v>
      </c>
      <c r="AI11" s="211" t="s">
        <v>119</v>
      </c>
      <c r="AJ11" s="211" t="s">
        <v>119</v>
      </c>
      <c r="AK11" s="211" t="s">
        <v>119</v>
      </c>
      <c r="AL11" s="211" t="s">
        <v>119</v>
      </c>
    </row>
    <row r="12" spans="1:38" x14ac:dyDescent="0.2">
      <c r="B12" s="211" t="s">
        <v>18</v>
      </c>
      <c r="C12" s="211">
        <v>8988</v>
      </c>
      <c r="D12" s="211">
        <v>80.3</v>
      </c>
      <c r="E12" s="211">
        <v>58.6</v>
      </c>
      <c r="F12" s="211">
        <v>95.1</v>
      </c>
      <c r="G12" s="211">
        <v>93.6</v>
      </c>
      <c r="H12" s="211" t="s">
        <v>119</v>
      </c>
      <c r="I12" s="211">
        <v>37.4</v>
      </c>
      <c r="J12" s="211" t="s">
        <v>119</v>
      </c>
      <c r="K12" s="211" t="s">
        <v>119</v>
      </c>
      <c r="L12" s="211" t="s">
        <v>119</v>
      </c>
      <c r="M12" s="211" t="s">
        <v>119</v>
      </c>
      <c r="N12" s="211" t="s">
        <v>119</v>
      </c>
      <c r="O12" s="211">
        <v>9052</v>
      </c>
      <c r="P12" s="211">
        <v>72.8</v>
      </c>
      <c r="Q12" s="211">
        <v>51.3</v>
      </c>
      <c r="R12" s="211">
        <v>93.1</v>
      </c>
      <c r="S12" s="211">
        <v>91.6</v>
      </c>
      <c r="T12" s="211" t="s">
        <v>119</v>
      </c>
      <c r="U12" s="211">
        <v>24.4</v>
      </c>
      <c r="V12" s="211" t="s">
        <v>119</v>
      </c>
      <c r="W12" s="211" t="s">
        <v>119</v>
      </c>
      <c r="X12" s="211" t="s">
        <v>119</v>
      </c>
      <c r="Y12" s="211" t="s">
        <v>119</v>
      </c>
      <c r="Z12" s="211" t="s">
        <v>119</v>
      </c>
      <c r="AA12" s="211">
        <v>18040</v>
      </c>
      <c r="AB12" s="211">
        <v>76.5</v>
      </c>
      <c r="AC12" s="211">
        <v>55</v>
      </c>
      <c r="AD12" s="211">
        <v>94.1</v>
      </c>
      <c r="AE12" s="211">
        <v>92.6</v>
      </c>
      <c r="AF12" s="211" t="s">
        <v>119</v>
      </c>
      <c r="AG12" s="211">
        <v>30.9</v>
      </c>
      <c r="AH12" s="211" t="s">
        <v>119</v>
      </c>
      <c r="AI12" s="211" t="s">
        <v>119</v>
      </c>
      <c r="AJ12" s="211" t="s">
        <v>119</v>
      </c>
      <c r="AK12" s="211" t="s">
        <v>119</v>
      </c>
      <c r="AL12" s="211" t="s">
        <v>119</v>
      </c>
    </row>
    <row r="13" spans="1:38" x14ac:dyDescent="0.2">
      <c r="B13" s="211" t="s">
        <v>133</v>
      </c>
      <c r="C13" s="211">
        <v>6632</v>
      </c>
      <c r="D13" s="211">
        <v>77.900000000000006</v>
      </c>
      <c r="E13" s="211">
        <v>56.7</v>
      </c>
      <c r="F13" s="211">
        <v>95.4</v>
      </c>
      <c r="G13" s="211">
        <v>93.8</v>
      </c>
      <c r="H13" s="211" t="s">
        <v>119</v>
      </c>
      <c r="I13" s="211">
        <v>44.9</v>
      </c>
      <c r="J13" s="211" t="s">
        <v>119</v>
      </c>
      <c r="K13" s="211" t="s">
        <v>119</v>
      </c>
      <c r="L13" s="211" t="s">
        <v>119</v>
      </c>
      <c r="M13" s="211" t="s">
        <v>119</v>
      </c>
      <c r="N13" s="211" t="s">
        <v>119</v>
      </c>
      <c r="O13" s="211">
        <v>7235</v>
      </c>
      <c r="P13" s="211">
        <v>70.900000000000006</v>
      </c>
      <c r="Q13" s="211">
        <v>48.2</v>
      </c>
      <c r="R13" s="211">
        <v>91.4</v>
      </c>
      <c r="S13" s="211">
        <v>89.1</v>
      </c>
      <c r="T13" s="211" t="s">
        <v>119</v>
      </c>
      <c r="U13" s="211">
        <v>32.200000000000003</v>
      </c>
      <c r="V13" s="211" t="s">
        <v>119</v>
      </c>
      <c r="W13" s="211" t="s">
        <v>119</v>
      </c>
      <c r="X13" s="211" t="s">
        <v>119</v>
      </c>
      <c r="Y13" s="211" t="s">
        <v>119</v>
      </c>
      <c r="Z13" s="211" t="s">
        <v>119</v>
      </c>
      <c r="AA13" s="211">
        <v>13867</v>
      </c>
      <c r="AB13" s="211">
        <v>74.2</v>
      </c>
      <c r="AC13" s="211">
        <v>52.3</v>
      </c>
      <c r="AD13" s="211">
        <v>93.3</v>
      </c>
      <c r="AE13" s="211">
        <v>91.3</v>
      </c>
      <c r="AF13" s="211" t="s">
        <v>119</v>
      </c>
      <c r="AG13" s="211">
        <v>38.299999999999997</v>
      </c>
      <c r="AH13" s="211" t="s">
        <v>119</v>
      </c>
      <c r="AI13" s="211" t="s">
        <v>119</v>
      </c>
      <c r="AJ13" s="211" t="s">
        <v>119</v>
      </c>
      <c r="AK13" s="211" t="s">
        <v>119</v>
      </c>
      <c r="AL13" s="211" t="s">
        <v>119</v>
      </c>
    </row>
    <row r="14" spans="1:38" x14ac:dyDescent="0.2">
      <c r="B14" s="211" t="s">
        <v>17</v>
      </c>
      <c r="C14" s="211">
        <v>234147</v>
      </c>
      <c r="D14" s="211">
        <v>79.7</v>
      </c>
      <c r="E14" s="211">
        <v>58.7</v>
      </c>
      <c r="F14" s="211">
        <v>95.8</v>
      </c>
      <c r="G14" s="211">
        <v>94.6</v>
      </c>
      <c r="H14" s="211" t="s">
        <v>119</v>
      </c>
      <c r="I14" s="211">
        <v>33.200000000000003</v>
      </c>
      <c r="J14" s="211" t="s">
        <v>119</v>
      </c>
      <c r="K14" s="211" t="s">
        <v>119</v>
      </c>
      <c r="L14" s="211" t="s">
        <v>119</v>
      </c>
      <c r="M14" s="211" t="s">
        <v>119</v>
      </c>
      <c r="N14" s="211" t="s">
        <v>119</v>
      </c>
      <c r="O14" s="211">
        <v>243166</v>
      </c>
      <c r="P14" s="211">
        <v>72.2</v>
      </c>
      <c r="Q14" s="211">
        <v>51.7</v>
      </c>
      <c r="R14" s="211">
        <v>93.4</v>
      </c>
      <c r="S14" s="211">
        <v>91.9</v>
      </c>
      <c r="T14" s="211" t="s">
        <v>119</v>
      </c>
      <c r="U14" s="211">
        <v>22</v>
      </c>
      <c r="V14" s="211" t="s">
        <v>119</v>
      </c>
      <c r="W14" s="211" t="s">
        <v>119</v>
      </c>
      <c r="X14" s="211" t="s">
        <v>119</v>
      </c>
      <c r="Y14" s="211" t="s">
        <v>119</v>
      </c>
      <c r="Z14" s="211" t="s">
        <v>119</v>
      </c>
      <c r="AA14" s="211">
        <v>477313</v>
      </c>
      <c r="AB14" s="211">
        <v>75.900000000000006</v>
      </c>
      <c r="AC14" s="211">
        <v>55.1</v>
      </c>
      <c r="AD14" s="211">
        <v>94.6</v>
      </c>
      <c r="AE14" s="211">
        <v>93.2</v>
      </c>
      <c r="AF14" s="211" t="s">
        <v>119</v>
      </c>
      <c r="AG14" s="211">
        <v>27.5</v>
      </c>
      <c r="AH14" s="211" t="s">
        <v>119</v>
      </c>
      <c r="AI14" s="211" t="s">
        <v>119</v>
      </c>
      <c r="AJ14" s="211" t="s">
        <v>119</v>
      </c>
      <c r="AK14" s="211" t="s">
        <v>119</v>
      </c>
      <c r="AL14" s="211" t="s">
        <v>119</v>
      </c>
    </row>
    <row r="15" spans="1:38" x14ac:dyDescent="0.2">
      <c r="B15" s="211" t="s">
        <v>22</v>
      </c>
      <c r="C15" s="211">
        <v>283594</v>
      </c>
      <c r="D15" s="211">
        <v>79.900000000000006</v>
      </c>
      <c r="E15" s="211">
        <v>58.9</v>
      </c>
      <c r="F15" s="211">
        <v>95.9</v>
      </c>
      <c r="G15" s="211">
        <v>94.7</v>
      </c>
      <c r="H15" s="211" t="s">
        <v>119</v>
      </c>
      <c r="I15" s="211">
        <v>34.5</v>
      </c>
      <c r="J15" s="211" t="s">
        <v>119</v>
      </c>
      <c r="K15" s="211" t="s">
        <v>119</v>
      </c>
      <c r="L15" s="211" t="s">
        <v>119</v>
      </c>
      <c r="M15" s="211" t="s">
        <v>119</v>
      </c>
      <c r="N15" s="211" t="s">
        <v>119</v>
      </c>
      <c r="O15" s="211">
        <v>294465</v>
      </c>
      <c r="P15" s="211">
        <v>72.400000000000006</v>
      </c>
      <c r="Q15" s="211">
        <v>51.5</v>
      </c>
      <c r="R15" s="211">
        <v>93.4</v>
      </c>
      <c r="S15" s="211">
        <v>92</v>
      </c>
      <c r="T15" s="211" t="s">
        <v>119</v>
      </c>
      <c r="U15" s="211">
        <v>22.7</v>
      </c>
      <c r="V15" s="211" t="s">
        <v>119</v>
      </c>
      <c r="W15" s="211" t="s">
        <v>119</v>
      </c>
      <c r="X15" s="211" t="s">
        <v>119</v>
      </c>
      <c r="Y15" s="211" t="s">
        <v>119</v>
      </c>
      <c r="Z15" s="211" t="s">
        <v>119</v>
      </c>
      <c r="AA15" s="211">
        <v>578059</v>
      </c>
      <c r="AB15" s="211">
        <v>76.099999999999994</v>
      </c>
      <c r="AC15" s="211">
        <v>55.1</v>
      </c>
      <c r="AD15" s="211">
        <v>94.7</v>
      </c>
      <c r="AE15" s="211">
        <v>93.3</v>
      </c>
      <c r="AF15" s="211" t="s">
        <v>119</v>
      </c>
      <c r="AG15" s="211">
        <v>28.5</v>
      </c>
      <c r="AH15" s="211" t="s">
        <v>119</v>
      </c>
      <c r="AI15" s="211" t="s">
        <v>119</v>
      </c>
      <c r="AJ15" s="211" t="s">
        <v>119</v>
      </c>
      <c r="AK15" s="211" t="s">
        <v>119</v>
      </c>
      <c r="AL15" s="211" t="s">
        <v>119</v>
      </c>
    </row>
    <row r="16" spans="1:38" x14ac:dyDescent="0.2">
      <c r="A16" s="211" t="s">
        <v>134</v>
      </c>
      <c r="B16" s="211" t="s">
        <v>93</v>
      </c>
      <c r="C16" s="211">
        <v>6866</v>
      </c>
      <c r="D16" s="211">
        <v>81.099999999999994</v>
      </c>
      <c r="E16" s="211">
        <v>59.2</v>
      </c>
      <c r="F16" s="211">
        <v>97</v>
      </c>
      <c r="G16" s="211">
        <v>95.7</v>
      </c>
      <c r="H16" s="211" t="s">
        <v>119</v>
      </c>
      <c r="I16" s="211">
        <v>37</v>
      </c>
      <c r="J16" s="211" t="s">
        <v>119</v>
      </c>
      <c r="K16" s="211" t="s">
        <v>119</v>
      </c>
      <c r="L16" s="211" t="s">
        <v>119</v>
      </c>
      <c r="M16" s="211" t="s">
        <v>119</v>
      </c>
      <c r="N16" s="211" t="s">
        <v>119</v>
      </c>
      <c r="O16" s="211">
        <v>6506</v>
      </c>
      <c r="P16" s="211">
        <v>72.400000000000006</v>
      </c>
      <c r="Q16" s="211">
        <v>47</v>
      </c>
      <c r="R16" s="211">
        <v>94.5</v>
      </c>
      <c r="S16" s="211">
        <v>92.6</v>
      </c>
      <c r="T16" s="211" t="s">
        <v>119</v>
      </c>
      <c r="U16" s="211">
        <v>21.1</v>
      </c>
      <c r="V16" s="211" t="s">
        <v>119</v>
      </c>
      <c r="W16" s="211" t="s">
        <v>119</v>
      </c>
      <c r="X16" s="211" t="s">
        <v>119</v>
      </c>
      <c r="Y16" s="211" t="s">
        <v>119</v>
      </c>
      <c r="Z16" s="211" t="s">
        <v>119</v>
      </c>
      <c r="AA16" s="211">
        <v>13372</v>
      </c>
      <c r="AB16" s="211">
        <v>76.900000000000006</v>
      </c>
      <c r="AC16" s="211">
        <v>53.3</v>
      </c>
      <c r="AD16" s="211">
        <v>95.8</v>
      </c>
      <c r="AE16" s="211">
        <v>94.2</v>
      </c>
      <c r="AF16" s="211" t="s">
        <v>119</v>
      </c>
      <c r="AG16" s="211">
        <v>29.2</v>
      </c>
      <c r="AH16" s="211" t="s">
        <v>119</v>
      </c>
      <c r="AI16" s="211" t="s">
        <v>119</v>
      </c>
      <c r="AJ16" s="211" t="s">
        <v>119</v>
      </c>
      <c r="AK16" s="211" t="s">
        <v>119</v>
      </c>
      <c r="AL16" s="211" t="s">
        <v>119</v>
      </c>
    </row>
    <row r="17" spans="2:38" x14ac:dyDescent="0.2">
      <c r="B17" s="211" t="s">
        <v>91</v>
      </c>
      <c r="C17" s="211">
        <v>2996</v>
      </c>
      <c r="D17" s="211">
        <v>84.7</v>
      </c>
      <c r="E17" s="211">
        <v>67.099999999999994</v>
      </c>
      <c r="F17" s="211">
        <v>96.7</v>
      </c>
      <c r="G17" s="211">
        <v>95.7</v>
      </c>
      <c r="H17" s="211" t="s">
        <v>119</v>
      </c>
      <c r="I17" s="211">
        <v>51</v>
      </c>
      <c r="J17" s="211" t="s">
        <v>119</v>
      </c>
      <c r="K17" s="211" t="s">
        <v>119</v>
      </c>
      <c r="L17" s="211" t="s">
        <v>119</v>
      </c>
      <c r="M17" s="211" t="s">
        <v>119</v>
      </c>
      <c r="N17" s="211" t="s">
        <v>119</v>
      </c>
      <c r="O17" s="211">
        <v>3577</v>
      </c>
      <c r="P17" s="211">
        <v>73.3</v>
      </c>
      <c r="Q17" s="211">
        <v>50.6</v>
      </c>
      <c r="R17" s="211">
        <v>92.2</v>
      </c>
      <c r="S17" s="211">
        <v>89.7</v>
      </c>
      <c r="T17" s="211" t="s">
        <v>119</v>
      </c>
      <c r="U17" s="211">
        <v>33.299999999999997</v>
      </c>
      <c r="V17" s="211" t="s">
        <v>119</v>
      </c>
      <c r="W17" s="211" t="s">
        <v>119</v>
      </c>
      <c r="X17" s="211" t="s">
        <v>119</v>
      </c>
      <c r="Y17" s="211" t="s">
        <v>119</v>
      </c>
      <c r="Z17" s="211" t="s">
        <v>119</v>
      </c>
      <c r="AA17" s="211">
        <v>6573</v>
      </c>
      <c r="AB17" s="211">
        <v>78.5</v>
      </c>
      <c r="AC17" s="211">
        <v>58.1</v>
      </c>
      <c r="AD17" s="211">
        <v>94.2</v>
      </c>
      <c r="AE17" s="211">
        <v>92.4</v>
      </c>
      <c r="AF17" s="211" t="s">
        <v>119</v>
      </c>
      <c r="AG17" s="211">
        <v>41.4</v>
      </c>
      <c r="AH17" s="211" t="s">
        <v>119</v>
      </c>
      <c r="AI17" s="211" t="s">
        <v>119</v>
      </c>
      <c r="AJ17" s="211" t="s">
        <v>119</v>
      </c>
      <c r="AK17" s="211" t="s">
        <v>119</v>
      </c>
      <c r="AL17" s="211" t="s">
        <v>119</v>
      </c>
    </row>
    <row r="18" spans="2:38" x14ac:dyDescent="0.2">
      <c r="B18" s="211" t="s">
        <v>94</v>
      </c>
      <c r="C18" s="211">
        <v>1339</v>
      </c>
      <c r="D18" s="211">
        <v>77.7</v>
      </c>
      <c r="E18" s="211">
        <v>51.5</v>
      </c>
      <c r="F18" s="211">
        <v>96.2</v>
      </c>
      <c r="G18" s="211">
        <v>94.9</v>
      </c>
      <c r="H18" s="211" t="s">
        <v>119</v>
      </c>
      <c r="I18" s="211">
        <v>34.4</v>
      </c>
      <c r="J18" s="211" t="s">
        <v>119</v>
      </c>
      <c r="K18" s="211" t="s">
        <v>119</v>
      </c>
      <c r="L18" s="211" t="s">
        <v>119</v>
      </c>
      <c r="M18" s="211" t="s">
        <v>119</v>
      </c>
      <c r="N18" s="211" t="s">
        <v>119</v>
      </c>
      <c r="O18" s="211">
        <v>1419</v>
      </c>
      <c r="P18" s="211">
        <v>67.2</v>
      </c>
      <c r="Q18" s="211">
        <v>41.2</v>
      </c>
      <c r="R18" s="211">
        <v>91.8</v>
      </c>
      <c r="S18" s="211">
        <v>89.6</v>
      </c>
      <c r="T18" s="211" t="s">
        <v>119</v>
      </c>
      <c r="U18" s="211">
        <v>19.2</v>
      </c>
      <c r="V18" s="211" t="s">
        <v>119</v>
      </c>
      <c r="W18" s="211" t="s">
        <v>119</v>
      </c>
      <c r="X18" s="211" t="s">
        <v>119</v>
      </c>
      <c r="Y18" s="211" t="s">
        <v>119</v>
      </c>
      <c r="Z18" s="211" t="s">
        <v>119</v>
      </c>
      <c r="AA18" s="211">
        <v>2758</v>
      </c>
      <c r="AB18" s="211">
        <v>72.3</v>
      </c>
      <c r="AC18" s="211">
        <v>46.2</v>
      </c>
      <c r="AD18" s="211">
        <v>93.9</v>
      </c>
      <c r="AE18" s="211">
        <v>92.2</v>
      </c>
      <c r="AF18" s="211" t="s">
        <v>119</v>
      </c>
      <c r="AG18" s="211">
        <v>26.5</v>
      </c>
      <c r="AH18" s="211" t="s">
        <v>119</v>
      </c>
      <c r="AI18" s="211" t="s">
        <v>119</v>
      </c>
      <c r="AJ18" s="211" t="s">
        <v>119</v>
      </c>
      <c r="AK18" s="211" t="s">
        <v>119</v>
      </c>
      <c r="AL18" s="211" t="s">
        <v>119</v>
      </c>
    </row>
    <row r="19" spans="2:38" x14ac:dyDescent="0.2">
      <c r="B19" s="211" t="s">
        <v>95</v>
      </c>
      <c r="C19" s="211">
        <v>3094</v>
      </c>
      <c r="D19" s="211">
        <v>78.7</v>
      </c>
      <c r="E19" s="211">
        <v>56.8</v>
      </c>
      <c r="F19" s="211">
        <v>95.8</v>
      </c>
      <c r="G19" s="211">
        <v>93.7</v>
      </c>
      <c r="H19" s="211" t="s">
        <v>119</v>
      </c>
      <c r="I19" s="211">
        <v>55.3</v>
      </c>
      <c r="J19" s="211" t="s">
        <v>119</v>
      </c>
      <c r="K19" s="211" t="s">
        <v>119</v>
      </c>
      <c r="L19" s="211" t="s">
        <v>119</v>
      </c>
      <c r="M19" s="211" t="s">
        <v>119</v>
      </c>
      <c r="N19" s="211" t="s">
        <v>119</v>
      </c>
      <c r="O19" s="211">
        <v>3522</v>
      </c>
      <c r="P19" s="211">
        <v>73</v>
      </c>
      <c r="Q19" s="211">
        <v>47.5</v>
      </c>
      <c r="R19" s="211">
        <v>90.8</v>
      </c>
      <c r="S19" s="211">
        <v>88</v>
      </c>
      <c r="T19" s="211" t="s">
        <v>119</v>
      </c>
      <c r="U19" s="211">
        <v>40.200000000000003</v>
      </c>
      <c r="V19" s="211" t="s">
        <v>119</v>
      </c>
      <c r="W19" s="211" t="s">
        <v>119</v>
      </c>
      <c r="X19" s="211" t="s">
        <v>119</v>
      </c>
      <c r="Y19" s="211" t="s">
        <v>119</v>
      </c>
      <c r="Z19" s="211" t="s">
        <v>119</v>
      </c>
      <c r="AA19" s="211">
        <v>6616</v>
      </c>
      <c r="AB19" s="211">
        <v>75.599999999999994</v>
      </c>
      <c r="AC19" s="211">
        <v>51.8</v>
      </c>
      <c r="AD19" s="211">
        <v>93.1</v>
      </c>
      <c r="AE19" s="211">
        <v>90.7</v>
      </c>
      <c r="AF19" s="211" t="s">
        <v>119</v>
      </c>
      <c r="AG19" s="211">
        <v>47.3</v>
      </c>
      <c r="AH19" s="211" t="s">
        <v>119</v>
      </c>
      <c r="AI19" s="211" t="s">
        <v>119</v>
      </c>
      <c r="AJ19" s="211" t="s">
        <v>119</v>
      </c>
      <c r="AK19" s="211" t="s">
        <v>119</v>
      </c>
      <c r="AL19" s="211" t="s">
        <v>119</v>
      </c>
    </row>
    <row r="20" spans="2:38" x14ac:dyDescent="0.2">
      <c r="B20" s="211" t="s">
        <v>87</v>
      </c>
      <c r="C20" s="211">
        <v>3131</v>
      </c>
      <c r="D20" s="211">
        <v>81.8</v>
      </c>
      <c r="E20" s="211">
        <v>62.3</v>
      </c>
      <c r="F20" s="211">
        <v>95.4</v>
      </c>
      <c r="G20" s="211">
        <v>94.1</v>
      </c>
      <c r="H20" s="211" t="s">
        <v>119</v>
      </c>
      <c r="I20" s="211">
        <v>43.9</v>
      </c>
      <c r="J20" s="211" t="s">
        <v>119</v>
      </c>
      <c r="K20" s="211" t="s">
        <v>119</v>
      </c>
      <c r="L20" s="211" t="s">
        <v>119</v>
      </c>
      <c r="M20" s="211" t="s">
        <v>119</v>
      </c>
      <c r="N20" s="211" t="s">
        <v>119</v>
      </c>
      <c r="O20" s="211">
        <v>3270</v>
      </c>
      <c r="P20" s="211">
        <v>75.599999999999994</v>
      </c>
      <c r="Q20" s="211">
        <v>54.4</v>
      </c>
      <c r="R20" s="211">
        <v>94.1</v>
      </c>
      <c r="S20" s="211">
        <v>92.8</v>
      </c>
      <c r="T20" s="211" t="s">
        <v>119</v>
      </c>
      <c r="U20" s="211">
        <v>29.8</v>
      </c>
      <c r="V20" s="211" t="s">
        <v>119</v>
      </c>
      <c r="W20" s="211" t="s">
        <v>119</v>
      </c>
      <c r="X20" s="211" t="s">
        <v>119</v>
      </c>
      <c r="Y20" s="211" t="s">
        <v>119</v>
      </c>
      <c r="Z20" s="211" t="s">
        <v>119</v>
      </c>
      <c r="AA20" s="211">
        <v>6401</v>
      </c>
      <c r="AB20" s="211">
        <v>78.599999999999994</v>
      </c>
      <c r="AC20" s="211">
        <v>58.2</v>
      </c>
      <c r="AD20" s="211">
        <v>94.7</v>
      </c>
      <c r="AE20" s="211">
        <v>93.4</v>
      </c>
      <c r="AF20" s="211" t="s">
        <v>119</v>
      </c>
      <c r="AG20" s="211">
        <v>36.700000000000003</v>
      </c>
      <c r="AH20" s="211" t="s">
        <v>119</v>
      </c>
      <c r="AI20" s="211" t="s">
        <v>119</v>
      </c>
      <c r="AJ20" s="211" t="s">
        <v>119</v>
      </c>
      <c r="AK20" s="211" t="s">
        <v>119</v>
      </c>
      <c r="AL20" s="211" t="s">
        <v>119</v>
      </c>
    </row>
    <row r="21" spans="2:38" x14ac:dyDescent="0.2">
      <c r="B21" s="211" t="s">
        <v>83</v>
      </c>
      <c r="C21" s="211">
        <v>8920</v>
      </c>
      <c r="D21" s="211">
        <v>77.7</v>
      </c>
      <c r="E21" s="211">
        <v>54.5</v>
      </c>
      <c r="F21" s="211">
        <v>94.6</v>
      </c>
      <c r="G21" s="211">
        <v>92.1</v>
      </c>
      <c r="H21" s="211" t="s">
        <v>119</v>
      </c>
      <c r="I21" s="211">
        <v>54.5</v>
      </c>
      <c r="J21" s="211" t="s">
        <v>119</v>
      </c>
      <c r="K21" s="211" t="s">
        <v>119</v>
      </c>
      <c r="L21" s="211" t="s">
        <v>119</v>
      </c>
      <c r="M21" s="211" t="s">
        <v>119</v>
      </c>
      <c r="N21" s="211" t="s">
        <v>119</v>
      </c>
      <c r="O21" s="211">
        <v>9124</v>
      </c>
      <c r="P21" s="211">
        <v>71.2</v>
      </c>
      <c r="Q21" s="211">
        <v>47.4</v>
      </c>
      <c r="R21" s="211">
        <v>92.4</v>
      </c>
      <c r="S21" s="211">
        <v>89.6</v>
      </c>
      <c r="T21" s="211" t="s">
        <v>119</v>
      </c>
      <c r="U21" s="211">
        <v>43.7</v>
      </c>
      <c r="V21" s="211" t="s">
        <v>119</v>
      </c>
      <c r="W21" s="211" t="s">
        <v>119</v>
      </c>
      <c r="X21" s="211" t="s">
        <v>119</v>
      </c>
      <c r="Y21" s="211" t="s">
        <v>119</v>
      </c>
      <c r="Z21" s="211" t="s">
        <v>119</v>
      </c>
      <c r="AA21" s="211">
        <v>18044</v>
      </c>
      <c r="AB21" s="211">
        <v>74.400000000000006</v>
      </c>
      <c r="AC21" s="211">
        <v>50.9</v>
      </c>
      <c r="AD21" s="211">
        <v>93.5</v>
      </c>
      <c r="AE21" s="211">
        <v>90.8</v>
      </c>
      <c r="AF21" s="211" t="s">
        <v>119</v>
      </c>
      <c r="AG21" s="211">
        <v>49.1</v>
      </c>
      <c r="AH21" s="211" t="s">
        <v>119</v>
      </c>
      <c r="AI21" s="211" t="s">
        <v>119</v>
      </c>
      <c r="AJ21" s="211" t="s">
        <v>119</v>
      </c>
      <c r="AK21" s="211" t="s">
        <v>119</v>
      </c>
      <c r="AL21" s="211" t="s">
        <v>119</v>
      </c>
    </row>
    <row r="22" spans="2:38" x14ac:dyDescent="0.2">
      <c r="B22" s="211" t="s">
        <v>90</v>
      </c>
      <c r="C22" s="211">
        <v>3217</v>
      </c>
      <c r="D22" s="211">
        <v>80.400000000000006</v>
      </c>
      <c r="E22" s="211">
        <v>58.4</v>
      </c>
      <c r="F22" s="211">
        <v>97</v>
      </c>
      <c r="G22" s="211">
        <v>95.6</v>
      </c>
      <c r="H22" s="211" t="s">
        <v>119</v>
      </c>
      <c r="I22" s="211">
        <v>31.7</v>
      </c>
      <c r="J22" s="211" t="s">
        <v>119</v>
      </c>
      <c r="K22" s="211" t="s">
        <v>119</v>
      </c>
      <c r="L22" s="211" t="s">
        <v>119</v>
      </c>
      <c r="M22" s="211" t="s">
        <v>119</v>
      </c>
      <c r="N22" s="211" t="s">
        <v>119</v>
      </c>
      <c r="O22" s="211">
        <v>3278</v>
      </c>
      <c r="P22" s="211">
        <v>72.8</v>
      </c>
      <c r="Q22" s="211">
        <v>50.1</v>
      </c>
      <c r="R22" s="211">
        <v>95</v>
      </c>
      <c r="S22" s="211">
        <v>93.3</v>
      </c>
      <c r="T22" s="211" t="s">
        <v>119</v>
      </c>
      <c r="U22" s="211">
        <v>21.2</v>
      </c>
      <c r="V22" s="211" t="s">
        <v>119</v>
      </c>
      <c r="W22" s="211" t="s">
        <v>119</v>
      </c>
      <c r="X22" s="211" t="s">
        <v>119</v>
      </c>
      <c r="Y22" s="211" t="s">
        <v>119</v>
      </c>
      <c r="Z22" s="211" t="s">
        <v>119</v>
      </c>
      <c r="AA22" s="211">
        <v>6495</v>
      </c>
      <c r="AB22" s="211">
        <v>76.599999999999994</v>
      </c>
      <c r="AC22" s="211">
        <v>54.2</v>
      </c>
      <c r="AD22" s="211">
        <v>96</v>
      </c>
      <c r="AE22" s="211">
        <v>94.4</v>
      </c>
      <c r="AF22" s="211" t="s">
        <v>119</v>
      </c>
      <c r="AG22" s="211">
        <v>26.4</v>
      </c>
      <c r="AH22" s="211" t="s">
        <v>119</v>
      </c>
      <c r="AI22" s="211" t="s">
        <v>119</v>
      </c>
      <c r="AJ22" s="211" t="s">
        <v>119</v>
      </c>
      <c r="AK22" s="211" t="s">
        <v>119</v>
      </c>
      <c r="AL22" s="211" t="s">
        <v>119</v>
      </c>
    </row>
    <row r="23" spans="2:38" x14ac:dyDescent="0.2">
      <c r="B23" s="211" t="s">
        <v>92</v>
      </c>
      <c r="C23" s="211">
        <v>4065</v>
      </c>
      <c r="D23" s="211">
        <v>76.900000000000006</v>
      </c>
      <c r="E23" s="211">
        <v>50.2</v>
      </c>
      <c r="F23" s="211">
        <v>96.2</v>
      </c>
      <c r="G23" s="211">
        <v>94.7</v>
      </c>
      <c r="H23" s="211" t="s">
        <v>119</v>
      </c>
      <c r="I23" s="211">
        <v>24.2</v>
      </c>
      <c r="J23" s="211" t="s">
        <v>119</v>
      </c>
      <c r="K23" s="211" t="s">
        <v>119</v>
      </c>
      <c r="L23" s="211" t="s">
        <v>119</v>
      </c>
      <c r="M23" s="211" t="s">
        <v>119</v>
      </c>
      <c r="N23" s="211" t="s">
        <v>119</v>
      </c>
      <c r="O23" s="211">
        <v>3968</v>
      </c>
      <c r="P23" s="211">
        <v>64.900000000000006</v>
      </c>
      <c r="Q23" s="211">
        <v>37.5</v>
      </c>
      <c r="R23" s="211">
        <v>92</v>
      </c>
      <c r="S23" s="211">
        <v>90.1</v>
      </c>
      <c r="T23" s="211" t="s">
        <v>119</v>
      </c>
      <c r="U23" s="211">
        <v>10.7</v>
      </c>
      <c r="V23" s="211" t="s">
        <v>119</v>
      </c>
      <c r="W23" s="211" t="s">
        <v>119</v>
      </c>
      <c r="X23" s="211" t="s">
        <v>119</v>
      </c>
      <c r="Y23" s="211" t="s">
        <v>119</v>
      </c>
      <c r="Z23" s="211" t="s">
        <v>119</v>
      </c>
      <c r="AA23" s="211">
        <v>8033</v>
      </c>
      <c r="AB23" s="211">
        <v>71</v>
      </c>
      <c r="AC23" s="211">
        <v>43.9</v>
      </c>
      <c r="AD23" s="211">
        <v>94.1</v>
      </c>
      <c r="AE23" s="211">
        <v>92.5</v>
      </c>
      <c r="AF23" s="211" t="s">
        <v>119</v>
      </c>
      <c r="AG23" s="211">
        <v>17.5</v>
      </c>
      <c r="AH23" s="211" t="s">
        <v>119</v>
      </c>
      <c r="AI23" s="211" t="s">
        <v>119</v>
      </c>
      <c r="AJ23" s="211" t="s">
        <v>119</v>
      </c>
      <c r="AK23" s="211" t="s">
        <v>119</v>
      </c>
      <c r="AL23" s="211" t="s">
        <v>119</v>
      </c>
    </row>
    <row r="24" spans="2:38" x14ac:dyDescent="0.2">
      <c r="B24" s="211" t="s">
        <v>21</v>
      </c>
      <c r="C24" s="211">
        <v>1124</v>
      </c>
      <c r="D24" s="211">
        <v>92.6</v>
      </c>
      <c r="E24" s="211">
        <v>81.2</v>
      </c>
      <c r="F24" s="211">
        <v>98.2</v>
      </c>
      <c r="G24" s="211">
        <v>97.2</v>
      </c>
      <c r="H24" s="211" t="s">
        <v>119</v>
      </c>
      <c r="I24" s="211">
        <v>75.2</v>
      </c>
      <c r="J24" s="211" t="s">
        <v>119</v>
      </c>
      <c r="K24" s="211" t="s">
        <v>119</v>
      </c>
      <c r="L24" s="211" t="s">
        <v>119</v>
      </c>
      <c r="M24" s="211" t="s">
        <v>119</v>
      </c>
      <c r="N24" s="211" t="s">
        <v>119</v>
      </c>
      <c r="O24" s="211">
        <v>1112</v>
      </c>
      <c r="P24" s="211">
        <v>87.9</v>
      </c>
      <c r="Q24" s="211">
        <v>69.7</v>
      </c>
      <c r="R24" s="211">
        <v>96.8</v>
      </c>
      <c r="S24" s="211">
        <v>95.4</v>
      </c>
      <c r="T24" s="211" t="s">
        <v>119</v>
      </c>
      <c r="U24" s="211">
        <v>62.6</v>
      </c>
      <c r="V24" s="211" t="s">
        <v>119</v>
      </c>
      <c r="W24" s="211" t="s">
        <v>119</v>
      </c>
      <c r="X24" s="211" t="s">
        <v>119</v>
      </c>
      <c r="Y24" s="211" t="s">
        <v>119</v>
      </c>
      <c r="Z24" s="211" t="s">
        <v>119</v>
      </c>
      <c r="AA24" s="211">
        <v>2236</v>
      </c>
      <c r="AB24" s="211">
        <v>90.3</v>
      </c>
      <c r="AC24" s="211">
        <v>75.5</v>
      </c>
      <c r="AD24" s="211">
        <v>97.5</v>
      </c>
      <c r="AE24" s="211">
        <v>96.3</v>
      </c>
      <c r="AF24" s="211" t="s">
        <v>119</v>
      </c>
      <c r="AG24" s="211">
        <v>68.900000000000006</v>
      </c>
      <c r="AH24" s="211" t="s">
        <v>119</v>
      </c>
      <c r="AI24" s="211" t="s">
        <v>119</v>
      </c>
      <c r="AJ24" s="211" t="s">
        <v>119</v>
      </c>
      <c r="AK24" s="211" t="s">
        <v>119</v>
      </c>
      <c r="AL24" s="211" t="s">
        <v>119</v>
      </c>
    </row>
    <row r="25" spans="2:38" x14ac:dyDescent="0.2">
      <c r="B25" s="211" t="s">
        <v>82</v>
      </c>
      <c r="C25" s="211">
        <v>240</v>
      </c>
      <c r="D25" s="211">
        <v>35.799999999999997</v>
      </c>
      <c r="E25" s="211">
        <v>11.7</v>
      </c>
      <c r="F25" s="211">
        <v>67.900000000000006</v>
      </c>
      <c r="G25" s="211">
        <v>60.8</v>
      </c>
      <c r="H25" s="211" t="s">
        <v>119</v>
      </c>
      <c r="I25" s="211" t="s">
        <v>78</v>
      </c>
      <c r="J25" s="211" t="s">
        <v>119</v>
      </c>
      <c r="K25" s="211" t="s">
        <v>119</v>
      </c>
      <c r="L25" s="211" t="s">
        <v>119</v>
      </c>
      <c r="M25" s="211" t="s">
        <v>119</v>
      </c>
      <c r="N25" s="211" t="s">
        <v>119</v>
      </c>
      <c r="O25" s="211">
        <v>294</v>
      </c>
      <c r="P25" s="211">
        <v>21.4</v>
      </c>
      <c r="Q25" s="211">
        <v>5.8</v>
      </c>
      <c r="R25" s="211">
        <v>51.7</v>
      </c>
      <c r="S25" s="211">
        <v>46.9</v>
      </c>
      <c r="T25" s="211" t="s">
        <v>119</v>
      </c>
      <c r="U25" s="211" t="s">
        <v>78</v>
      </c>
      <c r="V25" s="211" t="s">
        <v>119</v>
      </c>
      <c r="W25" s="211" t="s">
        <v>119</v>
      </c>
      <c r="X25" s="211" t="s">
        <v>119</v>
      </c>
      <c r="Y25" s="211" t="s">
        <v>119</v>
      </c>
      <c r="Z25" s="211" t="s">
        <v>119</v>
      </c>
      <c r="AA25" s="211">
        <v>534</v>
      </c>
      <c r="AB25" s="211">
        <v>27.9</v>
      </c>
      <c r="AC25" s="211">
        <v>8.4</v>
      </c>
      <c r="AD25" s="211">
        <v>59</v>
      </c>
      <c r="AE25" s="211">
        <v>53.2</v>
      </c>
      <c r="AF25" s="211" t="s">
        <v>119</v>
      </c>
      <c r="AG25" s="211">
        <v>4.9000000000000004</v>
      </c>
      <c r="AH25" s="211" t="s">
        <v>119</v>
      </c>
      <c r="AI25" s="211" t="s">
        <v>119</v>
      </c>
      <c r="AJ25" s="211" t="s">
        <v>119</v>
      </c>
      <c r="AK25" s="211" t="s">
        <v>119</v>
      </c>
      <c r="AL25" s="211" t="s">
        <v>119</v>
      </c>
    </row>
    <row r="26" spans="2:38" x14ac:dyDescent="0.2">
      <c r="B26" s="211" t="s">
        <v>88</v>
      </c>
      <c r="C26" s="211">
        <v>6296</v>
      </c>
      <c r="D26" s="211">
        <v>90</v>
      </c>
      <c r="E26" s="211">
        <v>75.400000000000006</v>
      </c>
      <c r="F26" s="211">
        <v>98.6</v>
      </c>
      <c r="G26" s="211">
        <v>97.9</v>
      </c>
      <c r="H26" s="211" t="s">
        <v>119</v>
      </c>
      <c r="I26" s="211">
        <v>54</v>
      </c>
      <c r="J26" s="211" t="s">
        <v>119</v>
      </c>
      <c r="K26" s="211" t="s">
        <v>119</v>
      </c>
      <c r="L26" s="211" t="s">
        <v>119</v>
      </c>
      <c r="M26" s="211" t="s">
        <v>119</v>
      </c>
      <c r="N26" s="211" t="s">
        <v>119</v>
      </c>
      <c r="O26" s="211">
        <v>6803</v>
      </c>
      <c r="P26" s="211">
        <v>85.3</v>
      </c>
      <c r="Q26" s="211">
        <v>68.099999999999994</v>
      </c>
      <c r="R26" s="211">
        <v>97.6</v>
      </c>
      <c r="S26" s="211">
        <v>96.9</v>
      </c>
      <c r="T26" s="211" t="s">
        <v>119</v>
      </c>
      <c r="U26" s="211">
        <v>36.9</v>
      </c>
      <c r="V26" s="211" t="s">
        <v>119</v>
      </c>
      <c r="W26" s="211" t="s">
        <v>119</v>
      </c>
      <c r="X26" s="211" t="s">
        <v>119</v>
      </c>
      <c r="Y26" s="211" t="s">
        <v>119</v>
      </c>
      <c r="Z26" s="211" t="s">
        <v>119</v>
      </c>
      <c r="AA26" s="211">
        <v>13099</v>
      </c>
      <c r="AB26" s="211">
        <v>87.6</v>
      </c>
      <c r="AC26" s="211">
        <v>71.599999999999994</v>
      </c>
      <c r="AD26" s="211">
        <v>98.1</v>
      </c>
      <c r="AE26" s="211">
        <v>97.4</v>
      </c>
      <c r="AF26" s="211" t="s">
        <v>119</v>
      </c>
      <c r="AG26" s="211">
        <v>45.1</v>
      </c>
      <c r="AH26" s="211" t="s">
        <v>119</v>
      </c>
      <c r="AI26" s="211" t="s">
        <v>119</v>
      </c>
      <c r="AJ26" s="211" t="s">
        <v>119</v>
      </c>
      <c r="AK26" s="211" t="s">
        <v>119</v>
      </c>
      <c r="AL26" s="211" t="s">
        <v>119</v>
      </c>
    </row>
    <row r="27" spans="2:38" x14ac:dyDescent="0.2">
      <c r="B27" s="211" t="s">
        <v>80</v>
      </c>
      <c r="C27" s="211">
        <v>1020</v>
      </c>
      <c r="D27" s="211">
        <v>83.3</v>
      </c>
      <c r="E27" s="211">
        <v>66.099999999999994</v>
      </c>
      <c r="F27" s="211">
        <v>95.1</v>
      </c>
      <c r="G27" s="211">
        <v>94.2</v>
      </c>
      <c r="H27" s="211" t="s">
        <v>119</v>
      </c>
      <c r="I27" s="211">
        <v>43.3</v>
      </c>
      <c r="J27" s="211" t="s">
        <v>119</v>
      </c>
      <c r="K27" s="211" t="s">
        <v>119</v>
      </c>
      <c r="L27" s="211" t="s">
        <v>119</v>
      </c>
      <c r="M27" s="211" t="s">
        <v>119</v>
      </c>
      <c r="N27" s="211" t="s">
        <v>119</v>
      </c>
      <c r="O27" s="211">
        <v>986</v>
      </c>
      <c r="P27" s="211">
        <v>76.2</v>
      </c>
      <c r="Q27" s="211">
        <v>61.8</v>
      </c>
      <c r="R27" s="211">
        <v>93.2</v>
      </c>
      <c r="S27" s="211">
        <v>91.8</v>
      </c>
      <c r="T27" s="211" t="s">
        <v>119</v>
      </c>
      <c r="U27" s="211">
        <v>28.8</v>
      </c>
      <c r="V27" s="211" t="s">
        <v>119</v>
      </c>
      <c r="W27" s="211" t="s">
        <v>119</v>
      </c>
      <c r="X27" s="211" t="s">
        <v>119</v>
      </c>
      <c r="Y27" s="211" t="s">
        <v>119</v>
      </c>
      <c r="Z27" s="211" t="s">
        <v>119</v>
      </c>
      <c r="AA27" s="211">
        <v>2006</v>
      </c>
      <c r="AB27" s="211">
        <v>79.8</v>
      </c>
      <c r="AC27" s="211">
        <v>64</v>
      </c>
      <c r="AD27" s="211">
        <v>94.2</v>
      </c>
      <c r="AE27" s="211">
        <v>93</v>
      </c>
      <c r="AF27" s="211" t="s">
        <v>119</v>
      </c>
      <c r="AG27" s="211">
        <v>36.200000000000003</v>
      </c>
      <c r="AH27" s="211" t="s">
        <v>119</v>
      </c>
      <c r="AI27" s="211" t="s">
        <v>119</v>
      </c>
      <c r="AJ27" s="211" t="s">
        <v>119</v>
      </c>
      <c r="AK27" s="211" t="s">
        <v>119</v>
      </c>
      <c r="AL27" s="211" t="s">
        <v>119</v>
      </c>
    </row>
    <row r="28" spans="2:38" x14ac:dyDescent="0.2">
      <c r="B28" s="211" t="s">
        <v>89</v>
      </c>
      <c r="C28" s="211">
        <v>7924</v>
      </c>
      <c r="D28" s="211">
        <v>79</v>
      </c>
      <c r="E28" s="211">
        <v>53.4</v>
      </c>
      <c r="F28" s="211">
        <v>96.7</v>
      </c>
      <c r="G28" s="211">
        <v>95.1</v>
      </c>
      <c r="H28" s="211" t="s">
        <v>119</v>
      </c>
      <c r="I28" s="211">
        <v>37</v>
      </c>
      <c r="J28" s="211" t="s">
        <v>119</v>
      </c>
      <c r="K28" s="211" t="s">
        <v>119</v>
      </c>
      <c r="L28" s="211" t="s">
        <v>119</v>
      </c>
      <c r="M28" s="211" t="s">
        <v>119</v>
      </c>
      <c r="N28" s="211" t="s">
        <v>119</v>
      </c>
      <c r="O28" s="211">
        <v>8349</v>
      </c>
      <c r="P28" s="211">
        <v>70.7</v>
      </c>
      <c r="Q28" s="211">
        <v>45.7</v>
      </c>
      <c r="R28" s="211">
        <v>93.6</v>
      </c>
      <c r="S28" s="211">
        <v>91.9</v>
      </c>
      <c r="T28" s="211" t="s">
        <v>119</v>
      </c>
      <c r="U28" s="211">
        <v>20.8</v>
      </c>
      <c r="V28" s="211" t="s">
        <v>119</v>
      </c>
      <c r="W28" s="211" t="s">
        <v>119</v>
      </c>
      <c r="X28" s="211" t="s">
        <v>119</v>
      </c>
      <c r="Y28" s="211" t="s">
        <v>119</v>
      </c>
      <c r="Z28" s="211" t="s">
        <v>119</v>
      </c>
      <c r="AA28" s="211">
        <v>16273</v>
      </c>
      <c r="AB28" s="211">
        <v>74.7</v>
      </c>
      <c r="AC28" s="211">
        <v>49.5</v>
      </c>
      <c r="AD28" s="211">
        <v>95.1</v>
      </c>
      <c r="AE28" s="211">
        <v>93.5</v>
      </c>
      <c r="AF28" s="211" t="s">
        <v>119</v>
      </c>
      <c r="AG28" s="211">
        <v>28.7</v>
      </c>
      <c r="AH28" s="211" t="s">
        <v>119</v>
      </c>
      <c r="AI28" s="211" t="s">
        <v>119</v>
      </c>
      <c r="AJ28" s="211" t="s">
        <v>119</v>
      </c>
      <c r="AK28" s="211" t="s">
        <v>119</v>
      </c>
      <c r="AL28" s="211" t="s">
        <v>119</v>
      </c>
    </row>
    <row r="29" spans="2:38" x14ac:dyDescent="0.2">
      <c r="B29" s="211" t="s">
        <v>136</v>
      </c>
      <c r="C29" s="211">
        <v>67</v>
      </c>
      <c r="D29" s="211">
        <v>40.299999999999997</v>
      </c>
      <c r="E29" s="211">
        <v>20.9</v>
      </c>
      <c r="F29" s="211">
        <v>73.099999999999994</v>
      </c>
      <c r="G29" s="211">
        <v>71.599999999999994</v>
      </c>
      <c r="H29" s="211" t="s">
        <v>119</v>
      </c>
      <c r="I29" s="211" t="s">
        <v>78</v>
      </c>
      <c r="J29" s="211" t="s">
        <v>119</v>
      </c>
      <c r="K29" s="211" t="s">
        <v>119</v>
      </c>
      <c r="L29" s="211" t="s">
        <v>119</v>
      </c>
      <c r="M29" s="211" t="s">
        <v>119</v>
      </c>
      <c r="N29" s="211" t="s">
        <v>119</v>
      </c>
      <c r="O29" s="211">
        <v>56</v>
      </c>
      <c r="P29" s="211">
        <v>32.1</v>
      </c>
      <c r="Q29" s="211">
        <v>23.2</v>
      </c>
      <c r="R29" s="211">
        <v>58.9</v>
      </c>
      <c r="S29" s="211">
        <v>55.4</v>
      </c>
      <c r="T29" s="211" t="s">
        <v>119</v>
      </c>
      <c r="U29" s="211" t="s">
        <v>78</v>
      </c>
      <c r="V29" s="211" t="s">
        <v>119</v>
      </c>
      <c r="W29" s="211" t="s">
        <v>119</v>
      </c>
      <c r="X29" s="211" t="s">
        <v>119</v>
      </c>
      <c r="Y29" s="211" t="s">
        <v>119</v>
      </c>
      <c r="Z29" s="211" t="s">
        <v>119</v>
      </c>
      <c r="AA29" s="211">
        <v>123</v>
      </c>
      <c r="AB29" s="211">
        <v>36.6</v>
      </c>
      <c r="AC29" s="211">
        <v>22</v>
      </c>
      <c r="AD29" s="211">
        <v>66.7</v>
      </c>
      <c r="AE29" s="211">
        <v>64.2</v>
      </c>
      <c r="AF29" s="211" t="s">
        <v>119</v>
      </c>
      <c r="AG29" s="211">
        <v>3.3</v>
      </c>
      <c r="AH29" s="211" t="s">
        <v>119</v>
      </c>
      <c r="AI29" s="211" t="s">
        <v>119</v>
      </c>
      <c r="AJ29" s="211" t="s">
        <v>119</v>
      </c>
      <c r="AK29" s="211" t="s">
        <v>119</v>
      </c>
      <c r="AL29" s="211" t="s">
        <v>119</v>
      </c>
    </row>
    <row r="30" spans="2:38" x14ac:dyDescent="0.2">
      <c r="B30" s="211" t="s">
        <v>86</v>
      </c>
      <c r="C30" s="211">
        <v>1757</v>
      </c>
      <c r="D30" s="211">
        <v>85.6</v>
      </c>
      <c r="E30" s="211">
        <v>69.7</v>
      </c>
      <c r="F30" s="211">
        <v>96.5</v>
      </c>
      <c r="G30" s="211">
        <v>95.6</v>
      </c>
      <c r="H30" s="211" t="s">
        <v>119</v>
      </c>
      <c r="I30" s="211">
        <v>47.4</v>
      </c>
      <c r="J30" s="211" t="s">
        <v>119</v>
      </c>
      <c r="K30" s="211" t="s">
        <v>119</v>
      </c>
      <c r="L30" s="211" t="s">
        <v>119</v>
      </c>
      <c r="M30" s="211" t="s">
        <v>119</v>
      </c>
      <c r="N30" s="211" t="s">
        <v>119</v>
      </c>
      <c r="O30" s="211">
        <v>1759</v>
      </c>
      <c r="P30" s="211">
        <v>78.5</v>
      </c>
      <c r="Q30" s="211">
        <v>61.8</v>
      </c>
      <c r="R30" s="211">
        <v>95.6</v>
      </c>
      <c r="S30" s="211">
        <v>94.3</v>
      </c>
      <c r="T30" s="211" t="s">
        <v>119</v>
      </c>
      <c r="U30" s="211">
        <v>32</v>
      </c>
      <c r="V30" s="211" t="s">
        <v>119</v>
      </c>
      <c r="W30" s="211" t="s">
        <v>119</v>
      </c>
      <c r="X30" s="211" t="s">
        <v>119</v>
      </c>
      <c r="Y30" s="211" t="s">
        <v>119</v>
      </c>
      <c r="Z30" s="211" t="s">
        <v>119</v>
      </c>
      <c r="AA30" s="211">
        <v>3516</v>
      </c>
      <c r="AB30" s="211">
        <v>82.1</v>
      </c>
      <c r="AC30" s="211">
        <v>65.8</v>
      </c>
      <c r="AD30" s="211">
        <v>96</v>
      </c>
      <c r="AE30" s="211">
        <v>94.9</v>
      </c>
      <c r="AF30" s="211" t="s">
        <v>119</v>
      </c>
      <c r="AG30" s="211">
        <v>39.700000000000003</v>
      </c>
      <c r="AH30" s="211" t="s">
        <v>119</v>
      </c>
      <c r="AI30" s="211" t="s">
        <v>119</v>
      </c>
      <c r="AJ30" s="211" t="s">
        <v>119</v>
      </c>
      <c r="AK30" s="211" t="s">
        <v>119</v>
      </c>
      <c r="AL30" s="211" t="s">
        <v>119</v>
      </c>
    </row>
    <row r="31" spans="2:38" x14ac:dyDescent="0.2">
      <c r="B31" s="211" t="s">
        <v>85</v>
      </c>
      <c r="C31" s="211">
        <v>831</v>
      </c>
      <c r="D31" s="211">
        <v>80.3</v>
      </c>
      <c r="E31" s="211">
        <v>58.7</v>
      </c>
      <c r="F31" s="211">
        <v>94.8</v>
      </c>
      <c r="G31" s="211">
        <v>92.8</v>
      </c>
      <c r="H31" s="211" t="s">
        <v>119</v>
      </c>
      <c r="I31" s="211">
        <v>40.799999999999997</v>
      </c>
      <c r="J31" s="211" t="s">
        <v>119</v>
      </c>
      <c r="K31" s="211" t="s">
        <v>119</v>
      </c>
      <c r="L31" s="211" t="s">
        <v>119</v>
      </c>
      <c r="M31" s="211" t="s">
        <v>119</v>
      </c>
      <c r="N31" s="211" t="s">
        <v>119</v>
      </c>
      <c r="O31" s="211">
        <v>862</v>
      </c>
      <c r="P31" s="211">
        <v>72.900000000000006</v>
      </c>
      <c r="Q31" s="211">
        <v>53.2</v>
      </c>
      <c r="R31" s="211">
        <v>92.3</v>
      </c>
      <c r="S31" s="211">
        <v>90.4</v>
      </c>
      <c r="T31" s="211" t="s">
        <v>119</v>
      </c>
      <c r="U31" s="211">
        <v>26.2</v>
      </c>
      <c r="V31" s="211" t="s">
        <v>119</v>
      </c>
      <c r="W31" s="211" t="s">
        <v>119</v>
      </c>
      <c r="X31" s="211" t="s">
        <v>119</v>
      </c>
      <c r="Y31" s="211" t="s">
        <v>119</v>
      </c>
      <c r="Z31" s="211" t="s">
        <v>119</v>
      </c>
      <c r="AA31" s="211">
        <v>1693</v>
      </c>
      <c r="AB31" s="211">
        <v>76.5</v>
      </c>
      <c r="AC31" s="211">
        <v>55.9</v>
      </c>
      <c r="AD31" s="211">
        <v>93.6</v>
      </c>
      <c r="AE31" s="211">
        <v>91.6</v>
      </c>
      <c r="AF31" s="211" t="s">
        <v>119</v>
      </c>
      <c r="AG31" s="211">
        <v>33.4</v>
      </c>
      <c r="AH31" s="211" t="s">
        <v>119</v>
      </c>
      <c r="AI31" s="211" t="s">
        <v>119</v>
      </c>
      <c r="AJ31" s="211" t="s">
        <v>119</v>
      </c>
      <c r="AK31" s="211" t="s">
        <v>119</v>
      </c>
      <c r="AL31" s="211" t="s">
        <v>119</v>
      </c>
    </row>
    <row r="32" spans="2:38" x14ac:dyDescent="0.2">
      <c r="B32" s="211" t="s">
        <v>84</v>
      </c>
      <c r="C32" s="211">
        <v>3269</v>
      </c>
      <c r="D32" s="211">
        <v>75.900000000000006</v>
      </c>
      <c r="E32" s="211">
        <v>49.2</v>
      </c>
      <c r="F32" s="211">
        <v>94.2</v>
      </c>
      <c r="G32" s="211">
        <v>92.3</v>
      </c>
      <c r="H32" s="211" t="s">
        <v>119</v>
      </c>
      <c r="I32" s="211">
        <v>25</v>
      </c>
      <c r="J32" s="211" t="s">
        <v>119</v>
      </c>
      <c r="K32" s="211" t="s">
        <v>119</v>
      </c>
      <c r="L32" s="211" t="s">
        <v>119</v>
      </c>
      <c r="M32" s="211" t="s">
        <v>119</v>
      </c>
      <c r="N32" s="211" t="s">
        <v>119</v>
      </c>
      <c r="O32" s="211">
        <v>3161</v>
      </c>
      <c r="P32" s="211">
        <v>66.7</v>
      </c>
      <c r="Q32" s="211">
        <v>41.8</v>
      </c>
      <c r="R32" s="211">
        <v>91</v>
      </c>
      <c r="S32" s="211">
        <v>89.2</v>
      </c>
      <c r="T32" s="211" t="s">
        <v>119</v>
      </c>
      <c r="U32" s="211">
        <v>14.1</v>
      </c>
      <c r="V32" s="211" t="s">
        <v>119</v>
      </c>
      <c r="W32" s="211" t="s">
        <v>119</v>
      </c>
      <c r="X32" s="211" t="s">
        <v>119</v>
      </c>
      <c r="Y32" s="211" t="s">
        <v>119</v>
      </c>
      <c r="Z32" s="211" t="s">
        <v>119</v>
      </c>
      <c r="AA32" s="211">
        <v>6430</v>
      </c>
      <c r="AB32" s="211">
        <v>71.400000000000006</v>
      </c>
      <c r="AC32" s="211">
        <v>45.5</v>
      </c>
      <c r="AD32" s="211">
        <v>92.6</v>
      </c>
      <c r="AE32" s="211">
        <v>90.7</v>
      </c>
      <c r="AF32" s="211" t="s">
        <v>119</v>
      </c>
      <c r="AG32" s="211">
        <v>19.600000000000001</v>
      </c>
      <c r="AH32" s="211" t="s">
        <v>119</v>
      </c>
      <c r="AI32" s="211" t="s">
        <v>119</v>
      </c>
      <c r="AJ32" s="211" t="s">
        <v>119</v>
      </c>
      <c r="AK32" s="211" t="s">
        <v>119</v>
      </c>
      <c r="AL32" s="211" t="s">
        <v>119</v>
      </c>
    </row>
    <row r="33" spans="1:38" x14ac:dyDescent="0.2">
      <c r="B33" s="211" t="s">
        <v>79</v>
      </c>
      <c r="C33" s="211">
        <v>223900</v>
      </c>
      <c r="D33" s="211">
        <v>79.8</v>
      </c>
      <c r="E33" s="211">
        <v>58.9</v>
      </c>
      <c r="F33" s="211">
        <v>95.9</v>
      </c>
      <c r="G33" s="211">
        <v>94.7</v>
      </c>
      <c r="H33" s="211" t="s">
        <v>119</v>
      </c>
      <c r="I33" s="211">
        <v>32.4</v>
      </c>
      <c r="J33" s="211" t="s">
        <v>119</v>
      </c>
      <c r="K33" s="211" t="s">
        <v>119</v>
      </c>
      <c r="L33" s="211" t="s">
        <v>119</v>
      </c>
      <c r="M33" s="211" t="s">
        <v>119</v>
      </c>
      <c r="N33" s="211" t="s">
        <v>119</v>
      </c>
      <c r="O33" s="211">
        <v>232706</v>
      </c>
      <c r="P33" s="211">
        <v>72.3</v>
      </c>
      <c r="Q33" s="211">
        <v>51.9</v>
      </c>
      <c r="R33" s="211">
        <v>93.5</v>
      </c>
      <c r="S33" s="211">
        <v>92.1</v>
      </c>
      <c r="T33" s="211" t="s">
        <v>119</v>
      </c>
      <c r="U33" s="211">
        <v>21.2</v>
      </c>
      <c r="V33" s="211" t="s">
        <v>119</v>
      </c>
      <c r="W33" s="211" t="s">
        <v>119</v>
      </c>
      <c r="X33" s="211" t="s">
        <v>119</v>
      </c>
      <c r="Y33" s="211" t="s">
        <v>119</v>
      </c>
      <c r="Z33" s="211" t="s">
        <v>119</v>
      </c>
      <c r="AA33" s="211">
        <v>456606</v>
      </c>
      <c r="AB33" s="211">
        <v>76</v>
      </c>
      <c r="AC33" s="211">
        <v>55.3</v>
      </c>
      <c r="AD33" s="211">
        <v>94.7</v>
      </c>
      <c r="AE33" s="211">
        <v>93.4</v>
      </c>
      <c r="AF33" s="211" t="s">
        <v>119</v>
      </c>
      <c r="AG33" s="211">
        <v>26.7</v>
      </c>
      <c r="AH33" s="211" t="s">
        <v>119</v>
      </c>
      <c r="AI33" s="211" t="s">
        <v>119</v>
      </c>
      <c r="AJ33" s="211" t="s">
        <v>119</v>
      </c>
      <c r="AK33" s="211" t="s">
        <v>119</v>
      </c>
      <c r="AL33" s="211" t="s">
        <v>119</v>
      </c>
    </row>
    <row r="34" spans="1:38" x14ac:dyDescent="0.2">
      <c r="B34" s="303" t="s">
        <v>282</v>
      </c>
      <c r="C34" s="211">
        <v>3538</v>
      </c>
      <c r="D34" s="211">
        <v>77.2</v>
      </c>
      <c r="E34" s="211">
        <v>56.7</v>
      </c>
      <c r="F34" s="211">
        <v>95.1</v>
      </c>
      <c r="G34" s="211">
        <v>93.8</v>
      </c>
      <c r="H34" s="211" t="s">
        <v>119</v>
      </c>
      <c r="I34" s="211">
        <v>35.9</v>
      </c>
      <c r="J34" s="211" t="s">
        <v>119</v>
      </c>
      <c r="K34" s="211" t="s">
        <v>119</v>
      </c>
      <c r="L34" s="211" t="s">
        <v>119</v>
      </c>
      <c r="M34" s="211" t="s">
        <v>119</v>
      </c>
      <c r="N34" s="211" t="s">
        <v>119</v>
      </c>
      <c r="O34" s="211">
        <v>3713</v>
      </c>
      <c r="P34" s="211">
        <v>68.900000000000006</v>
      </c>
      <c r="Q34" s="211">
        <v>48.9</v>
      </c>
      <c r="R34" s="211">
        <v>91.9</v>
      </c>
      <c r="S34" s="211">
        <v>90.3</v>
      </c>
      <c r="T34" s="211" t="s">
        <v>119</v>
      </c>
      <c r="U34" s="211">
        <v>24.6</v>
      </c>
      <c r="V34" s="211" t="s">
        <v>119</v>
      </c>
      <c r="W34" s="211" t="s">
        <v>119</v>
      </c>
      <c r="X34" s="211" t="s">
        <v>119</v>
      </c>
      <c r="Y34" s="211" t="s">
        <v>119</v>
      </c>
      <c r="Z34" s="211" t="s">
        <v>119</v>
      </c>
      <c r="AA34" s="211">
        <v>7251</v>
      </c>
      <c r="AB34" s="211">
        <v>72.900000000000006</v>
      </c>
      <c r="AC34" s="211">
        <v>52.7</v>
      </c>
      <c r="AD34" s="211">
        <v>93.5</v>
      </c>
      <c r="AE34" s="211">
        <v>92</v>
      </c>
      <c r="AF34" s="211" t="s">
        <v>119</v>
      </c>
      <c r="AG34" s="211">
        <v>30.1</v>
      </c>
      <c r="AH34" s="211" t="s">
        <v>119</v>
      </c>
      <c r="AI34" s="211" t="s">
        <v>119</v>
      </c>
      <c r="AJ34" s="211" t="s">
        <v>119</v>
      </c>
      <c r="AK34" s="211" t="s">
        <v>119</v>
      </c>
      <c r="AL34" s="211" t="s">
        <v>119</v>
      </c>
    </row>
    <row r="35" spans="1:38" x14ac:dyDescent="0.2">
      <c r="B35" s="211" t="s">
        <v>55</v>
      </c>
      <c r="C35" s="211">
        <v>283594</v>
      </c>
      <c r="D35" s="211">
        <v>79.900000000000006</v>
      </c>
      <c r="E35" s="211">
        <v>58.9</v>
      </c>
      <c r="F35" s="211">
        <v>95.9</v>
      </c>
      <c r="G35" s="211">
        <v>94.7</v>
      </c>
      <c r="H35" s="211" t="s">
        <v>119</v>
      </c>
      <c r="I35" s="211">
        <v>34.5</v>
      </c>
      <c r="J35" s="211" t="s">
        <v>119</v>
      </c>
      <c r="K35" s="211" t="s">
        <v>119</v>
      </c>
      <c r="L35" s="211" t="s">
        <v>119</v>
      </c>
      <c r="M35" s="211" t="s">
        <v>119</v>
      </c>
      <c r="N35" s="211" t="s">
        <v>119</v>
      </c>
      <c r="O35" s="211">
        <v>294465</v>
      </c>
      <c r="P35" s="211">
        <v>72.400000000000006</v>
      </c>
      <c r="Q35" s="211">
        <v>51.5</v>
      </c>
      <c r="R35" s="211">
        <v>93.4</v>
      </c>
      <c r="S35" s="211">
        <v>92</v>
      </c>
      <c r="T35" s="211" t="s">
        <v>119</v>
      </c>
      <c r="U35" s="211">
        <v>22.7</v>
      </c>
      <c r="V35" s="211" t="s">
        <v>119</v>
      </c>
      <c r="W35" s="211" t="s">
        <v>119</v>
      </c>
      <c r="X35" s="211" t="s">
        <v>119</v>
      </c>
      <c r="Y35" s="211" t="s">
        <v>119</v>
      </c>
      <c r="Z35" s="211" t="s">
        <v>119</v>
      </c>
      <c r="AA35" s="211">
        <v>578059</v>
      </c>
      <c r="AB35" s="211">
        <v>76.099999999999994</v>
      </c>
      <c r="AC35" s="211">
        <v>55.1</v>
      </c>
      <c r="AD35" s="211">
        <v>94.7</v>
      </c>
      <c r="AE35" s="211">
        <v>93.3</v>
      </c>
      <c r="AF35" s="211" t="s">
        <v>119</v>
      </c>
      <c r="AG35" s="211">
        <v>28.5</v>
      </c>
      <c r="AH35" s="211" t="s">
        <v>119</v>
      </c>
      <c r="AI35" s="211" t="s">
        <v>119</v>
      </c>
      <c r="AJ35" s="211" t="s">
        <v>119</v>
      </c>
      <c r="AK35" s="211" t="s">
        <v>119</v>
      </c>
      <c r="AL35" s="211" t="s">
        <v>119</v>
      </c>
    </row>
    <row r="36" spans="1:38" x14ac:dyDescent="0.2">
      <c r="A36" s="211" t="s">
        <v>97</v>
      </c>
      <c r="B36" s="304" t="s">
        <v>283</v>
      </c>
      <c r="C36" s="211">
        <v>252004</v>
      </c>
      <c r="D36" s="211">
        <v>79.900000000000006</v>
      </c>
      <c r="E36" s="211">
        <v>59.1</v>
      </c>
      <c r="F36" s="211">
        <v>95.9</v>
      </c>
      <c r="G36" s="211">
        <v>94.8</v>
      </c>
      <c r="H36" s="211" t="s">
        <v>119</v>
      </c>
      <c r="I36" s="211">
        <v>32.9</v>
      </c>
      <c r="J36" s="211" t="s">
        <v>119</v>
      </c>
      <c r="K36" s="211" t="s">
        <v>119</v>
      </c>
      <c r="L36" s="211" t="s">
        <v>119</v>
      </c>
      <c r="M36" s="211" t="s">
        <v>119</v>
      </c>
      <c r="N36" s="211" t="s">
        <v>119</v>
      </c>
      <c r="O36" s="211">
        <v>260979</v>
      </c>
      <c r="P36" s="211">
        <v>72.5</v>
      </c>
      <c r="Q36" s="211">
        <v>52</v>
      </c>
      <c r="R36" s="211">
        <v>93.5</v>
      </c>
      <c r="S36" s="211">
        <v>92.1</v>
      </c>
      <c r="T36" s="211" t="s">
        <v>119</v>
      </c>
      <c r="U36" s="211">
        <v>21.4</v>
      </c>
      <c r="V36" s="211" t="s">
        <v>119</v>
      </c>
      <c r="W36" s="211" t="s">
        <v>119</v>
      </c>
      <c r="X36" s="211" t="s">
        <v>119</v>
      </c>
      <c r="Y36" s="211" t="s">
        <v>119</v>
      </c>
      <c r="Z36" s="211" t="s">
        <v>119</v>
      </c>
      <c r="AA36" s="211">
        <v>512983</v>
      </c>
      <c r="AB36" s="211">
        <v>76.099999999999994</v>
      </c>
      <c r="AC36" s="211">
        <v>55.5</v>
      </c>
      <c r="AD36" s="211">
        <v>94.7</v>
      </c>
      <c r="AE36" s="211">
        <v>93.4</v>
      </c>
      <c r="AF36" s="211" t="s">
        <v>119</v>
      </c>
      <c r="AG36" s="211">
        <v>27</v>
      </c>
      <c r="AH36" s="211" t="s">
        <v>119</v>
      </c>
      <c r="AI36" s="211" t="s">
        <v>119</v>
      </c>
      <c r="AJ36" s="211" t="s">
        <v>119</v>
      </c>
      <c r="AK36" s="211" t="s">
        <v>119</v>
      </c>
      <c r="AL36" s="211" t="s">
        <v>119</v>
      </c>
    </row>
    <row r="37" spans="1:38" x14ac:dyDescent="0.2">
      <c r="B37" s="304" t="s">
        <v>284</v>
      </c>
      <c r="C37" s="211">
        <v>30515</v>
      </c>
      <c r="D37" s="211">
        <v>79.900000000000006</v>
      </c>
      <c r="E37" s="211">
        <v>57.4</v>
      </c>
      <c r="F37" s="211">
        <v>96.1</v>
      </c>
      <c r="G37" s="211">
        <v>94.2</v>
      </c>
      <c r="H37" s="211" t="s">
        <v>119</v>
      </c>
      <c r="I37" s="211">
        <v>47.8</v>
      </c>
      <c r="J37" s="211" t="s">
        <v>119</v>
      </c>
      <c r="K37" s="211" t="s">
        <v>119</v>
      </c>
      <c r="L37" s="211" t="s">
        <v>119</v>
      </c>
      <c r="M37" s="211" t="s">
        <v>119</v>
      </c>
      <c r="N37" s="211" t="s">
        <v>119</v>
      </c>
      <c r="O37" s="211">
        <v>32188</v>
      </c>
      <c r="P37" s="211">
        <v>72.3</v>
      </c>
      <c r="Q37" s="211">
        <v>47.7</v>
      </c>
      <c r="R37" s="211">
        <v>93.2</v>
      </c>
      <c r="S37" s="211">
        <v>90.9</v>
      </c>
      <c r="T37" s="211" t="s">
        <v>119</v>
      </c>
      <c r="U37" s="211">
        <v>33.5</v>
      </c>
      <c r="V37" s="211" t="s">
        <v>119</v>
      </c>
      <c r="W37" s="211" t="s">
        <v>119</v>
      </c>
      <c r="X37" s="211" t="s">
        <v>119</v>
      </c>
      <c r="Y37" s="211" t="s">
        <v>119</v>
      </c>
      <c r="Z37" s="211" t="s">
        <v>119</v>
      </c>
      <c r="AA37" s="211">
        <v>62703</v>
      </c>
      <c r="AB37" s="211">
        <v>76</v>
      </c>
      <c r="AC37" s="211">
        <v>52.4</v>
      </c>
      <c r="AD37" s="211">
        <v>94.6</v>
      </c>
      <c r="AE37" s="211">
        <v>92.5</v>
      </c>
      <c r="AF37" s="211" t="s">
        <v>119</v>
      </c>
      <c r="AG37" s="211">
        <v>40.4</v>
      </c>
      <c r="AH37" s="211" t="s">
        <v>119</v>
      </c>
      <c r="AI37" s="211" t="s">
        <v>119</v>
      </c>
      <c r="AJ37" s="211" t="s">
        <v>119</v>
      </c>
      <c r="AK37" s="211" t="s">
        <v>119</v>
      </c>
      <c r="AL37" s="211" t="s">
        <v>119</v>
      </c>
    </row>
    <row r="38" spans="1:38" x14ac:dyDescent="0.2">
      <c r="B38" s="303" t="s">
        <v>282</v>
      </c>
      <c r="C38" s="211">
        <v>1075</v>
      </c>
      <c r="D38" s="211">
        <v>81.7</v>
      </c>
      <c r="E38" s="211">
        <v>56.7</v>
      </c>
      <c r="F38" s="211">
        <v>96.5</v>
      </c>
      <c r="G38" s="211">
        <v>95</v>
      </c>
      <c r="H38" s="211" t="s">
        <v>119</v>
      </c>
      <c r="I38" s="211">
        <v>35.6</v>
      </c>
      <c r="J38" s="211" t="s">
        <v>119</v>
      </c>
      <c r="K38" s="211" t="s">
        <v>119</v>
      </c>
      <c r="L38" s="211" t="s">
        <v>119</v>
      </c>
      <c r="M38" s="211" t="s">
        <v>119</v>
      </c>
      <c r="N38" s="211" t="s">
        <v>119</v>
      </c>
      <c r="O38" s="211">
        <v>1298</v>
      </c>
      <c r="P38" s="211">
        <v>75</v>
      </c>
      <c r="Q38" s="211">
        <v>48.7</v>
      </c>
      <c r="R38" s="211">
        <v>94.3</v>
      </c>
      <c r="S38" s="211">
        <v>92.2</v>
      </c>
      <c r="T38" s="211" t="s">
        <v>119</v>
      </c>
      <c r="U38" s="211">
        <v>26.7</v>
      </c>
      <c r="V38" s="211" t="s">
        <v>119</v>
      </c>
      <c r="W38" s="211" t="s">
        <v>119</v>
      </c>
      <c r="X38" s="211" t="s">
        <v>119</v>
      </c>
      <c r="Y38" s="211" t="s">
        <v>119</v>
      </c>
      <c r="Z38" s="211" t="s">
        <v>119</v>
      </c>
      <c r="AA38" s="211">
        <v>2373</v>
      </c>
      <c r="AB38" s="211">
        <v>78</v>
      </c>
      <c r="AC38" s="211">
        <v>52.3</v>
      </c>
      <c r="AD38" s="211">
        <v>95.3</v>
      </c>
      <c r="AE38" s="211">
        <v>93.5</v>
      </c>
      <c r="AF38" s="211" t="s">
        <v>119</v>
      </c>
      <c r="AG38" s="211">
        <v>30.8</v>
      </c>
      <c r="AH38" s="211" t="s">
        <v>119</v>
      </c>
      <c r="AI38" s="211" t="s">
        <v>119</v>
      </c>
      <c r="AJ38" s="211" t="s">
        <v>119</v>
      </c>
      <c r="AK38" s="211" t="s">
        <v>119</v>
      </c>
      <c r="AL38" s="211" t="s">
        <v>119</v>
      </c>
    </row>
    <row r="39" spans="1:38" x14ac:dyDescent="0.2">
      <c r="B39" s="211" t="s">
        <v>22</v>
      </c>
      <c r="C39" s="211">
        <v>283594</v>
      </c>
      <c r="D39" s="211">
        <v>79.900000000000006</v>
      </c>
      <c r="E39" s="211">
        <v>58.9</v>
      </c>
      <c r="F39" s="211">
        <v>95.9</v>
      </c>
      <c r="G39" s="211">
        <v>94.7</v>
      </c>
      <c r="H39" s="211" t="s">
        <v>119</v>
      </c>
      <c r="I39" s="211">
        <v>34.5</v>
      </c>
      <c r="J39" s="211" t="s">
        <v>119</v>
      </c>
      <c r="K39" s="211" t="s">
        <v>119</v>
      </c>
      <c r="L39" s="211" t="s">
        <v>119</v>
      </c>
      <c r="M39" s="211" t="s">
        <v>119</v>
      </c>
      <c r="N39" s="211" t="s">
        <v>119</v>
      </c>
      <c r="O39" s="211">
        <v>294465</v>
      </c>
      <c r="P39" s="211">
        <v>72.400000000000006</v>
      </c>
      <c r="Q39" s="211">
        <v>51.5</v>
      </c>
      <c r="R39" s="211">
        <v>93.4</v>
      </c>
      <c r="S39" s="211">
        <v>92</v>
      </c>
      <c r="T39" s="211" t="s">
        <v>119</v>
      </c>
      <c r="U39" s="211">
        <v>22.7</v>
      </c>
      <c r="V39" s="211" t="s">
        <v>119</v>
      </c>
      <c r="W39" s="211" t="s">
        <v>119</v>
      </c>
      <c r="X39" s="211" t="s">
        <v>119</v>
      </c>
      <c r="Y39" s="211" t="s">
        <v>119</v>
      </c>
      <c r="Z39" s="211" t="s">
        <v>119</v>
      </c>
      <c r="AA39" s="211">
        <v>578059</v>
      </c>
      <c r="AB39" s="211">
        <v>76.099999999999994</v>
      </c>
      <c r="AC39" s="211">
        <v>55.1</v>
      </c>
      <c r="AD39" s="211">
        <v>94.7</v>
      </c>
      <c r="AE39" s="211">
        <v>93.3</v>
      </c>
      <c r="AF39" s="211" t="s">
        <v>119</v>
      </c>
      <c r="AG39" s="211">
        <v>28.5</v>
      </c>
      <c r="AH39" s="211" t="s">
        <v>119</v>
      </c>
      <c r="AI39" s="211" t="s">
        <v>119</v>
      </c>
      <c r="AJ39" s="211" t="s">
        <v>119</v>
      </c>
      <c r="AK39" s="211" t="s">
        <v>119</v>
      </c>
      <c r="AL39" s="211" t="s">
        <v>119</v>
      </c>
    </row>
    <row r="40" spans="1:38" x14ac:dyDescent="0.2">
      <c r="A40" s="211" t="s">
        <v>100</v>
      </c>
      <c r="B40" s="211" t="s">
        <v>23</v>
      </c>
      <c r="C40" s="211">
        <v>38007</v>
      </c>
      <c r="D40" s="211">
        <v>62.9</v>
      </c>
      <c r="E40" s="211">
        <v>34.4</v>
      </c>
      <c r="F40" s="211">
        <v>90.1</v>
      </c>
      <c r="G40" s="211">
        <v>87.4</v>
      </c>
      <c r="H40" s="211" t="s">
        <v>119</v>
      </c>
      <c r="I40" s="211">
        <v>17.600000000000001</v>
      </c>
      <c r="J40" s="211" t="s">
        <v>119</v>
      </c>
      <c r="K40" s="211" t="s">
        <v>119</v>
      </c>
      <c r="L40" s="211" t="s">
        <v>119</v>
      </c>
      <c r="M40" s="211" t="s">
        <v>119</v>
      </c>
      <c r="N40" s="211" t="s">
        <v>119</v>
      </c>
      <c r="O40" s="211">
        <v>39314</v>
      </c>
      <c r="P40" s="211">
        <v>54.4</v>
      </c>
      <c r="Q40" s="211">
        <v>28.1</v>
      </c>
      <c r="R40" s="211">
        <v>84.7</v>
      </c>
      <c r="S40" s="211">
        <v>81.7</v>
      </c>
      <c r="T40" s="211" t="s">
        <v>119</v>
      </c>
      <c r="U40" s="211">
        <v>10.7</v>
      </c>
      <c r="V40" s="211" t="s">
        <v>119</v>
      </c>
      <c r="W40" s="211" t="s">
        <v>119</v>
      </c>
      <c r="X40" s="211" t="s">
        <v>119</v>
      </c>
      <c r="Y40" s="211" t="s">
        <v>119</v>
      </c>
      <c r="Z40" s="211" t="s">
        <v>119</v>
      </c>
      <c r="AA40" s="211">
        <v>77321</v>
      </c>
      <c r="AB40" s="211">
        <v>58.6</v>
      </c>
      <c r="AC40" s="211">
        <v>31.2</v>
      </c>
      <c r="AD40" s="211">
        <v>87.4</v>
      </c>
      <c r="AE40" s="211">
        <v>84.5</v>
      </c>
      <c r="AF40" s="211" t="s">
        <v>119</v>
      </c>
      <c r="AG40" s="211">
        <v>14.1</v>
      </c>
      <c r="AH40" s="211" t="s">
        <v>119</v>
      </c>
      <c r="AI40" s="211" t="s">
        <v>119</v>
      </c>
      <c r="AJ40" s="211" t="s">
        <v>119</v>
      </c>
      <c r="AK40" s="211" t="s">
        <v>119</v>
      </c>
      <c r="AL40" s="211" t="s">
        <v>119</v>
      </c>
    </row>
    <row r="41" spans="1:38" x14ac:dyDescent="0.2">
      <c r="B41" s="303" t="s">
        <v>285</v>
      </c>
      <c r="C41" s="211">
        <v>245587</v>
      </c>
      <c r="D41" s="211">
        <v>82.6</v>
      </c>
      <c r="E41" s="211">
        <v>62.7</v>
      </c>
      <c r="F41" s="211">
        <v>96.8</v>
      </c>
      <c r="G41" s="211">
        <v>95.8</v>
      </c>
      <c r="H41" s="211" t="s">
        <v>119</v>
      </c>
      <c r="I41" s="211">
        <v>37.1</v>
      </c>
      <c r="J41" s="211" t="s">
        <v>119</v>
      </c>
      <c r="K41" s="211" t="s">
        <v>119</v>
      </c>
      <c r="L41" s="211" t="s">
        <v>119</v>
      </c>
      <c r="M41" s="211" t="s">
        <v>119</v>
      </c>
      <c r="N41" s="211" t="s">
        <v>119</v>
      </c>
      <c r="O41" s="211">
        <v>255151</v>
      </c>
      <c r="P41" s="211">
        <v>75.2</v>
      </c>
      <c r="Q41" s="211">
        <v>55.1</v>
      </c>
      <c r="R41" s="211">
        <v>94.8</v>
      </c>
      <c r="S41" s="211">
        <v>93.5</v>
      </c>
      <c r="T41" s="211" t="s">
        <v>119</v>
      </c>
      <c r="U41" s="211">
        <v>24.6</v>
      </c>
      <c r="V41" s="211" t="s">
        <v>119</v>
      </c>
      <c r="W41" s="211" t="s">
        <v>119</v>
      </c>
      <c r="X41" s="211" t="s">
        <v>119</v>
      </c>
      <c r="Y41" s="211" t="s">
        <v>119</v>
      </c>
      <c r="Z41" s="211" t="s">
        <v>119</v>
      </c>
      <c r="AA41" s="211">
        <v>500738</v>
      </c>
      <c r="AB41" s="211">
        <v>78.8</v>
      </c>
      <c r="AC41" s="211">
        <v>58.8</v>
      </c>
      <c r="AD41" s="211">
        <v>95.8</v>
      </c>
      <c r="AE41" s="211">
        <v>94.7</v>
      </c>
      <c r="AF41" s="211" t="s">
        <v>119</v>
      </c>
      <c r="AG41" s="211">
        <v>30.7</v>
      </c>
      <c r="AH41" s="211" t="s">
        <v>119</v>
      </c>
      <c r="AI41" s="211" t="s">
        <v>119</v>
      </c>
      <c r="AJ41" s="211" t="s">
        <v>119</v>
      </c>
      <c r="AK41" s="211" t="s">
        <v>119</v>
      </c>
      <c r="AL41" s="211" t="s">
        <v>119</v>
      </c>
    </row>
    <row r="43" spans="1:38" x14ac:dyDescent="0.2">
      <c r="B43" s="303"/>
    </row>
    <row r="44" spans="1:38" x14ac:dyDescent="0.2">
      <c r="B44" s="211" t="s">
        <v>22</v>
      </c>
      <c r="C44" s="211">
        <v>283594</v>
      </c>
      <c r="D44" s="211">
        <v>79.900000000000006</v>
      </c>
      <c r="E44" s="211">
        <v>58.9</v>
      </c>
      <c r="F44" s="211">
        <v>95.9</v>
      </c>
      <c r="G44" s="211">
        <v>94.7</v>
      </c>
      <c r="H44" s="211" t="s">
        <v>119</v>
      </c>
      <c r="I44" s="211">
        <v>34.5</v>
      </c>
      <c r="J44" s="211" t="s">
        <v>119</v>
      </c>
      <c r="K44" s="211" t="s">
        <v>119</v>
      </c>
      <c r="L44" s="211" t="s">
        <v>119</v>
      </c>
      <c r="M44" s="211" t="s">
        <v>119</v>
      </c>
      <c r="N44" s="211" t="s">
        <v>119</v>
      </c>
      <c r="O44" s="211">
        <v>294465</v>
      </c>
      <c r="P44" s="211">
        <v>72.400000000000006</v>
      </c>
      <c r="Q44" s="211">
        <v>51.5</v>
      </c>
      <c r="R44" s="211">
        <v>93.4</v>
      </c>
      <c r="S44" s="211">
        <v>92</v>
      </c>
      <c r="T44" s="211" t="s">
        <v>119</v>
      </c>
      <c r="U44" s="211">
        <v>22.7</v>
      </c>
      <c r="V44" s="211" t="s">
        <v>119</v>
      </c>
      <c r="W44" s="211" t="s">
        <v>119</v>
      </c>
      <c r="X44" s="211" t="s">
        <v>119</v>
      </c>
      <c r="Y44" s="211" t="s">
        <v>119</v>
      </c>
      <c r="Z44" s="211" t="s">
        <v>119</v>
      </c>
      <c r="AA44" s="211">
        <v>578059</v>
      </c>
      <c r="AB44" s="211">
        <v>76.099999999999994</v>
      </c>
      <c r="AC44" s="211">
        <v>55.1</v>
      </c>
      <c r="AD44" s="211">
        <v>94.7</v>
      </c>
      <c r="AE44" s="211">
        <v>93.3</v>
      </c>
      <c r="AF44" s="211" t="s">
        <v>119</v>
      </c>
      <c r="AG44" s="211">
        <v>28.5</v>
      </c>
      <c r="AH44" s="211" t="s">
        <v>119</v>
      </c>
      <c r="AI44" s="211" t="s">
        <v>119</v>
      </c>
      <c r="AJ44" s="211" t="s">
        <v>119</v>
      </c>
      <c r="AK44" s="211" t="s">
        <v>119</v>
      </c>
      <c r="AL44" s="211" t="s">
        <v>119</v>
      </c>
    </row>
    <row r="45" spans="1:38" x14ac:dyDescent="0.2">
      <c r="A45" s="211" t="s">
        <v>102</v>
      </c>
      <c r="B45" s="211" t="s">
        <v>25</v>
      </c>
      <c r="C45" s="211">
        <v>227664</v>
      </c>
      <c r="D45" s="211">
        <v>87.1</v>
      </c>
      <c r="E45" s="211">
        <v>67.900000000000006</v>
      </c>
      <c r="F45" s="211">
        <v>98.5</v>
      </c>
      <c r="G45" s="211">
        <v>98</v>
      </c>
      <c r="H45" s="211" t="s">
        <v>119</v>
      </c>
      <c r="I45" s="211">
        <v>40.200000000000003</v>
      </c>
      <c r="J45" s="211" t="s">
        <v>119</v>
      </c>
      <c r="K45" s="211" t="s">
        <v>119</v>
      </c>
      <c r="L45" s="211" t="s">
        <v>119</v>
      </c>
      <c r="M45" s="211" t="s">
        <v>119</v>
      </c>
      <c r="N45" s="211" t="s">
        <v>119</v>
      </c>
      <c r="O45" s="211">
        <v>207318</v>
      </c>
      <c r="P45" s="211">
        <v>84.2</v>
      </c>
      <c r="Q45" s="211">
        <v>65</v>
      </c>
      <c r="R45" s="211">
        <v>98.4</v>
      </c>
      <c r="S45" s="211">
        <v>97.8</v>
      </c>
      <c r="T45" s="211" t="s">
        <v>119</v>
      </c>
      <c r="U45" s="211">
        <v>29.3</v>
      </c>
      <c r="V45" s="211" t="s">
        <v>119</v>
      </c>
      <c r="W45" s="211" t="s">
        <v>119</v>
      </c>
      <c r="X45" s="211" t="s">
        <v>119</v>
      </c>
      <c r="Y45" s="211" t="s">
        <v>119</v>
      </c>
      <c r="Z45" s="211" t="s">
        <v>119</v>
      </c>
      <c r="AA45" s="211">
        <v>434982</v>
      </c>
      <c r="AB45" s="211">
        <v>85.7</v>
      </c>
      <c r="AC45" s="211">
        <v>66.5</v>
      </c>
      <c r="AD45" s="211">
        <v>98.4</v>
      </c>
      <c r="AE45" s="211">
        <v>97.9</v>
      </c>
      <c r="AF45" s="211" t="s">
        <v>119</v>
      </c>
      <c r="AG45" s="211">
        <v>35</v>
      </c>
      <c r="AH45" s="211" t="s">
        <v>119</v>
      </c>
      <c r="AI45" s="211" t="s">
        <v>119</v>
      </c>
      <c r="AJ45" s="211" t="s">
        <v>119</v>
      </c>
      <c r="AK45" s="211" t="s">
        <v>119</v>
      </c>
      <c r="AL45" s="211" t="s">
        <v>119</v>
      </c>
    </row>
    <row r="46" spans="1:38" x14ac:dyDescent="0.2">
      <c r="B46" s="211" t="s">
        <v>103</v>
      </c>
      <c r="C46" s="211">
        <v>33602</v>
      </c>
      <c r="D46" s="211">
        <v>59.1</v>
      </c>
      <c r="E46" s="211">
        <v>26.4</v>
      </c>
      <c r="F46" s="211">
        <v>94</v>
      </c>
      <c r="G46" s="211">
        <v>91</v>
      </c>
      <c r="H46" s="211" t="s">
        <v>119</v>
      </c>
      <c r="I46" s="211">
        <v>14</v>
      </c>
      <c r="J46" s="211" t="s">
        <v>119</v>
      </c>
      <c r="K46" s="211" t="s">
        <v>119</v>
      </c>
      <c r="L46" s="211" t="s">
        <v>119</v>
      </c>
      <c r="M46" s="211" t="s">
        <v>119</v>
      </c>
      <c r="N46" s="211" t="s">
        <v>119</v>
      </c>
      <c r="O46" s="211">
        <v>46210</v>
      </c>
      <c r="P46" s="211">
        <v>55.8</v>
      </c>
      <c r="Q46" s="211">
        <v>25.4</v>
      </c>
      <c r="R46" s="211">
        <v>93.5</v>
      </c>
      <c r="S46" s="211">
        <v>91.1</v>
      </c>
      <c r="T46" s="211" t="s">
        <v>119</v>
      </c>
      <c r="U46" s="211">
        <v>9.3000000000000007</v>
      </c>
      <c r="V46" s="211" t="s">
        <v>119</v>
      </c>
      <c r="W46" s="211" t="s">
        <v>119</v>
      </c>
      <c r="X46" s="211" t="s">
        <v>119</v>
      </c>
      <c r="Y46" s="211" t="s">
        <v>119</v>
      </c>
      <c r="Z46" s="211" t="s">
        <v>119</v>
      </c>
      <c r="AA46" s="211">
        <v>79812</v>
      </c>
      <c r="AB46" s="211">
        <v>57.2</v>
      </c>
      <c r="AC46" s="211">
        <v>25.8</v>
      </c>
      <c r="AD46" s="211">
        <v>93.7</v>
      </c>
      <c r="AE46" s="211">
        <v>91.1</v>
      </c>
      <c r="AF46" s="211" t="s">
        <v>119</v>
      </c>
      <c r="AG46" s="211">
        <v>11.3</v>
      </c>
      <c r="AH46" s="211" t="s">
        <v>119</v>
      </c>
      <c r="AI46" s="211" t="s">
        <v>119</v>
      </c>
      <c r="AJ46" s="211" t="s">
        <v>119</v>
      </c>
      <c r="AK46" s="211" t="s">
        <v>119</v>
      </c>
      <c r="AL46" s="211" t="s">
        <v>119</v>
      </c>
    </row>
    <row r="47" spans="1:38" x14ac:dyDescent="0.2">
      <c r="B47" s="211" t="s">
        <v>104</v>
      </c>
      <c r="C47" s="211">
        <v>16423</v>
      </c>
      <c r="D47" s="211">
        <v>44.7</v>
      </c>
      <c r="E47" s="211">
        <v>19.8</v>
      </c>
      <c r="F47" s="211">
        <v>81.5</v>
      </c>
      <c r="G47" s="211">
        <v>76.7</v>
      </c>
      <c r="H47" s="211" t="s">
        <v>119</v>
      </c>
      <c r="I47" s="211">
        <v>9.3000000000000007</v>
      </c>
      <c r="J47" s="211" t="s">
        <v>119</v>
      </c>
      <c r="K47" s="211" t="s">
        <v>119</v>
      </c>
      <c r="L47" s="211" t="s">
        <v>119</v>
      </c>
      <c r="M47" s="211" t="s">
        <v>119</v>
      </c>
      <c r="N47" s="211" t="s">
        <v>119</v>
      </c>
      <c r="O47" s="211">
        <v>25014</v>
      </c>
      <c r="P47" s="211">
        <v>38.9</v>
      </c>
      <c r="Q47" s="211">
        <v>15.2</v>
      </c>
      <c r="R47" s="211">
        <v>79.8</v>
      </c>
      <c r="S47" s="211">
        <v>75.400000000000006</v>
      </c>
      <c r="T47" s="211" t="s">
        <v>119</v>
      </c>
      <c r="U47" s="211">
        <v>5.4</v>
      </c>
      <c r="V47" s="211" t="s">
        <v>119</v>
      </c>
      <c r="W47" s="211" t="s">
        <v>119</v>
      </c>
      <c r="X47" s="211" t="s">
        <v>119</v>
      </c>
      <c r="Y47" s="211" t="s">
        <v>119</v>
      </c>
      <c r="Z47" s="211" t="s">
        <v>119</v>
      </c>
      <c r="AA47" s="211">
        <v>41437</v>
      </c>
      <c r="AB47" s="211">
        <v>41.2</v>
      </c>
      <c r="AC47" s="211">
        <v>17</v>
      </c>
      <c r="AD47" s="211">
        <v>80.400000000000006</v>
      </c>
      <c r="AE47" s="211">
        <v>75.900000000000006</v>
      </c>
      <c r="AF47" s="211" t="s">
        <v>119</v>
      </c>
      <c r="AG47" s="211">
        <v>7</v>
      </c>
      <c r="AH47" s="211" t="s">
        <v>119</v>
      </c>
      <c r="AI47" s="211" t="s">
        <v>119</v>
      </c>
      <c r="AJ47" s="211" t="s">
        <v>119</v>
      </c>
      <c r="AK47" s="211" t="s">
        <v>119</v>
      </c>
      <c r="AL47" s="211" t="s">
        <v>119</v>
      </c>
    </row>
    <row r="48" spans="1:38" x14ac:dyDescent="0.2">
      <c r="B48" s="211" t="s">
        <v>27</v>
      </c>
      <c r="C48" s="211">
        <v>50025</v>
      </c>
      <c r="D48" s="211">
        <v>54.4</v>
      </c>
      <c r="E48" s="211">
        <v>24.2</v>
      </c>
      <c r="F48" s="211">
        <v>89.9</v>
      </c>
      <c r="G48" s="211">
        <v>86.3</v>
      </c>
      <c r="H48" s="211" t="s">
        <v>119</v>
      </c>
      <c r="I48" s="211">
        <v>12.5</v>
      </c>
      <c r="J48" s="211" t="s">
        <v>119</v>
      </c>
      <c r="K48" s="211" t="s">
        <v>119</v>
      </c>
      <c r="L48" s="211" t="s">
        <v>119</v>
      </c>
      <c r="M48" s="211" t="s">
        <v>119</v>
      </c>
      <c r="N48" s="211" t="s">
        <v>119</v>
      </c>
      <c r="O48" s="211">
        <v>71224</v>
      </c>
      <c r="P48" s="211">
        <v>49.9</v>
      </c>
      <c r="Q48" s="211">
        <v>21.8</v>
      </c>
      <c r="R48" s="211">
        <v>88.7</v>
      </c>
      <c r="S48" s="211">
        <v>85.6</v>
      </c>
      <c r="T48" s="211" t="s">
        <v>119</v>
      </c>
      <c r="U48" s="211">
        <v>8</v>
      </c>
      <c r="V48" s="211" t="s">
        <v>119</v>
      </c>
      <c r="W48" s="211" t="s">
        <v>119</v>
      </c>
      <c r="X48" s="211" t="s">
        <v>119</v>
      </c>
      <c r="Y48" s="211" t="s">
        <v>119</v>
      </c>
      <c r="Z48" s="211" t="s">
        <v>119</v>
      </c>
      <c r="AA48" s="211">
        <v>121249</v>
      </c>
      <c r="AB48" s="211">
        <v>51.7</v>
      </c>
      <c r="AC48" s="211">
        <v>22.8</v>
      </c>
      <c r="AD48" s="211">
        <v>89.2</v>
      </c>
      <c r="AE48" s="211">
        <v>85.9</v>
      </c>
      <c r="AF48" s="211" t="s">
        <v>119</v>
      </c>
      <c r="AG48" s="211">
        <v>9.8000000000000007</v>
      </c>
      <c r="AH48" s="211" t="s">
        <v>119</v>
      </c>
      <c r="AI48" s="211" t="s">
        <v>119</v>
      </c>
      <c r="AJ48" s="211" t="s">
        <v>119</v>
      </c>
      <c r="AK48" s="211" t="s">
        <v>119</v>
      </c>
      <c r="AL48" s="211" t="s">
        <v>119</v>
      </c>
    </row>
    <row r="49" spans="1:38" x14ac:dyDescent="0.2">
      <c r="B49" s="211" t="s">
        <v>30</v>
      </c>
      <c r="C49" s="211">
        <v>5857</v>
      </c>
      <c r="D49" s="211">
        <v>18.5</v>
      </c>
      <c r="E49" s="211">
        <v>6</v>
      </c>
      <c r="F49" s="211">
        <v>46.7</v>
      </c>
      <c r="G49" s="211">
        <v>38.6</v>
      </c>
      <c r="H49" s="211" t="s">
        <v>119</v>
      </c>
      <c r="I49" s="211">
        <v>3.4</v>
      </c>
      <c r="J49" s="211" t="s">
        <v>119</v>
      </c>
      <c r="K49" s="211" t="s">
        <v>119</v>
      </c>
      <c r="L49" s="211" t="s">
        <v>119</v>
      </c>
      <c r="M49" s="211" t="s">
        <v>119</v>
      </c>
      <c r="N49" s="211" t="s">
        <v>119</v>
      </c>
      <c r="O49" s="211">
        <v>15872</v>
      </c>
      <c r="P49" s="211">
        <v>20.8</v>
      </c>
      <c r="Q49" s="211">
        <v>7.8</v>
      </c>
      <c r="R49" s="211">
        <v>50.3</v>
      </c>
      <c r="S49" s="211">
        <v>43.7</v>
      </c>
      <c r="T49" s="211" t="s">
        <v>119</v>
      </c>
      <c r="U49" s="211">
        <v>2.6</v>
      </c>
      <c r="V49" s="211" t="s">
        <v>119</v>
      </c>
      <c r="W49" s="211" t="s">
        <v>119</v>
      </c>
      <c r="X49" s="211" t="s">
        <v>119</v>
      </c>
      <c r="Y49" s="211" t="s">
        <v>119</v>
      </c>
      <c r="Z49" s="211" t="s">
        <v>119</v>
      </c>
      <c r="AA49" s="211">
        <v>21729</v>
      </c>
      <c r="AB49" s="211">
        <v>20.2</v>
      </c>
      <c r="AC49" s="211">
        <v>7.3</v>
      </c>
      <c r="AD49" s="211">
        <v>49.4</v>
      </c>
      <c r="AE49" s="211">
        <v>42.3</v>
      </c>
      <c r="AF49" s="211" t="s">
        <v>119</v>
      </c>
      <c r="AG49" s="211">
        <v>2.9</v>
      </c>
      <c r="AH49" s="211" t="s">
        <v>119</v>
      </c>
      <c r="AI49" s="211" t="s">
        <v>119</v>
      </c>
      <c r="AJ49" s="211" t="s">
        <v>119</v>
      </c>
      <c r="AK49" s="211" t="s">
        <v>119</v>
      </c>
      <c r="AL49" s="211" t="s">
        <v>119</v>
      </c>
    </row>
    <row r="50" spans="1:38" x14ac:dyDescent="0.2">
      <c r="B50" s="211" t="s">
        <v>26</v>
      </c>
      <c r="C50" s="211">
        <v>55882</v>
      </c>
      <c r="D50" s="211">
        <v>50.6</v>
      </c>
      <c r="E50" s="211">
        <v>22.3</v>
      </c>
      <c r="F50" s="211">
        <v>85.4</v>
      </c>
      <c r="G50" s="211">
        <v>81.3</v>
      </c>
      <c r="H50" s="211" t="s">
        <v>119</v>
      </c>
      <c r="I50" s="211">
        <v>11.5</v>
      </c>
      <c r="J50" s="211" t="s">
        <v>119</v>
      </c>
      <c r="K50" s="211" t="s">
        <v>119</v>
      </c>
      <c r="L50" s="211" t="s">
        <v>119</v>
      </c>
      <c r="M50" s="211" t="s">
        <v>119</v>
      </c>
      <c r="N50" s="211" t="s">
        <v>119</v>
      </c>
      <c r="O50" s="211">
        <v>87096</v>
      </c>
      <c r="P50" s="211">
        <v>44.6</v>
      </c>
      <c r="Q50" s="211">
        <v>19.2</v>
      </c>
      <c r="R50" s="211">
        <v>81.7</v>
      </c>
      <c r="S50" s="211">
        <v>77.900000000000006</v>
      </c>
      <c r="T50" s="211" t="s">
        <v>119</v>
      </c>
      <c r="U50" s="211">
        <v>7</v>
      </c>
      <c r="V50" s="211" t="s">
        <v>119</v>
      </c>
      <c r="W50" s="211" t="s">
        <v>119</v>
      </c>
      <c r="X50" s="211" t="s">
        <v>119</v>
      </c>
      <c r="Y50" s="211" t="s">
        <v>119</v>
      </c>
      <c r="Z50" s="211" t="s">
        <v>119</v>
      </c>
      <c r="AA50" s="211">
        <v>142978</v>
      </c>
      <c r="AB50" s="211">
        <v>46.9</v>
      </c>
      <c r="AC50" s="211">
        <v>20.399999999999999</v>
      </c>
      <c r="AD50" s="211">
        <v>83.1</v>
      </c>
      <c r="AE50" s="211">
        <v>79.3</v>
      </c>
      <c r="AF50" s="211" t="s">
        <v>119</v>
      </c>
      <c r="AG50" s="211">
        <v>8.8000000000000007</v>
      </c>
      <c r="AH50" s="211" t="s">
        <v>119</v>
      </c>
      <c r="AI50" s="211" t="s">
        <v>119</v>
      </c>
      <c r="AJ50" s="211" t="s">
        <v>119</v>
      </c>
      <c r="AK50" s="211" t="s">
        <v>119</v>
      </c>
      <c r="AL50" s="211" t="s">
        <v>119</v>
      </c>
    </row>
    <row r="51" spans="1:38" x14ac:dyDescent="0.2">
      <c r="B51" s="21" t="s">
        <v>330</v>
      </c>
      <c r="C51" s="211">
        <v>283594</v>
      </c>
      <c r="D51" s="211">
        <v>79.900000000000006</v>
      </c>
      <c r="E51" s="211">
        <v>58.9</v>
      </c>
      <c r="F51" s="211">
        <v>95.9</v>
      </c>
      <c r="G51" s="211">
        <v>94.7</v>
      </c>
      <c r="H51" s="211" t="s">
        <v>119</v>
      </c>
      <c r="I51" s="211">
        <v>34.5</v>
      </c>
      <c r="J51" s="211" t="s">
        <v>119</v>
      </c>
      <c r="K51" s="211" t="s">
        <v>119</v>
      </c>
      <c r="L51" s="211" t="s">
        <v>119</v>
      </c>
      <c r="M51" s="211" t="s">
        <v>119</v>
      </c>
      <c r="N51" s="211" t="s">
        <v>119</v>
      </c>
      <c r="O51" s="211">
        <v>294465</v>
      </c>
      <c r="P51" s="211">
        <v>72.400000000000006</v>
      </c>
      <c r="Q51" s="211">
        <v>51.5</v>
      </c>
      <c r="R51" s="211">
        <v>93.4</v>
      </c>
      <c r="S51" s="211">
        <v>92</v>
      </c>
      <c r="T51" s="211" t="s">
        <v>119</v>
      </c>
      <c r="U51" s="211">
        <v>22.7</v>
      </c>
      <c r="V51" s="211" t="s">
        <v>119</v>
      </c>
      <c r="W51" s="211" t="s">
        <v>119</v>
      </c>
      <c r="X51" s="211" t="s">
        <v>119</v>
      </c>
      <c r="Y51" s="211" t="s">
        <v>119</v>
      </c>
      <c r="Z51" s="211" t="s">
        <v>119</v>
      </c>
      <c r="AA51" s="211">
        <v>578059</v>
      </c>
      <c r="AB51" s="211">
        <v>76.099999999999994</v>
      </c>
      <c r="AC51" s="211">
        <v>55.1</v>
      </c>
      <c r="AD51" s="211">
        <v>94.7</v>
      </c>
      <c r="AE51" s="211">
        <v>93.3</v>
      </c>
      <c r="AF51" s="211" t="s">
        <v>119</v>
      </c>
      <c r="AG51" s="211">
        <v>28.5</v>
      </c>
      <c r="AH51" s="211" t="s">
        <v>119</v>
      </c>
      <c r="AI51" s="211" t="s">
        <v>119</v>
      </c>
      <c r="AJ51" s="211" t="s">
        <v>119</v>
      </c>
      <c r="AK51" s="211" t="s">
        <v>119</v>
      </c>
      <c r="AL51" s="211" t="s">
        <v>119</v>
      </c>
    </row>
    <row r="52" spans="1:38" x14ac:dyDescent="0.2">
      <c r="A52" s="211" t="s">
        <v>105</v>
      </c>
      <c r="B52" s="211" t="s">
        <v>107</v>
      </c>
      <c r="C52" s="211">
        <v>2420</v>
      </c>
      <c r="D52" s="211">
        <v>45</v>
      </c>
      <c r="E52" s="211">
        <v>16.399999999999999</v>
      </c>
      <c r="F52" s="211">
        <v>89.1</v>
      </c>
      <c r="G52" s="211">
        <v>83.8</v>
      </c>
      <c r="H52" s="211" t="s">
        <v>119</v>
      </c>
      <c r="I52" s="211">
        <v>5.5</v>
      </c>
      <c r="J52" s="211" t="s">
        <v>119</v>
      </c>
      <c r="K52" s="211" t="s">
        <v>119</v>
      </c>
      <c r="L52" s="211" t="s">
        <v>119</v>
      </c>
      <c r="M52" s="211" t="s">
        <v>119</v>
      </c>
      <c r="N52" s="211" t="s">
        <v>119</v>
      </c>
      <c r="O52" s="211">
        <v>5684</v>
      </c>
      <c r="P52" s="211">
        <v>42.2</v>
      </c>
      <c r="Q52" s="211">
        <v>14.1</v>
      </c>
      <c r="R52" s="211">
        <v>87.6</v>
      </c>
      <c r="S52" s="211">
        <v>82.7</v>
      </c>
      <c r="T52" s="211" t="s">
        <v>119</v>
      </c>
      <c r="U52" s="211">
        <v>4</v>
      </c>
      <c r="V52" s="211" t="s">
        <v>119</v>
      </c>
      <c r="W52" s="211" t="s">
        <v>119</v>
      </c>
      <c r="X52" s="211" t="s">
        <v>119</v>
      </c>
      <c r="Y52" s="211" t="s">
        <v>119</v>
      </c>
      <c r="Z52" s="211" t="s">
        <v>119</v>
      </c>
      <c r="AA52" s="211">
        <v>8104</v>
      </c>
      <c r="AB52" s="211">
        <v>43</v>
      </c>
      <c r="AC52" s="211">
        <v>14.8</v>
      </c>
      <c r="AD52" s="211">
        <v>88.1</v>
      </c>
      <c r="AE52" s="211">
        <v>83</v>
      </c>
      <c r="AF52" s="211" t="s">
        <v>119</v>
      </c>
      <c r="AG52" s="211">
        <v>4.5</v>
      </c>
      <c r="AH52" s="211" t="s">
        <v>119</v>
      </c>
      <c r="AI52" s="211" t="s">
        <v>119</v>
      </c>
      <c r="AJ52" s="211" t="s">
        <v>119</v>
      </c>
      <c r="AK52" s="211" t="s">
        <v>119</v>
      </c>
      <c r="AL52" s="211" t="s">
        <v>119</v>
      </c>
    </row>
    <row r="53" spans="1:38" x14ac:dyDescent="0.2">
      <c r="B53" s="211" t="s">
        <v>108</v>
      </c>
      <c r="C53" s="211">
        <v>5620</v>
      </c>
      <c r="D53" s="211">
        <v>26.6</v>
      </c>
      <c r="E53" s="211">
        <v>4.5999999999999996</v>
      </c>
      <c r="F53" s="211">
        <v>67.400000000000006</v>
      </c>
      <c r="G53" s="211">
        <v>58</v>
      </c>
      <c r="H53" s="211" t="s">
        <v>119</v>
      </c>
      <c r="I53" s="211">
        <v>3.4</v>
      </c>
      <c r="J53" s="211" t="s">
        <v>119</v>
      </c>
      <c r="K53" s="211" t="s">
        <v>119</v>
      </c>
      <c r="L53" s="211" t="s">
        <v>119</v>
      </c>
      <c r="M53" s="211" t="s">
        <v>119</v>
      </c>
      <c r="N53" s="211" t="s">
        <v>119</v>
      </c>
      <c r="O53" s="211">
        <v>9006</v>
      </c>
      <c r="P53" s="211">
        <v>22.7</v>
      </c>
      <c r="Q53" s="211">
        <v>3.7</v>
      </c>
      <c r="R53" s="211">
        <v>63.3</v>
      </c>
      <c r="S53" s="211">
        <v>55.8</v>
      </c>
      <c r="T53" s="211" t="s">
        <v>119</v>
      </c>
      <c r="U53" s="211">
        <v>2.1</v>
      </c>
      <c r="V53" s="211" t="s">
        <v>119</v>
      </c>
      <c r="W53" s="211" t="s">
        <v>119</v>
      </c>
      <c r="X53" s="211" t="s">
        <v>119</v>
      </c>
      <c r="Y53" s="211" t="s">
        <v>119</v>
      </c>
      <c r="Z53" s="211" t="s">
        <v>119</v>
      </c>
      <c r="AA53" s="211">
        <v>14626</v>
      </c>
      <c r="AB53" s="211">
        <v>24.2</v>
      </c>
      <c r="AC53" s="211">
        <v>4</v>
      </c>
      <c r="AD53" s="211">
        <v>64.900000000000006</v>
      </c>
      <c r="AE53" s="211">
        <v>56.7</v>
      </c>
      <c r="AF53" s="211" t="s">
        <v>119</v>
      </c>
      <c r="AG53" s="211">
        <v>2.6</v>
      </c>
      <c r="AH53" s="211" t="s">
        <v>119</v>
      </c>
      <c r="AI53" s="211" t="s">
        <v>119</v>
      </c>
      <c r="AJ53" s="211" t="s">
        <v>119</v>
      </c>
      <c r="AK53" s="211" t="s">
        <v>119</v>
      </c>
      <c r="AL53" s="211" t="s">
        <v>119</v>
      </c>
    </row>
    <row r="54" spans="1:38" x14ac:dyDescent="0.2">
      <c r="B54" s="211" t="s">
        <v>109</v>
      </c>
      <c r="C54" s="211">
        <v>823</v>
      </c>
      <c r="D54" s="211">
        <v>2.2000000000000002</v>
      </c>
      <c r="E54" s="211" t="s">
        <v>78</v>
      </c>
      <c r="F54" s="211">
        <v>9.1</v>
      </c>
      <c r="G54" s="211">
        <v>6.1</v>
      </c>
      <c r="H54" s="211" t="s">
        <v>119</v>
      </c>
      <c r="I54" s="211" t="s">
        <v>78</v>
      </c>
      <c r="J54" s="211" t="s">
        <v>119</v>
      </c>
      <c r="K54" s="211" t="s">
        <v>119</v>
      </c>
      <c r="L54" s="211" t="s">
        <v>119</v>
      </c>
      <c r="M54" s="211" t="s">
        <v>119</v>
      </c>
      <c r="N54" s="211" t="s">
        <v>119</v>
      </c>
      <c r="O54" s="211">
        <v>1377</v>
      </c>
      <c r="P54" s="211">
        <v>3.4</v>
      </c>
      <c r="Q54" s="211" t="s">
        <v>78</v>
      </c>
      <c r="R54" s="211">
        <v>11.5</v>
      </c>
      <c r="S54" s="211">
        <v>8.8000000000000007</v>
      </c>
      <c r="T54" s="211" t="s">
        <v>119</v>
      </c>
      <c r="U54" s="211" t="s">
        <v>78</v>
      </c>
      <c r="V54" s="211" t="s">
        <v>119</v>
      </c>
      <c r="W54" s="211" t="s">
        <v>119</v>
      </c>
      <c r="X54" s="211" t="s">
        <v>119</v>
      </c>
      <c r="Y54" s="211" t="s">
        <v>119</v>
      </c>
      <c r="Z54" s="211" t="s">
        <v>119</v>
      </c>
      <c r="AA54" s="211">
        <v>2200</v>
      </c>
      <c r="AB54" s="211">
        <v>3</v>
      </c>
      <c r="AC54" s="211">
        <v>0.5</v>
      </c>
      <c r="AD54" s="211">
        <v>10.6</v>
      </c>
      <c r="AE54" s="211">
        <v>7.8</v>
      </c>
      <c r="AF54" s="211" t="s">
        <v>119</v>
      </c>
      <c r="AG54" s="211" t="s">
        <v>78</v>
      </c>
      <c r="AH54" s="211" t="s">
        <v>119</v>
      </c>
      <c r="AI54" s="211" t="s">
        <v>119</v>
      </c>
      <c r="AJ54" s="211" t="s">
        <v>119</v>
      </c>
      <c r="AK54" s="211" t="s">
        <v>119</v>
      </c>
      <c r="AL54" s="211" t="s">
        <v>119</v>
      </c>
    </row>
    <row r="55" spans="1:38" x14ac:dyDescent="0.2">
      <c r="B55" s="211" t="s">
        <v>110</v>
      </c>
      <c r="C55" s="211">
        <v>210</v>
      </c>
      <c r="D55" s="211">
        <v>1.9</v>
      </c>
      <c r="E55" s="211" t="s">
        <v>78</v>
      </c>
      <c r="F55" s="211">
        <v>3.8</v>
      </c>
      <c r="G55" s="211">
        <v>3.3</v>
      </c>
      <c r="H55" s="211" t="s">
        <v>119</v>
      </c>
      <c r="I55" s="211" t="s">
        <v>78</v>
      </c>
      <c r="J55" s="211" t="s">
        <v>119</v>
      </c>
      <c r="K55" s="211" t="s">
        <v>119</v>
      </c>
      <c r="L55" s="211" t="s">
        <v>119</v>
      </c>
      <c r="M55" s="211" t="s">
        <v>119</v>
      </c>
      <c r="N55" s="211" t="s">
        <v>119</v>
      </c>
      <c r="O55" s="211">
        <v>284</v>
      </c>
      <c r="P55" s="211">
        <v>2.5</v>
      </c>
      <c r="Q55" s="211" t="s">
        <v>78</v>
      </c>
      <c r="R55" s="211">
        <v>6.7</v>
      </c>
      <c r="S55" s="211">
        <v>4.5999999999999996</v>
      </c>
      <c r="T55" s="211" t="s">
        <v>119</v>
      </c>
      <c r="U55" s="211" t="s">
        <v>78</v>
      </c>
      <c r="V55" s="211" t="s">
        <v>119</v>
      </c>
      <c r="W55" s="211" t="s">
        <v>119</v>
      </c>
      <c r="X55" s="211" t="s">
        <v>119</v>
      </c>
      <c r="Y55" s="211" t="s">
        <v>119</v>
      </c>
      <c r="Z55" s="211" t="s">
        <v>119</v>
      </c>
      <c r="AA55" s="211">
        <v>494</v>
      </c>
      <c r="AB55" s="211">
        <v>2.2000000000000002</v>
      </c>
      <c r="AC55" s="211">
        <v>1.2</v>
      </c>
      <c r="AD55" s="211">
        <v>5.5</v>
      </c>
      <c r="AE55" s="211">
        <v>4</v>
      </c>
      <c r="AF55" s="211" t="s">
        <v>119</v>
      </c>
      <c r="AG55" s="211" t="s">
        <v>78</v>
      </c>
      <c r="AH55" s="211" t="s">
        <v>119</v>
      </c>
      <c r="AI55" s="211" t="s">
        <v>119</v>
      </c>
      <c r="AJ55" s="211" t="s">
        <v>119</v>
      </c>
      <c r="AK55" s="211" t="s">
        <v>119</v>
      </c>
      <c r="AL55" s="211" t="s">
        <v>119</v>
      </c>
    </row>
    <row r="56" spans="1:38" x14ac:dyDescent="0.2">
      <c r="B56" s="211" t="s">
        <v>111</v>
      </c>
      <c r="C56" s="211">
        <v>7844</v>
      </c>
      <c r="D56" s="211">
        <v>40.200000000000003</v>
      </c>
      <c r="E56" s="211">
        <v>19.3</v>
      </c>
      <c r="F56" s="211">
        <v>73.900000000000006</v>
      </c>
      <c r="G56" s="211">
        <v>69.900000000000006</v>
      </c>
      <c r="H56" s="211" t="s">
        <v>119</v>
      </c>
      <c r="I56" s="211">
        <v>8.1999999999999993</v>
      </c>
      <c r="J56" s="211" t="s">
        <v>119</v>
      </c>
      <c r="K56" s="211" t="s">
        <v>119</v>
      </c>
      <c r="L56" s="211" t="s">
        <v>119</v>
      </c>
      <c r="M56" s="211" t="s">
        <v>119</v>
      </c>
      <c r="N56" s="211" t="s">
        <v>119</v>
      </c>
      <c r="O56" s="211">
        <v>14528</v>
      </c>
      <c r="P56" s="211">
        <v>28.5</v>
      </c>
      <c r="Q56" s="211">
        <v>11.6</v>
      </c>
      <c r="R56" s="211">
        <v>65.099999999999994</v>
      </c>
      <c r="S56" s="211">
        <v>60.5</v>
      </c>
      <c r="T56" s="211" t="s">
        <v>119</v>
      </c>
      <c r="U56" s="211">
        <v>3.2</v>
      </c>
      <c r="V56" s="211" t="s">
        <v>119</v>
      </c>
      <c r="W56" s="211" t="s">
        <v>119</v>
      </c>
      <c r="X56" s="211" t="s">
        <v>119</v>
      </c>
      <c r="Y56" s="211" t="s">
        <v>119</v>
      </c>
      <c r="Z56" s="211" t="s">
        <v>119</v>
      </c>
      <c r="AA56" s="211">
        <v>22372</v>
      </c>
      <c r="AB56" s="211">
        <v>32.6</v>
      </c>
      <c r="AC56" s="211">
        <v>14.3</v>
      </c>
      <c r="AD56" s="211">
        <v>68.2</v>
      </c>
      <c r="AE56" s="211">
        <v>63.8</v>
      </c>
      <c r="AF56" s="211" t="s">
        <v>119</v>
      </c>
      <c r="AG56" s="211">
        <v>4.9000000000000004</v>
      </c>
      <c r="AH56" s="211" t="s">
        <v>119</v>
      </c>
      <c r="AI56" s="211" t="s">
        <v>119</v>
      </c>
      <c r="AJ56" s="211" t="s">
        <v>119</v>
      </c>
      <c r="AK56" s="211" t="s">
        <v>119</v>
      </c>
      <c r="AL56" s="211" t="s">
        <v>119</v>
      </c>
    </row>
    <row r="57" spans="1:38" x14ac:dyDescent="0.2">
      <c r="B57" s="211" t="s">
        <v>112</v>
      </c>
      <c r="C57" s="211">
        <v>1117</v>
      </c>
      <c r="D57" s="211">
        <v>34.299999999999997</v>
      </c>
      <c r="E57" s="211">
        <v>10.199999999999999</v>
      </c>
      <c r="F57" s="211">
        <v>77.8</v>
      </c>
      <c r="G57" s="211">
        <v>67.900000000000006</v>
      </c>
      <c r="H57" s="211" t="s">
        <v>119</v>
      </c>
      <c r="I57" s="211">
        <v>9.9</v>
      </c>
      <c r="J57" s="211" t="s">
        <v>119</v>
      </c>
      <c r="K57" s="211" t="s">
        <v>119</v>
      </c>
      <c r="L57" s="211" t="s">
        <v>119</v>
      </c>
      <c r="M57" s="211" t="s">
        <v>119</v>
      </c>
      <c r="N57" s="211" t="s">
        <v>119</v>
      </c>
      <c r="O57" s="211">
        <v>2419</v>
      </c>
      <c r="P57" s="211">
        <v>35.299999999999997</v>
      </c>
      <c r="Q57" s="211">
        <v>11.5</v>
      </c>
      <c r="R57" s="211">
        <v>78.599999999999994</v>
      </c>
      <c r="S57" s="211">
        <v>71.400000000000006</v>
      </c>
      <c r="T57" s="211" t="s">
        <v>119</v>
      </c>
      <c r="U57" s="211">
        <v>5.5</v>
      </c>
      <c r="V57" s="211" t="s">
        <v>119</v>
      </c>
      <c r="W57" s="211" t="s">
        <v>119</v>
      </c>
      <c r="X57" s="211" t="s">
        <v>119</v>
      </c>
      <c r="Y57" s="211" t="s">
        <v>119</v>
      </c>
      <c r="Z57" s="211" t="s">
        <v>119</v>
      </c>
      <c r="AA57" s="211">
        <v>3536</v>
      </c>
      <c r="AB57" s="211">
        <v>35</v>
      </c>
      <c r="AC57" s="211">
        <v>11.1</v>
      </c>
      <c r="AD57" s="211">
        <v>78.3</v>
      </c>
      <c r="AE57" s="211">
        <v>70.2</v>
      </c>
      <c r="AF57" s="211" t="s">
        <v>119</v>
      </c>
      <c r="AG57" s="211">
        <v>6.9</v>
      </c>
      <c r="AH57" s="211" t="s">
        <v>119</v>
      </c>
      <c r="AI57" s="211" t="s">
        <v>119</v>
      </c>
      <c r="AJ57" s="211" t="s">
        <v>119</v>
      </c>
      <c r="AK57" s="211" t="s">
        <v>119</v>
      </c>
      <c r="AL57" s="211" t="s">
        <v>119</v>
      </c>
    </row>
    <row r="58" spans="1:38" x14ac:dyDescent="0.2">
      <c r="B58" s="211" t="s">
        <v>113</v>
      </c>
      <c r="C58" s="211">
        <v>668</v>
      </c>
      <c r="D58" s="211">
        <v>64.7</v>
      </c>
      <c r="E58" s="211">
        <v>39.4</v>
      </c>
      <c r="F58" s="211">
        <v>91</v>
      </c>
      <c r="G58" s="211">
        <v>86.5</v>
      </c>
      <c r="H58" s="211" t="s">
        <v>119</v>
      </c>
      <c r="I58" s="211">
        <v>17.399999999999999</v>
      </c>
      <c r="J58" s="211" t="s">
        <v>119</v>
      </c>
      <c r="K58" s="211" t="s">
        <v>119</v>
      </c>
      <c r="L58" s="211" t="s">
        <v>119</v>
      </c>
      <c r="M58" s="211" t="s">
        <v>119</v>
      </c>
      <c r="N58" s="211" t="s">
        <v>119</v>
      </c>
      <c r="O58" s="211">
        <v>630</v>
      </c>
      <c r="P58" s="211">
        <v>58.3</v>
      </c>
      <c r="Q58" s="211">
        <v>32.4</v>
      </c>
      <c r="R58" s="211">
        <v>87.8</v>
      </c>
      <c r="S58" s="211">
        <v>81.099999999999994</v>
      </c>
      <c r="T58" s="211" t="s">
        <v>119</v>
      </c>
      <c r="U58" s="211">
        <v>10.8</v>
      </c>
      <c r="V58" s="211" t="s">
        <v>119</v>
      </c>
      <c r="W58" s="211" t="s">
        <v>119</v>
      </c>
      <c r="X58" s="211" t="s">
        <v>119</v>
      </c>
      <c r="Y58" s="211" t="s">
        <v>119</v>
      </c>
      <c r="Z58" s="211" t="s">
        <v>119</v>
      </c>
      <c r="AA58" s="211">
        <v>1298</v>
      </c>
      <c r="AB58" s="211">
        <v>61.6</v>
      </c>
      <c r="AC58" s="211">
        <v>36</v>
      </c>
      <c r="AD58" s="211">
        <v>89.4</v>
      </c>
      <c r="AE58" s="211">
        <v>83.9</v>
      </c>
      <c r="AF58" s="211" t="s">
        <v>119</v>
      </c>
      <c r="AG58" s="211">
        <v>14.2</v>
      </c>
      <c r="AH58" s="211" t="s">
        <v>119</v>
      </c>
      <c r="AI58" s="211" t="s">
        <v>119</v>
      </c>
      <c r="AJ58" s="211" t="s">
        <v>119</v>
      </c>
      <c r="AK58" s="211" t="s">
        <v>119</v>
      </c>
      <c r="AL58" s="211" t="s">
        <v>119</v>
      </c>
    </row>
    <row r="59" spans="1:38" x14ac:dyDescent="0.2">
      <c r="B59" s="211" t="s">
        <v>114</v>
      </c>
      <c r="C59" s="211">
        <v>318</v>
      </c>
      <c r="D59" s="211">
        <v>65.400000000000006</v>
      </c>
      <c r="E59" s="211">
        <v>43.1</v>
      </c>
      <c r="F59" s="211">
        <v>91.5</v>
      </c>
      <c r="G59" s="211">
        <v>89.3</v>
      </c>
      <c r="H59" s="211" t="s">
        <v>119</v>
      </c>
      <c r="I59" s="211">
        <v>24.5</v>
      </c>
      <c r="J59" s="211" t="s">
        <v>119</v>
      </c>
      <c r="K59" s="211" t="s">
        <v>119</v>
      </c>
      <c r="L59" s="211" t="s">
        <v>119</v>
      </c>
      <c r="M59" s="211" t="s">
        <v>119</v>
      </c>
      <c r="N59" s="211" t="s">
        <v>119</v>
      </c>
      <c r="O59" s="211">
        <v>364</v>
      </c>
      <c r="P59" s="211">
        <v>60.7</v>
      </c>
      <c r="Q59" s="211">
        <v>36.299999999999997</v>
      </c>
      <c r="R59" s="211">
        <v>87.1</v>
      </c>
      <c r="S59" s="211">
        <v>85.4</v>
      </c>
      <c r="T59" s="211" t="s">
        <v>119</v>
      </c>
      <c r="U59" s="211">
        <v>12.1</v>
      </c>
      <c r="V59" s="211" t="s">
        <v>119</v>
      </c>
      <c r="W59" s="211" t="s">
        <v>119</v>
      </c>
      <c r="X59" s="211" t="s">
        <v>119</v>
      </c>
      <c r="Y59" s="211" t="s">
        <v>119</v>
      </c>
      <c r="Z59" s="211" t="s">
        <v>119</v>
      </c>
      <c r="AA59" s="211">
        <v>682</v>
      </c>
      <c r="AB59" s="211">
        <v>62.9</v>
      </c>
      <c r="AC59" s="211">
        <v>39.4</v>
      </c>
      <c r="AD59" s="211">
        <v>89.1</v>
      </c>
      <c r="AE59" s="211">
        <v>87.2</v>
      </c>
      <c r="AF59" s="211" t="s">
        <v>119</v>
      </c>
      <c r="AG59" s="211">
        <v>17.899999999999999</v>
      </c>
      <c r="AH59" s="211" t="s">
        <v>119</v>
      </c>
      <c r="AI59" s="211" t="s">
        <v>119</v>
      </c>
      <c r="AJ59" s="211" t="s">
        <v>119</v>
      </c>
      <c r="AK59" s="211" t="s">
        <v>119</v>
      </c>
      <c r="AL59" s="211" t="s">
        <v>119</v>
      </c>
    </row>
    <row r="60" spans="1:38" x14ac:dyDescent="0.2">
      <c r="B60" s="211" t="s">
        <v>115</v>
      </c>
      <c r="C60" s="211">
        <v>24</v>
      </c>
      <c r="D60" s="211">
        <v>45.8</v>
      </c>
      <c r="E60" s="211">
        <v>33.299999999999997</v>
      </c>
      <c r="F60" s="211">
        <v>70.8</v>
      </c>
      <c r="G60" s="211">
        <v>62.5</v>
      </c>
      <c r="H60" s="211" t="s">
        <v>119</v>
      </c>
      <c r="I60" s="211">
        <v>12.5</v>
      </c>
      <c r="J60" s="211" t="s">
        <v>119</v>
      </c>
      <c r="K60" s="211" t="s">
        <v>119</v>
      </c>
      <c r="L60" s="211" t="s">
        <v>119</v>
      </c>
      <c r="M60" s="211" t="s">
        <v>119</v>
      </c>
      <c r="N60" s="211" t="s">
        <v>119</v>
      </c>
      <c r="O60" s="211">
        <v>24</v>
      </c>
      <c r="P60" s="211">
        <v>45.8</v>
      </c>
      <c r="Q60" s="211">
        <v>37.5</v>
      </c>
      <c r="R60" s="211">
        <v>62.5</v>
      </c>
      <c r="S60" s="211">
        <v>62.5</v>
      </c>
      <c r="T60" s="211" t="s">
        <v>119</v>
      </c>
      <c r="U60" s="211">
        <v>12.5</v>
      </c>
      <c r="V60" s="211" t="s">
        <v>119</v>
      </c>
      <c r="W60" s="211" t="s">
        <v>119</v>
      </c>
      <c r="X60" s="211" t="s">
        <v>119</v>
      </c>
      <c r="Y60" s="211" t="s">
        <v>119</v>
      </c>
      <c r="Z60" s="211" t="s">
        <v>119</v>
      </c>
      <c r="AA60" s="211">
        <v>48</v>
      </c>
      <c r="AB60" s="211">
        <v>45.8</v>
      </c>
      <c r="AC60" s="211">
        <v>35.4</v>
      </c>
      <c r="AD60" s="211">
        <v>66.7</v>
      </c>
      <c r="AE60" s="211">
        <v>62.5</v>
      </c>
      <c r="AF60" s="211" t="s">
        <v>119</v>
      </c>
      <c r="AG60" s="211">
        <v>12.5</v>
      </c>
      <c r="AH60" s="211" t="s">
        <v>119</v>
      </c>
      <c r="AI60" s="211" t="s">
        <v>119</v>
      </c>
      <c r="AJ60" s="211" t="s">
        <v>119</v>
      </c>
      <c r="AK60" s="211" t="s">
        <v>119</v>
      </c>
      <c r="AL60" s="211" t="s">
        <v>119</v>
      </c>
    </row>
    <row r="61" spans="1:38" x14ac:dyDescent="0.2">
      <c r="B61" s="211" t="s">
        <v>116</v>
      </c>
      <c r="C61" s="211">
        <v>874</v>
      </c>
      <c r="D61" s="211">
        <v>52.5</v>
      </c>
      <c r="E61" s="211">
        <v>33.4</v>
      </c>
      <c r="F61" s="211">
        <v>78.7</v>
      </c>
      <c r="G61" s="211">
        <v>74.900000000000006</v>
      </c>
      <c r="H61" s="211" t="s">
        <v>119</v>
      </c>
      <c r="I61" s="211">
        <v>19.100000000000001</v>
      </c>
      <c r="J61" s="211" t="s">
        <v>119</v>
      </c>
      <c r="K61" s="211" t="s">
        <v>119</v>
      </c>
      <c r="L61" s="211" t="s">
        <v>119</v>
      </c>
      <c r="M61" s="211" t="s">
        <v>119</v>
      </c>
      <c r="N61" s="211" t="s">
        <v>119</v>
      </c>
      <c r="O61" s="211">
        <v>1133</v>
      </c>
      <c r="P61" s="211">
        <v>48.2</v>
      </c>
      <c r="Q61" s="211">
        <v>27.1</v>
      </c>
      <c r="R61" s="211">
        <v>77.900000000000006</v>
      </c>
      <c r="S61" s="211">
        <v>73.400000000000006</v>
      </c>
      <c r="T61" s="211" t="s">
        <v>119</v>
      </c>
      <c r="U61" s="211">
        <v>11.6</v>
      </c>
      <c r="V61" s="211" t="s">
        <v>119</v>
      </c>
      <c r="W61" s="211" t="s">
        <v>119</v>
      </c>
      <c r="X61" s="211" t="s">
        <v>119</v>
      </c>
      <c r="Y61" s="211" t="s">
        <v>119</v>
      </c>
      <c r="Z61" s="211" t="s">
        <v>119</v>
      </c>
      <c r="AA61" s="211">
        <v>2007</v>
      </c>
      <c r="AB61" s="211">
        <v>50.1</v>
      </c>
      <c r="AC61" s="211">
        <v>29.8</v>
      </c>
      <c r="AD61" s="211">
        <v>78.3</v>
      </c>
      <c r="AE61" s="211">
        <v>74.099999999999994</v>
      </c>
      <c r="AF61" s="211" t="s">
        <v>119</v>
      </c>
      <c r="AG61" s="211">
        <v>14.8</v>
      </c>
      <c r="AH61" s="211" t="s">
        <v>119</v>
      </c>
      <c r="AI61" s="211" t="s">
        <v>119</v>
      </c>
      <c r="AJ61" s="211" t="s">
        <v>119</v>
      </c>
      <c r="AK61" s="211" t="s">
        <v>119</v>
      </c>
      <c r="AL61" s="211" t="s">
        <v>119</v>
      </c>
    </row>
    <row r="62" spans="1:38" x14ac:dyDescent="0.2">
      <c r="B62" s="211" t="s">
        <v>117</v>
      </c>
      <c r="C62" s="211">
        <v>573</v>
      </c>
      <c r="D62" s="211">
        <v>37.200000000000003</v>
      </c>
      <c r="E62" s="211">
        <v>20.8</v>
      </c>
      <c r="F62" s="211">
        <v>61.6</v>
      </c>
      <c r="G62" s="211">
        <v>58.3</v>
      </c>
      <c r="H62" s="211" t="s">
        <v>119</v>
      </c>
      <c r="I62" s="211">
        <v>11.2</v>
      </c>
      <c r="J62" s="211" t="s">
        <v>119</v>
      </c>
      <c r="K62" s="211" t="s">
        <v>119</v>
      </c>
      <c r="L62" s="211" t="s">
        <v>119</v>
      </c>
      <c r="M62" s="211" t="s">
        <v>119</v>
      </c>
      <c r="N62" s="211" t="s">
        <v>119</v>
      </c>
      <c r="O62" s="211">
        <v>3380</v>
      </c>
      <c r="P62" s="211">
        <v>40.9</v>
      </c>
      <c r="Q62" s="211">
        <v>22.6</v>
      </c>
      <c r="R62" s="211">
        <v>66</v>
      </c>
      <c r="S62" s="211">
        <v>61.7</v>
      </c>
      <c r="T62" s="211" t="s">
        <v>119</v>
      </c>
      <c r="U62" s="211">
        <v>8.8000000000000007</v>
      </c>
      <c r="V62" s="211" t="s">
        <v>119</v>
      </c>
      <c r="W62" s="211" t="s">
        <v>119</v>
      </c>
      <c r="X62" s="211" t="s">
        <v>119</v>
      </c>
      <c r="Y62" s="211" t="s">
        <v>119</v>
      </c>
      <c r="Z62" s="211" t="s">
        <v>119</v>
      </c>
      <c r="AA62" s="211">
        <v>3953</v>
      </c>
      <c r="AB62" s="211">
        <v>40.299999999999997</v>
      </c>
      <c r="AC62" s="211">
        <v>22.3</v>
      </c>
      <c r="AD62" s="211">
        <v>65.3</v>
      </c>
      <c r="AE62" s="211">
        <v>61.2</v>
      </c>
      <c r="AF62" s="211" t="s">
        <v>119</v>
      </c>
      <c r="AG62" s="211">
        <v>9.1999999999999993</v>
      </c>
      <c r="AH62" s="211" t="s">
        <v>119</v>
      </c>
      <c r="AI62" s="211" t="s">
        <v>119</v>
      </c>
      <c r="AJ62" s="211" t="s">
        <v>119</v>
      </c>
      <c r="AK62" s="211" t="s">
        <v>119</v>
      </c>
      <c r="AL62" s="211" t="s">
        <v>119</v>
      </c>
    </row>
    <row r="63" spans="1:38" x14ac:dyDescent="0.2">
      <c r="B63" s="211" t="s">
        <v>118</v>
      </c>
      <c r="C63" s="211">
        <v>1789</v>
      </c>
      <c r="D63" s="211">
        <v>53.9</v>
      </c>
      <c r="E63" s="211">
        <v>27.8</v>
      </c>
      <c r="F63" s="211">
        <v>82.2</v>
      </c>
      <c r="G63" s="211">
        <v>78.8</v>
      </c>
      <c r="H63" s="211" t="s">
        <v>119</v>
      </c>
      <c r="I63" s="211">
        <v>12.4</v>
      </c>
      <c r="J63" s="211" t="s">
        <v>119</v>
      </c>
      <c r="K63" s="211" t="s">
        <v>119</v>
      </c>
      <c r="L63" s="211" t="s">
        <v>119</v>
      </c>
      <c r="M63" s="211" t="s">
        <v>119</v>
      </c>
      <c r="N63" s="211" t="s">
        <v>119</v>
      </c>
      <c r="O63" s="211">
        <v>2057</v>
      </c>
      <c r="P63" s="211">
        <v>49.3</v>
      </c>
      <c r="Q63" s="211">
        <v>25.5</v>
      </c>
      <c r="R63" s="211">
        <v>84.2</v>
      </c>
      <c r="S63" s="211">
        <v>80.8</v>
      </c>
      <c r="T63" s="211" t="s">
        <v>119</v>
      </c>
      <c r="U63" s="211">
        <v>10.5</v>
      </c>
      <c r="V63" s="211" t="s">
        <v>119</v>
      </c>
      <c r="W63" s="211" t="s">
        <v>119</v>
      </c>
      <c r="X63" s="211" t="s">
        <v>119</v>
      </c>
      <c r="Y63" s="211" t="s">
        <v>119</v>
      </c>
      <c r="Z63" s="211" t="s">
        <v>119</v>
      </c>
      <c r="AA63" s="211">
        <v>3846</v>
      </c>
      <c r="AB63" s="211">
        <v>51.4</v>
      </c>
      <c r="AC63" s="211">
        <v>26.6</v>
      </c>
      <c r="AD63" s="211">
        <v>83.3</v>
      </c>
      <c r="AE63" s="211">
        <v>79.8</v>
      </c>
      <c r="AF63" s="211" t="s">
        <v>119</v>
      </c>
      <c r="AG63" s="211">
        <v>11.4</v>
      </c>
      <c r="AH63" s="211" t="s">
        <v>119</v>
      </c>
      <c r="AI63" s="211" t="s">
        <v>119</v>
      </c>
      <c r="AJ63" s="211" t="s">
        <v>119</v>
      </c>
      <c r="AK63" s="211" t="s">
        <v>119</v>
      </c>
      <c r="AL63" s="211" t="s">
        <v>119</v>
      </c>
    </row>
    <row r="64" spans="1:38" ht="12.75" customHeight="1" x14ac:dyDescent="0.2">
      <c r="B64" s="189" t="s">
        <v>492</v>
      </c>
      <c r="C64" s="211">
        <v>22280</v>
      </c>
      <c r="D64" s="211">
        <v>37.799999999999997</v>
      </c>
      <c r="E64" s="211">
        <v>16.2</v>
      </c>
      <c r="F64" s="211">
        <v>72.400000000000006</v>
      </c>
      <c r="G64" s="211">
        <v>66.7</v>
      </c>
      <c r="H64" s="211" t="s">
        <v>119</v>
      </c>
      <c r="I64" s="211">
        <v>7.8</v>
      </c>
      <c r="J64" s="211" t="s">
        <v>119</v>
      </c>
      <c r="K64" s="211" t="s">
        <v>119</v>
      </c>
      <c r="L64" s="211" t="s">
        <v>119</v>
      </c>
      <c r="M64" s="211" t="s">
        <v>119</v>
      </c>
      <c r="N64" s="211" t="s">
        <v>119</v>
      </c>
      <c r="O64" s="211">
        <v>40886</v>
      </c>
      <c r="P64" s="211">
        <v>31.9</v>
      </c>
      <c r="Q64" s="211">
        <v>12.3</v>
      </c>
      <c r="R64" s="211">
        <v>68.3</v>
      </c>
      <c r="S64" s="211">
        <v>63.1</v>
      </c>
      <c r="T64" s="211" t="s">
        <v>119</v>
      </c>
      <c r="U64" s="211">
        <v>4.3</v>
      </c>
      <c r="V64" s="211" t="s">
        <v>119</v>
      </c>
      <c r="W64" s="211" t="s">
        <v>119</v>
      </c>
      <c r="X64" s="211" t="s">
        <v>119</v>
      </c>
      <c r="Y64" s="211" t="s">
        <v>119</v>
      </c>
      <c r="Z64" s="211" t="s">
        <v>119</v>
      </c>
      <c r="AA64" s="211">
        <v>63166</v>
      </c>
      <c r="AB64" s="211">
        <v>34</v>
      </c>
      <c r="AC64" s="211">
        <v>13.7</v>
      </c>
      <c r="AD64" s="211">
        <v>69.8</v>
      </c>
      <c r="AE64" s="211">
        <v>64.400000000000006</v>
      </c>
      <c r="AF64" s="211" t="s">
        <v>119</v>
      </c>
      <c r="AG64" s="211">
        <v>5.5</v>
      </c>
      <c r="AH64" s="211" t="s">
        <v>119</v>
      </c>
      <c r="AI64" s="211" t="s">
        <v>119</v>
      </c>
      <c r="AJ64" s="211" t="s">
        <v>119</v>
      </c>
      <c r="AK64" s="211" t="s">
        <v>119</v>
      </c>
      <c r="AL64" s="211" t="s">
        <v>119</v>
      </c>
    </row>
    <row r="65" spans="2:38" x14ac:dyDescent="0.2">
      <c r="B65" s="39" t="s">
        <v>120</v>
      </c>
      <c r="C65" s="211" t="s">
        <v>119</v>
      </c>
      <c r="D65" s="211" t="s">
        <v>119</v>
      </c>
      <c r="E65" s="211" t="s">
        <v>119</v>
      </c>
      <c r="F65" s="211" t="s">
        <v>119</v>
      </c>
      <c r="G65" s="211" t="s">
        <v>119</v>
      </c>
      <c r="H65" s="211" t="s">
        <v>119</v>
      </c>
      <c r="I65" s="211" t="s">
        <v>119</v>
      </c>
      <c r="J65" s="211" t="s">
        <v>119</v>
      </c>
      <c r="K65" s="211" t="s">
        <v>119</v>
      </c>
      <c r="L65" s="211" t="s">
        <v>119</v>
      </c>
      <c r="M65" s="211" t="s">
        <v>119</v>
      </c>
      <c r="N65" s="211" t="s">
        <v>119</v>
      </c>
      <c r="O65" s="211" t="s">
        <v>119</v>
      </c>
      <c r="P65" s="211" t="s">
        <v>119</v>
      </c>
      <c r="Q65" s="211" t="s">
        <v>119</v>
      </c>
      <c r="R65" s="211" t="s">
        <v>119</v>
      </c>
      <c r="S65" s="211" t="s">
        <v>119</v>
      </c>
      <c r="T65" s="211" t="s">
        <v>119</v>
      </c>
      <c r="U65" s="211" t="s">
        <v>119</v>
      </c>
      <c r="V65" s="211" t="s">
        <v>119</v>
      </c>
      <c r="W65" s="211" t="s">
        <v>119</v>
      </c>
      <c r="X65" s="211" t="s">
        <v>119</v>
      </c>
      <c r="Y65" s="211" t="s">
        <v>119</v>
      </c>
      <c r="Z65" s="211" t="s">
        <v>119</v>
      </c>
      <c r="AA65" s="211" t="s">
        <v>119</v>
      </c>
      <c r="AB65" s="211" t="s">
        <v>119</v>
      </c>
      <c r="AC65" s="211" t="s">
        <v>119</v>
      </c>
      <c r="AD65" s="211" t="s">
        <v>119</v>
      </c>
      <c r="AE65" s="211" t="s">
        <v>119</v>
      </c>
      <c r="AF65" s="211" t="s">
        <v>119</v>
      </c>
      <c r="AG65" s="211" t="s">
        <v>119</v>
      </c>
      <c r="AH65" s="211" t="s">
        <v>119</v>
      </c>
      <c r="AI65" s="211" t="s">
        <v>119</v>
      </c>
      <c r="AJ65" s="211" t="s">
        <v>119</v>
      </c>
      <c r="AK65" s="211" t="s">
        <v>119</v>
      </c>
      <c r="AL65" s="211" t="s">
        <v>119</v>
      </c>
    </row>
    <row r="66" spans="2:38" x14ac:dyDescent="0.2">
      <c r="B66" s="39" t="s">
        <v>121</v>
      </c>
      <c r="C66" s="211" t="s">
        <v>119</v>
      </c>
      <c r="D66" s="211" t="s">
        <v>119</v>
      </c>
      <c r="E66" s="211" t="s">
        <v>119</v>
      </c>
      <c r="F66" s="211" t="s">
        <v>119</v>
      </c>
      <c r="G66" s="211" t="s">
        <v>119</v>
      </c>
      <c r="H66" s="211" t="s">
        <v>119</v>
      </c>
      <c r="I66" s="211" t="s">
        <v>119</v>
      </c>
      <c r="J66" s="211" t="s">
        <v>119</v>
      </c>
      <c r="K66" s="211" t="s">
        <v>119</v>
      </c>
      <c r="L66" s="211" t="s">
        <v>119</v>
      </c>
      <c r="M66" s="211" t="s">
        <v>119</v>
      </c>
      <c r="N66" s="211" t="s">
        <v>119</v>
      </c>
      <c r="O66" s="211" t="s">
        <v>119</v>
      </c>
      <c r="P66" s="211" t="s">
        <v>119</v>
      </c>
      <c r="Q66" s="211" t="s">
        <v>119</v>
      </c>
      <c r="R66" s="211" t="s">
        <v>119</v>
      </c>
      <c r="S66" s="211" t="s">
        <v>119</v>
      </c>
      <c r="T66" s="211" t="s">
        <v>119</v>
      </c>
      <c r="U66" s="211" t="s">
        <v>119</v>
      </c>
      <c r="V66" s="211" t="s">
        <v>119</v>
      </c>
      <c r="W66" s="211" t="s">
        <v>119</v>
      </c>
      <c r="X66" s="211" t="s">
        <v>119</v>
      </c>
      <c r="Y66" s="211" t="s">
        <v>119</v>
      </c>
      <c r="Z66" s="211" t="s">
        <v>119</v>
      </c>
      <c r="AA66" s="211" t="s">
        <v>119</v>
      </c>
      <c r="AB66" s="211" t="s">
        <v>119</v>
      </c>
      <c r="AC66" s="211" t="s">
        <v>119</v>
      </c>
      <c r="AD66" s="211" t="s">
        <v>119</v>
      </c>
      <c r="AE66" s="211" t="s">
        <v>119</v>
      </c>
      <c r="AF66" s="211" t="s">
        <v>119</v>
      </c>
      <c r="AG66" s="211" t="s">
        <v>119</v>
      </c>
      <c r="AH66" s="211" t="s">
        <v>119</v>
      </c>
      <c r="AI66" s="211" t="s">
        <v>119</v>
      </c>
      <c r="AJ66" s="211" t="s">
        <v>119</v>
      </c>
      <c r="AK66" s="211" t="s">
        <v>119</v>
      </c>
      <c r="AL66" s="211" t="s">
        <v>119</v>
      </c>
    </row>
    <row r="67" spans="2:38" x14ac:dyDescent="0.2">
      <c r="B67" s="211" t="s">
        <v>22</v>
      </c>
      <c r="C67" s="211" t="s">
        <v>119</v>
      </c>
      <c r="D67" s="211" t="s">
        <v>119</v>
      </c>
      <c r="E67" s="211" t="s">
        <v>119</v>
      </c>
      <c r="F67" s="211" t="s">
        <v>119</v>
      </c>
      <c r="G67" s="211" t="s">
        <v>119</v>
      </c>
      <c r="H67" s="211" t="s">
        <v>119</v>
      </c>
      <c r="I67" s="211" t="s">
        <v>119</v>
      </c>
      <c r="J67" s="211" t="s">
        <v>119</v>
      </c>
      <c r="K67" s="211" t="s">
        <v>119</v>
      </c>
      <c r="L67" s="211" t="s">
        <v>119</v>
      </c>
      <c r="M67" s="211" t="s">
        <v>119</v>
      </c>
      <c r="N67" s="211" t="s">
        <v>119</v>
      </c>
      <c r="O67" s="211" t="s">
        <v>119</v>
      </c>
      <c r="P67" s="211" t="s">
        <v>119</v>
      </c>
      <c r="Q67" s="211" t="s">
        <v>119</v>
      </c>
      <c r="R67" s="211" t="s">
        <v>119</v>
      </c>
      <c r="S67" s="211" t="s">
        <v>119</v>
      </c>
      <c r="T67" s="211" t="s">
        <v>119</v>
      </c>
      <c r="U67" s="211" t="s">
        <v>119</v>
      </c>
      <c r="V67" s="211" t="s">
        <v>119</v>
      </c>
      <c r="W67" s="211" t="s">
        <v>119</v>
      </c>
      <c r="X67" s="211" t="s">
        <v>119</v>
      </c>
      <c r="Y67" s="211" t="s">
        <v>119</v>
      </c>
      <c r="Z67" s="211" t="s">
        <v>119</v>
      </c>
      <c r="AA67" s="211" t="s">
        <v>119</v>
      </c>
      <c r="AB67" s="211" t="s">
        <v>119</v>
      </c>
      <c r="AC67" s="211" t="s">
        <v>119</v>
      </c>
      <c r="AD67" s="211" t="s">
        <v>119</v>
      </c>
      <c r="AE67" s="211" t="s">
        <v>119</v>
      </c>
      <c r="AF67" s="211" t="s">
        <v>119</v>
      </c>
      <c r="AG67" s="211" t="s">
        <v>119</v>
      </c>
      <c r="AH67" s="211" t="s">
        <v>119</v>
      </c>
      <c r="AI67" s="211" t="s">
        <v>119</v>
      </c>
      <c r="AJ67" s="211" t="s">
        <v>119</v>
      </c>
      <c r="AK67" s="211" t="s">
        <v>119</v>
      </c>
      <c r="AL67" s="211" t="s">
        <v>119</v>
      </c>
    </row>
  </sheetData>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sheetPr>
  <dimension ref="A1:AM67"/>
  <sheetViews>
    <sheetView zoomScale="85" workbookViewId="0">
      <pane xSplit="2" ySplit="8" topLeftCell="S15" activePane="bottomRight" state="frozen"/>
      <selection activeCell="B64" sqref="B64"/>
      <selection pane="topRight" activeCell="B64" sqref="B64"/>
      <selection pane="bottomLeft" activeCell="B64" sqref="B64"/>
      <selection pane="bottomRight" activeCell="B64" sqref="B64"/>
    </sheetView>
  </sheetViews>
  <sheetFormatPr defaultRowHeight="12.75" x14ac:dyDescent="0.2"/>
  <cols>
    <col min="1" max="1" width="9.140625" style="211"/>
    <col min="2" max="2" width="43.140625" style="211" customWidth="1"/>
    <col min="3" max="3" width="10.85546875" style="211" customWidth="1"/>
    <col min="4" max="257" width="9.140625" style="211"/>
    <col min="258" max="258" width="43.140625" style="211" customWidth="1"/>
    <col min="259" max="259" width="10.85546875" style="211" customWidth="1"/>
    <col min="260" max="513" width="9.140625" style="211"/>
    <col min="514" max="514" width="43.140625" style="211" customWidth="1"/>
    <col min="515" max="515" width="10.85546875" style="211" customWidth="1"/>
    <col min="516" max="769" width="9.140625" style="211"/>
    <col min="770" max="770" width="43.140625" style="211" customWidth="1"/>
    <col min="771" max="771" width="10.85546875" style="211" customWidth="1"/>
    <col min="772" max="1025" width="9.140625" style="211"/>
    <col min="1026" max="1026" width="43.140625" style="211" customWidth="1"/>
    <col min="1027" max="1027" width="10.85546875" style="211" customWidth="1"/>
    <col min="1028" max="1281" width="9.140625" style="211"/>
    <col min="1282" max="1282" width="43.140625" style="211" customWidth="1"/>
    <col min="1283" max="1283" width="10.85546875" style="211" customWidth="1"/>
    <col min="1284" max="1537" width="9.140625" style="211"/>
    <col min="1538" max="1538" width="43.140625" style="211" customWidth="1"/>
    <col min="1539" max="1539" width="10.85546875" style="211" customWidth="1"/>
    <col min="1540" max="1793" width="9.140625" style="211"/>
    <col min="1794" max="1794" width="43.140625" style="211" customWidth="1"/>
    <col min="1795" max="1795" width="10.85546875" style="211" customWidth="1"/>
    <col min="1796" max="2049" width="9.140625" style="211"/>
    <col min="2050" max="2050" width="43.140625" style="211" customWidth="1"/>
    <col min="2051" max="2051" width="10.85546875" style="211" customWidth="1"/>
    <col min="2052" max="2305" width="9.140625" style="211"/>
    <col min="2306" max="2306" width="43.140625" style="211" customWidth="1"/>
    <col min="2307" max="2307" width="10.85546875" style="211" customWidth="1"/>
    <col min="2308" max="2561" width="9.140625" style="211"/>
    <col min="2562" max="2562" width="43.140625" style="211" customWidth="1"/>
    <col min="2563" max="2563" width="10.85546875" style="211" customWidth="1"/>
    <col min="2564" max="2817" width="9.140625" style="211"/>
    <col min="2818" max="2818" width="43.140625" style="211" customWidth="1"/>
    <col min="2819" max="2819" width="10.85546875" style="211" customWidth="1"/>
    <col min="2820" max="3073" width="9.140625" style="211"/>
    <col min="3074" max="3074" width="43.140625" style="211" customWidth="1"/>
    <col min="3075" max="3075" width="10.85546875" style="211" customWidth="1"/>
    <col min="3076" max="3329" width="9.140625" style="211"/>
    <col min="3330" max="3330" width="43.140625" style="211" customWidth="1"/>
    <col min="3331" max="3331" width="10.85546875" style="211" customWidth="1"/>
    <col min="3332" max="3585" width="9.140625" style="211"/>
    <col min="3586" max="3586" width="43.140625" style="211" customWidth="1"/>
    <col min="3587" max="3587" width="10.85546875" style="211" customWidth="1"/>
    <col min="3588" max="3841" width="9.140625" style="211"/>
    <col min="3842" max="3842" width="43.140625" style="211" customWidth="1"/>
    <col min="3843" max="3843" width="10.85546875" style="211" customWidth="1"/>
    <col min="3844" max="4097" width="9.140625" style="211"/>
    <col min="4098" max="4098" width="43.140625" style="211" customWidth="1"/>
    <col min="4099" max="4099" width="10.85546875" style="211" customWidth="1"/>
    <col min="4100" max="4353" width="9.140625" style="211"/>
    <col min="4354" max="4354" width="43.140625" style="211" customWidth="1"/>
    <col min="4355" max="4355" width="10.85546875" style="211" customWidth="1"/>
    <col min="4356" max="4609" width="9.140625" style="211"/>
    <col min="4610" max="4610" width="43.140625" style="211" customWidth="1"/>
    <col min="4611" max="4611" width="10.85546875" style="211" customWidth="1"/>
    <col min="4612" max="4865" width="9.140625" style="211"/>
    <col min="4866" max="4866" width="43.140625" style="211" customWidth="1"/>
    <col min="4867" max="4867" width="10.85546875" style="211" customWidth="1"/>
    <col min="4868" max="5121" width="9.140625" style="211"/>
    <col min="5122" max="5122" width="43.140625" style="211" customWidth="1"/>
    <col min="5123" max="5123" width="10.85546875" style="211" customWidth="1"/>
    <col min="5124" max="5377" width="9.140625" style="211"/>
    <col min="5378" max="5378" width="43.140625" style="211" customWidth="1"/>
    <col min="5379" max="5379" width="10.85546875" style="211" customWidth="1"/>
    <col min="5380" max="5633" width="9.140625" style="211"/>
    <col min="5634" max="5634" width="43.140625" style="211" customWidth="1"/>
    <col min="5635" max="5635" width="10.85546875" style="211" customWidth="1"/>
    <col min="5636" max="5889" width="9.140625" style="211"/>
    <col min="5890" max="5890" width="43.140625" style="211" customWidth="1"/>
    <col min="5891" max="5891" width="10.85546875" style="211" customWidth="1"/>
    <col min="5892" max="6145" width="9.140625" style="211"/>
    <col min="6146" max="6146" width="43.140625" style="211" customWidth="1"/>
    <col min="6147" max="6147" width="10.85546875" style="211" customWidth="1"/>
    <col min="6148" max="6401" width="9.140625" style="211"/>
    <col min="6402" max="6402" width="43.140625" style="211" customWidth="1"/>
    <col min="6403" max="6403" width="10.85546875" style="211" customWidth="1"/>
    <col min="6404" max="6657" width="9.140625" style="211"/>
    <col min="6658" max="6658" width="43.140625" style="211" customWidth="1"/>
    <col min="6659" max="6659" width="10.85546875" style="211" customWidth="1"/>
    <col min="6660" max="6913" width="9.140625" style="211"/>
    <col min="6914" max="6914" width="43.140625" style="211" customWidth="1"/>
    <col min="6915" max="6915" width="10.85546875" style="211" customWidth="1"/>
    <col min="6916" max="7169" width="9.140625" style="211"/>
    <col min="7170" max="7170" width="43.140625" style="211" customWidth="1"/>
    <col min="7171" max="7171" width="10.85546875" style="211" customWidth="1"/>
    <col min="7172" max="7425" width="9.140625" style="211"/>
    <col min="7426" max="7426" width="43.140625" style="211" customWidth="1"/>
    <col min="7427" max="7427" width="10.85546875" style="211" customWidth="1"/>
    <col min="7428" max="7681" width="9.140625" style="211"/>
    <col min="7682" max="7682" width="43.140625" style="211" customWidth="1"/>
    <col min="7683" max="7683" width="10.85546875" style="211" customWidth="1"/>
    <col min="7684" max="7937" width="9.140625" style="211"/>
    <col min="7938" max="7938" width="43.140625" style="211" customWidth="1"/>
    <col min="7939" max="7939" width="10.85546875" style="211" customWidth="1"/>
    <col min="7940" max="8193" width="9.140625" style="211"/>
    <col min="8194" max="8194" width="43.140625" style="211" customWidth="1"/>
    <col min="8195" max="8195" width="10.85546875" style="211" customWidth="1"/>
    <col min="8196" max="8449" width="9.140625" style="211"/>
    <col min="8450" max="8450" width="43.140625" style="211" customWidth="1"/>
    <col min="8451" max="8451" width="10.85546875" style="211" customWidth="1"/>
    <col min="8452" max="8705" width="9.140625" style="211"/>
    <col min="8706" max="8706" width="43.140625" style="211" customWidth="1"/>
    <col min="8707" max="8707" width="10.85546875" style="211" customWidth="1"/>
    <col min="8708" max="8961" width="9.140625" style="211"/>
    <col min="8962" max="8962" width="43.140625" style="211" customWidth="1"/>
    <col min="8963" max="8963" width="10.85546875" style="211" customWidth="1"/>
    <col min="8964" max="9217" width="9.140625" style="211"/>
    <col min="9218" max="9218" width="43.140625" style="211" customWidth="1"/>
    <col min="9219" max="9219" width="10.85546875" style="211" customWidth="1"/>
    <col min="9220" max="9473" width="9.140625" style="211"/>
    <col min="9474" max="9474" width="43.140625" style="211" customWidth="1"/>
    <col min="9475" max="9475" width="10.85546875" style="211" customWidth="1"/>
    <col min="9476" max="9729" width="9.140625" style="211"/>
    <col min="9730" max="9730" width="43.140625" style="211" customWidth="1"/>
    <col min="9731" max="9731" width="10.85546875" style="211" customWidth="1"/>
    <col min="9732" max="9985" width="9.140625" style="211"/>
    <col min="9986" max="9986" width="43.140625" style="211" customWidth="1"/>
    <col min="9987" max="9987" width="10.85546875" style="211" customWidth="1"/>
    <col min="9988" max="10241" width="9.140625" style="211"/>
    <col min="10242" max="10242" width="43.140625" style="211" customWidth="1"/>
    <col min="10243" max="10243" width="10.85546875" style="211" customWidth="1"/>
    <col min="10244" max="10497" width="9.140625" style="211"/>
    <col min="10498" max="10498" width="43.140625" style="211" customWidth="1"/>
    <col min="10499" max="10499" width="10.85546875" style="211" customWidth="1"/>
    <col min="10500" max="10753" width="9.140625" style="211"/>
    <col min="10754" max="10754" width="43.140625" style="211" customWidth="1"/>
    <col min="10755" max="10755" width="10.85546875" style="211" customWidth="1"/>
    <col min="10756" max="11009" width="9.140625" style="211"/>
    <col min="11010" max="11010" width="43.140625" style="211" customWidth="1"/>
    <col min="11011" max="11011" width="10.85546875" style="211" customWidth="1"/>
    <col min="11012" max="11265" width="9.140625" style="211"/>
    <col min="11266" max="11266" width="43.140625" style="211" customWidth="1"/>
    <col min="11267" max="11267" width="10.85546875" style="211" customWidth="1"/>
    <col min="11268" max="11521" width="9.140625" style="211"/>
    <col min="11522" max="11522" width="43.140625" style="211" customWidth="1"/>
    <col min="11523" max="11523" width="10.85546875" style="211" customWidth="1"/>
    <col min="11524" max="11777" width="9.140625" style="211"/>
    <col min="11778" max="11778" width="43.140625" style="211" customWidth="1"/>
    <col min="11779" max="11779" width="10.85546875" style="211" customWidth="1"/>
    <col min="11780" max="12033" width="9.140625" style="211"/>
    <col min="12034" max="12034" width="43.140625" style="211" customWidth="1"/>
    <col min="12035" max="12035" width="10.85546875" style="211" customWidth="1"/>
    <col min="12036" max="12289" width="9.140625" style="211"/>
    <col min="12290" max="12290" width="43.140625" style="211" customWidth="1"/>
    <col min="12291" max="12291" width="10.85546875" style="211" customWidth="1"/>
    <col min="12292" max="12545" width="9.140625" style="211"/>
    <col min="12546" max="12546" width="43.140625" style="211" customWidth="1"/>
    <col min="12547" max="12547" width="10.85546875" style="211" customWidth="1"/>
    <col min="12548" max="12801" width="9.140625" style="211"/>
    <col min="12802" max="12802" width="43.140625" style="211" customWidth="1"/>
    <col min="12803" max="12803" width="10.85546875" style="211" customWidth="1"/>
    <col min="12804" max="13057" width="9.140625" style="211"/>
    <col min="13058" max="13058" width="43.140625" style="211" customWidth="1"/>
    <col min="13059" max="13059" width="10.85546875" style="211" customWidth="1"/>
    <col min="13060" max="13313" width="9.140625" style="211"/>
    <col min="13314" max="13314" width="43.140625" style="211" customWidth="1"/>
    <col min="13315" max="13315" width="10.85546875" style="211" customWidth="1"/>
    <col min="13316" max="13569" width="9.140625" style="211"/>
    <col min="13570" max="13570" width="43.140625" style="211" customWidth="1"/>
    <col min="13571" max="13571" width="10.85546875" style="211" customWidth="1"/>
    <col min="13572" max="13825" width="9.140625" style="211"/>
    <col min="13826" max="13826" width="43.140625" style="211" customWidth="1"/>
    <col min="13827" max="13827" width="10.85546875" style="211" customWidth="1"/>
    <col min="13828" max="14081" width="9.140625" style="211"/>
    <col min="14082" max="14082" width="43.140625" style="211" customWidth="1"/>
    <col min="14083" max="14083" width="10.85546875" style="211" customWidth="1"/>
    <col min="14084" max="14337" width="9.140625" style="211"/>
    <col min="14338" max="14338" width="43.140625" style="211" customWidth="1"/>
    <col min="14339" max="14339" width="10.85546875" style="211" customWidth="1"/>
    <col min="14340" max="14593" width="9.140625" style="211"/>
    <col min="14594" max="14594" width="43.140625" style="211" customWidth="1"/>
    <col min="14595" max="14595" width="10.85546875" style="211" customWidth="1"/>
    <col min="14596" max="14849" width="9.140625" style="211"/>
    <col min="14850" max="14850" width="43.140625" style="211" customWidth="1"/>
    <col min="14851" max="14851" width="10.85546875" style="211" customWidth="1"/>
    <col min="14852" max="15105" width="9.140625" style="211"/>
    <col min="15106" max="15106" width="43.140625" style="211" customWidth="1"/>
    <col min="15107" max="15107" width="10.85546875" style="211" customWidth="1"/>
    <col min="15108" max="15361" width="9.140625" style="211"/>
    <col min="15362" max="15362" width="43.140625" style="211" customWidth="1"/>
    <col min="15363" max="15363" width="10.85546875" style="211" customWidth="1"/>
    <col min="15364" max="15617" width="9.140625" style="211"/>
    <col min="15618" max="15618" width="43.140625" style="211" customWidth="1"/>
    <col min="15619" max="15619" width="10.85546875" style="211" customWidth="1"/>
    <col min="15620" max="15873" width="9.140625" style="211"/>
    <col min="15874" max="15874" width="43.140625" style="211" customWidth="1"/>
    <col min="15875" max="15875" width="10.85546875" style="211" customWidth="1"/>
    <col min="15876" max="16129" width="9.140625" style="211"/>
    <col min="16130" max="16130" width="43.140625" style="211" customWidth="1"/>
    <col min="16131" max="16131" width="10.85546875" style="211" customWidth="1"/>
    <col min="16132" max="16384" width="9.140625" style="211"/>
  </cols>
  <sheetData>
    <row r="1" spans="1:39" ht="15.75" x14ac:dyDescent="0.25">
      <c r="A1" s="298" t="s">
        <v>49</v>
      </c>
    </row>
    <row r="2" spans="1:39"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c r="AM2" s="302"/>
    </row>
    <row r="3" spans="1:39" x14ac:dyDescent="0.2">
      <c r="A3" s="302"/>
      <c r="C3" s="211" t="s">
        <v>53</v>
      </c>
      <c r="O3" s="211" t="s">
        <v>54</v>
      </c>
      <c r="AA3" s="211" t="s">
        <v>55</v>
      </c>
    </row>
    <row r="4" spans="1:39" x14ac:dyDescent="0.2">
      <c r="C4" s="211" t="s">
        <v>269</v>
      </c>
      <c r="D4" s="211" t="s">
        <v>270</v>
      </c>
      <c r="O4" s="211" t="s">
        <v>269</v>
      </c>
      <c r="P4" s="211" t="s">
        <v>270</v>
      </c>
      <c r="AA4" s="211" t="s">
        <v>269</v>
      </c>
      <c r="AB4" s="211" t="s">
        <v>270</v>
      </c>
    </row>
    <row r="5" spans="1:39" x14ac:dyDescent="0.2">
      <c r="C5" s="211">
        <v>1</v>
      </c>
      <c r="D5" s="211">
        <v>1</v>
      </c>
      <c r="O5" s="211">
        <v>1</v>
      </c>
      <c r="P5" s="211">
        <v>1</v>
      </c>
      <c r="AA5" s="211">
        <v>1</v>
      </c>
      <c r="AB5" s="211">
        <v>1</v>
      </c>
    </row>
    <row r="6" spans="1:39" x14ac:dyDescent="0.2">
      <c r="C6" s="211" t="s">
        <v>76</v>
      </c>
      <c r="D6" s="211" t="s">
        <v>271</v>
      </c>
      <c r="E6" s="211" t="s">
        <v>272</v>
      </c>
      <c r="F6" s="211" t="s">
        <v>273</v>
      </c>
      <c r="G6" s="211" t="s">
        <v>274</v>
      </c>
      <c r="H6" s="211" t="s">
        <v>275</v>
      </c>
      <c r="I6" s="211" t="s">
        <v>276</v>
      </c>
      <c r="J6" s="211" t="s">
        <v>277</v>
      </c>
      <c r="K6" s="211" t="s">
        <v>278</v>
      </c>
      <c r="L6" s="211" t="s">
        <v>279</v>
      </c>
      <c r="M6" s="211" t="s">
        <v>280</v>
      </c>
      <c r="N6" s="211" t="s">
        <v>281</v>
      </c>
      <c r="O6" s="211" t="s">
        <v>76</v>
      </c>
      <c r="P6" s="211" t="s">
        <v>271</v>
      </c>
      <c r="Q6" s="211" t="s">
        <v>272</v>
      </c>
      <c r="R6" s="211" t="s">
        <v>273</v>
      </c>
      <c r="S6" s="211" t="s">
        <v>274</v>
      </c>
      <c r="T6" s="211" t="s">
        <v>275</v>
      </c>
      <c r="U6" s="211" t="s">
        <v>276</v>
      </c>
      <c r="V6" s="211" t="s">
        <v>277</v>
      </c>
      <c r="W6" s="211" t="s">
        <v>278</v>
      </c>
      <c r="X6" s="211" t="s">
        <v>279</v>
      </c>
      <c r="Y6" s="211" t="s">
        <v>280</v>
      </c>
      <c r="Z6" s="211" t="s">
        <v>281</v>
      </c>
      <c r="AA6" s="211" t="s">
        <v>76</v>
      </c>
      <c r="AB6" s="211" t="s">
        <v>271</v>
      </c>
      <c r="AC6" s="211" t="s">
        <v>272</v>
      </c>
      <c r="AD6" s="211" t="s">
        <v>273</v>
      </c>
      <c r="AE6" s="211" t="s">
        <v>274</v>
      </c>
      <c r="AF6" s="211" t="s">
        <v>275</v>
      </c>
      <c r="AG6" s="211" t="s">
        <v>276</v>
      </c>
      <c r="AH6" s="211" t="s">
        <v>277</v>
      </c>
      <c r="AI6" s="211" t="s">
        <v>278</v>
      </c>
      <c r="AJ6" s="211" t="s">
        <v>279</v>
      </c>
      <c r="AK6" s="211" t="s">
        <v>280</v>
      </c>
      <c r="AL6" s="211" t="s">
        <v>281</v>
      </c>
    </row>
    <row r="7" spans="1:39" x14ac:dyDescent="0.2">
      <c r="C7" s="211">
        <v>1</v>
      </c>
      <c r="D7" s="211">
        <v>1</v>
      </c>
      <c r="E7" s="211">
        <v>1</v>
      </c>
      <c r="F7" s="211">
        <v>1</v>
      </c>
      <c r="G7" s="211">
        <v>1</v>
      </c>
      <c r="H7" s="211">
        <v>1</v>
      </c>
      <c r="I7" s="211">
        <v>1</v>
      </c>
      <c r="J7" s="211">
        <v>1</v>
      </c>
      <c r="K7" s="211">
        <v>1</v>
      </c>
      <c r="L7" s="211">
        <v>1</v>
      </c>
      <c r="M7" s="211">
        <v>1</v>
      </c>
      <c r="N7" s="211">
        <v>1</v>
      </c>
      <c r="O7" s="211">
        <v>1</v>
      </c>
      <c r="P7" s="211">
        <v>1</v>
      </c>
      <c r="Q7" s="211">
        <v>1</v>
      </c>
      <c r="R7" s="211">
        <v>1</v>
      </c>
      <c r="S7" s="211">
        <v>1</v>
      </c>
      <c r="T7" s="211">
        <v>1</v>
      </c>
      <c r="U7" s="211" t="s">
        <v>64</v>
      </c>
      <c r="V7" s="211">
        <v>1</v>
      </c>
      <c r="W7" s="211">
        <v>1</v>
      </c>
      <c r="X7" s="211">
        <v>1</v>
      </c>
      <c r="Y7" s="211">
        <v>1</v>
      </c>
      <c r="Z7" s="211">
        <v>1</v>
      </c>
      <c r="AA7" s="211">
        <v>1</v>
      </c>
      <c r="AB7" s="211">
        <v>1</v>
      </c>
      <c r="AC7" s="211">
        <v>1</v>
      </c>
      <c r="AD7" s="211">
        <v>1</v>
      </c>
      <c r="AE7" s="211">
        <v>1</v>
      </c>
      <c r="AF7" s="211" t="s">
        <v>64</v>
      </c>
      <c r="AG7" s="211">
        <v>1</v>
      </c>
      <c r="AH7" s="211">
        <v>1</v>
      </c>
      <c r="AI7" s="211">
        <v>1</v>
      </c>
      <c r="AJ7" s="211">
        <v>1</v>
      </c>
      <c r="AK7" s="211">
        <v>1</v>
      </c>
      <c r="AL7" s="211">
        <v>1</v>
      </c>
    </row>
    <row r="8" spans="1:39" x14ac:dyDescent="0.2">
      <c r="C8" s="211" t="s">
        <v>76</v>
      </c>
      <c r="D8" s="211" t="s">
        <v>76</v>
      </c>
      <c r="E8" s="211" t="s">
        <v>76</v>
      </c>
      <c r="F8" s="211" t="s">
        <v>76</v>
      </c>
      <c r="G8" s="211" t="s">
        <v>76</v>
      </c>
      <c r="H8" s="211" t="s">
        <v>76</v>
      </c>
      <c r="I8" s="211" t="s">
        <v>76</v>
      </c>
      <c r="J8" s="211" t="s">
        <v>76</v>
      </c>
      <c r="K8" s="211" t="s">
        <v>76</v>
      </c>
      <c r="L8" s="211" t="s">
        <v>76</v>
      </c>
      <c r="M8" s="211" t="s">
        <v>76</v>
      </c>
      <c r="N8" s="211" t="s">
        <v>76</v>
      </c>
      <c r="O8" s="211" t="s">
        <v>76</v>
      </c>
      <c r="P8" s="211" t="s">
        <v>76</v>
      </c>
      <c r="Q8" s="211" t="s">
        <v>76</v>
      </c>
      <c r="R8" s="211" t="s">
        <v>76</v>
      </c>
      <c r="S8" s="211" t="s">
        <v>76</v>
      </c>
      <c r="T8" s="211" t="s">
        <v>76</v>
      </c>
      <c r="U8" s="211" t="s">
        <v>76</v>
      </c>
      <c r="V8" s="211" t="s">
        <v>76</v>
      </c>
      <c r="W8" s="211" t="s">
        <v>76</v>
      </c>
      <c r="X8" s="211" t="s">
        <v>76</v>
      </c>
      <c r="Y8" s="211" t="s">
        <v>76</v>
      </c>
      <c r="Z8" s="211" t="s">
        <v>76</v>
      </c>
      <c r="AA8" s="211" t="s">
        <v>76</v>
      </c>
      <c r="AB8" s="211" t="s">
        <v>76</v>
      </c>
      <c r="AC8" s="211" t="s">
        <v>76</v>
      </c>
      <c r="AD8" s="211" t="s">
        <v>76</v>
      </c>
      <c r="AE8" s="211" t="s">
        <v>76</v>
      </c>
      <c r="AF8" s="211" t="s">
        <v>76</v>
      </c>
      <c r="AG8" s="211" t="s">
        <v>76</v>
      </c>
      <c r="AH8" s="211" t="s">
        <v>76</v>
      </c>
      <c r="AI8" s="211" t="s">
        <v>76</v>
      </c>
      <c r="AJ8" s="211" t="s">
        <v>76</v>
      </c>
      <c r="AK8" s="211" t="s">
        <v>76</v>
      </c>
      <c r="AL8" s="211" t="s">
        <v>76</v>
      </c>
    </row>
    <row r="9" spans="1:39" x14ac:dyDescent="0.2">
      <c r="A9" s="211" t="s">
        <v>132</v>
      </c>
      <c r="B9" s="211" t="s">
        <v>19</v>
      </c>
      <c r="C9" s="211">
        <v>20749</v>
      </c>
      <c r="D9" s="211">
        <v>87.7</v>
      </c>
      <c r="E9" s="211">
        <v>66.2</v>
      </c>
      <c r="F9" s="211">
        <v>97.6</v>
      </c>
      <c r="G9" s="211">
        <v>96.5</v>
      </c>
      <c r="H9" s="211">
        <v>66.400000000000006</v>
      </c>
      <c r="I9" s="211">
        <v>43</v>
      </c>
      <c r="J9" s="211">
        <v>61.7</v>
      </c>
      <c r="K9" s="211">
        <v>27</v>
      </c>
      <c r="L9" s="211">
        <v>20.8</v>
      </c>
      <c r="M9" s="211">
        <v>84.4</v>
      </c>
      <c r="N9" s="211">
        <v>78.400000000000006</v>
      </c>
      <c r="O9" s="211">
        <v>22458</v>
      </c>
      <c r="P9" s="211">
        <v>81.2</v>
      </c>
      <c r="Q9" s="211">
        <v>57.7</v>
      </c>
      <c r="R9" s="211">
        <v>95.8</v>
      </c>
      <c r="S9" s="211">
        <v>94.4</v>
      </c>
      <c r="T9" s="211">
        <v>58.3</v>
      </c>
      <c r="U9" s="211">
        <v>26.9</v>
      </c>
      <c r="V9" s="211">
        <v>50.8</v>
      </c>
      <c r="W9" s="211">
        <v>19</v>
      </c>
      <c r="X9" s="211">
        <v>12.9</v>
      </c>
      <c r="Y9" s="211">
        <v>74.5</v>
      </c>
      <c r="Z9" s="211">
        <v>74.8</v>
      </c>
      <c r="AA9" s="211">
        <v>43207</v>
      </c>
      <c r="AB9" s="211">
        <v>84.3</v>
      </c>
      <c r="AC9" s="211">
        <v>61.8</v>
      </c>
      <c r="AD9" s="211">
        <v>96.7</v>
      </c>
      <c r="AE9" s="211">
        <v>95.4</v>
      </c>
      <c r="AF9" s="211">
        <v>62.2</v>
      </c>
      <c r="AG9" s="211">
        <v>34.6</v>
      </c>
      <c r="AH9" s="211">
        <v>56.1</v>
      </c>
      <c r="AI9" s="211">
        <v>22.8</v>
      </c>
      <c r="AJ9" s="211">
        <v>16.7</v>
      </c>
      <c r="AK9" s="211">
        <v>79.3</v>
      </c>
      <c r="AL9" s="211">
        <v>76.5</v>
      </c>
    </row>
    <row r="10" spans="1:39" x14ac:dyDescent="0.2">
      <c r="B10" s="211" t="s">
        <v>20</v>
      </c>
      <c r="C10" s="211">
        <v>12879</v>
      </c>
      <c r="D10" s="211">
        <v>84</v>
      </c>
      <c r="E10" s="211">
        <v>59.9</v>
      </c>
      <c r="F10" s="211">
        <v>96.7</v>
      </c>
      <c r="G10" s="211">
        <v>95.4</v>
      </c>
      <c r="H10" s="211">
        <v>60.4</v>
      </c>
      <c r="I10" s="211">
        <v>33.299999999999997</v>
      </c>
      <c r="J10" s="211">
        <v>54.7</v>
      </c>
      <c r="K10" s="211">
        <v>19.7</v>
      </c>
      <c r="L10" s="211">
        <v>13.2</v>
      </c>
      <c r="M10" s="211">
        <v>81.599999999999994</v>
      </c>
      <c r="N10" s="211">
        <v>74.3</v>
      </c>
      <c r="O10" s="211">
        <v>12509</v>
      </c>
      <c r="P10" s="211">
        <v>76.400000000000006</v>
      </c>
      <c r="Q10" s="211">
        <v>48.6</v>
      </c>
      <c r="R10" s="211">
        <v>94.6</v>
      </c>
      <c r="S10" s="211">
        <v>93.1</v>
      </c>
      <c r="T10" s="211">
        <v>49.5</v>
      </c>
      <c r="U10" s="211">
        <v>18.899999999999999</v>
      </c>
      <c r="V10" s="211">
        <v>40</v>
      </c>
      <c r="W10" s="211">
        <v>12.3</v>
      </c>
      <c r="X10" s="211">
        <v>6.6</v>
      </c>
      <c r="Y10" s="211">
        <v>70.7</v>
      </c>
      <c r="Z10" s="211">
        <v>67.5</v>
      </c>
      <c r="AA10" s="211">
        <v>25388</v>
      </c>
      <c r="AB10" s="211">
        <v>80.3</v>
      </c>
      <c r="AC10" s="211">
        <v>54.4</v>
      </c>
      <c r="AD10" s="211">
        <v>95.7</v>
      </c>
      <c r="AE10" s="211">
        <v>94.3</v>
      </c>
      <c r="AF10" s="211">
        <v>55</v>
      </c>
      <c r="AG10" s="211">
        <v>26.2</v>
      </c>
      <c r="AH10" s="211">
        <v>47.4</v>
      </c>
      <c r="AI10" s="211">
        <v>16</v>
      </c>
      <c r="AJ10" s="211">
        <v>9.9</v>
      </c>
      <c r="AK10" s="211">
        <v>76.3</v>
      </c>
      <c r="AL10" s="211">
        <v>71</v>
      </c>
    </row>
    <row r="11" spans="1:39" x14ac:dyDescent="0.2">
      <c r="B11" s="211" t="s">
        <v>21</v>
      </c>
      <c r="C11" s="211">
        <v>1131</v>
      </c>
      <c r="D11" s="211">
        <v>95</v>
      </c>
      <c r="E11" s="211">
        <v>83.6</v>
      </c>
      <c r="F11" s="211">
        <v>98.7</v>
      </c>
      <c r="G11" s="211">
        <v>98</v>
      </c>
      <c r="H11" s="211">
        <v>83.7</v>
      </c>
      <c r="I11" s="211">
        <v>73.400000000000006</v>
      </c>
      <c r="J11" s="211">
        <v>81.2</v>
      </c>
      <c r="K11" s="211">
        <v>44.5</v>
      </c>
      <c r="L11" s="211">
        <v>39.799999999999997</v>
      </c>
      <c r="M11" s="211">
        <v>92.3</v>
      </c>
      <c r="N11" s="211">
        <v>95.6</v>
      </c>
      <c r="O11" s="211">
        <v>1172</v>
      </c>
      <c r="P11" s="211">
        <v>90.6</v>
      </c>
      <c r="Q11" s="211">
        <v>73.7</v>
      </c>
      <c r="R11" s="211">
        <v>97.2</v>
      </c>
      <c r="S11" s="211">
        <v>95.8</v>
      </c>
      <c r="T11" s="211">
        <v>73.900000000000006</v>
      </c>
      <c r="U11" s="211">
        <v>57.8</v>
      </c>
      <c r="V11" s="211">
        <v>70.7</v>
      </c>
      <c r="W11" s="211">
        <v>35.6</v>
      </c>
      <c r="X11" s="211">
        <v>29.5</v>
      </c>
      <c r="Y11" s="211">
        <v>84.6</v>
      </c>
      <c r="Z11" s="211">
        <v>93.8</v>
      </c>
      <c r="AA11" s="211">
        <v>2303</v>
      </c>
      <c r="AB11" s="211">
        <v>92.7</v>
      </c>
      <c r="AC11" s="211">
        <v>78.599999999999994</v>
      </c>
      <c r="AD11" s="211">
        <v>97.9</v>
      </c>
      <c r="AE11" s="211">
        <v>96.9</v>
      </c>
      <c r="AF11" s="211">
        <v>78.7</v>
      </c>
      <c r="AG11" s="211">
        <v>65.400000000000006</v>
      </c>
      <c r="AH11" s="211">
        <v>75.900000000000006</v>
      </c>
      <c r="AI11" s="211">
        <v>39.9</v>
      </c>
      <c r="AJ11" s="211">
        <v>34.6</v>
      </c>
      <c r="AK11" s="211">
        <v>88.5</v>
      </c>
      <c r="AL11" s="211">
        <v>94.7</v>
      </c>
    </row>
    <row r="12" spans="1:39" x14ac:dyDescent="0.2">
      <c r="B12" s="211" t="s">
        <v>18</v>
      </c>
      <c r="C12" s="211">
        <v>9361</v>
      </c>
      <c r="D12" s="211">
        <v>84.5</v>
      </c>
      <c r="E12" s="211">
        <v>62.2</v>
      </c>
      <c r="F12" s="211">
        <v>96.1</v>
      </c>
      <c r="G12" s="211">
        <v>95.1</v>
      </c>
      <c r="H12" s="211">
        <v>62.6</v>
      </c>
      <c r="I12" s="211">
        <v>37.5</v>
      </c>
      <c r="J12" s="211">
        <v>57.7</v>
      </c>
      <c r="K12" s="211">
        <v>24.7</v>
      </c>
      <c r="L12" s="211">
        <v>19.3</v>
      </c>
      <c r="M12" s="211">
        <v>78.3</v>
      </c>
      <c r="N12" s="211">
        <v>67</v>
      </c>
      <c r="O12" s="211">
        <v>9414</v>
      </c>
      <c r="P12" s="211">
        <v>76.900000000000006</v>
      </c>
      <c r="Q12" s="211">
        <v>54.8</v>
      </c>
      <c r="R12" s="211">
        <v>93.3</v>
      </c>
      <c r="S12" s="211">
        <v>91.9</v>
      </c>
      <c r="T12" s="211">
        <v>55.4</v>
      </c>
      <c r="U12" s="211">
        <v>24.8</v>
      </c>
      <c r="V12" s="211">
        <v>48</v>
      </c>
      <c r="W12" s="211">
        <v>20</v>
      </c>
      <c r="X12" s="211">
        <v>13.8</v>
      </c>
      <c r="Y12" s="211">
        <v>67.599999999999994</v>
      </c>
      <c r="Z12" s="211">
        <v>63.3</v>
      </c>
      <c r="AA12" s="211">
        <v>18775</v>
      </c>
      <c r="AB12" s="211">
        <v>80.7</v>
      </c>
      <c r="AC12" s="211">
        <v>58.5</v>
      </c>
      <c r="AD12" s="211">
        <v>94.7</v>
      </c>
      <c r="AE12" s="211">
        <v>93.5</v>
      </c>
      <c r="AF12" s="211">
        <v>59</v>
      </c>
      <c r="AG12" s="211">
        <v>31.2</v>
      </c>
      <c r="AH12" s="211">
        <v>52.9</v>
      </c>
      <c r="AI12" s="211">
        <v>22.4</v>
      </c>
      <c r="AJ12" s="211">
        <v>16.5</v>
      </c>
      <c r="AK12" s="211">
        <v>73</v>
      </c>
      <c r="AL12" s="211">
        <v>65.2</v>
      </c>
    </row>
    <row r="13" spans="1:39" x14ac:dyDescent="0.2">
      <c r="B13" s="211" t="s">
        <v>133</v>
      </c>
      <c r="C13" s="211">
        <v>6201</v>
      </c>
      <c r="D13" s="211">
        <v>82</v>
      </c>
      <c r="E13" s="211">
        <v>59.5</v>
      </c>
      <c r="F13" s="211">
        <v>95.1</v>
      </c>
      <c r="G13" s="211">
        <v>93.5</v>
      </c>
      <c r="H13" s="211">
        <v>59.8</v>
      </c>
      <c r="I13" s="211">
        <v>45.7</v>
      </c>
      <c r="J13" s="211">
        <v>55.2</v>
      </c>
      <c r="K13" s="211">
        <v>25.1</v>
      </c>
      <c r="L13" s="211">
        <v>18.399999999999999</v>
      </c>
      <c r="M13" s="211">
        <v>79.2</v>
      </c>
      <c r="N13" s="211">
        <v>70.599999999999994</v>
      </c>
      <c r="O13" s="211">
        <v>6999</v>
      </c>
      <c r="P13" s="211">
        <v>74.900000000000006</v>
      </c>
      <c r="Q13" s="211">
        <v>51.3</v>
      </c>
      <c r="R13" s="211">
        <v>93</v>
      </c>
      <c r="S13" s="211">
        <v>90.9</v>
      </c>
      <c r="T13" s="211">
        <v>51.9</v>
      </c>
      <c r="U13" s="211">
        <v>33.5</v>
      </c>
      <c r="V13" s="211">
        <v>45.5</v>
      </c>
      <c r="W13" s="211">
        <v>19.600000000000001</v>
      </c>
      <c r="X13" s="211">
        <v>13.6</v>
      </c>
      <c r="Y13" s="211">
        <v>68.900000000000006</v>
      </c>
      <c r="Z13" s="211">
        <v>68.8</v>
      </c>
      <c r="AA13" s="211">
        <v>13200</v>
      </c>
      <c r="AB13" s="211">
        <v>78.3</v>
      </c>
      <c r="AC13" s="211">
        <v>55.1</v>
      </c>
      <c r="AD13" s="211">
        <v>94</v>
      </c>
      <c r="AE13" s="211">
        <v>92.1</v>
      </c>
      <c r="AF13" s="211">
        <v>55.6</v>
      </c>
      <c r="AG13" s="211">
        <v>39.200000000000003</v>
      </c>
      <c r="AH13" s="211">
        <v>50</v>
      </c>
      <c r="AI13" s="211">
        <v>22.2</v>
      </c>
      <c r="AJ13" s="211">
        <v>15.8</v>
      </c>
      <c r="AK13" s="211">
        <v>73.900000000000006</v>
      </c>
      <c r="AL13" s="211">
        <v>69.7</v>
      </c>
    </row>
    <row r="14" spans="1:39" x14ac:dyDescent="0.2">
      <c r="B14" s="211" t="s">
        <v>17</v>
      </c>
      <c r="C14" s="211">
        <v>227721</v>
      </c>
      <c r="D14" s="211">
        <v>83.7</v>
      </c>
      <c r="E14" s="211">
        <v>61.5</v>
      </c>
      <c r="F14" s="211">
        <v>96.1</v>
      </c>
      <c r="G14" s="211">
        <v>95</v>
      </c>
      <c r="H14" s="211">
        <v>62</v>
      </c>
      <c r="I14" s="211">
        <v>33.1</v>
      </c>
      <c r="J14" s="211">
        <v>56.3</v>
      </c>
      <c r="K14" s="211">
        <v>23.7</v>
      </c>
      <c r="L14" s="211">
        <v>18.100000000000001</v>
      </c>
      <c r="M14" s="211">
        <v>76.099999999999994</v>
      </c>
      <c r="N14" s="211">
        <v>65</v>
      </c>
      <c r="O14" s="211">
        <v>236333</v>
      </c>
      <c r="P14" s="211">
        <v>76.7</v>
      </c>
      <c r="Q14" s="211">
        <v>54.6</v>
      </c>
      <c r="R14" s="211">
        <v>94</v>
      </c>
      <c r="S14" s="211">
        <v>92.6</v>
      </c>
      <c r="T14" s="211">
        <v>55.2</v>
      </c>
      <c r="U14" s="211">
        <v>21.6</v>
      </c>
      <c r="V14" s="211">
        <v>48.2</v>
      </c>
      <c r="W14" s="211">
        <v>19.7</v>
      </c>
      <c r="X14" s="211">
        <v>12.8</v>
      </c>
      <c r="Y14" s="211">
        <v>65.599999999999994</v>
      </c>
      <c r="Z14" s="211">
        <v>61.5</v>
      </c>
      <c r="AA14" s="211">
        <v>464054</v>
      </c>
      <c r="AB14" s="211">
        <v>80.099999999999994</v>
      </c>
      <c r="AC14" s="211">
        <v>58</v>
      </c>
      <c r="AD14" s="211">
        <v>95</v>
      </c>
      <c r="AE14" s="211">
        <v>93.8</v>
      </c>
      <c r="AF14" s="211">
        <v>58.5</v>
      </c>
      <c r="AG14" s="211">
        <v>27.2</v>
      </c>
      <c r="AH14" s="211">
        <v>52.2</v>
      </c>
      <c r="AI14" s="211">
        <v>21.7</v>
      </c>
      <c r="AJ14" s="211">
        <v>15.4</v>
      </c>
      <c r="AK14" s="211">
        <v>70.8</v>
      </c>
      <c r="AL14" s="211">
        <v>63.2</v>
      </c>
    </row>
    <row r="15" spans="1:39" x14ac:dyDescent="0.2">
      <c r="B15" s="211" t="s">
        <v>22</v>
      </c>
      <c r="C15" s="211">
        <v>278042</v>
      </c>
      <c r="D15" s="211">
        <v>84</v>
      </c>
      <c r="E15" s="211">
        <v>61.9</v>
      </c>
      <c r="F15" s="211">
        <v>96.2</v>
      </c>
      <c r="G15" s="211">
        <v>95.1</v>
      </c>
      <c r="H15" s="211">
        <v>62.3</v>
      </c>
      <c r="I15" s="211">
        <v>34.4</v>
      </c>
      <c r="J15" s="211">
        <v>56.8</v>
      </c>
      <c r="K15" s="211">
        <v>23.9</v>
      </c>
      <c r="L15" s="211">
        <v>18.2</v>
      </c>
      <c r="M15" s="211">
        <v>77.099999999999994</v>
      </c>
      <c r="N15" s="211">
        <v>66.7</v>
      </c>
      <c r="O15" s="211">
        <v>288885</v>
      </c>
      <c r="P15" s="211">
        <v>77.099999999999994</v>
      </c>
      <c r="Q15" s="211">
        <v>54.6</v>
      </c>
      <c r="R15" s="211">
        <v>94.1</v>
      </c>
      <c r="S15" s="211">
        <v>92.7</v>
      </c>
      <c r="T15" s="211">
        <v>55.2</v>
      </c>
      <c r="U15" s="211">
        <v>22.4</v>
      </c>
      <c r="V15" s="211">
        <v>48.1</v>
      </c>
      <c r="W15" s="211">
        <v>19.399999999999999</v>
      </c>
      <c r="X15" s="211">
        <v>12.7</v>
      </c>
      <c r="Y15" s="211">
        <v>66.7</v>
      </c>
      <c r="Z15" s="211">
        <v>63.1</v>
      </c>
      <c r="AA15" s="211">
        <v>566927</v>
      </c>
      <c r="AB15" s="211">
        <v>80.5</v>
      </c>
      <c r="AC15" s="211">
        <v>58.2</v>
      </c>
      <c r="AD15" s="211">
        <v>95.2</v>
      </c>
      <c r="AE15" s="211">
        <v>93.9</v>
      </c>
      <c r="AF15" s="211">
        <v>58.7</v>
      </c>
      <c r="AG15" s="211">
        <v>28.3</v>
      </c>
      <c r="AH15" s="211">
        <v>52.4</v>
      </c>
      <c r="AI15" s="211">
        <v>21.6</v>
      </c>
      <c r="AJ15" s="211">
        <v>15.4</v>
      </c>
      <c r="AK15" s="211">
        <v>71.8</v>
      </c>
      <c r="AL15" s="211">
        <v>64.8</v>
      </c>
    </row>
    <row r="16" spans="1:39" x14ac:dyDescent="0.2">
      <c r="A16" s="211" t="s">
        <v>134</v>
      </c>
      <c r="B16" s="211" t="s">
        <v>93</v>
      </c>
      <c r="C16" s="211">
        <v>7393</v>
      </c>
      <c r="D16" s="211">
        <v>84.8</v>
      </c>
      <c r="E16" s="211">
        <v>63.2</v>
      </c>
      <c r="F16" s="211">
        <v>96.9</v>
      </c>
      <c r="G16" s="211">
        <v>95.6</v>
      </c>
      <c r="H16" s="211">
        <v>63.7</v>
      </c>
      <c r="I16" s="211">
        <v>37.200000000000003</v>
      </c>
      <c r="J16" s="211">
        <v>58.1</v>
      </c>
      <c r="K16" s="211">
        <v>21.5</v>
      </c>
      <c r="L16" s="211">
        <v>14.8</v>
      </c>
      <c r="M16" s="211">
        <v>85.3</v>
      </c>
      <c r="N16" s="211">
        <v>80.099999999999994</v>
      </c>
      <c r="O16" s="211">
        <v>7037</v>
      </c>
      <c r="P16" s="211">
        <v>79.2</v>
      </c>
      <c r="Q16" s="211">
        <v>52.3</v>
      </c>
      <c r="R16" s="211">
        <v>95.4</v>
      </c>
      <c r="S16" s="211">
        <v>94.2</v>
      </c>
      <c r="T16" s="211">
        <v>53.1</v>
      </c>
      <c r="U16" s="211">
        <v>22</v>
      </c>
      <c r="V16" s="211">
        <v>43.9</v>
      </c>
      <c r="W16" s="211">
        <v>13.8</v>
      </c>
      <c r="X16" s="211">
        <v>7.5</v>
      </c>
      <c r="Y16" s="211">
        <v>75.3</v>
      </c>
      <c r="Z16" s="211">
        <v>74.7</v>
      </c>
      <c r="AA16" s="211">
        <v>14430</v>
      </c>
      <c r="AB16" s="211">
        <v>82.1</v>
      </c>
      <c r="AC16" s="211">
        <v>57.9</v>
      </c>
      <c r="AD16" s="211">
        <v>96.2</v>
      </c>
      <c r="AE16" s="211">
        <v>94.9</v>
      </c>
      <c r="AF16" s="211">
        <v>58.5</v>
      </c>
      <c r="AG16" s="211">
        <v>29.8</v>
      </c>
      <c r="AH16" s="211">
        <v>51.2</v>
      </c>
      <c r="AI16" s="211">
        <v>17.7</v>
      </c>
      <c r="AJ16" s="211">
        <v>11.2</v>
      </c>
      <c r="AK16" s="211">
        <v>80.5</v>
      </c>
      <c r="AL16" s="211">
        <v>77.5</v>
      </c>
    </row>
    <row r="17" spans="2:38" x14ac:dyDescent="0.2">
      <c r="B17" s="211" t="s">
        <v>91</v>
      </c>
      <c r="C17" s="211">
        <v>3265</v>
      </c>
      <c r="D17" s="211">
        <v>88</v>
      </c>
      <c r="E17" s="211">
        <v>68.599999999999994</v>
      </c>
      <c r="F17" s="211">
        <v>96.6</v>
      </c>
      <c r="G17" s="211">
        <v>95.4</v>
      </c>
      <c r="H17" s="211">
        <v>68.8</v>
      </c>
      <c r="I17" s="211">
        <v>49.2</v>
      </c>
      <c r="J17" s="211">
        <v>64.599999999999994</v>
      </c>
      <c r="K17" s="211">
        <v>31</v>
      </c>
      <c r="L17" s="211">
        <v>25.1</v>
      </c>
      <c r="M17" s="211">
        <v>86.5</v>
      </c>
      <c r="N17" s="211">
        <v>86.7</v>
      </c>
      <c r="O17" s="211">
        <v>3621</v>
      </c>
      <c r="P17" s="211">
        <v>80</v>
      </c>
      <c r="Q17" s="211">
        <v>56.3</v>
      </c>
      <c r="R17" s="211">
        <v>94.1</v>
      </c>
      <c r="S17" s="211">
        <v>91.9</v>
      </c>
      <c r="T17" s="211">
        <v>56.7</v>
      </c>
      <c r="U17" s="211">
        <v>32.299999999999997</v>
      </c>
      <c r="V17" s="211">
        <v>50.6</v>
      </c>
      <c r="W17" s="211">
        <v>20.399999999999999</v>
      </c>
      <c r="X17" s="211">
        <v>14.7</v>
      </c>
      <c r="Y17" s="211">
        <v>76.7</v>
      </c>
      <c r="Z17" s="211">
        <v>82.9</v>
      </c>
      <c r="AA17" s="211">
        <v>6886</v>
      </c>
      <c r="AB17" s="211">
        <v>83.8</v>
      </c>
      <c r="AC17" s="211">
        <v>62.2</v>
      </c>
      <c r="AD17" s="211">
        <v>95.3</v>
      </c>
      <c r="AE17" s="211">
        <v>93.6</v>
      </c>
      <c r="AF17" s="211">
        <v>62.5</v>
      </c>
      <c r="AG17" s="211">
        <v>40.299999999999997</v>
      </c>
      <c r="AH17" s="211">
        <v>57.3</v>
      </c>
      <c r="AI17" s="211">
        <v>25.4</v>
      </c>
      <c r="AJ17" s="211">
        <v>19.600000000000001</v>
      </c>
      <c r="AK17" s="211">
        <v>81.5</v>
      </c>
      <c r="AL17" s="211">
        <v>84.7</v>
      </c>
    </row>
    <row r="18" spans="2:38" x14ac:dyDescent="0.2">
      <c r="B18" s="211" t="s">
        <v>94</v>
      </c>
      <c r="C18" s="211">
        <v>1412</v>
      </c>
      <c r="D18" s="211">
        <v>84.1</v>
      </c>
      <c r="E18" s="211">
        <v>57.4</v>
      </c>
      <c r="F18" s="211">
        <v>96.5</v>
      </c>
      <c r="G18" s="211">
        <v>95</v>
      </c>
      <c r="H18" s="211">
        <v>57.6</v>
      </c>
      <c r="I18" s="211">
        <v>36.799999999999997</v>
      </c>
      <c r="J18" s="211">
        <v>53.5</v>
      </c>
      <c r="K18" s="211">
        <v>19.8</v>
      </c>
      <c r="L18" s="211">
        <v>13.2</v>
      </c>
      <c r="M18" s="211">
        <v>80.400000000000006</v>
      </c>
      <c r="N18" s="211">
        <v>70.2</v>
      </c>
      <c r="O18" s="211">
        <v>1488</v>
      </c>
      <c r="P18" s="211">
        <v>74</v>
      </c>
      <c r="Q18" s="211">
        <v>48.1</v>
      </c>
      <c r="R18" s="211">
        <v>93.8</v>
      </c>
      <c r="S18" s="211">
        <v>92.1</v>
      </c>
      <c r="T18" s="211">
        <v>48.9</v>
      </c>
      <c r="U18" s="211">
        <v>20.5</v>
      </c>
      <c r="V18" s="211">
        <v>38.5</v>
      </c>
      <c r="W18" s="211">
        <v>12.2</v>
      </c>
      <c r="X18" s="211">
        <v>6.5</v>
      </c>
      <c r="Y18" s="211">
        <v>69.8</v>
      </c>
      <c r="Z18" s="211">
        <v>63.1</v>
      </c>
      <c r="AA18" s="211">
        <v>2900</v>
      </c>
      <c r="AB18" s="211">
        <v>78.900000000000006</v>
      </c>
      <c r="AC18" s="211">
        <v>52.6</v>
      </c>
      <c r="AD18" s="211">
        <v>95.1</v>
      </c>
      <c r="AE18" s="211">
        <v>93.5</v>
      </c>
      <c r="AF18" s="211">
        <v>53.1</v>
      </c>
      <c r="AG18" s="211">
        <v>28.4</v>
      </c>
      <c r="AH18" s="211">
        <v>45.8</v>
      </c>
      <c r="AI18" s="211">
        <v>15.9</v>
      </c>
      <c r="AJ18" s="211">
        <v>9.8000000000000007</v>
      </c>
      <c r="AK18" s="211">
        <v>75</v>
      </c>
      <c r="AL18" s="211">
        <v>66.599999999999994</v>
      </c>
    </row>
    <row r="19" spans="2:38" x14ac:dyDescent="0.2">
      <c r="B19" s="211" t="s">
        <v>95</v>
      </c>
      <c r="C19" s="211">
        <v>3129</v>
      </c>
      <c r="D19" s="211">
        <v>83.6</v>
      </c>
      <c r="E19" s="211">
        <v>58.8</v>
      </c>
      <c r="F19" s="211">
        <v>96.1</v>
      </c>
      <c r="G19" s="211">
        <v>94.3</v>
      </c>
      <c r="H19" s="211">
        <v>59.1</v>
      </c>
      <c r="I19" s="211">
        <v>55.1</v>
      </c>
      <c r="J19" s="211">
        <v>54.7</v>
      </c>
      <c r="K19" s="211">
        <v>24.4</v>
      </c>
      <c r="L19" s="211">
        <v>17.600000000000001</v>
      </c>
      <c r="M19" s="211">
        <v>83.3</v>
      </c>
      <c r="N19" s="211">
        <v>77.2</v>
      </c>
      <c r="O19" s="211">
        <v>3676</v>
      </c>
      <c r="P19" s="211">
        <v>76.400000000000006</v>
      </c>
      <c r="Q19" s="211">
        <v>49.9</v>
      </c>
      <c r="R19" s="211">
        <v>93.1</v>
      </c>
      <c r="S19" s="211">
        <v>90.4</v>
      </c>
      <c r="T19" s="211">
        <v>50.2</v>
      </c>
      <c r="U19" s="211">
        <v>41.8</v>
      </c>
      <c r="V19" s="211">
        <v>44.2</v>
      </c>
      <c r="W19" s="211">
        <v>18.8</v>
      </c>
      <c r="X19" s="211">
        <v>13.4</v>
      </c>
      <c r="Y19" s="211">
        <v>71.900000000000006</v>
      </c>
      <c r="Z19" s="211">
        <v>76</v>
      </c>
      <c r="AA19" s="211">
        <v>6805</v>
      </c>
      <c r="AB19" s="211">
        <v>79.7</v>
      </c>
      <c r="AC19" s="211">
        <v>54</v>
      </c>
      <c r="AD19" s="211">
        <v>94.5</v>
      </c>
      <c r="AE19" s="211">
        <v>92.2</v>
      </c>
      <c r="AF19" s="211">
        <v>54.3</v>
      </c>
      <c r="AG19" s="211">
        <v>47.9</v>
      </c>
      <c r="AH19" s="211">
        <v>49</v>
      </c>
      <c r="AI19" s="211">
        <v>21.4</v>
      </c>
      <c r="AJ19" s="211">
        <v>15.3</v>
      </c>
      <c r="AK19" s="211">
        <v>77.400000000000006</v>
      </c>
      <c r="AL19" s="211">
        <v>76.599999999999994</v>
      </c>
    </row>
    <row r="20" spans="2:38" x14ac:dyDescent="0.2">
      <c r="B20" s="211" t="s">
        <v>87</v>
      </c>
      <c r="C20" s="211">
        <v>3323</v>
      </c>
      <c r="D20" s="211">
        <v>86.5</v>
      </c>
      <c r="E20" s="211">
        <v>65.2</v>
      </c>
      <c r="F20" s="211">
        <v>96.5</v>
      </c>
      <c r="G20" s="211">
        <v>95.7</v>
      </c>
      <c r="H20" s="211">
        <v>65.5</v>
      </c>
      <c r="I20" s="211">
        <v>43.8</v>
      </c>
      <c r="J20" s="211">
        <v>61.7</v>
      </c>
      <c r="K20" s="211">
        <v>28.7</v>
      </c>
      <c r="L20" s="211">
        <v>22.7</v>
      </c>
      <c r="M20" s="211">
        <v>80.599999999999994</v>
      </c>
      <c r="N20" s="211">
        <v>71.599999999999994</v>
      </c>
      <c r="O20" s="211">
        <v>3438</v>
      </c>
      <c r="P20" s="211">
        <v>79.2</v>
      </c>
      <c r="Q20" s="211">
        <v>59.7</v>
      </c>
      <c r="R20" s="211">
        <v>94</v>
      </c>
      <c r="S20" s="211">
        <v>92.5</v>
      </c>
      <c r="T20" s="211">
        <v>60.3</v>
      </c>
      <c r="U20" s="211">
        <v>29.6</v>
      </c>
      <c r="V20" s="211">
        <v>52.5</v>
      </c>
      <c r="W20" s="211">
        <v>23.5</v>
      </c>
      <c r="X20" s="211">
        <v>16.5</v>
      </c>
      <c r="Y20" s="211">
        <v>70.7</v>
      </c>
      <c r="Z20" s="211">
        <v>69.5</v>
      </c>
      <c r="AA20" s="211">
        <v>6761</v>
      </c>
      <c r="AB20" s="211">
        <v>82.8</v>
      </c>
      <c r="AC20" s="211">
        <v>62.4</v>
      </c>
      <c r="AD20" s="211">
        <v>95.2</v>
      </c>
      <c r="AE20" s="211">
        <v>94.1</v>
      </c>
      <c r="AF20" s="211">
        <v>62.9</v>
      </c>
      <c r="AG20" s="211">
        <v>36.6</v>
      </c>
      <c r="AH20" s="211">
        <v>57</v>
      </c>
      <c r="AI20" s="211">
        <v>26.1</v>
      </c>
      <c r="AJ20" s="211">
        <v>19.600000000000001</v>
      </c>
      <c r="AK20" s="211">
        <v>75.599999999999994</v>
      </c>
      <c r="AL20" s="211">
        <v>70.5</v>
      </c>
    </row>
    <row r="21" spans="2:38" x14ac:dyDescent="0.2">
      <c r="B21" s="211" t="s">
        <v>83</v>
      </c>
      <c r="C21" s="211">
        <v>8760</v>
      </c>
      <c r="D21" s="211">
        <v>81.2</v>
      </c>
      <c r="E21" s="211">
        <v>58</v>
      </c>
      <c r="F21" s="211">
        <v>94.4</v>
      </c>
      <c r="G21" s="211">
        <v>92.3</v>
      </c>
      <c r="H21" s="211">
        <v>58.3</v>
      </c>
      <c r="I21" s="211">
        <v>57.9</v>
      </c>
      <c r="J21" s="211">
        <v>53.7</v>
      </c>
      <c r="K21" s="211">
        <v>25.8</v>
      </c>
      <c r="L21" s="211">
        <v>19.5</v>
      </c>
      <c r="M21" s="211">
        <v>80.5</v>
      </c>
      <c r="N21" s="211">
        <v>73.900000000000006</v>
      </c>
      <c r="O21" s="211">
        <v>9064</v>
      </c>
      <c r="P21" s="211">
        <v>76</v>
      </c>
      <c r="Q21" s="211">
        <v>50.8</v>
      </c>
      <c r="R21" s="211">
        <v>92.7</v>
      </c>
      <c r="S21" s="211">
        <v>90.3</v>
      </c>
      <c r="T21" s="211">
        <v>51.2</v>
      </c>
      <c r="U21" s="211">
        <v>45.9</v>
      </c>
      <c r="V21" s="211">
        <v>45.2</v>
      </c>
      <c r="W21" s="211">
        <v>23</v>
      </c>
      <c r="X21" s="211">
        <v>15.4</v>
      </c>
      <c r="Y21" s="211">
        <v>71.2</v>
      </c>
      <c r="Z21" s="211">
        <v>72</v>
      </c>
      <c r="AA21" s="211">
        <v>17824</v>
      </c>
      <c r="AB21" s="211">
        <v>78.599999999999994</v>
      </c>
      <c r="AC21" s="211">
        <v>54.3</v>
      </c>
      <c r="AD21" s="211">
        <v>93.5</v>
      </c>
      <c r="AE21" s="211">
        <v>91.3</v>
      </c>
      <c r="AF21" s="211">
        <v>54.7</v>
      </c>
      <c r="AG21" s="211">
        <v>51.8</v>
      </c>
      <c r="AH21" s="211">
        <v>49.4</v>
      </c>
      <c r="AI21" s="211">
        <v>24.4</v>
      </c>
      <c r="AJ21" s="211">
        <v>17.399999999999999</v>
      </c>
      <c r="AK21" s="211">
        <v>75.8</v>
      </c>
      <c r="AL21" s="211">
        <v>72.900000000000006</v>
      </c>
    </row>
    <row r="22" spans="2:38" x14ac:dyDescent="0.2">
      <c r="B22" s="211" t="s">
        <v>90</v>
      </c>
      <c r="C22" s="211">
        <v>3498</v>
      </c>
      <c r="D22" s="211">
        <v>86.2</v>
      </c>
      <c r="E22" s="211">
        <v>62.7</v>
      </c>
      <c r="F22" s="211">
        <v>97.9</v>
      </c>
      <c r="G22" s="211">
        <v>96.3</v>
      </c>
      <c r="H22" s="211">
        <v>63.1</v>
      </c>
      <c r="I22" s="211">
        <v>30.5</v>
      </c>
      <c r="J22" s="211">
        <v>57.7</v>
      </c>
      <c r="K22" s="211">
        <v>15.9</v>
      </c>
      <c r="L22" s="211">
        <v>11.4</v>
      </c>
      <c r="M22" s="211">
        <v>84.7</v>
      </c>
      <c r="N22" s="211">
        <v>76.3</v>
      </c>
      <c r="O22" s="211">
        <v>3452</v>
      </c>
      <c r="P22" s="211">
        <v>79.5</v>
      </c>
      <c r="Q22" s="211">
        <v>56.7</v>
      </c>
      <c r="R22" s="211">
        <v>95.9</v>
      </c>
      <c r="S22" s="211">
        <v>94.4</v>
      </c>
      <c r="T22" s="211">
        <v>57.4</v>
      </c>
      <c r="U22" s="211">
        <v>22.1</v>
      </c>
      <c r="V22" s="211">
        <v>48.7</v>
      </c>
      <c r="W22" s="211">
        <v>13.3</v>
      </c>
      <c r="X22" s="211">
        <v>8.3000000000000007</v>
      </c>
      <c r="Y22" s="211">
        <v>74.2</v>
      </c>
      <c r="Z22" s="211">
        <v>72.2</v>
      </c>
      <c r="AA22" s="211">
        <v>6950</v>
      </c>
      <c r="AB22" s="211">
        <v>82.8</v>
      </c>
      <c r="AC22" s="211">
        <v>59.7</v>
      </c>
      <c r="AD22" s="211">
        <v>96.9</v>
      </c>
      <c r="AE22" s="211">
        <v>95.4</v>
      </c>
      <c r="AF22" s="211">
        <v>60.2</v>
      </c>
      <c r="AG22" s="211">
        <v>26.3</v>
      </c>
      <c r="AH22" s="211">
        <v>53.2</v>
      </c>
      <c r="AI22" s="211">
        <v>14.6</v>
      </c>
      <c r="AJ22" s="211">
        <v>9.9</v>
      </c>
      <c r="AK22" s="211">
        <v>79.599999999999994</v>
      </c>
      <c r="AL22" s="211">
        <v>74.3</v>
      </c>
    </row>
    <row r="23" spans="2:38" x14ac:dyDescent="0.2">
      <c r="B23" s="211" t="s">
        <v>92</v>
      </c>
      <c r="C23" s="211">
        <v>4074</v>
      </c>
      <c r="D23" s="211">
        <v>82.6</v>
      </c>
      <c r="E23" s="211">
        <v>54.8</v>
      </c>
      <c r="F23" s="211">
        <v>96.5</v>
      </c>
      <c r="G23" s="211">
        <v>95.3</v>
      </c>
      <c r="H23" s="211">
        <v>55.4</v>
      </c>
      <c r="I23" s="211">
        <v>25.1</v>
      </c>
      <c r="J23" s="211">
        <v>48.7</v>
      </c>
      <c r="K23" s="211">
        <v>16.3</v>
      </c>
      <c r="L23" s="211">
        <v>10.199999999999999</v>
      </c>
      <c r="M23" s="211">
        <v>76.099999999999994</v>
      </c>
      <c r="N23" s="211">
        <v>66</v>
      </c>
      <c r="O23" s="211">
        <v>3984</v>
      </c>
      <c r="P23" s="211">
        <v>72.3</v>
      </c>
      <c r="Q23" s="211">
        <v>42.3</v>
      </c>
      <c r="R23" s="211">
        <v>93.4</v>
      </c>
      <c r="S23" s="211">
        <v>91.6</v>
      </c>
      <c r="T23" s="211">
        <v>43.3</v>
      </c>
      <c r="U23" s="211">
        <v>12.8</v>
      </c>
      <c r="V23" s="211">
        <v>33.700000000000003</v>
      </c>
      <c r="W23" s="211">
        <v>9.6999999999999993</v>
      </c>
      <c r="X23" s="211">
        <v>5</v>
      </c>
      <c r="Y23" s="211">
        <v>64</v>
      </c>
      <c r="Z23" s="211">
        <v>57.5</v>
      </c>
      <c r="AA23" s="211">
        <v>8058</v>
      </c>
      <c r="AB23" s="211">
        <v>77.5</v>
      </c>
      <c r="AC23" s="211">
        <v>48.6</v>
      </c>
      <c r="AD23" s="211">
        <v>95</v>
      </c>
      <c r="AE23" s="211">
        <v>93.5</v>
      </c>
      <c r="AF23" s="211">
        <v>49.4</v>
      </c>
      <c r="AG23" s="211">
        <v>19</v>
      </c>
      <c r="AH23" s="211">
        <v>41.3</v>
      </c>
      <c r="AI23" s="211">
        <v>13</v>
      </c>
      <c r="AJ23" s="211">
        <v>7.6</v>
      </c>
      <c r="AK23" s="211">
        <v>70.2</v>
      </c>
      <c r="AL23" s="211">
        <v>61.8</v>
      </c>
    </row>
    <row r="24" spans="2:38" x14ac:dyDescent="0.2">
      <c r="B24" s="211" t="s">
        <v>21</v>
      </c>
      <c r="C24" s="211">
        <v>1131</v>
      </c>
      <c r="D24" s="211">
        <v>95</v>
      </c>
      <c r="E24" s="211">
        <v>83.6</v>
      </c>
      <c r="F24" s="211">
        <v>98.7</v>
      </c>
      <c r="G24" s="211">
        <v>98</v>
      </c>
      <c r="H24" s="211">
        <v>83.7</v>
      </c>
      <c r="I24" s="211">
        <v>73.400000000000006</v>
      </c>
      <c r="J24" s="211">
        <v>81.2</v>
      </c>
      <c r="K24" s="211">
        <v>44.5</v>
      </c>
      <c r="L24" s="211">
        <v>39.799999999999997</v>
      </c>
      <c r="M24" s="211">
        <v>92.3</v>
      </c>
      <c r="N24" s="211">
        <v>95.6</v>
      </c>
      <c r="O24" s="211">
        <v>1172</v>
      </c>
      <c r="P24" s="211">
        <v>90.6</v>
      </c>
      <c r="Q24" s="211">
        <v>73.7</v>
      </c>
      <c r="R24" s="211">
        <v>97.2</v>
      </c>
      <c r="S24" s="211">
        <v>95.8</v>
      </c>
      <c r="T24" s="211">
        <v>73.900000000000006</v>
      </c>
      <c r="U24" s="211">
        <v>57.8</v>
      </c>
      <c r="V24" s="211">
        <v>70.7</v>
      </c>
      <c r="W24" s="211">
        <v>35.6</v>
      </c>
      <c r="X24" s="211">
        <v>29.5</v>
      </c>
      <c r="Y24" s="211">
        <v>84.6</v>
      </c>
      <c r="Z24" s="211">
        <v>93.8</v>
      </c>
      <c r="AA24" s="211">
        <v>2303</v>
      </c>
      <c r="AB24" s="211">
        <v>92.7</v>
      </c>
      <c r="AC24" s="211">
        <v>78.599999999999994</v>
      </c>
      <c r="AD24" s="211">
        <v>97.9</v>
      </c>
      <c r="AE24" s="211">
        <v>96.9</v>
      </c>
      <c r="AF24" s="211">
        <v>78.7</v>
      </c>
      <c r="AG24" s="211">
        <v>65.400000000000006</v>
      </c>
      <c r="AH24" s="211">
        <v>75.900000000000006</v>
      </c>
      <c r="AI24" s="211">
        <v>39.9</v>
      </c>
      <c r="AJ24" s="211">
        <v>34.6</v>
      </c>
      <c r="AK24" s="211">
        <v>88.5</v>
      </c>
      <c r="AL24" s="211">
        <v>94.7</v>
      </c>
    </row>
    <row r="25" spans="2:38" x14ac:dyDescent="0.2">
      <c r="B25" s="211" t="s">
        <v>82</v>
      </c>
      <c r="C25" s="211">
        <v>295</v>
      </c>
      <c r="D25" s="211">
        <v>34.9</v>
      </c>
      <c r="E25" s="211">
        <v>11.9</v>
      </c>
      <c r="F25" s="211">
        <v>62.4</v>
      </c>
      <c r="G25" s="211">
        <v>51.5</v>
      </c>
      <c r="H25" s="211">
        <v>12.2</v>
      </c>
      <c r="I25" s="211" t="s">
        <v>78</v>
      </c>
      <c r="J25" s="211">
        <v>9.1999999999999993</v>
      </c>
      <c r="K25" s="211">
        <v>1.7</v>
      </c>
      <c r="L25" s="211" t="s">
        <v>78</v>
      </c>
      <c r="M25" s="211">
        <v>27.2</v>
      </c>
      <c r="N25" s="211">
        <v>17.2</v>
      </c>
      <c r="O25" s="211">
        <v>299</v>
      </c>
      <c r="P25" s="211">
        <v>28.1</v>
      </c>
      <c r="Q25" s="211">
        <v>9.6999999999999993</v>
      </c>
      <c r="R25" s="211">
        <v>56.2</v>
      </c>
      <c r="S25" s="211">
        <v>49.5</v>
      </c>
      <c r="T25" s="211">
        <v>10</v>
      </c>
      <c r="U25" s="211" t="s">
        <v>78</v>
      </c>
      <c r="V25" s="211">
        <v>6.4</v>
      </c>
      <c r="W25" s="211">
        <v>1</v>
      </c>
      <c r="X25" s="211" t="s">
        <v>78</v>
      </c>
      <c r="Y25" s="211">
        <v>23.5</v>
      </c>
      <c r="Z25" s="211">
        <v>19</v>
      </c>
      <c r="AA25" s="211">
        <v>594</v>
      </c>
      <c r="AB25" s="211">
        <v>31.5</v>
      </c>
      <c r="AC25" s="211">
        <v>10.8</v>
      </c>
      <c r="AD25" s="211">
        <v>59.3</v>
      </c>
      <c r="AE25" s="211">
        <v>50.5</v>
      </c>
      <c r="AF25" s="211">
        <v>11.1</v>
      </c>
      <c r="AG25" s="211">
        <v>4</v>
      </c>
      <c r="AH25" s="211">
        <v>7.7</v>
      </c>
      <c r="AI25" s="211">
        <v>1.3</v>
      </c>
      <c r="AJ25" s="211">
        <v>0.5</v>
      </c>
      <c r="AK25" s="211">
        <v>25.4</v>
      </c>
      <c r="AL25" s="211">
        <v>18.100000000000001</v>
      </c>
    </row>
    <row r="26" spans="2:38" x14ac:dyDescent="0.2">
      <c r="B26" s="211" t="s">
        <v>88</v>
      </c>
      <c r="C26" s="211">
        <v>6246</v>
      </c>
      <c r="D26" s="211">
        <v>92.8</v>
      </c>
      <c r="E26" s="211">
        <v>78.599999999999994</v>
      </c>
      <c r="F26" s="211">
        <v>98.6</v>
      </c>
      <c r="G26" s="211">
        <v>98.2</v>
      </c>
      <c r="H26" s="211">
        <v>78.900000000000006</v>
      </c>
      <c r="I26" s="211">
        <v>55.3</v>
      </c>
      <c r="J26" s="211">
        <v>75.400000000000006</v>
      </c>
      <c r="K26" s="211">
        <v>38.200000000000003</v>
      </c>
      <c r="L26" s="211">
        <v>31.3</v>
      </c>
      <c r="M26" s="211">
        <v>90.2</v>
      </c>
      <c r="N26" s="211">
        <v>85.7</v>
      </c>
      <c r="O26" s="211">
        <v>6702</v>
      </c>
      <c r="P26" s="211">
        <v>87.6</v>
      </c>
      <c r="Q26" s="211">
        <v>70.5</v>
      </c>
      <c r="R26" s="211">
        <v>97.8</v>
      </c>
      <c r="S26" s="211">
        <v>97</v>
      </c>
      <c r="T26" s="211">
        <v>70.900000000000006</v>
      </c>
      <c r="U26" s="211">
        <v>36.4</v>
      </c>
      <c r="V26" s="211">
        <v>65.2</v>
      </c>
      <c r="W26" s="211">
        <v>27.7</v>
      </c>
      <c r="X26" s="211">
        <v>20.7</v>
      </c>
      <c r="Y26" s="211">
        <v>81.8</v>
      </c>
      <c r="Z26" s="211">
        <v>82.8</v>
      </c>
      <c r="AA26" s="211">
        <v>12948</v>
      </c>
      <c r="AB26" s="211">
        <v>90.1</v>
      </c>
      <c r="AC26" s="211">
        <v>74.400000000000006</v>
      </c>
      <c r="AD26" s="211">
        <v>98.2</v>
      </c>
      <c r="AE26" s="211">
        <v>97.6</v>
      </c>
      <c r="AF26" s="211">
        <v>74.8</v>
      </c>
      <c r="AG26" s="211">
        <v>45.5</v>
      </c>
      <c r="AH26" s="211">
        <v>70.099999999999994</v>
      </c>
      <c r="AI26" s="211">
        <v>32.799999999999997</v>
      </c>
      <c r="AJ26" s="211">
        <v>25.8</v>
      </c>
      <c r="AK26" s="211">
        <v>85.9</v>
      </c>
      <c r="AL26" s="211">
        <v>84.2</v>
      </c>
    </row>
    <row r="27" spans="2:38" x14ac:dyDescent="0.2">
      <c r="B27" s="211" t="s">
        <v>80</v>
      </c>
      <c r="C27" s="211">
        <v>960</v>
      </c>
      <c r="D27" s="211">
        <v>84.5</v>
      </c>
      <c r="E27" s="211">
        <v>67</v>
      </c>
      <c r="F27" s="211">
        <v>95.7</v>
      </c>
      <c r="G27" s="211">
        <v>94.7</v>
      </c>
      <c r="H27" s="211">
        <v>67.900000000000006</v>
      </c>
      <c r="I27" s="211">
        <v>43.4</v>
      </c>
      <c r="J27" s="211">
        <v>64.2</v>
      </c>
      <c r="K27" s="211">
        <v>37.299999999999997</v>
      </c>
      <c r="L27" s="211">
        <v>30.1</v>
      </c>
      <c r="M27" s="211">
        <v>81.900000000000006</v>
      </c>
      <c r="N27" s="211">
        <v>70.3</v>
      </c>
      <c r="O27" s="211">
        <v>984</v>
      </c>
      <c r="P27" s="211">
        <v>78.5</v>
      </c>
      <c r="Q27" s="211">
        <v>64.8</v>
      </c>
      <c r="R27" s="211">
        <v>93.1</v>
      </c>
      <c r="S27" s="211">
        <v>91.9</v>
      </c>
      <c r="T27" s="211">
        <v>65.5</v>
      </c>
      <c r="U27" s="211">
        <v>31.2</v>
      </c>
      <c r="V27" s="211">
        <v>61.1</v>
      </c>
      <c r="W27" s="211">
        <v>31.5</v>
      </c>
      <c r="X27" s="211">
        <v>23.4</v>
      </c>
      <c r="Y27" s="211">
        <v>73.3</v>
      </c>
      <c r="Z27" s="211">
        <v>71.3</v>
      </c>
      <c r="AA27" s="211">
        <v>1944</v>
      </c>
      <c r="AB27" s="211">
        <v>81.400000000000006</v>
      </c>
      <c r="AC27" s="211">
        <v>65.900000000000006</v>
      </c>
      <c r="AD27" s="211">
        <v>94.4</v>
      </c>
      <c r="AE27" s="211">
        <v>93.3</v>
      </c>
      <c r="AF27" s="211">
        <v>66.7</v>
      </c>
      <c r="AG27" s="211">
        <v>37.200000000000003</v>
      </c>
      <c r="AH27" s="211">
        <v>62.6</v>
      </c>
      <c r="AI27" s="211">
        <v>34.4</v>
      </c>
      <c r="AJ27" s="211">
        <v>26.7</v>
      </c>
      <c r="AK27" s="211">
        <v>77.599999999999994</v>
      </c>
      <c r="AL27" s="211">
        <v>70.8</v>
      </c>
    </row>
    <row r="28" spans="2:38" x14ac:dyDescent="0.2">
      <c r="B28" s="211" t="s">
        <v>89</v>
      </c>
      <c r="C28" s="211">
        <v>7740</v>
      </c>
      <c r="D28" s="211">
        <v>84.1</v>
      </c>
      <c r="E28" s="211">
        <v>56.7</v>
      </c>
      <c r="F28" s="211">
        <v>97.1</v>
      </c>
      <c r="G28" s="211">
        <v>95.7</v>
      </c>
      <c r="H28" s="211">
        <v>56.9</v>
      </c>
      <c r="I28" s="211">
        <v>36.1</v>
      </c>
      <c r="J28" s="211">
        <v>51.4</v>
      </c>
      <c r="K28" s="211">
        <v>21.2</v>
      </c>
      <c r="L28" s="211">
        <v>14.8</v>
      </c>
      <c r="M28" s="211">
        <v>78.7</v>
      </c>
      <c r="N28" s="211">
        <v>70</v>
      </c>
      <c r="O28" s="211">
        <v>8683</v>
      </c>
      <c r="P28" s="211">
        <v>77.400000000000006</v>
      </c>
      <c r="Q28" s="211">
        <v>48.9</v>
      </c>
      <c r="R28" s="211">
        <v>94.9</v>
      </c>
      <c r="S28" s="211">
        <v>93.4</v>
      </c>
      <c r="T28" s="211">
        <v>49.5</v>
      </c>
      <c r="U28" s="211">
        <v>19.2</v>
      </c>
      <c r="V28" s="211">
        <v>40.6</v>
      </c>
      <c r="W28" s="211">
        <v>13.9</v>
      </c>
      <c r="X28" s="211">
        <v>7.9</v>
      </c>
      <c r="Y28" s="211">
        <v>68.2</v>
      </c>
      <c r="Z28" s="211">
        <v>66.599999999999994</v>
      </c>
      <c r="AA28" s="211">
        <v>16423</v>
      </c>
      <c r="AB28" s="211">
        <v>80.5</v>
      </c>
      <c r="AC28" s="211">
        <v>52.6</v>
      </c>
      <c r="AD28" s="211">
        <v>96</v>
      </c>
      <c r="AE28" s="211">
        <v>94.5</v>
      </c>
      <c r="AF28" s="211">
        <v>53</v>
      </c>
      <c r="AG28" s="211">
        <v>27.2</v>
      </c>
      <c r="AH28" s="211">
        <v>45.7</v>
      </c>
      <c r="AI28" s="211">
        <v>17.3</v>
      </c>
      <c r="AJ28" s="211">
        <v>11.1</v>
      </c>
      <c r="AK28" s="211">
        <v>73.2</v>
      </c>
      <c r="AL28" s="211">
        <v>68.2</v>
      </c>
    </row>
    <row r="29" spans="2:38" x14ac:dyDescent="0.2">
      <c r="B29" s="211" t="s">
        <v>136</v>
      </c>
      <c r="C29" s="211">
        <v>70</v>
      </c>
      <c r="D29" s="211">
        <v>37.1</v>
      </c>
      <c r="E29" s="211">
        <v>15.7</v>
      </c>
      <c r="F29" s="211">
        <v>51.4</v>
      </c>
      <c r="G29" s="211">
        <v>44.3</v>
      </c>
      <c r="H29" s="211">
        <v>17.100000000000001</v>
      </c>
      <c r="I29" s="211" t="s">
        <v>78</v>
      </c>
      <c r="J29" s="211">
        <v>10</v>
      </c>
      <c r="K29" s="211">
        <v>4.3</v>
      </c>
      <c r="L29" s="211" t="s">
        <v>78</v>
      </c>
      <c r="M29" s="211">
        <v>34.799999999999997</v>
      </c>
      <c r="N29" s="211">
        <v>18.600000000000001</v>
      </c>
      <c r="O29" s="211">
        <v>67</v>
      </c>
      <c r="P29" s="211">
        <v>32.799999999999997</v>
      </c>
      <c r="Q29" s="211">
        <v>19.399999999999999</v>
      </c>
      <c r="R29" s="211">
        <v>59.7</v>
      </c>
      <c r="S29" s="211">
        <v>52.2</v>
      </c>
      <c r="T29" s="211">
        <v>19.399999999999999</v>
      </c>
      <c r="U29" s="211" t="s">
        <v>78</v>
      </c>
      <c r="V29" s="211">
        <v>16.399999999999999</v>
      </c>
      <c r="W29" s="211">
        <v>7.5</v>
      </c>
      <c r="X29" s="211" t="s">
        <v>78</v>
      </c>
      <c r="Y29" s="211">
        <v>32.799999999999997</v>
      </c>
      <c r="Z29" s="211">
        <v>28.4</v>
      </c>
      <c r="AA29" s="211">
        <v>137</v>
      </c>
      <c r="AB29" s="211">
        <v>35</v>
      </c>
      <c r="AC29" s="211">
        <v>17.5</v>
      </c>
      <c r="AD29" s="211">
        <v>55.5</v>
      </c>
      <c r="AE29" s="211">
        <v>48.2</v>
      </c>
      <c r="AF29" s="211">
        <v>18.2</v>
      </c>
      <c r="AG29" s="211">
        <v>3.6</v>
      </c>
      <c r="AH29" s="211">
        <v>13.1</v>
      </c>
      <c r="AI29" s="211">
        <v>5.8</v>
      </c>
      <c r="AJ29" s="211">
        <v>2.2000000000000002</v>
      </c>
      <c r="AK29" s="211">
        <v>33.799999999999997</v>
      </c>
      <c r="AL29" s="211">
        <v>23.4</v>
      </c>
    </row>
    <row r="30" spans="2:38" x14ac:dyDescent="0.2">
      <c r="B30" s="305" t="s">
        <v>282</v>
      </c>
      <c r="C30" s="211">
        <v>3072</v>
      </c>
      <c r="D30" s="211">
        <v>80.400000000000006</v>
      </c>
      <c r="E30" s="211">
        <v>60.2</v>
      </c>
      <c r="F30" s="211">
        <v>94.1</v>
      </c>
      <c r="G30" s="211">
        <v>92.6</v>
      </c>
      <c r="H30" s="211">
        <v>60.5</v>
      </c>
      <c r="I30" s="211">
        <v>36</v>
      </c>
      <c r="J30" s="211">
        <v>55.8</v>
      </c>
      <c r="K30" s="211">
        <v>25.8</v>
      </c>
      <c r="L30" s="211">
        <v>19.2</v>
      </c>
      <c r="M30" s="211">
        <v>75.7</v>
      </c>
      <c r="N30" s="211">
        <v>64.7</v>
      </c>
      <c r="O30" s="211">
        <v>3323</v>
      </c>
      <c r="P30" s="211">
        <v>73.3</v>
      </c>
      <c r="Q30" s="211">
        <v>52.8</v>
      </c>
      <c r="R30" s="211">
        <v>92.8</v>
      </c>
      <c r="S30" s="211">
        <v>91.5</v>
      </c>
      <c r="T30" s="211">
        <v>53.6</v>
      </c>
      <c r="U30" s="211">
        <v>24.3</v>
      </c>
      <c r="V30" s="211">
        <v>46.9</v>
      </c>
      <c r="W30" s="211">
        <v>20.5</v>
      </c>
      <c r="X30" s="211">
        <v>13.8</v>
      </c>
      <c r="Y30" s="211">
        <v>66.2</v>
      </c>
      <c r="Z30" s="211">
        <v>62.3</v>
      </c>
      <c r="AA30" s="211">
        <v>6395</v>
      </c>
      <c r="AB30" s="211">
        <v>76.7</v>
      </c>
      <c r="AC30" s="211">
        <v>56.3</v>
      </c>
      <c r="AD30" s="211">
        <v>93.4</v>
      </c>
      <c r="AE30" s="211">
        <v>92</v>
      </c>
      <c r="AF30" s="211">
        <v>56.9</v>
      </c>
      <c r="AG30" s="211">
        <v>29.9</v>
      </c>
      <c r="AH30" s="211">
        <v>51.1</v>
      </c>
      <c r="AI30" s="211">
        <v>23</v>
      </c>
      <c r="AJ30" s="211">
        <v>16.399999999999999</v>
      </c>
      <c r="AK30" s="211">
        <v>70.8</v>
      </c>
      <c r="AL30" s="211">
        <v>63.5</v>
      </c>
    </row>
    <row r="31" spans="2:38" x14ac:dyDescent="0.2">
      <c r="B31" s="211" t="s">
        <v>86</v>
      </c>
      <c r="C31" s="211">
        <v>1860</v>
      </c>
      <c r="D31" s="211">
        <v>89</v>
      </c>
      <c r="E31" s="211">
        <v>72.599999999999994</v>
      </c>
      <c r="F31" s="211">
        <v>97.3</v>
      </c>
      <c r="G31" s="211">
        <v>96.7</v>
      </c>
      <c r="H31" s="211">
        <v>72.900000000000006</v>
      </c>
      <c r="I31" s="211">
        <v>46.5</v>
      </c>
      <c r="J31" s="211">
        <v>68.7</v>
      </c>
      <c r="K31" s="211">
        <v>33.1</v>
      </c>
      <c r="L31" s="211">
        <v>27.2</v>
      </c>
      <c r="M31" s="211">
        <v>83.9</v>
      </c>
      <c r="N31" s="211">
        <v>76</v>
      </c>
      <c r="O31" s="211">
        <v>1899</v>
      </c>
      <c r="P31" s="211">
        <v>82.6</v>
      </c>
      <c r="Q31" s="211">
        <v>63.6</v>
      </c>
      <c r="R31" s="211">
        <v>95.3</v>
      </c>
      <c r="S31" s="211">
        <v>94</v>
      </c>
      <c r="T31" s="211">
        <v>64</v>
      </c>
      <c r="U31" s="211">
        <v>33.9</v>
      </c>
      <c r="V31" s="211">
        <v>58.1</v>
      </c>
      <c r="W31" s="211">
        <v>28</v>
      </c>
      <c r="X31" s="211">
        <v>21.7</v>
      </c>
      <c r="Y31" s="211">
        <v>75.3</v>
      </c>
      <c r="Z31" s="211">
        <v>71.400000000000006</v>
      </c>
      <c r="AA31" s="211">
        <v>3759</v>
      </c>
      <c r="AB31" s="211">
        <v>85.8</v>
      </c>
      <c r="AC31" s="211">
        <v>68.099999999999994</v>
      </c>
      <c r="AD31" s="211">
        <v>96.3</v>
      </c>
      <c r="AE31" s="211">
        <v>95.3</v>
      </c>
      <c r="AF31" s="211">
        <v>68.400000000000006</v>
      </c>
      <c r="AG31" s="211">
        <v>40.1</v>
      </c>
      <c r="AH31" s="211">
        <v>63.4</v>
      </c>
      <c r="AI31" s="211">
        <v>30.5</v>
      </c>
      <c r="AJ31" s="211">
        <v>24.4</v>
      </c>
      <c r="AK31" s="211">
        <v>79.599999999999994</v>
      </c>
      <c r="AL31" s="211">
        <v>73.7</v>
      </c>
    </row>
    <row r="32" spans="2:38" x14ac:dyDescent="0.2">
      <c r="B32" s="211" t="s">
        <v>85</v>
      </c>
      <c r="C32" s="211">
        <v>895</v>
      </c>
      <c r="D32" s="211">
        <v>83.7</v>
      </c>
      <c r="E32" s="211">
        <v>61.5</v>
      </c>
      <c r="F32" s="211">
        <v>96.1</v>
      </c>
      <c r="G32" s="211">
        <v>94.5</v>
      </c>
      <c r="H32" s="211">
        <v>62.1</v>
      </c>
      <c r="I32" s="211">
        <v>40.9</v>
      </c>
      <c r="J32" s="211">
        <v>57.1</v>
      </c>
      <c r="K32" s="211">
        <v>23.6</v>
      </c>
      <c r="L32" s="211">
        <v>18.2</v>
      </c>
      <c r="M32" s="211">
        <v>79.2</v>
      </c>
      <c r="N32" s="211">
        <v>68.2</v>
      </c>
      <c r="O32" s="211">
        <v>916</v>
      </c>
      <c r="P32" s="211">
        <v>77.7</v>
      </c>
      <c r="Q32" s="211">
        <v>53.9</v>
      </c>
      <c r="R32" s="211">
        <v>93.3</v>
      </c>
      <c r="S32" s="211">
        <v>91.9</v>
      </c>
      <c r="T32" s="211">
        <v>54.6</v>
      </c>
      <c r="U32" s="211">
        <v>26.1</v>
      </c>
      <c r="V32" s="211">
        <v>49.3</v>
      </c>
      <c r="W32" s="211">
        <v>19.100000000000001</v>
      </c>
      <c r="X32" s="211">
        <v>11.4</v>
      </c>
      <c r="Y32" s="211">
        <v>68.5</v>
      </c>
      <c r="Z32" s="211">
        <v>65.5</v>
      </c>
      <c r="AA32" s="211">
        <v>1811</v>
      </c>
      <c r="AB32" s="211">
        <v>80.7</v>
      </c>
      <c r="AC32" s="211">
        <v>57.6</v>
      </c>
      <c r="AD32" s="211">
        <v>94.7</v>
      </c>
      <c r="AE32" s="211">
        <v>93.2</v>
      </c>
      <c r="AF32" s="211">
        <v>58.3</v>
      </c>
      <c r="AG32" s="211">
        <v>33.4</v>
      </c>
      <c r="AH32" s="211">
        <v>53.2</v>
      </c>
      <c r="AI32" s="211">
        <v>21.3</v>
      </c>
      <c r="AJ32" s="211">
        <v>14.7</v>
      </c>
      <c r="AK32" s="211">
        <v>73.8</v>
      </c>
      <c r="AL32" s="211">
        <v>66.8</v>
      </c>
    </row>
    <row r="33" spans="1:38" x14ac:dyDescent="0.2">
      <c r="B33" s="211" t="s">
        <v>84</v>
      </c>
      <c r="C33" s="211">
        <v>3283</v>
      </c>
      <c r="D33" s="211">
        <v>80.099999999999994</v>
      </c>
      <c r="E33" s="211">
        <v>53.5</v>
      </c>
      <c r="F33" s="211">
        <v>95.1</v>
      </c>
      <c r="G33" s="211">
        <v>93.7</v>
      </c>
      <c r="H33" s="211">
        <v>53.9</v>
      </c>
      <c r="I33" s="211">
        <v>25.3</v>
      </c>
      <c r="J33" s="211">
        <v>47.6</v>
      </c>
      <c r="K33" s="211">
        <v>16.3</v>
      </c>
      <c r="L33" s="211">
        <v>11.7</v>
      </c>
      <c r="M33" s="211">
        <v>72.8</v>
      </c>
      <c r="N33" s="211">
        <v>57.3</v>
      </c>
      <c r="O33" s="211">
        <v>3161</v>
      </c>
      <c r="P33" s="211">
        <v>70.900000000000006</v>
      </c>
      <c r="Q33" s="211">
        <v>44.5</v>
      </c>
      <c r="R33" s="211">
        <v>91.4</v>
      </c>
      <c r="S33" s="211">
        <v>89.8</v>
      </c>
      <c r="T33" s="211">
        <v>45.2</v>
      </c>
      <c r="U33" s="211">
        <v>13.9</v>
      </c>
      <c r="V33" s="211">
        <v>36.700000000000003</v>
      </c>
      <c r="W33" s="211">
        <v>11.7</v>
      </c>
      <c r="X33" s="211">
        <v>6.6</v>
      </c>
      <c r="Y33" s="211">
        <v>59.5</v>
      </c>
      <c r="Z33" s="211">
        <v>51.2</v>
      </c>
      <c r="AA33" s="211">
        <v>6444</v>
      </c>
      <c r="AB33" s="211">
        <v>75.599999999999994</v>
      </c>
      <c r="AC33" s="211">
        <v>49.1</v>
      </c>
      <c r="AD33" s="211">
        <v>93.2</v>
      </c>
      <c r="AE33" s="211">
        <v>91.8</v>
      </c>
      <c r="AF33" s="211">
        <v>49.6</v>
      </c>
      <c r="AG33" s="211">
        <v>19.7</v>
      </c>
      <c r="AH33" s="211">
        <v>42.3</v>
      </c>
      <c r="AI33" s="211">
        <v>14</v>
      </c>
      <c r="AJ33" s="211">
        <v>9.1999999999999993</v>
      </c>
      <c r="AK33" s="211">
        <v>66.3</v>
      </c>
      <c r="AL33" s="211">
        <v>54.3</v>
      </c>
    </row>
    <row r="34" spans="1:38" x14ac:dyDescent="0.2">
      <c r="B34" s="303" t="s">
        <v>79</v>
      </c>
      <c r="C34" s="211">
        <v>217636</v>
      </c>
      <c r="D34" s="211">
        <v>83.9</v>
      </c>
      <c r="E34" s="211">
        <v>61.7</v>
      </c>
      <c r="F34" s="211">
        <v>96.2</v>
      </c>
      <c r="G34" s="211">
        <v>95.2</v>
      </c>
      <c r="H34" s="211">
        <v>62.2</v>
      </c>
      <c r="I34" s="211">
        <v>32.1</v>
      </c>
      <c r="J34" s="211">
        <v>56.5</v>
      </c>
      <c r="K34" s="211">
        <v>23.6</v>
      </c>
      <c r="L34" s="211">
        <v>18</v>
      </c>
      <c r="M34" s="211">
        <v>76</v>
      </c>
      <c r="N34" s="211">
        <v>64.8</v>
      </c>
      <c r="O34" s="211">
        <v>225919</v>
      </c>
      <c r="P34" s="211">
        <v>76.8</v>
      </c>
      <c r="Q34" s="211">
        <v>54.8</v>
      </c>
      <c r="R34" s="211">
        <v>94.1</v>
      </c>
      <c r="S34" s="211">
        <v>92.8</v>
      </c>
      <c r="T34" s="211">
        <v>55.4</v>
      </c>
      <c r="U34" s="211">
        <v>20.6</v>
      </c>
      <c r="V34" s="211">
        <v>48.4</v>
      </c>
      <c r="W34" s="211">
        <v>19.600000000000001</v>
      </c>
      <c r="X34" s="211">
        <v>12.7</v>
      </c>
      <c r="Y34" s="211">
        <v>65.5</v>
      </c>
      <c r="Z34" s="211">
        <v>61.2</v>
      </c>
      <c r="AA34" s="211">
        <v>443555</v>
      </c>
      <c r="AB34" s="211">
        <v>80.3</v>
      </c>
      <c r="AC34" s="211">
        <v>58.2</v>
      </c>
      <c r="AD34" s="211">
        <v>95.2</v>
      </c>
      <c r="AE34" s="211">
        <v>94</v>
      </c>
      <c r="AF34" s="211">
        <v>58.7</v>
      </c>
      <c r="AG34" s="211">
        <v>26.2</v>
      </c>
      <c r="AH34" s="211">
        <v>52.4</v>
      </c>
      <c r="AI34" s="211">
        <v>21.5</v>
      </c>
      <c r="AJ34" s="211">
        <v>15.3</v>
      </c>
      <c r="AK34" s="211">
        <v>70.7</v>
      </c>
      <c r="AL34" s="211">
        <v>62.9</v>
      </c>
    </row>
    <row r="35" spans="1:38" x14ac:dyDescent="0.2">
      <c r="B35" s="211" t="s">
        <v>55</v>
      </c>
      <c r="C35" s="211">
        <v>278042</v>
      </c>
      <c r="D35" s="211">
        <v>84</v>
      </c>
      <c r="E35" s="211">
        <v>61.9</v>
      </c>
      <c r="F35" s="211">
        <v>96.2</v>
      </c>
      <c r="G35" s="211">
        <v>95.1</v>
      </c>
      <c r="H35" s="211">
        <v>62.3</v>
      </c>
      <c r="I35" s="211">
        <v>34.4</v>
      </c>
      <c r="J35" s="211">
        <v>56.8</v>
      </c>
      <c r="K35" s="211">
        <v>23.9</v>
      </c>
      <c r="L35" s="211">
        <v>18.2</v>
      </c>
      <c r="M35" s="211">
        <v>77.099999999999994</v>
      </c>
      <c r="N35" s="211">
        <v>66.7</v>
      </c>
      <c r="O35" s="211">
        <v>288885</v>
      </c>
      <c r="P35" s="211">
        <v>77.099999999999994</v>
      </c>
      <c r="Q35" s="211">
        <v>54.6</v>
      </c>
      <c r="R35" s="211">
        <v>94.1</v>
      </c>
      <c r="S35" s="211">
        <v>92.7</v>
      </c>
      <c r="T35" s="211">
        <v>55.2</v>
      </c>
      <c r="U35" s="211">
        <v>22.4</v>
      </c>
      <c r="V35" s="211">
        <v>48.1</v>
      </c>
      <c r="W35" s="211">
        <v>19.399999999999999</v>
      </c>
      <c r="X35" s="211">
        <v>12.7</v>
      </c>
      <c r="Y35" s="211">
        <v>66.7</v>
      </c>
      <c r="Z35" s="211">
        <v>63.1</v>
      </c>
      <c r="AA35" s="211">
        <v>566927</v>
      </c>
      <c r="AB35" s="211">
        <v>80.5</v>
      </c>
      <c r="AC35" s="211">
        <v>58.2</v>
      </c>
      <c r="AD35" s="211">
        <v>95.2</v>
      </c>
      <c r="AE35" s="211">
        <v>93.9</v>
      </c>
      <c r="AF35" s="211">
        <v>58.7</v>
      </c>
      <c r="AG35" s="211">
        <v>28.3</v>
      </c>
      <c r="AH35" s="211">
        <v>52.4</v>
      </c>
      <c r="AI35" s="211">
        <v>21.6</v>
      </c>
      <c r="AJ35" s="211">
        <v>15.4</v>
      </c>
      <c r="AK35" s="211">
        <v>71.8</v>
      </c>
      <c r="AL35" s="211">
        <v>64.8</v>
      </c>
    </row>
    <row r="36" spans="1:38" x14ac:dyDescent="0.2">
      <c r="A36" s="211" t="s">
        <v>97</v>
      </c>
      <c r="B36" s="304" t="s">
        <v>283</v>
      </c>
      <c r="C36" s="211">
        <v>245033</v>
      </c>
      <c r="D36" s="211">
        <v>84</v>
      </c>
      <c r="E36" s="211">
        <v>62.1</v>
      </c>
      <c r="F36" s="211">
        <v>96.2</v>
      </c>
      <c r="G36" s="211">
        <v>95.2</v>
      </c>
      <c r="H36" s="211">
        <v>62.5</v>
      </c>
      <c r="I36" s="211">
        <v>32.799999999999997</v>
      </c>
      <c r="J36" s="211">
        <v>56.9</v>
      </c>
      <c r="K36" s="211">
        <v>23.9</v>
      </c>
      <c r="L36" s="211">
        <v>18.3</v>
      </c>
      <c r="M36" s="211">
        <v>76.400000000000006</v>
      </c>
      <c r="N36" s="211">
        <v>65.5</v>
      </c>
      <c r="O36" s="211">
        <v>253620</v>
      </c>
      <c r="P36" s="211">
        <v>76.900000000000006</v>
      </c>
      <c r="Q36" s="211">
        <v>55</v>
      </c>
      <c r="R36" s="211">
        <v>94.1</v>
      </c>
      <c r="S36" s="211">
        <v>92.8</v>
      </c>
      <c r="T36" s="211">
        <v>55.6</v>
      </c>
      <c r="U36" s="211">
        <v>21</v>
      </c>
      <c r="V36" s="211">
        <v>48.5</v>
      </c>
      <c r="W36" s="211">
        <v>19.7</v>
      </c>
      <c r="X36" s="211">
        <v>12.8</v>
      </c>
      <c r="Y36" s="211">
        <v>66</v>
      </c>
      <c r="Z36" s="211">
        <v>61.8</v>
      </c>
      <c r="AA36" s="211">
        <v>498653</v>
      </c>
      <c r="AB36" s="211">
        <v>80.400000000000006</v>
      </c>
      <c r="AC36" s="211">
        <v>58.5</v>
      </c>
      <c r="AD36" s="211">
        <v>95.2</v>
      </c>
      <c r="AE36" s="211">
        <v>94</v>
      </c>
      <c r="AF36" s="211">
        <v>59</v>
      </c>
      <c r="AG36" s="211">
        <v>26.8</v>
      </c>
      <c r="AH36" s="211">
        <v>52.6</v>
      </c>
      <c r="AI36" s="211">
        <v>21.8</v>
      </c>
      <c r="AJ36" s="211">
        <v>15.5</v>
      </c>
      <c r="AK36" s="211">
        <v>71.099999999999994</v>
      </c>
      <c r="AL36" s="211">
        <v>63.6</v>
      </c>
    </row>
    <row r="37" spans="1:38" x14ac:dyDescent="0.2">
      <c r="B37" s="304" t="s">
        <v>284</v>
      </c>
      <c r="C37" s="211">
        <v>31565</v>
      </c>
      <c r="D37" s="211">
        <v>84.2</v>
      </c>
      <c r="E37" s="211">
        <v>60.5</v>
      </c>
      <c r="F37" s="211">
        <v>96.2</v>
      </c>
      <c r="G37" s="211">
        <v>94.6</v>
      </c>
      <c r="H37" s="211">
        <v>60.8</v>
      </c>
      <c r="I37" s="211">
        <v>47.3</v>
      </c>
      <c r="J37" s="211">
        <v>56.2</v>
      </c>
      <c r="K37" s="211">
        <v>23.7</v>
      </c>
      <c r="L37" s="211">
        <v>17.5</v>
      </c>
      <c r="M37" s="211">
        <v>83.5</v>
      </c>
      <c r="N37" s="211">
        <v>77.5</v>
      </c>
      <c r="O37" s="211">
        <v>33563</v>
      </c>
      <c r="P37" s="211">
        <v>77.7</v>
      </c>
      <c r="Q37" s="211">
        <v>51.4</v>
      </c>
      <c r="R37" s="211">
        <v>94.3</v>
      </c>
      <c r="S37" s="211">
        <v>92.2</v>
      </c>
      <c r="T37" s="211">
        <v>51.9</v>
      </c>
      <c r="U37" s="211">
        <v>33.1</v>
      </c>
      <c r="V37" s="211">
        <v>44.7</v>
      </c>
      <c r="W37" s="211">
        <v>17.399999999999999</v>
      </c>
      <c r="X37" s="211">
        <v>11.4</v>
      </c>
      <c r="Y37" s="211">
        <v>72.8</v>
      </c>
      <c r="Z37" s="211">
        <v>74.2</v>
      </c>
      <c r="AA37" s="211">
        <v>65128</v>
      </c>
      <c r="AB37" s="211">
        <v>80.900000000000006</v>
      </c>
      <c r="AC37" s="211">
        <v>55.8</v>
      </c>
      <c r="AD37" s="211">
        <v>95.2</v>
      </c>
      <c r="AE37" s="211">
        <v>93.4</v>
      </c>
      <c r="AF37" s="211">
        <v>56.2</v>
      </c>
      <c r="AG37" s="211">
        <v>40</v>
      </c>
      <c r="AH37" s="211">
        <v>50.3</v>
      </c>
      <c r="AI37" s="211">
        <v>20.5</v>
      </c>
      <c r="AJ37" s="211">
        <v>14.4</v>
      </c>
      <c r="AK37" s="211">
        <v>78.099999999999994</v>
      </c>
      <c r="AL37" s="211">
        <v>75.8</v>
      </c>
    </row>
    <row r="38" spans="1:38" x14ac:dyDescent="0.2">
      <c r="B38" s="303" t="s">
        <v>282</v>
      </c>
      <c r="C38" s="211">
        <v>1444</v>
      </c>
      <c r="D38" s="211">
        <v>82.8</v>
      </c>
      <c r="E38" s="211">
        <v>61.9</v>
      </c>
      <c r="F38" s="211">
        <v>94.6</v>
      </c>
      <c r="G38" s="211">
        <v>93.5</v>
      </c>
      <c r="H38" s="211">
        <v>62.4</v>
      </c>
      <c r="I38" s="211">
        <v>34</v>
      </c>
      <c r="J38" s="211">
        <v>56.3</v>
      </c>
      <c r="K38" s="211">
        <v>22.9</v>
      </c>
      <c r="L38" s="211">
        <v>17.899999999999999</v>
      </c>
      <c r="M38" s="211">
        <v>76.599999999999994</v>
      </c>
      <c r="N38" s="211">
        <v>70.099999999999994</v>
      </c>
      <c r="O38" s="211">
        <v>1702</v>
      </c>
      <c r="P38" s="211">
        <v>80.599999999999994</v>
      </c>
      <c r="Q38" s="211">
        <v>56.8</v>
      </c>
      <c r="R38" s="211">
        <v>94.5</v>
      </c>
      <c r="S38" s="211">
        <v>92.7</v>
      </c>
      <c r="T38" s="211">
        <v>57.2</v>
      </c>
      <c r="U38" s="211">
        <v>27.4</v>
      </c>
      <c r="V38" s="211">
        <v>50.7</v>
      </c>
      <c r="W38" s="211">
        <v>18.600000000000001</v>
      </c>
      <c r="X38" s="211">
        <v>12.3</v>
      </c>
      <c r="Y38" s="211">
        <v>71.099999999999994</v>
      </c>
      <c r="Z38" s="211">
        <v>70</v>
      </c>
      <c r="AA38" s="211">
        <v>3146</v>
      </c>
      <c r="AB38" s="211">
        <v>81.599999999999994</v>
      </c>
      <c r="AC38" s="211">
        <v>59.1</v>
      </c>
      <c r="AD38" s="211">
        <v>94.5</v>
      </c>
      <c r="AE38" s="211">
        <v>93</v>
      </c>
      <c r="AF38" s="211">
        <v>59.6</v>
      </c>
      <c r="AG38" s="211">
        <v>30.4</v>
      </c>
      <c r="AH38" s="211">
        <v>53.3</v>
      </c>
      <c r="AI38" s="211">
        <v>20.6</v>
      </c>
      <c r="AJ38" s="211">
        <v>14.9</v>
      </c>
      <c r="AK38" s="211">
        <v>73.7</v>
      </c>
      <c r="AL38" s="211">
        <v>70</v>
      </c>
    </row>
    <row r="39" spans="1:38" x14ac:dyDescent="0.2">
      <c r="B39" s="211" t="s">
        <v>22</v>
      </c>
      <c r="C39" s="211">
        <v>278042</v>
      </c>
      <c r="D39" s="211">
        <v>84</v>
      </c>
      <c r="E39" s="211">
        <v>61.9</v>
      </c>
      <c r="F39" s="211">
        <v>96.2</v>
      </c>
      <c r="G39" s="211">
        <v>95.1</v>
      </c>
      <c r="H39" s="211">
        <v>62.3</v>
      </c>
      <c r="I39" s="211">
        <v>34.4</v>
      </c>
      <c r="J39" s="211">
        <v>56.8</v>
      </c>
      <c r="K39" s="211">
        <v>23.9</v>
      </c>
      <c r="L39" s="211">
        <v>18.2</v>
      </c>
      <c r="M39" s="211">
        <v>77.099999999999994</v>
      </c>
      <c r="N39" s="211">
        <v>66.7</v>
      </c>
      <c r="O39" s="211">
        <v>288885</v>
      </c>
      <c r="P39" s="211">
        <v>77.099999999999994</v>
      </c>
      <c r="Q39" s="211">
        <v>54.6</v>
      </c>
      <c r="R39" s="211">
        <v>94.1</v>
      </c>
      <c r="S39" s="211">
        <v>92.7</v>
      </c>
      <c r="T39" s="211">
        <v>55.2</v>
      </c>
      <c r="U39" s="211">
        <v>22.4</v>
      </c>
      <c r="V39" s="211">
        <v>48.1</v>
      </c>
      <c r="W39" s="211">
        <v>19.399999999999999</v>
      </c>
      <c r="X39" s="211">
        <v>12.7</v>
      </c>
      <c r="Y39" s="211">
        <v>66.7</v>
      </c>
      <c r="Z39" s="211">
        <v>63.1</v>
      </c>
      <c r="AA39" s="211">
        <v>566927</v>
      </c>
      <c r="AB39" s="211">
        <v>80.5</v>
      </c>
      <c r="AC39" s="211">
        <v>58.2</v>
      </c>
      <c r="AD39" s="211">
        <v>95.2</v>
      </c>
      <c r="AE39" s="211">
        <v>93.9</v>
      </c>
      <c r="AF39" s="211">
        <v>58.7</v>
      </c>
      <c r="AG39" s="211">
        <v>28.3</v>
      </c>
      <c r="AH39" s="211">
        <v>52.4</v>
      </c>
      <c r="AI39" s="211">
        <v>21.6</v>
      </c>
      <c r="AJ39" s="211">
        <v>15.4</v>
      </c>
      <c r="AK39" s="211">
        <v>71.8</v>
      </c>
      <c r="AL39" s="211">
        <v>64.8</v>
      </c>
    </row>
    <row r="40" spans="1:38" x14ac:dyDescent="0.2">
      <c r="A40" s="211" t="s">
        <v>100</v>
      </c>
      <c r="B40" s="211" t="s">
        <v>23</v>
      </c>
      <c r="C40" s="211">
        <v>38838</v>
      </c>
      <c r="D40" s="211">
        <v>69.3</v>
      </c>
      <c r="E40" s="211">
        <v>37.9</v>
      </c>
      <c r="F40" s="211">
        <v>90.8</v>
      </c>
      <c r="G40" s="211">
        <v>88.3</v>
      </c>
      <c r="H40" s="211">
        <v>38.4</v>
      </c>
      <c r="I40" s="211">
        <v>17.8</v>
      </c>
      <c r="J40" s="211">
        <v>31</v>
      </c>
      <c r="K40" s="211">
        <v>9.1999999999999993</v>
      </c>
      <c r="L40" s="211">
        <v>5.4</v>
      </c>
      <c r="M40" s="211">
        <v>61.2</v>
      </c>
      <c r="N40" s="211">
        <v>46.4</v>
      </c>
      <c r="O40" s="211">
        <v>40330</v>
      </c>
      <c r="P40" s="211">
        <v>60.2</v>
      </c>
      <c r="Q40" s="211">
        <v>31.4</v>
      </c>
      <c r="R40" s="211">
        <v>85.5</v>
      </c>
      <c r="S40" s="211">
        <v>82.6</v>
      </c>
      <c r="T40" s="211">
        <v>32</v>
      </c>
      <c r="U40" s="211">
        <v>10.4</v>
      </c>
      <c r="V40" s="211">
        <v>23.8</v>
      </c>
      <c r="W40" s="211">
        <v>6.7</v>
      </c>
      <c r="X40" s="211">
        <v>3.2</v>
      </c>
      <c r="Y40" s="211">
        <v>48.7</v>
      </c>
      <c r="Z40" s="211">
        <v>43.2</v>
      </c>
      <c r="AA40" s="211">
        <v>79168</v>
      </c>
      <c r="AB40" s="211">
        <v>64.7</v>
      </c>
      <c r="AC40" s="211">
        <v>34.6</v>
      </c>
      <c r="AD40" s="211">
        <v>88.1</v>
      </c>
      <c r="AE40" s="211">
        <v>85.4</v>
      </c>
      <c r="AF40" s="211">
        <v>35.1</v>
      </c>
      <c r="AG40" s="211">
        <v>14</v>
      </c>
      <c r="AH40" s="211">
        <v>27.3</v>
      </c>
      <c r="AI40" s="211">
        <v>7.9</v>
      </c>
      <c r="AJ40" s="211">
        <v>4.3</v>
      </c>
      <c r="AK40" s="211">
        <v>54.9</v>
      </c>
      <c r="AL40" s="211">
        <v>44.8</v>
      </c>
    </row>
    <row r="41" spans="1:38" x14ac:dyDescent="0.2">
      <c r="B41" s="303" t="s">
        <v>286</v>
      </c>
      <c r="C41" s="211">
        <v>239204</v>
      </c>
      <c r="D41" s="211">
        <v>86.4</v>
      </c>
      <c r="E41" s="211">
        <v>65.8</v>
      </c>
      <c r="F41" s="211">
        <v>97.1</v>
      </c>
      <c r="G41" s="211">
        <v>96.2</v>
      </c>
      <c r="H41" s="211">
        <v>66.2</v>
      </c>
      <c r="I41" s="211">
        <v>37.200000000000003</v>
      </c>
      <c r="J41" s="211">
        <v>61</v>
      </c>
      <c r="K41" s="211">
        <v>26.3</v>
      </c>
      <c r="L41" s="211">
        <v>20.2</v>
      </c>
      <c r="M41" s="211">
        <v>79.599999999999994</v>
      </c>
      <c r="N41" s="211">
        <v>69.900000000000006</v>
      </c>
      <c r="O41" s="211">
        <v>248555</v>
      </c>
      <c r="P41" s="211">
        <v>79.8</v>
      </c>
      <c r="Q41" s="211">
        <v>58.3</v>
      </c>
      <c r="R41" s="211">
        <v>95.5</v>
      </c>
      <c r="S41" s="211">
        <v>94.4</v>
      </c>
      <c r="T41" s="211">
        <v>59</v>
      </c>
      <c r="U41" s="211">
        <v>24.4</v>
      </c>
      <c r="V41" s="211">
        <v>52.1</v>
      </c>
      <c r="W41" s="211">
        <v>21.5</v>
      </c>
      <c r="X41" s="211">
        <v>14.2</v>
      </c>
      <c r="Y41" s="211">
        <v>69.5</v>
      </c>
      <c r="Z41" s="211">
        <v>66.2</v>
      </c>
      <c r="AA41" s="211">
        <v>487759</v>
      </c>
      <c r="AB41" s="211">
        <v>83.1</v>
      </c>
      <c r="AC41" s="211">
        <v>62</v>
      </c>
      <c r="AD41" s="211">
        <v>96.3</v>
      </c>
      <c r="AE41" s="211">
        <v>95.3</v>
      </c>
      <c r="AF41" s="211">
        <v>62.5</v>
      </c>
      <c r="AG41" s="211">
        <v>30.6</v>
      </c>
      <c r="AH41" s="211">
        <v>56.4</v>
      </c>
      <c r="AI41" s="211">
        <v>23.8</v>
      </c>
      <c r="AJ41" s="211">
        <v>17.2</v>
      </c>
      <c r="AK41" s="211">
        <v>74.5</v>
      </c>
      <c r="AL41" s="211">
        <v>68</v>
      </c>
    </row>
    <row r="42" spans="1:38" x14ac:dyDescent="0.2">
      <c r="B42" s="211" t="s">
        <v>22</v>
      </c>
      <c r="C42" s="211">
        <v>278042</v>
      </c>
      <c r="D42" s="211">
        <v>84</v>
      </c>
      <c r="E42" s="211">
        <v>61.9</v>
      </c>
      <c r="F42" s="211">
        <v>96.2</v>
      </c>
      <c r="G42" s="211">
        <v>95.1</v>
      </c>
      <c r="H42" s="211">
        <v>62.3</v>
      </c>
      <c r="I42" s="211">
        <v>34.4</v>
      </c>
      <c r="J42" s="211">
        <v>56.8</v>
      </c>
      <c r="K42" s="211">
        <v>23.9</v>
      </c>
      <c r="L42" s="211">
        <v>18.2</v>
      </c>
      <c r="M42" s="211">
        <v>77.099999999999994</v>
      </c>
      <c r="N42" s="211">
        <v>66.7</v>
      </c>
      <c r="O42" s="211">
        <v>288885</v>
      </c>
      <c r="P42" s="211">
        <v>77.099999999999994</v>
      </c>
      <c r="Q42" s="211">
        <v>54.6</v>
      </c>
      <c r="R42" s="211">
        <v>94.1</v>
      </c>
      <c r="S42" s="211">
        <v>92.7</v>
      </c>
      <c r="T42" s="211">
        <v>55.2</v>
      </c>
      <c r="U42" s="211">
        <v>22.4</v>
      </c>
      <c r="V42" s="211">
        <v>48.1</v>
      </c>
      <c r="W42" s="211">
        <v>19.399999999999999</v>
      </c>
      <c r="X42" s="211">
        <v>12.7</v>
      </c>
      <c r="Y42" s="211">
        <v>66.7</v>
      </c>
      <c r="Z42" s="211">
        <v>63.1</v>
      </c>
      <c r="AA42" s="211">
        <v>566927</v>
      </c>
      <c r="AB42" s="211">
        <v>80.5</v>
      </c>
      <c r="AC42" s="211">
        <v>58.2</v>
      </c>
      <c r="AD42" s="211">
        <v>95.2</v>
      </c>
      <c r="AE42" s="211">
        <v>93.9</v>
      </c>
      <c r="AF42" s="211">
        <v>58.7</v>
      </c>
      <c r="AG42" s="211">
        <v>28.3</v>
      </c>
      <c r="AH42" s="211">
        <v>52.4</v>
      </c>
      <c r="AI42" s="211">
        <v>21.6</v>
      </c>
      <c r="AJ42" s="211">
        <v>15.4</v>
      </c>
      <c r="AK42" s="211">
        <v>71.8</v>
      </c>
      <c r="AL42" s="211">
        <v>64.8</v>
      </c>
    </row>
    <row r="43" spans="1:38" x14ac:dyDescent="0.2">
      <c r="B43" s="303"/>
    </row>
    <row r="45" spans="1:38" x14ac:dyDescent="0.2">
      <c r="A45" s="211" t="s">
        <v>102</v>
      </c>
      <c r="B45" s="211" t="s">
        <v>25</v>
      </c>
      <c r="C45" s="211">
        <v>224959</v>
      </c>
      <c r="D45" s="211">
        <v>90.3</v>
      </c>
      <c r="E45" s="211">
        <v>70.8</v>
      </c>
      <c r="F45" s="211">
        <v>98.6</v>
      </c>
      <c r="G45" s="211">
        <v>98.2</v>
      </c>
      <c r="H45" s="211">
        <v>71.2</v>
      </c>
      <c r="I45" s="211">
        <v>39.799999999999997</v>
      </c>
      <c r="J45" s="211">
        <v>65.599999999999994</v>
      </c>
      <c r="K45" s="211">
        <v>28.1</v>
      </c>
      <c r="L45" s="211">
        <v>21.7</v>
      </c>
      <c r="M45" s="211">
        <v>82.4</v>
      </c>
      <c r="N45" s="211">
        <v>73.7</v>
      </c>
      <c r="O45" s="211">
        <v>205419</v>
      </c>
      <c r="P45" s="211">
        <v>87.4</v>
      </c>
      <c r="Q45" s="211">
        <v>68.2</v>
      </c>
      <c r="R45" s="211">
        <v>98.5</v>
      </c>
      <c r="S45" s="211">
        <v>98</v>
      </c>
      <c r="T45" s="211">
        <v>68.8</v>
      </c>
      <c r="U45" s="211">
        <v>28.7</v>
      </c>
      <c r="V45" s="211">
        <v>61</v>
      </c>
      <c r="W45" s="211">
        <v>25.2</v>
      </c>
      <c r="X45" s="211">
        <v>16.899999999999999</v>
      </c>
      <c r="Y45" s="211">
        <v>75.400000000000006</v>
      </c>
      <c r="Z45" s="211">
        <v>73.5</v>
      </c>
      <c r="AA45" s="211">
        <v>430378</v>
      </c>
      <c r="AB45" s="211">
        <v>88.9</v>
      </c>
      <c r="AC45" s="211">
        <v>69.5</v>
      </c>
      <c r="AD45" s="211">
        <v>98.6</v>
      </c>
      <c r="AE45" s="211">
        <v>98.1</v>
      </c>
      <c r="AF45" s="211">
        <v>70</v>
      </c>
      <c r="AG45" s="211">
        <v>34.5</v>
      </c>
      <c r="AH45" s="211">
        <v>63.4</v>
      </c>
      <c r="AI45" s="211">
        <v>26.7</v>
      </c>
      <c r="AJ45" s="211">
        <v>19.399999999999999</v>
      </c>
      <c r="AK45" s="211">
        <v>79.099999999999994</v>
      </c>
      <c r="AL45" s="211">
        <v>73.599999999999994</v>
      </c>
    </row>
    <row r="46" spans="1:38" x14ac:dyDescent="0.2">
      <c r="B46" s="211" t="s">
        <v>103</v>
      </c>
      <c r="C46" s="211">
        <v>31301</v>
      </c>
      <c r="D46" s="211">
        <v>66.900000000000006</v>
      </c>
      <c r="E46" s="211">
        <v>28.4</v>
      </c>
      <c r="F46" s="211">
        <v>94.8</v>
      </c>
      <c r="G46" s="211">
        <v>91.9</v>
      </c>
      <c r="H46" s="211">
        <v>28.8</v>
      </c>
      <c r="I46" s="211">
        <v>14.1</v>
      </c>
      <c r="J46" s="211">
        <v>23</v>
      </c>
      <c r="K46" s="211">
        <v>7.4</v>
      </c>
      <c r="L46" s="211">
        <v>3.8</v>
      </c>
      <c r="M46" s="211">
        <v>61.6</v>
      </c>
      <c r="N46" s="211">
        <v>41.5</v>
      </c>
      <c r="O46" s="211">
        <v>43988</v>
      </c>
      <c r="P46" s="211">
        <v>63.2</v>
      </c>
      <c r="Q46" s="211">
        <v>26.9</v>
      </c>
      <c r="R46" s="211">
        <v>94.5</v>
      </c>
      <c r="S46" s="211">
        <v>92.3</v>
      </c>
      <c r="T46" s="211">
        <v>27.6</v>
      </c>
      <c r="U46" s="211">
        <v>8.9</v>
      </c>
      <c r="V46" s="211">
        <v>20.7</v>
      </c>
      <c r="W46" s="211">
        <v>6.7</v>
      </c>
      <c r="X46" s="211">
        <v>2.8</v>
      </c>
      <c r="Y46" s="211">
        <v>52.7</v>
      </c>
      <c r="Z46" s="211">
        <v>44.1</v>
      </c>
      <c r="AA46" s="211">
        <v>75289</v>
      </c>
      <c r="AB46" s="211">
        <v>64.8</v>
      </c>
      <c r="AC46" s="211">
        <v>27.5</v>
      </c>
      <c r="AD46" s="211">
        <v>94.6</v>
      </c>
      <c r="AE46" s="211">
        <v>92.2</v>
      </c>
      <c r="AF46" s="211">
        <v>28.1</v>
      </c>
      <c r="AG46" s="211">
        <v>11.1</v>
      </c>
      <c r="AH46" s="211">
        <v>21.7</v>
      </c>
      <c r="AI46" s="211">
        <v>7</v>
      </c>
      <c r="AJ46" s="211">
        <v>3.2</v>
      </c>
      <c r="AK46" s="211">
        <v>56.4</v>
      </c>
      <c r="AL46" s="211">
        <v>43.1</v>
      </c>
    </row>
    <row r="47" spans="1:38" x14ac:dyDescent="0.2">
      <c r="B47" s="211" t="s">
        <v>104</v>
      </c>
      <c r="C47" s="211">
        <v>15758</v>
      </c>
      <c r="D47" s="211">
        <v>51.6</v>
      </c>
      <c r="E47" s="211">
        <v>21.4</v>
      </c>
      <c r="F47" s="211">
        <v>82.8</v>
      </c>
      <c r="G47" s="211">
        <v>78.3</v>
      </c>
      <c r="H47" s="211">
        <v>22.3</v>
      </c>
      <c r="I47" s="211">
        <v>9.8000000000000007</v>
      </c>
      <c r="J47" s="211">
        <v>17</v>
      </c>
      <c r="K47" s="211">
        <v>5.2</v>
      </c>
      <c r="L47" s="211">
        <v>2.9</v>
      </c>
      <c r="M47" s="211">
        <v>47.7</v>
      </c>
      <c r="N47" s="211">
        <v>30.3</v>
      </c>
      <c r="O47" s="211">
        <v>23640</v>
      </c>
      <c r="P47" s="211">
        <v>46.7</v>
      </c>
      <c r="Q47" s="211">
        <v>17.8</v>
      </c>
      <c r="R47" s="211">
        <v>82.6</v>
      </c>
      <c r="S47" s="211">
        <v>78.2</v>
      </c>
      <c r="T47" s="211">
        <v>18.5</v>
      </c>
      <c r="U47" s="211">
        <v>5.7</v>
      </c>
      <c r="V47" s="211">
        <v>13.4</v>
      </c>
      <c r="W47" s="211">
        <v>4</v>
      </c>
      <c r="X47" s="211">
        <v>1.7</v>
      </c>
      <c r="Y47" s="211">
        <v>39.700000000000003</v>
      </c>
      <c r="Z47" s="211">
        <v>30.9</v>
      </c>
      <c r="AA47" s="211">
        <v>39398</v>
      </c>
      <c r="AB47" s="211">
        <v>48.6</v>
      </c>
      <c r="AC47" s="211">
        <v>19.2</v>
      </c>
      <c r="AD47" s="211">
        <v>82.7</v>
      </c>
      <c r="AE47" s="211">
        <v>78.2</v>
      </c>
      <c r="AF47" s="211">
        <v>20</v>
      </c>
      <c r="AG47" s="211">
        <v>7.4</v>
      </c>
      <c r="AH47" s="211">
        <v>14.8</v>
      </c>
      <c r="AI47" s="211">
        <v>4.5</v>
      </c>
      <c r="AJ47" s="211">
        <v>2.2000000000000002</v>
      </c>
      <c r="AK47" s="211">
        <v>42.9</v>
      </c>
      <c r="AL47" s="211">
        <v>30.7</v>
      </c>
    </row>
    <row r="48" spans="1:38" x14ac:dyDescent="0.2">
      <c r="B48" s="211" t="s">
        <v>27</v>
      </c>
      <c r="C48" s="211">
        <v>47059</v>
      </c>
      <c r="D48" s="211">
        <v>61.8</v>
      </c>
      <c r="E48" s="211">
        <v>26</v>
      </c>
      <c r="F48" s="211">
        <v>90.8</v>
      </c>
      <c r="G48" s="211">
        <v>87.4</v>
      </c>
      <c r="H48" s="211">
        <v>26.6</v>
      </c>
      <c r="I48" s="211">
        <v>12.7</v>
      </c>
      <c r="J48" s="211">
        <v>21</v>
      </c>
      <c r="K48" s="211">
        <v>6.7</v>
      </c>
      <c r="L48" s="211">
        <v>3.5</v>
      </c>
      <c r="M48" s="211">
        <v>56.9</v>
      </c>
      <c r="N48" s="211">
        <v>37.799999999999997</v>
      </c>
      <c r="O48" s="211">
        <v>67628</v>
      </c>
      <c r="P48" s="211">
        <v>57.4</v>
      </c>
      <c r="Q48" s="211">
        <v>23.7</v>
      </c>
      <c r="R48" s="211">
        <v>90.3</v>
      </c>
      <c r="S48" s="211">
        <v>87.4</v>
      </c>
      <c r="T48" s="211">
        <v>24.4</v>
      </c>
      <c r="U48" s="211">
        <v>7.8</v>
      </c>
      <c r="V48" s="211">
        <v>18.100000000000001</v>
      </c>
      <c r="W48" s="211">
        <v>5.8</v>
      </c>
      <c r="X48" s="211">
        <v>2.4</v>
      </c>
      <c r="Y48" s="211">
        <v>48.2</v>
      </c>
      <c r="Z48" s="211">
        <v>39.5</v>
      </c>
      <c r="AA48" s="211">
        <v>114687</v>
      </c>
      <c r="AB48" s="211">
        <v>59.2</v>
      </c>
      <c r="AC48" s="211">
        <v>24.7</v>
      </c>
      <c r="AD48" s="211">
        <v>90.5</v>
      </c>
      <c r="AE48" s="211">
        <v>87.4</v>
      </c>
      <c r="AF48" s="211">
        <v>25.3</v>
      </c>
      <c r="AG48" s="211">
        <v>9.8000000000000007</v>
      </c>
      <c r="AH48" s="211">
        <v>19.3</v>
      </c>
      <c r="AI48" s="211">
        <v>6.1</v>
      </c>
      <c r="AJ48" s="211">
        <v>2.8</v>
      </c>
      <c r="AK48" s="211">
        <v>51.8</v>
      </c>
      <c r="AL48" s="211">
        <v>38.799999999999997</v>
      </c>
    </row>
    <row r="49" spans="1:38" x14ac:dyDescent="0.2">
      <c r="B49" s="211" t="s">
        <v>30</v>
      </c>
      <c r="C49" s="211">
        <v>5695</v>
      </c>
      <c r="D49" s="211">
        <v>22.8</v>
      </c>
      <c r="E49" s="211">
        <v>6.4</v>
      </c>
      <c r="F49" s="211">
        <v>46.9</v>
      </c>
      <c r="G49" s="211">
        <v>38.1</v>
      </c>
      <c r="H49" s="211">
        <v>6.4</v>
      </c>
      <c r="I49" s="211">
        <v>3.1</v>
      </c>
      <c r="J49" s="211">
        <v>5.7</v>
      </c>
      <c r="K49" s="211">
        <v>1.8</v>
      </c>
      <c r="L49" s="211">
        <v>1</v>
      </c>
      <c r="M49" s="211">
        <v>25.6</v>
      </c>
      <c r="N49" s="211">
        <v>14.3</v>
      </c>
      <c r="O49" s="211">
        <v>15511</v>
      </c>
      <c r="P49" s="211">
        <v>25.7</v>
      </c>
      <c r="Q49" s="211">
        <v>9.1999999999999993</v>
      </c>
      <c r="R49" s="211">
        <v>53</v>
      </c>
      <c r="S49" s="211">
        <v>45.9</v>
      </c>
      <c r="T49" s="211">
        <v>9.5</v>
      </c>
      <c r="U49" s="211">
        <v>2.7</v>
      </c>
      <c r="V49" s="211">
        <v>7.6</v>
      </c>
      <c r="W49" s="211">
        <v>2.2000000000000002</v>
      </c>
      <c r="X49" s="211">
        <v>1.2</v>
      </c>
      <c r="Y49" s="211">
        <v>26.9</v>
      </c>
      <c r="Z49" s="211">
        <v>22</v>
      </c>
      <c r="AA49" s="211">
        <v>21206</v>
      </c>
      <c r="AB49" s="211">
        <v>24.9</v>
      </c>
      <c r="AC49" s="211">
        <v>8.5</v>
      </c>
      <c r="AD49" s="211">
        <v>51.3</v>
      </c>
      <c r="AE49" s="211">
        <v>43.8</v>
      </c>
      <c r="AF49" s="211">
        <v>8.6999999999999993</v>
      </c>
      <c r="AG49" s="211">
        <v>2.8</v>
      </c>
      <c r="AH49" s="211">
        <v>7.1</v>
      </c>
      <c r="AI49" s="211">
        <v>2.1</v>
      </c>
      <c r="AJ49" s="211">
        <v>1.1000000000000001</v>
      </c>
      <c r="AK49" s="211">
        <v>26.6</v>
      </c>
      <c r="AL49" s="211">
        <v>19.899999999999999</v>
      </c>
    </row>
    <row r="50" spans="1:38" x14ac:dyDescent="0.2">
      <c r="B50" s="211" t="s">
        <v>26</v>
      </c>
      <c r="C50" s="211">
        <v>52754</v>
      </c>
      <c r="D50" s="211">
        <v>57.6</v>
      </c>
      <c r="E50" s="211">
        <v>23.9</v>
      </c>
      <c r="F50" s="211">
        <v>86</v>
      </c>
      <c r="G50" s="211">
        <v>82</v>
      </c>
      <c r="H50" s="211">
        <v>24.4</v>
      </c>
      <c r="I50" s="211">
        <v>11.7</v>
      </c>
      <c r="J50" s="211">
        <v>19.399999999999999</v>
      </c>
      <c r="K50" s="211">
        <v>6.1</v>
      </c>
      <c r="L50" s="211">
        <v>3.2</v>
      </c>
      <c r="M50" s="211">
        <v>53.6</v>
      </c>
      <c r="N50" s="211">
        <v>35.299999999999997</v>
      </c>
      <c r="O50" s="211">
        <v>83139</v>
      </c>
      <c r="P50" s="211">
        <v>51.5</v>
      </c>
      <c r="Q50" s="211">
        <v>21</v>
      </c>
      <c r="R50" s="211">
        <v>83.3</v>
      </c>
      <c r="S50" s="211">
        <v>79.599999999999994</v>
      </c>
      <c r="T50" s="211">
        <v>21.6</v>
      </c>
      <c r="U50" s="211">
        <v>6.9</v>
      </c>
      <c r="V50" s="211">
        <v>16.2</v>
      </c>
      <c r="W50" s="211">
        <v>5.0999999999999996</v>
      </c>
      <c r="X50" s="211">
        <v>2.2000000000000002</v>
      </c>
      <c r="Y50" s="211">
        <v>44.3</v>
      </c>
      <c r="Z50" s="211">
        <v>36.299999999999997</v>
      </c>
      <c r="AA50" s="211">
        <v>135893</v>
      </c>
      <c r="AB50" s="211">
        <v>53.9</v>
      </c>
      <c r="AC50" s="211">
        <v>22.1</v>
      </c>
      <c r="AD50" s="211">
        <v>84.4</v>
      </c>
      <c r="AE50" s="211">
        <v>80.599999999999994</v>
      </c>
      <c r="AF50" s="211">
        <v>22.7</v>
      </c>
      <c r="AG50" s="211">
        <v>8.6999999999999993</v>
      </c>
      <c r="AH50" s="211">
        <v>17.399999999999999</v>
      </c>
      <c r="AI50" s="211">
        <v>5.5</v>
      </c>
      <c r="AJ50" s="211">
        <v>2.6</v>
      </c>
      <c r="AK50" s="211">
        <v>47.9</v>
      </c>
      <c r="AL50" s="211">
        <v>35.9</v>
      </c>
    </row>
    <row r="51" spans="1:38" x14ac:dyDescent="0.2">
      <c r="B51" s="21" t="s">
        <v>330</v>
      </c>
      <c r="C51" s="211">
        <v>278042</v>
      </c>
      <c r="D51" s="211">
        <v>84</v>
      </c>
      <c r="E51" s="211">
        <v>61.9</v>
      </c>
      <c r="F51" s="211">
        <v>96.2</v>
      </c>
      <c r="G51" s="211">
        <v>95.1</v>
      </c>
      <c r="H51" s="211">
        <v>62.3</v>
      </c>
      <c r="I51" s="211">
        <v>34.4</v>
      </c>
      <c r="J51" s="211">
        <v>56.8</v>
      </c>
      <c r="K51" s="211">
        <v>23.9</v>
      </c>
      <c r="L51" s="211">
        <v>18.2</v>
      </c>
      <c r="M51" s="211">
        <v>77.099999999999994</v>
      </c>
      <c r="N51" s="211">
        <v>66.7</v>
      </c>
      <c r="O51" s="211">
        <v>288885</v>
      </c>
      <c r="P51" s="211">
        <v>77.099999999999994</v>
      </c>
      <c r="Q51" s="211">
        <v>54.6</v>
      </c>
      <c r="R51" s="211">
        <v>94.1</v>
      </c>
      <c r="S51" s="211">
        <v>92.7</v>
      </c>
      <c r="T51" s="211">
        <v>55.2</v>
      </c>
      <c r="U51" s="211">
        <v>22.4</v>
      </c>
      <c r="V51" s="211">
        <v>48.1</v>
      </c>
      <c r="W51" s="211">
        <v>19.399999999999999</v>
      </c>
      <c r="X51" s="211">
        <v>12.7</v>
      </c>
      <c r="Y51" s="211">
        <v>66.7</v>
      </c>
      <c r="Z51" s="211">
        <v>63.1</v>
      </c>
      <c r="AA51" s="211">
        <v>566927</v>
      </c>
      <c r="AB51" s="211">
        <v>80.5</v>
      </c>
      <c r="AC51" s="211">
        <v>58.2</v>
      </c>
      <c r="AD51" s="211">
        <v>95.2</v>
      </c>
      <c r="AE51" s="211">
        <v>93.9</v>
      </c>
      <c r="AF51" s="211">
        <v>58.7</v>
      </c>
      <c r="AG51" s="211">
        <v>28.3</v>
      </c>
      <c r="AH51" s="211">
        <v>52.4</v>
      </c>
      <c r="AI51" s="211">
        <v>21.6</v>
      </c>
      <c r="AJ51" s="211">
        <v>15.4</v>
      </c>
      <c r="AK51" s="211">
        <v>71.8</v>
      </c>
      <c r="AL51" s="211">
        <v>64.8</v>
      </c>
    </row>
    <row r="52" spans="1:38" x14ac:dyDescent="0.2">
      <c r="A52" s="211" t="s">
        <v>105</v>
      </c>
      <c r="B52" s="211" t="s">
        <v>107</v>
      </c>
      <c r="C52" s="211">
        <v>2348</v>
      </c>
      <c r="D52" s="211">
        <v>54.3</v>
      </c>
      <c r="E52" s="211">
        <v>17.5</v>
      </c>
      <c r="F52" s="211">
        <v>88.4</v>
      </c>
      <c r="G52" s="211">
        <v>83.6</v>
      </c>
      <c r="H52" s="211">
        <v>17.8</v>
      </c>
      <c r="I52" s="211">
        <v>6.9</v>
      </c>
      <c r="J52" s="211">
        <v>14.5</v>
      </c>
      <c r="K52" s="211">
        <v>3.7</v>
      </c>
      <c r="L52" s="211">
        <v>2.2000000000000002</v>
      </c>
      <c r="M52" s="211">
        <v>57.3</v>
      </c>
      <c r="N52" s="211">
        <v>32.799999999999997</v>
      </c>
      <c r="O52" s="211">
        <v>5596</v>
      </c>
      <c r="P52" s="211">
        <v>50.2</v>
      </c>
      <c r="Q52" s="211">
        <v>16.600000000000001</v>
      </c>
      <c r="R52" s="211">
        <v>89.3</v>
      </c>
      <c r="S52" s="211">
        <v>84.5</v>
      </c>
      <c r="T52" s="211">
        <v>17.100000000000001</v>
      </c>
      <c r="U52" s="211">
        <v>3.6</v>
      </c>
      <c r="V52" s="211">
        <v>13.4</v>
      </c>
      <c r="W52" s="211">
        <v>3</v>
      </c>
      <c r="X52" s="211">
        <v>1.1000000000000001</v>
      </c>
      <c r="Y52" s="211">
        <v>51.6</v>
      </c>
      <c r="Z52" s="211">
        <v>36.9</v>
      </c>
      <c r="AA52" s="211">
        <v>7944</v>
      </c>
      <c r="AB52" s="211">
        <v>51.4</v>
      </c>
      <c r="AC52" s="211">
        <v>16.899999999999999</v>
      </c>
      <c r="AD52" s="211">
        <v>89</v>
      </c>
      <c r="AE52" s="211">
        <v>84.2</v>
      </c>
      <c r="AF52" s="211">
        <v>17.3</v>
      </c>
      <c r="AG52" s="211">
        <v>4.5999999999999996</v>
      </c>
      <c r="AH52" s="211">
        <v>13.7</v>
      </c>
      <c r="AI52" s="211">
        <v>3.2</v>
      </c>
      <c r="AJ52" s="211">
        <v>1.4</v>
      </c>
      <c r="AK52" s="211">
        <v>53.3</v>
      </c>
      <c r="AL52" s="211">
        <v>35.700000000000003</v>
      </c>
    </row>
    <row r="53" spans="1:38" x14ac:dyDescent="0.2">
      <c r="B53" s="211" t="s">
        <v>108</v>
      </c>
      <c r="C53" s="211">
        <v>5193</v>
      </c>
      <c r="D53" s="211">
        <v>32.4</v>
      </c>
      <c r="E53" s="211">
        <v>4.3</v>
      </c>
      <c r="F53" s="211">
        <v>68.400000000000006</v>
      </c>
      <c r="G53" s="211">
        <v>59.3</v>
      </c>
      <c r="H53" s="211">
        <v>4.4000000000000004</v>
      </c>
      <c r="I53" s="211">
        <v>3.1</v>
      </c>
      <c r="J53" s="211">
        <v>3</v>
      </c>
      <c r="K53" s="211">
        <v>1</v>
      </c>
      <c r="L53" s="211">
        <v>0.2</v>
      </c>
      <c r="M53" s="211">
        <v>34</v>
      </c>
      <c r="N53" s="211">
        <v>14.4</v>
      </c>
      <c r="O53" s="211">
        <v>8202</v>
      </c>
      <c r="P53" s="211">
        <v>29.2</v>
      </c>
      <c r="Q53" s="211">
        <v>4</v>
      </c>
      <c r="R53" s="211">
        <v>65.400000000000006</v>
      </c>
      <c r="S53" s="211">
        <v>57.7</v>
      </c>
      <c r="T53" s="211">
        <v>4.0999999999999996</v>
      </c>
      <c r="U53" s="211">
        <v>1.9</v>
      </c>
      <c r="V53" s="211">
        <v>2.5</v>
      </c>
      <c r="W53" s="211">
        <v>0.6</v>
      </c>
      <c r="X53" s="211">
        <v>0.2</v>
      </c>
      <c r="Y53" s="211">
        <v>27.5</v>
      </c>
      <c r="Z53" s="211">
        <v>16.399999999999999</v>
      </c>
      <c r="AA53" s="211">
        <v>13395</v>
      </c>
      <c r="AB53" s="211">
        <v>30.5</v>
      </c>
      <c r="AC53" s="211">
        <v>4.0999999999999996</v>
      </c>
      <c r="AD53" s="211">
        <v>66.599999999999994</v>
      </c>
      <c r="AE53" s="211">
        <v>58.3</v>
      </c>
      <c r="AF53" s="211">
        <v>4.2</v>
      </c>
      <c r="AG53" s="211">
        <v>2.4</v>
      </c>
      <c r="AH53" s="211">
        <v>2.7</v>
      </c>
      <c r="AI53" s="211">
        <v>0.8</v>
      </c>
      <c r="AJ53" s="211">
        <v>0.2</v>
      </c>
      <c r="AK53" s="211">
        <v>30.1</v>
      </c>
      <c r="AL53" s="211">
        <v>15.6</v>
      </c>
    </row>
    <row r="54" spans="1:38" x14ac:dyDescent="0.2">
      <c r="B54" s="211" t="s">
        <v>109</v>
      </c>
      <c r="C54" s="211">
        <v>839</v>
      </c>
      <c r="D54" s="211">
        <v>4.8</v>
      </c>
      <c r="E54" s="211">
        <v>0.4</v>
      </c>
      <c r="F54" s="211">
        <v>10.5</v>
      </c>
      <c r="G54" s="211">
        <v>6</v>
      </c>
      <c r="H54" s="211">
        <v>0.4</v>
      </c>
      <c r="I54" s="211" t="s">
        <v>78</v>
      </c>
      <c r="J54" s="211">
        <v>0.4</v>
      </c>
      <c r="K54" s="211" t="s">
        <v>78</v>
      </c>
      <c r="L54" s="211" t="s">
        <v>78</v>
      </c>
      <c r="M54" s="211">
        <v>4.5</v>
      </c>
      <c r="N54" s="211">
        <v>1.3</v>
      </c>
      <c r="O54" s="211">
        <v>1309</v>
      </c>
      <c r="P54" s="211">
        <v>4</v>
      </c>
      <c r="Q54" s="211">
        <v>0.6</v>
      </c>
      <c r="R54" s="211">
        <v>10.9</v>
      </c>
      <c r="S54" s="211">
        <v>8.3000000000000007</v>
      </c>
      <c r="T54" s="211">
        <v>0.6</v>
      </c>
      <c r="U54" s="211" t="s">
        <v>78</v>
      </c>
      <c r="V54" s="211">
        <v>0.3</v>
      </c>
      <c r="W54" s="211" t="s">
        <v>78</v>
      </c>
      <c r="X54" s="211" t="s">
        <v>78</v>
      </c>
      <c r="Y54" s="211">
        <v>4.4000000000000004</v>
      </c>
      <c r="Z54" s="211">
        <v>2.5</v>
      </c>
      <c r="AA54" s="211">
        <v>2148</v>
      </c>
      <c r="AB54" s="211">
        <v>4.3</v>
      </c>
      <c r="AC54" s="211">
        <v>0.5</v>
      </c>
      <c r="AD54" s="211">
        <v>10.8</v>
      </c>
      <c r="AE54" s="211">
        <v>7.4</v>
      </c>
      <c r="AF54" s="211">
        <v>0.5</v>
      </c>
      <c r="AG54" s="211">
        <v>0.3</v>
      </c>
      <c r="AH54" s="211">
        <v>0.3</v>
      </c>
      <c r="AI54" s="211" t="s">
        <v>78</v>
      </c>
      <c r="AJ54" s="211" t="s">
        <v>78</v>
      </c>
      <c r="AK54" s="211">
        <v>4.4000000000000004</v>
      </c>
      <c r="AL54" s="211">
        <v>2</v>
      </c>
    </row>
    <row r="55" spans="1:38" x14ac:dyDescent="0.2">
      <c r="B55" s="211" t="s">
        <v>110</v>
      </c>
      <c r="C55" s="211">
        <v>237</v>
      </c>
      <c r="D55" s="211">
        <v>2.1</v>
      </c>
      <c r="E55" s="211" t="s">
        <v>78</v>
      </c>
      <c r="F55" s="211">
        <v>3.8</v>
      </c>
      <c r="G55" s="211">
        <v>2.5</v>
      </c>
      <c r="H55" s="211" t="s">
        <v>78</v>
      </c>
      <c r="I55" s="211" t="s">
        <v>78</v>
      </c>
      <c r="J55" s="211" t="s">
        <v>78</v>
      </c>
      <c r="K55" s="211" t="s">
        <v>78</v>
      </c>
      <c r="L55" s="211" t="s">
        <v>78</v>
      </c>
      <c r="M55" s="211">
        <v>2.1</v>
      </c>
      <c r="N55" s="211">
        <v>1.3</v>
      </c>
      <c r="O55" s="211">
        <v>258</v>
      </c>
      <c r="P55" s="211">
        <v>3.9</v>
      </c>
      <c r="Q55" s="211" t="s">
        <v>78</v>
      </c>
      <c r="R55" s="211">
        <v>8.5</v>
      </c>
      <c r="S55" s="211">
        <v>6.6</v>
      </c>
      <c r="T55" s="211" t="s">
        <v>78</v>
      </c>
      <c r="U55" s="211" t="s">
        <v>78</v>
      </c>
      <c r="V55" s="211" t="s">
        <v>78</v>
      </c>
      <c r="W55" s="211" t="s">
        <v>78</v>
      </c>
      <c r="X55" s="211" t="s">
        <v>78</v>
      </c>
      <c r="Y55" s="211">
        <v>3.9</v>
      </c>
      <c r="Z55" s="211">
        <v>2.7</v>
      </c>
      <c r="AA55" s="211">
        <v>495</v>
      </c>
      <c r="AB55" s="211">
        <v>3</v>
      </c>
      <c r="AC55" s="211">
        <v>1</v>
      </c>
      <c r="AD55" s="211">
        <v>6.3</v>
      </c>
      <c r="AE55" s="211">
        <v>4.5999999999999996</v>
      </c>
      <c r="AF55" s="211">
        <v>1</v>
      </c>
      <c r="AG55" s="211" t="s">
        <v>78</v>
      </c>
      <c r="AH55" s="211">
        <v>0.8</v>
      </c>
      <c r="AI55" s="211" t="s">
        <v>78</v>
      </c>
      <c r="AJ55" s="211" t="s">
        <v>78</v>
      </c>
      <c r="AK55" s="211">
        <v>3.1</v>
      </c>
      <c r="AL55" s="211">
        <v>2</v>
      </c>
    </row>
    <row r="56" spans="1:38" x14ac:dyDescent="0.2">
      <c r="B56" s="211" t="s">
        <v>111</v>
      </c>
      <c r="C56" s="211">
        <v>7537</v>
      </c>
      <c r="D56" s="211">
        <v>46.5</v>
      </c>
      <c r="E56" s="211">
        <v>21.2</v>
      </c>
      <c r="F56" s="211">
        <v>75.5</v>
      </c>
      <c r="G56" s="211">
        <v>71.400000000000006</v>
      </c>
      <c r="H56" s="211">
        <v>22.5</v>
      </c>
      <c r="I56" s="211">
        <v>8.1999999999999993</v>
      </c>
      <c r="J56" s="211">
        <v>16</v>
      </c>
      <c r="K56" s="211">
        <v>4.4000000000000004</v>
      </c>
      <c r="L56" s="211">
        <v>2</v>
      </c>
      <c r="M56" s="211">
        <v>40</v>
      </c>
      <c r="N56" s="211">
        <v>26.1</v>
      </c>
      <c r="O56" s="211">
        <v>13544</v>
      </c>
      <c r="P56" s="211">
        <v>34.700000000000003</v>
      </c>
      <c r="Q56" s="211">
        <v>14.1</v>
      </c>
      <c r="R56" s="211">
        <v>68.599999999999994</v>
      </c>
      <c r="S56" s="211">
        <v>63.4</v>
      </c>
      <c r="T56" s="211">
        <v>15</v>
      </c>
      <c r="U56" s="211">
        <v>3.9</v>
      </c>
      <c r="V56" s="211">
        <v>9.8000000000000007</v>
      </c>
      <c r="W56" s="211">
        <v>2.7</v>
      </c>
      <c r="X56" s="211">
        <v>0.9</v>
      </c>
      <c r="Y56" s="211">
        <v>28</v>
      </c>
      <c r="Z56" s="211">
        <v>23.1</v>
      </c>
      <c r="AA56" s="211">
        <v>21081</v>
      </c>
      <c r="AB56" s="211">
        <v>38.9</v>
      </c>
      <c r="AC56" s="211">
        <v>16.600000000000001</v>
      </c>
      <c r="AD56" s="211">
        <v>71</v>
      </c>
      <c r="AE56" s="211">
        <v>66.3</v>
      </c>
      <c r="AF56" s="211">
        <v>17.600000000000001</v>
      </c>
      <c r="AG56" s="211">
        <v>5.4</v>
      </c>
      <c r="AH56" s="211">
        <v>12</v>
      </c>
      <c r="AI56" s="211">
        <v>3.3</v>
      </c>
      <c r="AJ56" s="211">
        <v>1.3</v>
      </c>
      <c r="AK56" s="211">
        <v>32.299999999999997</v>
      </c>
      <c r="AL56" s="211">
        <v>24.2</v>
      </c>
    </row>
    <row r="57" spans="1:38" x14ac:dyDescent="0.2">
      <c r="B57" s="211" t="s">
        <v>112</v>
      </c>
      <c r="C57" s="211">
        <v>1054</v>
      </c>
      <c r="D57" s="211">
        <v>42.7</v>
      </c>
      <c r="E57" s="211">
        <v>12.1</v>
      </c>
      <c r="F57" s="211">
        <v>82.5</v>
      </c>
      <c r="G57" s="211">
        <v>72.900000000000006</v>
      </c>
      <c r="H57" s="211">
        <v>12.2</v>
      </c>
      <c r="I57" s="211">
        <v>8.9</v>
      </c>
      <c r="J57" s="211">
        <v>10.1</v>
      </c>
      <c r="K57" s="211">
        <v>3.2</v>
      </c>
      <c r="L57" s="211">
        <v>1.3</v>
      </c>
      <c r="M57" s="211">
        <v>48.5</v>
      </c>
      <c r="N57" s="211">
        <v>29.2</v>
      </c>
      <c r="O57" s="211">
        <v>2447</v>
      </c>
      <c r="P57" s="211">
        <v>43.4</v>
      </c>
      <c r="Q57" s="211">
        <v>13.2</v>
      </c>
      <c r="R57" s="211">
        <v>80.8</v>
      </c>
      <c r="S57" s="211">
        <v>73.8</v>
      </c>
      <c r="T57" s="211">
        <v>13.5</v>
      </c>
      <c r="U57" s="211">
        <v>6.4</v>
      </c>
      <c r="V57" s="211">
        <v>10.1</v>
      </c>
      <c r="W57" s="211">
        <v>3.7</v>
      </c>
      <c r="X57" s="211">
        <v>1.7</v>
      </c>
      <c r="Y57" s="211">
        <v>41.8</v>
      </c>
      <c r="Z57" s="211">
        <v>36.700000000000003</v>
      </c>
      <c r="AA57" s="211">
        <v>3501</v>
      </c>
      <c r="AB57" s="211">
        <v>43.2</v>
      </c>
      <c r="AC57" s="211">
        <v>12.9</v>
      </c>
      <c r="AD57" s="211">
        <v>81.3</v>
      </c>
      <c r="AE57" s="211">
        <v>73.5</v>
      </c>
      <c r="AF57" s="211">
        <v>13.1</v>
      </c>
      <c r="AG57" s="211">
        <v>7.1</v>
      </c>
      <c r="AH57" s="211">
        <v>10.1</v>
      </c>
      <c r="AI57" s="211">
        <v>3.5</v>
      </c>
      <c r="AJ57" s="211">
        <v>1.6</v>
      </c>
      <c r="AK57" s="211">
        <v>43.8</v>
      </c>
      <c r="AL57" s="211">
        <v>34.5</v>
      </c>
    </row>
    <row r="58" spans="1:38" x14ac:dyDescent="0.2">
      <c r="B58" s="211" t="s">
        <v>113</v>
      </c>
      <c r="C58" s="211">
        <v>685</v>
      </c>
      <c r="D58" s="211">
        <v>71.2</v>
      </c>
      <c r="E58" s="211">
        <v>42.8</v>
      </c>
      <c r="F58" s="211">
        <v>90.5</v>
      </c>
      <c r="G58" s="211">
        <v>85.4</v>
      </c>
      <c r="H58" s="211">
        <v>42.9</v>
      </c>
      <c r="I58" s="211">
        <v>20</v>
      </c>
      <c r="J58" s="211">
        <v>37.4</v>
      </c>
      <c r="K58" s="211">
        <v>14.2</v>
      </c>
      <c r="L58" s="211">
        <v>9.1</v>
      </c>
      <c r="M58" s="211">
        <v>63.5</v>
      </c>
      <c r="N58" s="211">
        <v>55.4</v>
      </c>
      <c r="O58" s="211">
        <v>676</v>
      </c>
      <c r="P58" s="211">
        <v>66.900000000000006</v>
      </c>
      <c r="Q58" s="211">
        <v>36.5</v>
      </c>
      <c r="R58" s="211">
        <v>91.6</v>
      </c>
      <c r="S58" s="211">
        <v>85.9</v>
      </c>
      <c r="T58" s="211">
        <v>37</v>
      </c>
      <c r="U58" s="211">
        <v>12.3</v>
      </c>
      <c r="V58" s="211">
        <v>32.200000000000003</v>
      </c>
      <c r="W58" s="211">
        <v>11.4</v>
      </c>
      <c r="X58" s="211">
        <v>6.4</v>
      </c>
      <c r="Y58" s="211">
        <v>56.6</v>
      </c>
      <c r="Z58" s="211">
        <v>53.6</v>
      </c>
      <c r="AA58" s="211">
        <v>1361</v>
      </c>
      <c r="AB58" s="211">
        <v>69.099999999999994</v>
      </c>
      <c r="AC58" s="211">
        <v>39.700000000000003</v>
      </c>
      <c r="AD58" s="211">
        <v>91</v>
      </c>
      <c r="AE58" s="211">
        <v>85.7</v>
      </c>
      <c r="AF58" s="211">
        <v>40</v>
      </c>
      <c r="AG58" s="211">
        <v>16.2</v>
      </c>
      <c r="AH58" s="211">
        <v>34.799999999999997</v>
      </c>
      <c r="AI58" s="211">
        <v>12.8</v>
      </c>
      <c r="AJ58" s="211">
        <v>7.7</v>
      </c>
      <c r="AK58" s="211">
        <v>60.1</v>
      </c>
      <c r="AL58" s="211">
        <v>54.5</v>
      </c>
    </row>
    <row r="59" spans="1:38" x14ac:dyDescent="0.2">
      <c r="B59" s="211" t="s">
        <v>114</v>
      </c>
      <c r="C59" s="211">
        <v>318</v>
      </c>
      <c r="D59" s="211">
        <v>68.900000000000006</v>
      </c>
      <c r="E59" s="211">
        <v>44.3</v>
      </c>
      <c r="F59" s="211">
        <v>90.3</v>
      </c>
      <c r="G59" s="211">
        <v>89.3</v>
      </c>
      <c r="H59" s="211">
        <v>44.7</v>
      </c>
      <c r="I59" s="211">
        <v>24.2</v>
      </c>
      <c r="J59" s="211">
        <v>41.5</v>
      </c>
      <c r="K59" s="211">
        <v>14.8</v>
      </c>
      <c r="L59" s="211">
        <v>10.4</v>
      </c>
      <c r="M59" s="211">
        <v>66.900000000000006</v>
      </c>
      <c r="N59" s="211">
        <v>55.6</v>
      </c>
      <c r="O59" s="211">
        <v>384</v>
      </c>
      <c r="P59" s="211">
        <v>65.599999999999994</v>
      </c>
      <c r="Q59" s="211">
        <v>43.5</v>
      </c>
      <c r="R59" s="211">
        <v>89.3</v>
      </c>
      <c r="S59" s="211">
        <v>86.2</v>
      </c>
      <c r="T59" s="211">
        <v>43.8</v>
      </c>
      <c r="U59" s="211">
        <v>19.8</v>
      </c>
      <c r="V59" s="211">
        <v>38.5</v>
      </c>
      <c r="W59" s="211">
        <v>16.7</v>
      </c>
      <c r="X59" s="211">
        <v>11.7</v>
      </c>
      <c r="Y59" s="211">
        <v>62.6</v>
      </c>
      <c r="Z59" s="211">
        <v>60.9</v>
      </c>
      <c r="AA59" s="211">
        <v>702</v>
      </c>
      <c r="AB59" s="211">
        <v>67.099999999999994</v>
      </c>
      <c r="AC59" s="211">
        <v>43.9</v>
      </c>
      <c r="AD59" s="211">
        <v>89.7</v>
      </c>
      <c r="AE59" s="211">
        <v>87.6</v>
      </c>
      <c r="AF59" s="211">
        <v>44.2</v>
      </c>
      <c r="AG59" s="211">
        <v>21.8</v>
      </c>
      <c r="AH59" s="211">
        <v>39.9</v>
      </c>
      <c r="AI59" s="211">
        <v>15.8</v>
      </c>
      <c r="AJ59" s="211">
        <v>11.1</v>
      </c>
      <c r="AK59" s="211">
        <v>64.5</v>
      </c>
      <c r="AL59" s="211">
        <v>58.5</v>
      </c>
    </row>
    <row r="60" spans="1:38" x14ac:dyDescent="0.2">
      <c r="B60" s="211" t="s">
        <v>115</v>
      </c>
      <c r="C60" s="211">
        <v>18</v>
      </c>
      <c r="D60" s="211">
        <v>44.4</v>
      </c>
      <c r="E60" s="211" t="s">
        <v>78</v>
      </c>
      <c r="F60" s="211">
        <v>72.2</v>
      </c>
      <c r="G60" s="211">
        <v>61.1</v>
      </c>
      <c r="H60" s="211" t="s">
        <v>78</v>
      </c>
      <c r="I60" s="211" t="s">
        <v>78</v>
      </c>
      <c r="J60" s="211" t="s">
        <v>78</v>
      </c>
      <c r="K60" s="211" t="s">
        <v>78</v>
      </c>
      <c r="L60" s="211" t="s">
        <v>78</v>
      </c>
      <c r="M60" s="211">
        <v>47.1</v>
      </c>
      <c r="N60" s="211">
        <v>41.2</v>
      </c>
      <c r="O60" s="211">
        <v>31</v>
      </c>
      <c r="P60" s="211">
        <v>32.299999999999997</v>
      </c>
      <c r="Q60" s="211" t="s">
        <v>78</v>
      </c>
      <c r="R60" s="211">
        <v>67.7</v>
      </c>
      <c r="S60" s="211">
        <v>58.1</v>
      </c>
      <c r="T60" s="211" t="s">
        <v>78</v>
      </c>
      <c r="U60" s="211" t="s">
        <v>78</v>
      </c>
      <c r="V60" s="211" t="s">
        <v>78</v>
      </c>
      <c r="W60" s="211" t="s">
        <v>78</v>
      </c>
      <c r="X60" s="211" t="s">
        <v>78</v>
      </c>
      <c r="Y60" s="211">
        <v>37.9</v>
      </c>
      <c r="Z60" s="211">
        <v>44.8</v>
      </c>
      <c r="AA60" s="211">
        <v>49</v>
      </c>
      <c r="AB60" s="211">
        <v>36.700000000000003</v>
      </c>
      <c r="AC60" s="211">
        <v>26.5</v>
      </c>
      <c r="AD60" s="211">
        <v>69.400000000000006</v>
      </c>
      <c r="AE60" s="211">
        <v>59.2</v>
      </c>
      <c r="AF60" s="211">
        <v>28.6</v>
      </c>
      <c r="AG60" s="211" t="s">
        <v>78</v>
      </c>
      <c r="AH60" s="211">
        <v>18.399999999999999</v>
      </c>
      <c r="AI60" s="211">
        <v>10.199999999999999</v>
      </c>
      <c r="AJ60" s="211" t="s">
        <v>78</v>
      </c>
      <c r="AK60" s="211">
        <v>41.3</v>
      </c>
      <c r="AL60" s="211">
        <v>43.5</v>
      </c>
    </row>
    <row r="61" spans="1:38" x14ac:dyDescent="0.2">
      <c r="B61" s="211" t="s">
        <v>116</v>
      </c>
      <c r="C61" s="211">
        <v>856</v>
      </c>
      <c r="D61" s="211">
        <v>54.4</v>
      </c>
      <c r="E61" s="211">
        <v>30.7</v>
      </c>
      <c r="F61" s="211">
        <v>75.7</v>
      </c>
      <c r="G61" s="211">
        <v>71.3</v>
      </c>
      <c r="H61" s="211">
        <v>31.4</v>
      </c>
      <c r="I61" s="211">
        <v>15.3</v>
      </c>
      <c r="J61" s="211">
        <v>26.8</v>
      </c>
      <c r="K61" s="211">
        <v>10.4</v>
      </c>
      <c r="L61" s="211">
        <v>6.3</v>
      </c>
      <c r="M61" s="211">
        <v>54.2</v>
      </c>
      <c r="N61" s="211">
        <v>40.9</v>
      </c>
      <c r="O61" s="211">
        <v>1138</v>
      </c>
      <c r="P61" s="211">
        <v>54.2</v>
      </c>
      <c r="Q61" s="211">
        <v>28.3</v>
      </c>
      <c r="R61" s="211">
        <v>79.900000000000006</v>
      </c>
      <c r="S61" s="211">
        <v>75.5</v>
      </c>
      <c r="T61" s="211">
        <v>28.8</v>
      </c>
      <c r="U61" s="211">
        <v>9.1</v>
      </c>
      <c r="V61" s="211">
        <v>23.7</v>
      </c>
      <c r="W61" s="211">
        <v>7.3</v>
      </c>
      <c r="X61" s="211">
        <v>4.3</v>
      </c>
      <c r="Y61" s="211">
        <v>48.7</v>
      </c>
      <c r="Z61" s="211">
        <v>44</v>
      </c>
      <c r="AA61" s="211">
        <v>1994</v>
      </c>
      <c r="AB61" s="211">
        <v>54.3</v>
      </c>
      <c r="AC61" s="211">
        <v>29.3</v>
      </c>
      <c r="AD61" s="211">
        <v>78.099999999999994</v>
      </c>
      <c r="AE61" s="211">
        <v>73.7</v>
      </c>
      <c r="AF61" s="211">
        <v>29.9</v>
      </c>
      <c r="AG61" s="211">
        <v>11.7</v>
      </c>
      <c r="AH61" s="211">
        <v>25</v>
      </c>
      <c r="AI61" s="211">
        <v>8.6</v>
      </c>
      <c r="AJ61" s="211">
        <v>5.2</v>
      </c>
      <c r="AK61" s="211">
        <v>51.1</v>
      </c>
      <c r="AL61" s="211">
        <v>42.6</v>
      </c>
    </row>
    <row r="62" spans="1:38" x14ac:dyDescent="0.2">
      <c r="B62" s="211" t="s">
        <v>117</v>
      </c>
      <c r="C62" s="211">
        <v>647</v>
      </c>
      <c r="D62" s="211">
        <v>38.200000000000003</v>
      </c>
      <c r="E62" s="211">
        <v>19.8</v>
      </c>
      <c r="F62" s="211">
        <v>59.8</v>
      </c>
      <c r="G62" s="211">
        <v>55.2</v>
      </c>
      <c r="H62" s="211">
        <v>20.2</v>
      </c>
      <c r="I62" s="211">
        <v>10.4</v>
      </c>
      <c r="J62" s="211">
        <v>17.3</v>
      </c>
      <c r="K62" s="211">
        <v>6.2</v>
      </c>
      <c r="L62" s="211">
        <v>4</v>
      </c>
      <c r="M62" s="211">
        <v>38.700000000000003</v>
      </c>
      <c r="N62" s="211">
        <v>31.1</v>
      </c>
      <c r="O62" s="211">
        <v>3759</v>
      </c>
      <c r="P62" s="211">
        <v>44.5</v>
      </c>
      <c r="Q62" s="211">
        <v>25.2</v>
      </c>
      <c r="R62" s="211">
        <v>66.8</v>
      </c>
      <c r="S62" s="211">
        <v>62.8</v>
      </c>
      <c r="T62" s="211">
        <v>25.7</v>
      </c>
      <c r="U62" s="211">
        <v>8.1</v>
      </c>
      <c r="V62" s="211">
        <v>21.6</v>
      </c>
      <c r="W62" s="211">
        <v>7.2</v>
      </c>
      <c r="X62" s="211">
        <v>4</v>
      </c>
      <c r="Y62" s="211">
        <v>42.2</v>
      </c>
      <c r="Z62" s="211">
        <v>40</v>
      </c>
      <c r="AA62" s="211">
        <v>4406</v>
      </c>
      <c r="AB62" s="211">
        <v>43.6</v>
      </c>
      <c r="AC62" s="211">
        <v>24.4</v>
      </c>
      <c r="AD62" s="211">
        <v>65.8</v>
      </c>
      <c r="AE62" s="211">
        <v>61.7</v>
      </c>
      <c r="AF62" s="211">
        <v>24.9</v>
      </c>
      <c r="AG62" s="211">
        <v>8.5</v>
      </c>
      <c r="AH62" s="211">
        <v>21</v>
      </c>
      <c r="AI62" s="211">
        <v>7.1</v>
      </c>
      <c r="AJ62" s="211">
        <v>4</v>
      </c>
      <c r="AK62" s="211">
        <v>41.6</v>
      </c>
      <c r="AL62" s="211">
        <v>38.700000000000003</v>
      </c>
    </row>
    <row r="63" spans="1:38" x14ac:dyDescent="0.2">
      <c r="B63" s="211" t="s">
        <v>118</v>
      </c>
      <c r="C63" s="211">
        <v>1721</v>
      </c>
      <c r="D63" s="211">
        <v>61</v>
      </c>
      <c r="E63" s="211">
        <v>31.2</v>
      </c>
      <c r="F63" s="211">
        <v>85.8</v>
      </c>
      <c r="G63" s="211">
        <v>82</v>
      </c>
      <c r="H63" s="211">
        <v>32.6</v>
      </c>
      <c r="I63" s="211">
        <v>16.100000000000001</v>
      </c>
      <c r="J63" s="211">
        <v>26.3</v>
      </c>
      <c r="K63" s="211">
        <v>8.6</v>
      </c>
      <c r="L63" s="211">
        <v>6</v>
      </c>
      <c r="M63" s="211">
        <v>55.3</v>
      </c>
      <c r="N63" s="211">
        <v>38.799999999999997</v>
      </c>
      <c r="O63" s="211">
        <v>1807</v>
      </c>
      <c r="P63" s="211">
        <v>54.4</v>
      </c>
      <c r="Q63" s="211">
        <v>25.3</v>
      </c>
      <c r="R63" s="211">
        <v>85.3</v>
      </c>
      <c r="S63" s="211">
        <v>81.7</v>
      </c>
      <c r="T63" s="211">
        <v>26.3</v>
      </c>
      <c r="U63" s="211">
        <v>9.4</v>
      </c>
      <c r="V63" s="211">
        <v>19.600000000000001</v>
      </c>
      <c r="W63" s="211">
        <v>6.6</v>
      </c>
      <c r="X63" s="211">
        <v>3.4</v>
      </c>
      <c r="Y63" s="211">
        <v>46.7</v>
      </c>
      <c r="Z63" s="211">
        <v>36.4</v>
      </c>
      <c r="AA63" s="211">
        <v>3528</v>
      </c>
      <c r="AB63" s="211">
        <v>57.6</v>
      </c>
      <c r="AC63" s="211">
        <v>28.2</v>
      </c>
      <c r="AD63" s="211">
        <v>85.5</v>
      </c>
      <c r="AE63" s="211">
        <v>81.900000000000006</v>
      </c>
      <c r="AF63" s="211">
        <v>29.4</v>
      </c>
      <c r="AG63" s="211">
        <v>12.6</v>
      </c>
      <c r="AH63" s="211">
        <v>22.9</v>
      </c>
      <c r="AI63" s="211">
        <v>7.6</v>
      </c>
      <c r="AJ63" s="211">
        <v>4.5999999999999996</v>
      </c>
      <c r="AK63" s="211">
        <v>50.9</v>
      </c>
      <c r="AL63" s="211">
        <v>37.5</v>
      </c>
    </row>
    <row r="64" spans="1:38" ht="12.75" customHeight="1" x14ac:dyDescent="0.2">
      <c r="B64" s="189" t="s">
        <v>492</v>
      </c>
      <c r="C64" s="211">
        <v>21453</v>
      </c>
      <c r="D64" s="211">
        <v>44</v>
      </c>
      <c r="E64" s="211">
        <v>17.399999999999999</v>
      </c>
      <c r="F64" s="211">
        <v>73.3</v>
      </c>
      <c r="G64" s="211">
        <v>67.599999999999994</v>
      </c>
      <c r="H64" s="211">
        <v>18.100000000000001</v>
      </c>
      <c r="I64" s="211">
        <v>8.1</v>
      </c>
      <c r="J64" s="211">
        <v>14</v>
      </c>
      <c r="K64" s="211">
        <v>4.3</v>
      </c>
      <c r="L64" s="211">
        <v>2.4</v>
      </c>
      <c r="M64" s="211">
        <v>41.9</v>
      </c>
      <c r="N64" s="211">
        <v>26.1</v>
      </c>
      <c r="O64" s="211">
        <v>39151</v>
      </c>
      <c r="P64" s="211">
        <v>38.299999999999997</v>
      </c>
      <c r="Q64" s="211">
        <v>14.4</v>
      </c>
      <c r="R64" s="211">
        <v>70.8</v>
      </c>
      <c r="S64" s="211">
        <v>65.400000000000006</v>
      </c>
      <c r="T64" s="211">
        <v>15</v>
      </c>
      <c r="U64" s="211">
        <v>4.5999999999999996</v>
      </c>
      <c r="V64" s="211">
        <v>11.1</v>
      </c>
      <c r="W64" s="211">
        <v>3.3</v>
      </c>
      <c r="X64" s="211">
        <v>1.5</v>
      </c>
      <c r="Y64" s="211">
        <v>34.700000000000003</v>
      </c>
      <c r="Z64" s="211">
        <v>27.4</v>
      </c>
      <c r="AA64" s="211">
        <v>60604</v>
      </c>
      <c r="AB64" s="211">
        <v>40.299999999999997</v>
      </c>
      <c r="AC64" s="211">
        <v>15.5</v>
      </c>
      <c r="AD64" s="211">
        <v>71.7</v>
      </c>
      <c r="AE64" s="211">
        <v>66.2</v>
      </c>
      <c r="AF64" s="211">
        <v>16.100000000000001</v>
      </c>
      <c r="AG64" s="211">
        <v>5.8</v>
      </c>
      <c r="AH64" s="211">
        <v>12.1</v>
      </c>
      <c r="AI64" s="211">
        <v>3.7</v>
      </c>
      <c r="AJ64" s="211">
        <v>1.8</v>
      </c>
      <c r="AK64" s="211">
        <v>37.299999999999997</v>
      </c>
      <c r="AL64" s="211">
        <v>27</v>
      </c>
    </row>
    <row r="65" spans="1:38" x14ac:dyDescent="0.2">
      <c r="A65" s="211" t="s">
        <v>287</v>
      </c>
      <c r="B65" s="39" t="s">
        <v>121</v>
      </c>
      <c r="C65" s="211">
        <v>211268</v>
      </c>
      <c r="D65" s="211">
        <v>88.4</v>
      </c>
      <c r="E65" s="211">
        <v>68.900000000000006</v>
      </c>
      <c r="F65" s="211">
        <v>97.9</v>
      </c>
      <c r="G65" s="211">
        <v>97.2</v>
      </c>
      <c r="H65" s="211">
        <v>69.3</v>
      </c>
      <c r="I65" s="211">
        <v>39.6</v>
      </c>
      <c r="J65" s="211">
        <v>64.400000000000006</v>
      </c>
      <c r="K65" s="211">
        <v>28.3</v>
      </c>
      <c r="L65" s="211">
        <v>22.1</v>
      </c>
      <c r="M65" s="211">
        <v>81.8</v>
      </c>
      <c r="N65" s="211">
        <v>72.7</v>
      </c>
      <c r="O65" s="211">
        <v>220070</v>
      </c>
      <c r="P65" s="211">
        <v>82.1</v>
      </c>
      <c r="Q65" s="211">
        <v>61.4</v>
      </c>
      <c r="R65" s="211">
        <v>96.6</v>
      </c>
      <c r="S65" s="211">
        <v>95.6</v>
      </c>
      <c r="T65" s="211">
        <v>62</v>
      </c>
      <c r="U65" s="211">
        <v>26.1</v>
      </c>
      <c r="V65" s="211">
        <v>55.3</v>
      </c>
      <c r="W65" s="211">
        <v>23.2</v>
      </c>
      <c r="X65" s="211">
        <v>15.5</v>
      </c>
      <c r="Y65" s="211">
        <v>71.8</v>
      </c>
      <c r="Z65" s="211">
        <v>68.8</v>
      </c>
      <c r="AA65" s="211">
        <v>431338</v>
      </c>
      <c r="AB65" s="211">
        <v>85.2</v>
      </c>
      <c r="AC65" s="211">
        <v>65.099999999999994</v>
      </c>
      <c r="AD65" s="211">
        <v>97.2</v>
      </c>
      <c r="AE65" s="211">
        <v>96.4</v>
      </c>
      <c r="AF65" s="211">
        <v>65.599999999999994</v>
      </c>
      <c r="AG65" s="211">
        <v>32.700000000000003</v>
      </c>
      <c r="AH65" s="211">
        <v>59.7</v>
      </c>
      <c r="AI65" s="211">
        <v>25.7</v>
      </c>
      <c r="AJ65" s="211">
        <v>18.7</v>
      </c>
      <c r="AK65" s="211">
        <v>76.7</v>
      </c>
      <c r="AL65" s="211">
        <v>70.7</v>
      </c>
    </row>
    <row r="66" spans="1:38" x14ac:dyDescent="0.2">
      <c r="B66" s="39" t="s">
        <v>120</v>
      </c>
      <c r="C66" s="211">
        <v>66774</v>
      </c>
      <c r="D66" s="211">
        <v>70.3</v>
      </c>
      <c r="E66" s="211">
        <v>39.6</v>
      </c>
      <c r="F66" s="211">
        <v>91.1</v>
      </c>
      <c r="G66" s="211">
        <v>88.7</v>
      </c>
      <c r="H66" s="211">
        <v>40.1</v>
      </c>
      <c r="I66" s="211">
        <v>18.2</v>
      </c>
      <c r="J66" s="211">
        <v>32.700000000000003</v>
      </c>
      <c r="K66" s="211">
        <v>9.9</v>
      </c>
      <c r="L66" s="211">
        <v>5.9</v>
      </c>
      <c r="M66" s="211">
        <v>62.2</v>
      </c>
      <c r="N66" s="211">
        <v>47.4</v>
      </c>
      <c r="O66" s="211">
        <v>68815</v>
      </c>
      <c r="P66" s="211">
        <v>61</v>
      </c>
      <c r="Q66" s="211">
        <v>32.799999999999997</v>
      </c>
      <c r="R66" s="211">
        <v>86.2</v>
      </c>
      <c r="S66" s="211">
        <v>83.5</v>
      </c>
      <c r="T66" s="211">
        <v>33.5</v>
      </c>
      <c r="U66" s="211">
        <v>10.7</v>
      </c>
      <c r="V66" s="211">
        <v>25.2</v>
      </c>
      <c r="W66" s="211">
        <v>7.3</v>
      </c>
      <c r="X66" s="211">
        <v>3.5</v>
      </c>
      <c r="Y66" s="211">
        <v>49.7</v>
      </c>
      <c r="Z66" s="211">
        <v>44.2</v>
      </c>
      <c r="AA66" s="211">
        <v>135589</v>
      </c>
      <c r="AB66" s="211">
        <v>65.599999999999994</v>
      </c>
      <c r="AC66" s="211">
        <v>36.1</v>
      </c>
      <c r="AD66" s="211">
        <v>88.6</v>
      </c>
      <c r="AE66" s="211">
        <v>86.1</v>
      </c>
      <c r="AF66" s="211">
        <v>36.700000000000003</v>
      </c>
      <c r="AG66" s="211">
        <v>14.4</v>
      </c>
      <c r="AH66" s="211">
        <v>28.9</v>
      </c>
      <c r="AI66" s="211">
        <v>8.6</v>
      </c>
      <c r="AJ66" s="211">
        <v>4.7</v>
      </c>
      <c r="AK66" s="211">
        <v>55.9</v>
      </c>
      <c r="AL66" s="211">
        <v>45.8</v>
      </c>
    </row>
    <row r="67" spans="1:38" x14ac:dyDescent="0.2">
      <c r="B67" s="211" t="s">
        <v>22</v>
      </c>
      <c r="C67" s="211">
        <v>278042</v>
      </c>
      <c r="D67" s="211">
        <v>84</v>
      </c>
      <c r="E67" s="211">
        <v>61.9</v>
      </c>
      <c r="F67" s="211">
        <v>96.2</v>
      </c>
      <c r="G67" s="211">
        <v>95.1</v>
      </c>
      <c r="H67" s="211">
        <v>62.3</v>
      </c>
      <c r="I67" s="211">
        <v>34.4</v>
      </c>
      <c r="J67" s="211">
        <v>56.8</v>
      </c>
      <c r="K67" s="211">
        <v>23.9</v>
      </c>
      <c r="L67" s="211">
        <v>18.2</v>
      </c>
      <c r="M67" s="211">
        <v>77.099999999999994</v>
      </c>
      <c r="N67" s="211">
        <v>66.7</v>
      </c>
      <c r="O67" s="211">
        <v>288885</v>
      </c>
      <c r="P67" s="211">
        <v>77.099999999999994</v>
      </c>
      <c r="Q67" s="211">
        <v>54.6</v>
      </c>
      <c r="R67" s="211">
        <v>94.1</v>
      </c>
      <c r="S67" s="211">
        <v>92.7</v>
      </c>
      <c r="T67" s="211">
        <v>55.2</v>
      </c>
      <c r="U67" s="211">
        <v>22.4</v>
      </c>
      <c r="V67" s="211">
        <v>48.1</v>
      </c>
      <c r="W67" s="211">
        <v>19.399999999999999</v>
      </c>
      <c r="X67" s="211">
        <v>12.7</v>
      </c>
      <c r="Y67" s="211">
        <v>66.7</v>
      </c>
      <c r="Z67" s="211">
        <v>63.1</v>
      </c>
      <c r="AA67" s="211">
        <v>566927</v>
      </c>
      <c r="AB67" s="211">
        <v>80.5</v>
      </c>
      <c r="AC67" s="211">
        <v>58.2</v>
      </c>
      <c r="AD67" s="211">
        <v>95.2</v>
      </c>
      <c r="AE67" s="211">
        <v>93.9</v>
      </c>
      <c r="AF67" s="211">
        <v>58.7</v>
      </c>
      <c r="AG67" s="211">
        <v>28.3</v>
      </c>
      <c r="AH67" s="211">
        <v>52.4</v>
      </c>
      <c r="AI67" s="211">
        <v>21.6</v>
      </c>
      <c r="AJ67" s="211">
        <v>15.4</v>
      </c>
      <c r="AK67" s="211">
        <v>71.8</v>
      </c>
      <c r="AL67" s="211">
        <v>64.8</v>
      </c>
    </row>
  </sheetData>
  <dataConsolidate/>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L67"/>
  <sheetViews>
    <sheetView topLeftCell="B7" zoomScale="85" zoomScaleNormal="85" workbookViewId="0">
      <selection activeCell="B64" sqref="B64"/>
    </sheetView>
  </sheetViews>
  <sheetFormatPr defaultRowHeight="12.75" x14ac:dyDescent="0.2"/>
  <cols>
    <col min="2" max="2" width="16.85546875" customWidth="1"/>
    <col min="258" max="258" width="16.85546875" customWidth="1"/>
    <col min="514" max="514" width="16.85546875" customWidth="1"/>
    <col min="770" max="770" width="16.85546875" customWidth="1"/>
    <col min="1026" max="1026" width="16.85546875" customWidth="1"/>
    <col min="1282" max="1282" width="16.85546875" customWidth="1"/>
    <col min="1538" max="1538" width="16.85546875" customWidth="1"/>
    <col min="1794" max="1794" width="16.85546875" customWidth="1"/>
    <col min="2050" max="2050" width="16.85546875" customWidth="1"/>
    <col min="2306" max="2306" width="16.85546875" customWidth="1"/>
    <col min="2562" max="2562" width="16.85546875" customWidth="1"/>
    <col min="2818" max="2818" width="16.85546875" customWidth="1"/>
    <col min="3074" max="3074" width="16.85546875" customWidth="1"/>
    <col min="3330" max="3330" width="16.85546875" customWidth="1"/>
    <col min="3586" max="3586" width="16.85546875" customWidth="1"/>
    <col min="3842" max="3842" width="16.85546875" customWidth="1"/>
    <col min="4098" max="4098" width="16.85546875" customWidth="1"/>
    <col min="4354" max="4354" width="16.85546875" customWidth="1"/>
    <col min="4610" max="4610" width="16.85546875" customWidth="1"/>
    <col min="4866" max="4866" width="16.85546875" customWidth="1"/>
    <col min="5122" max="5122" width="16.85546875" customWidth="1"/>
    <col min="5378" max="5378" width="16.85546875" customWidth="1"/>
    <col min="5634" max="5634" width="16.85546875" customWidth="1"/>
    <col min="5890" max="5890" width="16.85546875" customWidth="1"/>
    <col min="6146" max="6146" width="16.85546875" customWidth="1"/>
    <col min="6402" max="6402" width="16.85546875" customWidth="1"/>
    <col min="6658" max="6658" width="16.85546875" customWidth="1"/>
    <col min="6914" max="6914" width="16.85546875" customWidth="1"/>
    <col min="7170" max="7170" width="16.85546875" customWidth="1"/>
    <col min="7426" max="7426" width="16.85546875" customWidth="1"/>
    <col min="7682" max="7682" width="16.85546875" customWidth="1"/>
    <col min="7938" max="7938" width="16.85546875" customWidth="1"/>
    <col min="8194" max="8194" width="16.85546875" customWidth="1"/>
    <col min="8450" max="8450" width="16.85546875" customWidth="1"/>
    <col min="8706" max="8706" width="16.85546875" customWidth="1"/>
    <col min="8962" max="8962" width="16.85546875" customWidth="1"/>
    <col min="9218" max="9218" width="16.85546875" customWidth="1"/>
    <col min="9474" max="9474" width="16.85546875" customWidth="1"/>
    <col min="9730" max="9730" width="16.85546875" customWidth="1"/>
    <col min="9986" max="9986" width="16.85546875" customWidth="1"/>
    <col min="10242" max="10242" width="16.85546875" customWidth="1"/>
    <col min="10498" max="10498" width="16.85546875" customWidth="1"/>
    <col min="10754" max="10754" width="16.85546875" customWidth="1"/>
    <col min="11010" max="11010" width="16.85546875" customWidth="1"/>
    <col min="11266" max="11266" width="16.85546875" customWidth="1"/>
    <col min="11522" max="11522" width="16.85546875" customWidth="1"/>
    <col min="11778" max="11778" width="16.85546875" customWidth="1"/>
    <col min="12034" max="12034" width="16.85546875" customWidth="1"/>
    <col min="12290" max="12290" width="16.85546875" customWidth="1"/>
    <col min="12546" max="12546" width="16.85546875" customWidth="1"/>
    <col min="12802" max="12802" width="16.85546875" customWidth="1"/>
    <col min="13058" max="13058" width="16.85546875" customWidth="1"/>
    <col min="13314" max="13314" width="16.85546875" customWidth="1"/>
    <col min="13570" max="13570" width="16.85546875" customWidth="1"/>
    <col min="13826" max="13826" width="16.85546875" customWidth="1"/>
    <col min="14082" max="14082" width="16.85546875" customWidth="1"/>
    <col min="14338" max="14338" width="16.85546875" customWidth="1"/>
    <col min="14594" max="14594" width="16.85546875" customWidth="1"/>
    <col min="14850" max="14850" width="16.85546875" customWidth="1"/>
    <col min="15106" max="15106" width="16.85546875" customWidth="1"/>
    <col min="15362" max="15362" width="16.85546875" customWidth="1"/>
    <col min="15618" max="15618" width="16.85546875" customWidth="1"/>
    <col min="15874" max="15874" width="16.85546875" customWidth="1"/>
    <col min="16130" max="16130" width="16.85546875" customWidth="1"/>
  </cols>
  <sheetData>
    <row r="1" spans="1:38" ht="15.75" x14ac:dyDescent="0.25">
      <c r="A1" s="298"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row>
    <row r="2" spans="1:38"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row>
    <row r="3" spans="1:38" x14ac:dyDescent="0.2">
      <c r="A3" s="302"/>
      <c r="B3" s="211"/>
      <c r="C3" s="211" t="s">
        <v>53</v>
      </c>
      <c r="D3" s="211"/>
      <c r="E3" s="211"/>
      <c r="F3" s="211"/>
      <c r="G3" s="211"/>
      <c r="H3" s="211"/>
      <c r="I3" s="211"/>
      <c r="J3" s="211"/>
      <c r="K3" s="211"/>
      <c r="L3" s="211"/>
      <c r="M3" s="211"/>
      <c r="N3" s="211"/>
      <c r="O3" s="211" t="s">
        <v>54</v>
      </c>
      <c r="P3" s="211"/>
      <c r="Q3" s="211"/>
      <c r="R3" s="211"/>
      <c r="S3" s="211"/>
      <c r="T3" s="211"/>
      <c r="U3" s="211"/>
      <c r="V3" s="211"/>
      <c r="W3" s="211"/>
      <c r="X3" s="211"/>
      <c r="Y3" s="211"/>
      <c r="Z3" s="211"/>
      <c r="AA3" s="211" t="s">
        <v>55</v>
      </c>
      <c r="AB3" s="211"/>
      <c r="AC3" s="211"/>
      <c r="AD3" s="211"/>
      <c r="AE3" s="211"/>
      <c r="AF3" s="211"/>
      <c r="AG3" s="211"/>
      <c r="AH3" s="211"/>
      <c r="AI3" s="211"/>
      <c r="AJ3" s="211"/>
      <c r="AK3" s="211"/>
      <c r="AL3" s="211"/>
    </row>
    <row r="4" spans="1:38" x14ac:dyDescent="0.2">
      <c r="A4" s="211"/>
      <c r="B4" s="211"/>
      <c r="C4" s="211" t="s">
        <v>269</v>
      </c>
      <c r="D4" s="211" t="s">
        <v>270</v>
      </c>
      <c r="E4" s="211"/>
      <c r="F4" s="211"/>
      <c r="G4" s="211"/>
      <c r="H4" s="211"/>
      <c r="I4" s="211"/>
      <c r="J4" s="211"/>
      <c r="K4" s="211"/>
      <c r="L4" s="211"/>
      <c r="M4" s="211"/>
      <c r="N4" s="211"/>
      <c r="O4" s="211" t="s">
        <v>269</v>
      </c>
      <c r="P4" s="211" t="s">
        <v>270</v>
      </c>
      <c r="Q4" s="211"/>
      <c r="R4" s="211"/>
      <c r="S4" s="211"/>
      <c r="T4" s="211"/>
      <c r="U4" s="211"/>
      <c r="V4" s="211"/>
      <c r="W4" s="211"/>
      <c r="X4" s="211"/>
      <c r="Y4" s="211"/>
      <c r="Z4" s="211"/>
      <c r="AA4" s="211" t="s">
        <v>269</v>
      </c>
      <c r="AB4" s="211" t="s">
        <v>270</v>
      </c>
      <c r="AC4" s="211"/>
      <c r="AD4" s="211"/>
      <c r="AE4" s="211"/>
      <c r="AF4" s="211"/>
      <c r="AG4" s="211"/>
      <c r="AH4" s="211"/>
      <c r="AI4" s="211"/>
      <c r="AJ4" s="211"/>
      <c r="AK4" s="211"/>
      <c r="AL4" s="211"/>
    </row>
    <row r="5" spans="1:38" x14ac:dyDescent="0.2">
      <c r="A5" s="211"/>
      <c r="B5" s="211"/>
      <c r="C5" s="211">
        <v>1</v>
      </c>
      <c r="D5" s="211">
        <v>1</v>
      </c>
      <c r="E5" s="211"/>
      <c r="F5" s="211"/>
      <c r="G5" s="211"/>
      <c r="H5" s="211"/>
      <c r="I5" s="211"/>
      <c r="J5" s="211"/>
      <c r="K5" s="211"/>
      <c r="L5" s="211"/>
      <c r="M5" s="211"/>
      <c r="N5" s="211"/>
      <c r="O5" s="211">
        <v>1</v>
      </c>
      <c r="P5" s="211">
        <v>1</v>
      </c>
      <c r="Q5" s="211"/>
      <c r="R5" s="211"/>
      <c r="S5" s="211"/>
      <c r="T5" s="211"/>
      <c r="U5" s="211"/>
      <c r="V5" s="211"/>
      <c r="W5" s="211"/>
      <c r="X5" s="211"/>
      <c r="Y5" s="211"/>
      <c r="Z5" s="211"/>
      <c r="AA5" s="211">
        <v>1</v>
      </c>
      <c r="AB5" s="211">
        <v>1</v>
      </c>
      <c r="AC5" s="211"/>
      <c r="AD5" s="211"/>
      <c r="AE5" s="211"/>
      <c r="AF5" s="211"/>
      <c r="AG5" s="211"/>
      <c r="AH5" s="211"/>
      <c r="AI5" s="211"/>
      <c r="AJ5" s="211"/>
      <c r="AK5" s="211"/>
      <c r="AL5" s="211"/>
    </row>
    <row r="6" spans="1:38" x14ac:dyDescent="0.2">
      <c r="A6" s="211"/>
      <c r="B6" s="211"/>
      <c r="C6" s="211" t="s">
        <v>76</v>
      </c>
      <c r="D6" s="211" t="s">
        <v>271</v>
      </c>
      <c r="E6" s="211" t="s">
        <v>272</v>
      </c>
      <c r="F6" s="211" t="s">
        <v>273</v>
      </c>
      <c r="G6" s="211" t="s">
        <v>274</v>
      </c>
      <c r="H6" s="211" t="s">
        <v>275</v>
      </c>
      <c r="I6" s="211" t="s">
        <v>276</v>
      </c>
      <c r="J6" s="211" t="s">
        <v>277</v>
      </c>
      <c r="K6" s="211" t="s">
        <v>278</v>
      </c>
      <c r="L6" s="211" t="s">
        <v>279</v>
      </c>
      <c r="M6" s="211" t="s">
        <v>280</v>
      </c>
      <c r="N6" s="211" t="s">
        <v>281</v>
      </c>
      <c r="O6" s="211" t="s">
        <v>76</v>
      </c>
      <c r="P6" s="211" t="s">
        <v>271</v>
      </c>
      <c r="Q6" s="211" t="s">
        <v>272</v>
      </c>
      <c r="R6" s="211" t="s">
        <v>273</v>
      </c>
      <c r="S6" s="211" t="s">
        <v>274</v>
      </c>
      <c r="T6" s="211" t="s">
        <v>275</v>
      </c>
      <c r="U6" s="211" t="s">
        <v>276</v>
      </c>
      <c r="V6" s="211" t="s">
        <v>277</v>
      </c>
      <c r="W6" s="211" t="s">
        <v>278</v>
      </c>
      <c r="X6" s="211" t="s">
        <v>279</v>
      </c>
      <c r="Y6" s="211" t="s">
        <v>280</v>
      </c>
      <c r="Z6" s="211" t="s">
        <v>281</v>
      </c>
      <c r="AA6" s="211" t="s">
        <v>76</v>
      </c>
      <c r="AB6" s="211" t="s">
        <v>271</v>
      </c>
      <c r="AC6" s="211" t="s">
        <v>272</v>
      </c>
      <c r="AD6" s="211" t="s">
        <v>273</v>
      </c>
      <c r="AE6" s="211" t="s">
        <v>274</v>
      </c>
      <c r="AF6" s="211" t="s">
        <v>275</v>
      </c>
      <c r="AG6" s="211" t="s">
        <v>276</v>
      </c>
      <c r="AH6" s="211" t="s">
        <v>277</v>
      </c>
      <c r="AI6" s="211" t="s">
        <v>278</v>
      </c>
      <c r="AJ6" s="211" t="s">
        <v>279</v>
      </c>
      <c r="AK6" s="211" t="s">
        <v>280</v>
      </c>
      <c r="AL6" s="211" t="s">
        <v>281</v>
      </c>
    </row>
    <row r="7" spans="1:38" x14ac:dyDescent="0.2">
      <c r="A7" s="211"/>
      <c r="B7" s="211"/>
      <c r="C7" s="211">
        <v>1</v>
      </c>
      <c r="D7" s="211">
        <v>1</v>
      </c>
      <c r="E7" s="211">
        <v>1</v>
      </c>
      <c r="F7" s="211">
        <v>1</v>
      </c>
      <c r="G7" s="211">
        <v>1</v>
      </c>
      <c r="H7" s="211">
        <v>1</v>
      </c>
      <c r="I7" s="211">
        <v>1</v>
      </c>
      <c r="J7" s="211">
        <v>1</v>
      </c>
      <c r="K7" s="211">
        <v>1</v>
      </c>
      <c r="L7" s="211">
        <v>1</v>
      </c>
      <c r="M7" s="211">
        <v>1</v>
      </c>
      <c r="N7" s="211">
        <v>1</v>
      </c>
      <c r="O7" s="211">
        <v>1</v>
      </c>
      <c r="P7" s="211">
        <v>1</v>
      </c>
      <c r="Q7" s="211">
        <v>1</v>
      </c>
      <c r="R7" s="211">
        <v>1</v>
      </c>
      <c r="S7" s="211">
        <v>1</v>
      </c>
      <c r="T7" s="211">
        <v>1</v>
      </c>
      <c r="U7" s="211" t="s">
        <v>64</v>
      </c>
      <c r="V7" s="211">
        <v>1</v>
      </c>
      <c r="W7" s="211">
        <v>1</v>
      </c>
      <c r="X7" s="211">
        <v>1</v>
      </c>
      <c r="Y7" s="211">
        <v>1</v>
      </c>
      <c r="Z7" s="211">
        <v>1</v>
      </c>
      <c r="AA7" s="211">
        <v>1</v>
      </c>
      <c r="AB7" s="211">
        <v>1</v>
      </c>
      <c r="AC7" s="211">
        <v>1</v>
      </c>
      <c r="AD7" s="211">
        <v>1</v>
      </c>
      <c r="AE7" s="211">
        <v>1</v>
      </c>
      <c r="AF7" s="211" t="s">
        <v>64</v>
      </c>
      <c r="AG7" s="211">
        <v>1</v>
      </c>
      <c r="AH7" s="211">
        <v>1</v>
      </c>
      <c r="AI7" s="211">
        <v>1</v>
      </c>
      <c r="AJ7" s="211">
        <v>1</v>
      </c>
      <c r="AK7" s="211">
        <v>1</v>
      </c>
      <c r="AL7" s="211">
        <v>1</v>
      </c>
    </row>
    <row r="8" spans="1:38" x14ac:dyDescent="0.2">
      <c r="A8" s="211"/>
      <c r="B8" s="211"/>
      <c r="C8" s="211" t="s">
        <v>76</v>
      </c>
      <c r="D8" s="211" t="s">
        <v>76</v>
      </c>
      <c r="E8" s="211" t="s">
        <v>76</v>
      </c>
      <c r="F8" s="211" t="s">
        <v>76</v>
      </c>
      <c r="G8" s="211" t="s">
        <v>76</v>
      </c>
      <c r="H8" s="211" t="s">
        <v>76</v>
      </c>
      <c r="I8" s="211" t="s">
        <v>76</v>
      </c>
      <c r="J8" s="211" t="s">
        <v>76</v>
      </c>
      <c r="K8" s="211" t="s">
        <v>76</v>
      </c>
      <c r="L8" s="211" t="s">
        <v>76</v>
      </c>
      <c r="M8" s="211" t="s">
        <v>76</v>
      </c>
      <c r="N8" s="211" t="s">
        <v>76</v>
      </c>
      <c r="O8" s="211" t="s">
        <v>76</v>
      </c>
      <c r="P8" s="211" t="s">
        <v>76</v>
      </c>
      <c r="Q8" s="211" t="s">
        <v>76</v>
      </c>
      <c r="R8" s="211" t="s">
        <v>76</v>
      </c>
      <c r="S8" s="211" t="s">
        <v>76</v>
      </c>
      <c r="T8" s="211" t="s">
        <v>76</v>
      </c>
      <c r="U8" s="211" t="s">
        <v>76</v>
      </c>
      <c r="V8" s="211" t="s">
        <v>76</v>
      </c>
      <c r="W8" s="211" t="s">
        <v>76</v>
      </c>
      <c r="X8" s="211" t="s">
        <v>76</v>
      </c>
      <c r="Y8" s="211" t="s">
        <v>76</v>
      </c>
      <c r="Z8" s="211" t="s">
        <v>76</v>
      </c>
      <c r="AA8" s="211" t="s">
        <v>76</v>
      </c>
      <c r="AB8" s="211" t="s">
        <v>76</v>
      </c>
      <c r="AC8" s="211" t="s">
        <v>76</v>
      </c>
      <c r="AD8" s="211" t="s">
        <v>76</v>
      </c>
      <c r="AE8" s="211" t="s">
        <v>76</v>
      </c>
      <c r="AF8" s="211" t="s">
        <v>76</v>
      </c>
      <c r="AG8" s="211" t="s">
        <v>76</v>
      </c>
      <c r="AH8" s="211" t="s">
        <v>76</v>
      </c>
      <c r="AI8" s="211" t="s">
        <v>76</v>
      </c>
      <c r="AJ8" s="211" t="s">
        <v>76</v>
      </c>
      <c r="AK8" s="211" t="s">
        <v>76</v>
      </c>
      <c r="AL8" s="211" t="s">
        <v>76</v>
      </c>
    </row>
    <row r="9" spans="1:38" x14ac:dyDescent="0.2">
      <c r="A9" s="211" t="s">
        <v>132</v>
      </c>
      <c r="B9" s="211" t="s">
        <v>19</v>
      </c>
      <c r="C9">
        <v>21576</v>
      </c>
      <c r="D9">
        <v>88.6</v>
      </c>
      <c r="E9">
        <v>67.099999999999994</v>
      </c>
      <c r="F9">
        <v>97.7</v>
      </c>
      <c r="G9">
        <v>96.5</v>
      </c>
      <c r="H9">
        <v>67.5</v>
      </c>
      <c r="I9">
        <v>44.6</v>
      </c>
      <c r="J9">
        <v>62.2</v>
      </c>
      <c r="K9">
        <v>29.5</v>
      </c>
      <c r="L9">
        <v>22.8</v>
      </c>
      <c r="M9">
        <v>81.5</v>
      </c>
      <c r="N9">
        <v>80.5</v>
      </c>
      <c r="O9">
        <v>23173</v>
      </c>
      <c r="P9">
        <v>83.6</v>
      </c>
      <c r="Q9">
        <v>58.6</v>
      </c>
      <c r="R9">
        <v>96.4</v>
      </c>
      <c r="S9">
        <v>95</v>
      </c>
      <c r="T9">
        <v>59.2</v>
      </c>
      <c r="U9">
        <v>28.3</v>
      </c>
      <c r="V9">
        <v>50.4</v>
      </c>
      <c r="W9">
        <v>21.6</v>
      </c>
      <c r="X9">
        <v>14.8</v>
      </c>
      <c r="Y9">
        <v>72.099999999999994</v>
      </c>
      <c r="Z9">
        <v>77.599999999999994</v>
      </c>
      <c r="AA9">
        <v>44749</v>
      </c>
      <c r="AB9">
        <v>86</v>
      </c>
      <c r="AC9">
        <v>62.7</v>
      </c>
      <c r="AD9">
        <v>97</v>
      </c>
      <c r="AE9">
        <v>95.7</v>
      </c>
      <c r="AF9">
        <v>63.2</v>
      </c>
      <c r="AG9">
        <v>36.200000000000003</v>
      </c>
      <c r="AH9">
        <v>56.1</v>
      </c>
      <c r="AI9">
        <v>25.4</v>
      </c>
      <c r="AJ9">
        <v>18.600000000000001</v>
      </c>
      <c r="AK9">
        <v>76.7</v>
      </c>
      <c r="AL9">
        <v>79</v>
      </c>
    </row>
    <row r="10" spans="1:38" x14ac:dyDescent="0.2">
      <c r="A10" s="211"/>
      <c r="B10" s="211" t="s">
        <v>20</v>
      </c>
      <c r="C10">
        <v>13129</v>
      </c>
      <c r="D10">
        <v>85.4</v>
      </c>
      <c r="E10">
        <v>60</v>
      </c>
      <c r="F10">
        <v>97</v>
      </c>
      <c r="G10">
        <v>95.5</v>
      </c>
      <c r="H10">
        <v>60.4</v>
      </c>
      <c r="I10">
        <v>34.700000000000003</v>
      </c>
      <c r="J10">
        <v>53.6</v>
      </c>
      <c r="K10">
        <v>21.9</v>
      </c>
      <c r="L10">
        <v>15</v>
      </c>
      <c r="M10">
        <v>79.599999999999994</v>
      </c>
      <c r="N10">
        <v>75.400000000000006</v>
      </c>
      <c r="O10">
        <v>13068</v>
      </c>
      <c r="P10">
        <v>78.599999999999994</v>
      </c>
      <c r="Q10">
        <v>49.3</v>
      </c>
      <c r="R10">
        <v>95</v>
      </c>
      <c r="S10">
        <v>93</v>
      </c>
      <c r="T10">
        <v>50.1</v>
      </c>
      <c r="U10">
        <v>20.5</v>
      </c>
      <c r="V10">
        <v>40.9</v>
      </c>
      <c r="W10">
        <v>14.7</v>
      </c>
      <c r="X10">
        <v>7.9</v>
      </c>
      <c r="Y10">
        <v>68</v>
      </c>
      <c r="Z10">
        <v>69.599999999999994</v>
      </c>
      <c r="AA10">
        <v>26197</v>
      </c>
      <c r="AB10">
        <v>82</v>
      </c>
      <c r="AC10">
        <v>54.7</v>
      </c>
      <c r="AD10">
        <v>96</v>
      </c>
      <c r="AE10">
        <v>94.2</v>
      </c>
      <c r="AF10">
        <v>55.2</v>
      </c>
      <c r="AG10">
        <v>27.6</v>
      </c>
      <c r="AH10">
        <v>47.3</v>
      </c>
      <c r="AI10">
        <v>18.3</v>
      </c>
      <c r="AJ10">
        <v>11.4</v>
      </c>
      <c r="AK10">
        <v>73.900000000000006</v>
      </c>
      <c r="AL10">
        <v>72.5</v>
      </c>
    </row>
    <row r="11" spans="1:38" x14ac:dyDescent="0.2">
      <c r="A11" s="211"/>
      <c r="B11" s="211" t="s">
        <v>21</v>
      </c>
      <c r="C11">
        <v>1202</v>
      </c>
      <c r="D11">
        <v>94.2</v>
      </c>
      <c r="E11">
        <v>80.900000000000006</v>
      </c>
      <c r="F11">
        <v>98.5</v>
      </c>
      <c r="G11">
        <v>97.3</v>
      </c>
      <c r="H11">
        <v>80.900000000000006</v>
      </c>
      <c r="I11">
        <v>70.3</v>
      </c>
      <c r="J11">
        <v>78.5</v>
      </c>
      <c r="K11">
        <v>45.2</v>
      </c>
      <c r="L11">
        <v>39.299999999999997</v>
      </c>
      <c r="M11">
        <v>89.6</v>
      </c>
      <c r="N11">
        <v>95.1</v>
      </c>
      <c r="O11">
        <v>1136</v>
      </c>
      <c r="P11">
        <v>91.9</v>
      </c>
      <c r="Q11">
        <v>71.8</v>
      </c>
      <c r="R11">
        <v>96.7</v>
      </c>
      <c r="S11">
        <v>94.7</v>
      </c>
      <c r="T11">
        <v>72.2</v>
      </c>
      <c r="U11">
        <v>57</v>
      </c>
      <c r="V11">
        <v>68.900000000000006</v>
      </c>
      <c r="W11">
        <v>39.5</v>
      </c>
      <c r="X11">
        <v>31</v>
      </c>
      <c r="Y11">
        <v>80.3</v>
      </c>
      <c r="Z11">
        <v>92.8</v>
      </c>
      <c r="AA11">
        <v>2338</v>
      </c>
      <c r="AB11">
        <v>93.1</v>
      </c>
      <c r="AC11">
        <v>76.5</v>
      </c>
      <c r="AD11">
        <v>97.6</v>
      </c>
      <c r="AE11">
        <v>96</v>
      </c>
      <c r="AF11">
        <v>76.7</v>
      </c>
      <c r="AG11">
        <v>63.8</v>
      </c>
      <c r="AH11">
        <v>73.900000000000006</v>
      </c>
      <c r="AI11">
        <v>42.4</v>
      </c>
      <c r="AJ11">
        <v>35.200000000000003</v>
      </c>
      <c r="AK11">
        <v>85.2</v>
      </c>
      <c r="AL11">
        <v>94</v>
      </c>
    </row>
    <row r="12" spans="1:38" x14ac:dyDescent="0.2">
      <c r="A12" s="211"/>
      <c r="B12" s="211" t="s">
        <v>18</v>
      </c>
      <c r="C12">
        <v>10024</v>
      </c>
      <c r="D12">
        <v>86.1</v>
      </c>
      <c r="E12">
        <v>64.400000000000006</v>
      </c>
      <c r="F12">
        <v>96.2</v>
      </c>
      <c r="G12">
        <v>95.1</v>
      </c>
      <c r="H12">
        <v>64.8</v>
      </c>
      <c r="I12">
        <v>38</v>
      </c>
      <c r="J12">
        <v>58.3</v>
      </c>
      <c r="K12">
        <v>26.3</v>
      </c>
      <c r="L12">
        <v>20</v>
      </c>
      <c r="M12">
        <v>75.8</v>
      </c>
      <c r="N12">
        <v>70.8</v>
      </c>
      <c r="O12">
        <v>10133</v>
      </c>
      <c r="P12">
        <v>80.3</v>
      </c>
      <c r="Q12">
        <v>55.3</v>
      </c>
      <c r="R12">
        <v>93.8</v>
      </c>
      <c r="S12">
        <v>92.5</v>
      </c>
      <c r="T12">
        <v>55.9</v>
      </c>
      <c r="U12">
        <v>26.4</v>
      </c>
      <c r="V12">
        <v>48.2</v>
      </c>
      <c r="W12">
        <v>21.7</v>
      </c>
      <c r="X12">
        <v>14.6</v>
      </c>
      <c r="Y12">
        <v>63.4</v>
      </c>
      <c r="Z12">
        <v>65.400000000000006</v>
      </c>
      <c r="AA12">
        <v>20157</v>
      </c>
      <c r="AB12">
        <v>83.2</v>
      </c>
      <c r="AC12">
        <v>59.8</v>
      </c>
      <c r="AD12">
        <v>95</v>
      </c>
      <c r="AE12">
        <v>93.8</v>
      </c>
      <c r="AF12">
        <v>60.3</v>
      </c>
      <c r="AG12">
        <v>32.200000000000003</v>
      </c>
      <c r="AH12">
        <v>53.2</v>
      </c>
      <c r="AI12">
        <v>24</v>
      </c>
      <c r="AJ12">
        <v>17.3</v>
      </c>
      <c r="AK12">
        <v>69.599999999999994</v>
      </c>
      <c r="AL12">
        <v>68</v>
      </c>
    </row>
    <row r="13" spans="1:38" x14ac:dyDescent="0.2">
      <c r="A13" s="211"/>
      <c r="B13" s="211" t="s">
        <v>133</v>
      </c>
      <c r="C13">
        <v>5934</v>
      </c>
      <c r="D13">
        <v>85</v>
      </c>
      <c r="E13">
        <v>62.7</v>
      </c>
      <c r="F13">
        <v>96.1</v>
      </c>
      <c r="G13">
        <v>94.2</v>
      </c>
      <c r="H13">
        <v>62.9</v>
      </c>
      <c r="I13">
        <v>48.7</v>
      </c>
      <c r="J13">
        <v>57.9</v>
      </c>
      <c r="K13">
        <v>28</v>
      </c>
      <c r="L13">
        <v>20.9</v>
      </c>
      <c r="M13">
        <v>78.099999999999994</v>
      </c>
      <c r="N13">
        <v>76.400000000000006</v>
      </c>
      <c r="O13">
        <v>6557</v>
      </c>
      <c r="P13">
        <v>79</v>
      </c>
      <c r="Q13">
        <v>52.9</v>
      </c>
      <c r="R13">
        <v>93.8</v>
      </c>
      <c r="S13">
        <v>91.3</v>
      </c>
      <c r="T13">
        <v>53.4</v>
      </c>
      <c r="U13">
        <v>35.200000000000003</v>
      </c>
      <c r="V13">
        <v>47</v>
      </c>
      <c r="W13">
        <v>23.2</v>
      </c>
      <c r="X13">
        <v>15.4</v>
      </c>
      <c r="Y13">
        <v>66.400000000000006</v>
      </c>
      <c r="Z13">
        <v>72.900000000000006</v>
      </c>
      <c r="AA13">
        <v>12491</v>
      </c>
      <c r="AB13">
        <v>81.8</v>
      </c>
      <c r="AC13">
        <v>57.5</v>
      </c>
      <c r="AD13">
        <v>94.9</v>
      </c>
      <c r="AE13">
        <v>92.7</v>
      </c>
      <c r="AF13">
        <v>57.9</v>
      </c>
      <c r="AG13">
        <v>41.6</v>
      </c>
      <c r="AH13">
        <v>52.2</v>
      </c>
      <c r="AI13">
        <v>25.4</v>
      </c>
      <c r="AJ13">
        <v>18</v>
      </c>
      <c r="AK13">
        <v>72</v>
      </c>
      <c r="AL13">
        <v>74.599999999999994</v>
      </c>
    </row>
    <row r="14" spans="1:38" x14ac:dyDescent="0.2">
      <c r="A14" s="211"/>
      <c r="B14" s="211" t="s">
        <v>17</v>
      </c>
      <c r="C14">
        <v>222789</v>
      </c>
      <c r="D14">
        <v>86.1</v>
      </c>
      <c r="E14">
        <v>63.4</v>
      </c>
      <c r="F14">
        <v>96.6</v>
      </c>
      <c r="G14">
        <v>95.3</v>
      </c>
      <c r="H14">
        <v>63.8</v>
      </c>
      <c r="I14">
        <v>33.5</v>
      </c>
      <c r="J14">
        <v>56.8</v>
      </c>
      <c r="K14">
        <v>25.3</v>
      </c>
      <c r="L14">
        <v>18.8</v>
      </c>
      <c r="M14">
        <v>73.5</v>
      </c>
      <c r="N14">
        <v>69.5</v>
      </c>
      <c r="O14">
        <v>232584</v>
      </c>
      <c r="P14">
        <v>79.400000000000006</v>
      </c>
      <c r="Q14">
        <v>53.9</v>
      </c>
      <c r="R14">
        <v>94.5</v>
      </c>
      <c r="S14">
        <v>93</v>
      </c>
      <c r="T14">
        <v>54.4</v>
      </c>
      <c r="U14">
        <v>22.2</v>
      </c>
      <c r="V14">
        <v>46.7</v>
      </c>
      <c r="W14">
        <v>20.7</v>
      </c>
      <c r="X14">
        <v>13.3</v>
      </c>
      <c r="Y14">
        <v>60.1</v>
      </c>
      <c r="Z14">
        <v>65.099999999999994</v>
      </c>
      <c r="AA14">
        <v>455373</v>
      </c>
      <c r="AB14">
        <v>82.7</v>
      </c>
      <c r="AC14">
        <v>58.6</v>
      </c>
      <c r="AD14">
        <v>95.5</v>
      </c>
      <c r="AE14">
        <v>94.2</v>
      </c>
      <c r="AF14">
        <v>59</v>
      </c>
      <c r="AG14">
        <v>27.7</v>
      </c>
      <c r="AH14">
        <v>51.6</v>
      </c>
      <c r="AI14">
        <v>22.9</v>
      </c>
      <c r="AJ14">
        <v>16</v>
      </c>
      <c r="AK14">
        <v>66.7</v>
      </c>
      <c r="AL14">
        <v>67.3</v>
      </c>
    </row>
    <row r="15" spans="1:38" x14ac:dyDescent="0.2">
      <c r="A15" s="211"/>
      <c r="B15" s="211" t="s">
        <v>22</v>
      </c>
      <c r="C15">
        <v>274654</v>
      </c>
      <c r="D15">
        <v>86.3</v>
      </c>
      <c r="E15">
        <v>63.7</v>
      </c>
      <c r="F15">
        <v>96.7</v>
      </c>
      <c r="G15">
        <v>95.4</v>
      </c>
      <c r="H15">
        <v>64</v>
      </c>
      <c r="I15">
        <v>35.1</v>
      </c>
      <c r="J15">
        <v>57.2</v>
      </c>
      <c r="K15">
        <v>25.6</v>
      </c>
      <c r="L15">
        <v>19.100000000000001</v>
      </c>
      <c r="M15">
        <v>74.599999999999994</v>
      </c>
      <c r="N15">
        <v>70.900000000000006</v>
      </c>
      <c r="O15">
        <v>286651</v>
      </c>
      <c r="P15">
        <v>79.8</v>
      </c>
      <c r="Q15">
        <v>54.2</v>
      </c>
      <c r="R15">
        <v>94.7</v>
      </c>
      <c r="S15">
        <v>93.2</v>
      </c>
      <c r="T15">
        <v>54.7</v>
      </c>
      <c r="U15">
        <v>23.2</v>
      </c>
      <c r="V15">
        <v>46.9</v>
      </c>
      <c r="W15">
        <v>20.7</v>
      </c>
      <c r="X15">
        <v>13.3</v>
      </c>
      <c r="Y15">
        <v>61.7</v>
      </c>
      <c r="Z15">
        <v>66.599999999999994</v>
      </c>
      <c r="AA15">
        <v>561305</v>
      </c>
      <c r="AB15">
        <v>83</v>
      </c>
      <c r="AC15">
        <v>58.8</v>
      </c>
      <c r="AD15">
        <v>95.7</v>
      </c>
      <c r="AE15">
        <v>94.2</v>
      </c>
      <c r="AF15">
        <v>59.3</v>
      </c>
      <c r="AG15">
        <v>29</v>
      </c>
      <c r="AH15">
        <v>51.9</v>
      </c>
      <c r="AI15">
        <v>23.1</v>
      </c>
      <c r="AJ15">
        <v>16.2</v>
      </c>
      <c r="AK15">
        <v>68</v>
      </c>
      <c r="AL15">
        <v>68.7</v>
      </c>
    </row>
    <row r="16" spans="1:38" x14ac:dyDescent="0.2">
      <c r="A16" s="211" t="s">
        <v>134</v>
      </c>
      <c r="B16" s="211" t="s">
        <v>93</v>
      </c>
      <c r="C16">
        <v>7794</v>
      </c>
      <c r="D16">
        <v>86.7</v>
      </c>
      <c r="E16">
        <v>62.7</v>
      </c>
      <c r="F16">
        <v>97.3</v>
      </c>
      <c r="G16">
        <v>95.7</v>
      </c>
      <c r="H16">
        <v>63</v>
      </c>
      <c r="I16">
        <v>39</v>
      </c>
      <c r="J16">
        <v>56.8</v>
      </c>
      <c r="K16">
        <v>24.2</v>
      </c>
      <c r="L16">
        <v>17.100000000000001</v>
      </c>
      <c r="M16">
        <v>84</v>
      </c>
      <c r="N16">
        <v>80.2</v>
      </c>
      <c r="O16">
        <v>7748</v>
      </c>
      <c r="P16">
        <v>80.5</v>
      </c>
      <c r="Q16">
        <v>53.3</v>
      </c>
      <c r="R16">
        <v>95.5</v>
      </c>
      <c r="S16">
        <v>93.8</v>
      </c>
      <c r="T16">
        <v>54</v>
      </c>
      <c r="U16">
        <v>24.4</v>
      </c>
      <c r="V16">
        <v>44.9</v>
      </c>
      <c r="W16">
        <v>16.7</v>
      </c>
      <c r="X16">
        <v>9.6999999999999993</v>
      </c>
      <c r="Y16">
        <v>72.3</v>
      </c>
      <c r="Z16">
        <v>76.2</v>
      </c>
      <c r="AA16">
        <v>15542</v>
      </c>
      <c r="AB16">
        <v>83.6</v>
      </c>
      <c r="AC16">
        <v>58</v>
      </c>
      <c r="AD16">
        <v>96.4</v>
      </c>
      <c r="AE16">
        <v>94.7</v>
      </c>
      <c r="AF16">
        <v>58.5</v>
      </c>
      <c r="AG16">
        <v>31.8</v>
      </c>
      <c r="AH16">
        <v>50.9</v>
      </c>
      <c r="AI16">
        <v>20.5</v>
      </c>
      <c r="AJ16">
        <v>13.4</v>
      </c>
      <c r="AK16">
        <v>78.3</v>
      </c>
      <c r="AL16">
        <v>78.2</v>
      </c>
    </row>
    <row r="17" spans="1:38" x14ac:dyDescent="0.2">
      <c r="A17" s="211"/>
      <c r="B17" s="211" t="s">
        <v>91</v>
      </c>
      <c r="C17">
        <v>3417</v>
      </c>
      <c r="D17">
        <v>88.4</v>
      </c>
      <c r="E17">
        <v>68.599999999999994</v>
      </c>
      <c r="F17">
        <v>97.1</v>
      </c>
      <c r="G17">
        <v>95.7</v>
      </c>
      <c r="H17">
        <v>68.900000000000006</v>
      </c>
      <c r="I17">
        <v>51.7</v>
      </c>
      <c r="J17">
        <v>65.099999999999994</v>
      </c>
      <c r="K17">
        <v>33.200000000000003</v>
      </c>
      <c r="L17">
        <v>27.4</v>
      </c>
      <c r="M17">
        <v>85</v>
      </c>
      <c r="N17">
        <v>87.3</v>
      </c>
      <c r="O17">
        <v>3936</v>
      </c>
      <c r="P17">
        <v>82.9</v>
      </c>
      <c r="Q17">
        <v>55.6</v>
      </c>
      <c r="R17">
        <v>95.9</v>
      </c>
      <c r="S17">
        <v>93.6</v>
      </c>
      <c r="T17">
        <v>56.1</v>
      </c>
      <c r="U17">
        <v>34.200000000000003</v>
      </c>
      <c r="V17">
        <v>50</v>
      </c>
      <c r="W17">
        <v>24.3</v>
      </c>
      <c r="X17">
        <v>17.7</v>
      </c>
      <c r="Y17">
        <v>74.5</v>
      </c>
      <c r="Z17">
        <v>83.3</v>
      </c>
      <c r="AA17">
        <v>7353</v>
      </c>
      <c r="AB17">
        <v>85.4</v>
      </c>
      <c r="AC17">
        <v>61.7</v>
      </c>
      <c r="AD17">
        <v>96.5</v>
      </c>
      <c r="AE17">
        <v>94.6</v>
      </c>
      <c r="AF17">
        <v>62.1</v>
      </c>
      <c r="AG17">
        <v>42.4</v>
      </c>
      <c r="AH17">
        <v>57</v>
      </c>
      <c r="AI17">
        <v>28.4</v>
      </c>
      <c r="AJ17">
        <v>22.2</v>
      </c>
      <c r="AK17">
        <v>79.599999999999994</v>
      </c>
      <c r="AL17">
        <v>85.2</v>
      </c>
    </row>
    <row r="18" spans="1:38" x14ac:dyDescent="0.2">
      <c r="A18" s="211"/>
      <c r="B18" s="211" t="s">
        <v>94</v>
      </c>
      <c r="C18">
        <v>1354</v>
      </c>
      <c r="D18">
        <v>82.8</v>
      </c>
      <c r="E18">
        <v>55.5</v>
      </c>
      <c r="F18">
        <v>95.9</v>
      </c>
      <c r="G18">
        <v>94.1</v>
      </c>
      <c r="H18">
        <v>56.1</v>
      </c>
      <c r="I18">
        <v>35.4</v>
      </c>
      <c r="J18">
        <v>49.3</v>
      </c>
      <c r="K18">
        <v>20.5</v>
      </c>
      <c r="L18">
        <v>14</v>
      </c>
      <c r="M18">
        <v>72.2</v>
      </c>
      <c r="N18">
        <v>69.7</v>
      </c>
      <c r="O18">
        <v>1454</v>
      </c>
      <c r="P18">
        <v>76.599999999999994</v>
      </c>
      <c r="Q18">
        <v>45</v>
      </c>
      <c r="R18">
        <v>94.1</v>
      </c>
      <c r="S18">
        <v>91</v>
      </c>
      <c r="T18">
        <v>45.5</v>
      </c>
      <c r="U18">
        <v>21.9</v>
      </c>
      <c r="V18">
        <v>36.700000000000003</v>
      </c>
      <c r="W18">
        <v>13.3</v>
      </c>
      <c r="X18">
        <v>6.7</v>
      </c>
      <c r="Y18">
        <v>63.4</v>
      </c>
      <c r="Z18">
        <v>63.3</v>
      </c>
      <c r="AA18">
        <v>2808</v>
      </c>
      <c r="AB18">
        <v>79.599999999999994</v>
      </c>
      <c r="AC18">
        <v>50.1</v>
      </c>
      <c r="AD18">
        <v>94.9</v>
      </c>
      <c r="AE18">
        <v>92.5</v>
      </c>
      <c r="AF18">
        <v>50.6</v>
      </c>
      <c r="AG18">
        <v>28.4</v>
      </c>
      <c r="AH18">
        <v>42.7</v>
      </c>
      <c r="AI18">
        <v>16.8</v>
      </c>
      <c r="AJ18">
        <v>10.199999999999999</v>
      </c>
      <c r="AK18">
        <v>67.7</v>
      </c>
      <c r="AL18">
        <v>66.400000000000006</v>
      </c>
    </row>
    <row r="19" spans="1:38" x14ac:dyDescent="0.2">
      <c r="A19" s="211"/>
      <c r="B19" s="211" t="s">
        <v>95</v>
      </c>
      <c r="C19">
        <v>3342</v>
      </c>
      <c r="D19">
        <v>84.6</v>
      </c>
      <c r="E19">
        <v>61.5</v>
      </c>
      <c r="F19">
        <v>95.9</v>
      </c>
      <c r="G19">
        <v>93.8</v>
      </c>
      <c r="H19">
        <v>61.8</v>
      </c>
      <c r="I19">
        <v>57.2</v>
      </c>
      <c r="J19">
        <v>57.3</v>
      </c>
      <c r="K19">
        <v>27.2</v>
      </c>
      <c r="L19">
        <v>20</v>
      </c>
      <c r="M19">
        <v>81.2</v>
      </c>
      <c r="N19">
        <v>81.5</v>
      </c>
      <c r="O19">
        <v>3661</v>
      </c>
      <c r="P19">
        <v>78.7</v>
      </c>
      <c r="Q19">
        <v>50.8</v>
      </c>
      <c r="R19">
        <v>94</v>
      </c>
      <c r="S19">
        <v>90.8</v>
      </c>
      <c r="T19">
        <v>51.4</v>
      </c>
      <c r="U19">
        <v>41.7</v>
      </c>
      <c r="V19">
        <v>45.2</v>
      </c>
      <c r="W19">
        <v>22.6</v>
      </c>
      <c r="X19">
        <v>15</v>
      </c>
      <c r="Y19">
        <v>70.599999999999994</v>
      </c>
      <c r="Z19">
        <v>77.900000000000006</v>
      </c>
      <c r="AA19">
        <v>7003</v>
      </c>
      <c r="AB19">
        <v>81.5</v>
      </c>
      <c r="AC19">
        <v>55.9</v>
      </c>
      <c r="AD19">
        <v>94.9</v>
      </c>
      <c r="AE19">
        <v>92.3</v>
      </c>
      <c r="AF19">
        <v>56.3</v>
      </c>
      <c r="AG19">
        <v>49.1</v>
      </c>
      <c r="AH19">
        <v>51</v>
      </c>
      <c r="AI19">
        <v>24.8</v>
      </c>
      <c r="AJ19">
        <v>17.399999999999999</v>
      </c>
      <c r="AK19">
        <v>75.8</v>
      </c>
      <c r="AL19">
        <v>79.7</v>
      </c>
    </row>
    <row r="20" spans="1:38" x14ac:dyDescent="0.2">
      <c r="A20" s="211"/>
      <c r="B20" s="211" t="s">
        <v>87</v>
      </c>
      <c r="C20">
        <v>3432</v>
      </c>
      <c r="D20">
        <v>87.4</v>
      </c>
      <c r="E20">
        <v>67.3</v>
      </c>
      <c r="F20">
        <v>96.3</v>
      </c>
      <c r="G20">
        <v>95.4</v>
      </c>
      <c r="H20">
        <v>67.5</v>
      </c>
      <c r="I20">
        <v>44.4</v>
      </c>
      <c r="J20">
        <v>62.6</v>
      </c>
      <c r="K20">
        <v>29.8</v>
      </c>
      <c r="L20">
        <v>23</v>
      </c>
      <c r="M20">
        <v>78.5</v>
      </c>
      <c r="N20">
        <v>74</v>
      </c>
      <c r="O20">
        <v>3542</v>
      </c>
      <c r="P20">
        <v>82.1</v>
      </c>
      <c r="Q20">
        <v>57.4</v>
      </c>
      <c r="R20">
        <v>94.2</v>
      </c>
      <c r="S20">
        <v>93.2</v>
      </c>
      <c r="T20">
        <v>58.1</v>
      </c>
      <c r="U20">
        <v>32.5</v>
      </c>
      <c r="V20">
        <v>51.1</v>
      </c>
      <c r="W20">
        <v>25.4</v>
      </c>
      <c r="X20">
        <v>17.399999999999999</v>
      </c>
      <c r="Y20">
        <v>66.7</v>
      </c>
      <c r="Z20">
        <v>69.400000000000006</v>
      </c>
      <c r="AA20">
        <v>6974</v>
      </c>
      <c r="AB20">
        <v>84.7</v>
      </c>
      <c r="AC20">
        <v>62.3</v>
      </c>
      <c r="AD20">
        <v>95.2</v>
      </c>
      <c r="AE20">
        <v>94.3</v>
      </c>
      <c r="AF20">
        <v>62.7</v>
      </c>
      <c r="AG20">
        <v>38.4</v>
      </c>
      <c r="AH20">
        <v>56.8</v>
      </c>
      <c r="AI20">
        <v>27.5</v>
      </c>
      <c r="AJ20">
        <v>20.2</v>
      </c>
      <c r="AK20">
        <v>72.5</v>
      </c>
      <c r="AL20">
        <v>71.7</v>
      </c>
    </row>
    <row r="21" spans="1:38" x14ac:dyDescent="0.2">
      <c r="A21" s="211"/>
      <c r="B21" s="211" t="s">
        <v>83</v>
      </c>
      <c r="C21">
        <v>9031</v>
      </c>
      <c r="D21">
        <v>83.8</v>
      </c>
      <c r="E21">
        <v>57.8</v>
      </c>
      <c r="F21">
        <v>94.9</v>
      </c>
      <c r="G21">
        <v>92.7</v>
      </c>
      <c r="H21">
        <v>58.1</v>
      </c>
      <c r="I21">
        <v>58.7</v>
      </c>
      <c r="J21">
        <v>52.6</v>
      </c>
      <c r="K21">
        <v>27.9</v>
      </c>
      <c r="L21">
        <v>20.8</v>
      </c>
      <c r="M21">
        <v>79.3</v>
      </c>
      <c r="N21">
        <v>76.5</v>
      </c>
      <c r="O21">
        <v>9475</v>
      </c>
      <c r="P21">
        <v>76.900000000000006</v>
      </c>
      <c r="Q21">
        <v>48.1</v>
      </c>
      <c r="R21">
        <v>92.9</v>
      </c>
      <c r="S21">
        <v>90</v>
      </c>
      <c r="T21">
        <v>48.4</v>
      </c>
      <c r="U21">
        <v>47.3</v>
      </c>
      <c r="V21">
        <v>42.4</v>
      </c>
      <c r="W21">
        <v>23.9</v>
      </c>
      <c r="X21">
        <v>15.9</v>
      </c>
      <c r="Y21">
        <v>66.599999999999994</v>
      </c>
      <c r="Z21">
        <v>73.7</v>
      </c>
      <c r="AA21">
        <v>18506</v>
      </c>
      <c r="AB21">
        <v>80.3</v>
      </c>
      <c r="AC21">
        <v>52.8</v>
      </c>
      <c r="AD21">
        <v>93.9</v>
      </c>
      <c r="AE21">
        <v>91.3</v>
      </c>
      <c r="AF21">
        <v>53.1</v>
      </c>
      <c r="AG21">
        <v>52.8</v>
      </c>
      <c r="AH21">
        <v>47.4</v>
      </c>
      <c r="AI21">
        <v>25.9</v>
      </c>
      <c r="AJ21">
        <v>18.3</v>
      </c>
      <c r="AK21">
        <v>72.900000000000006</v>
      </c>
      <c r="AL21">
        <v>75.099999999999994</v>
      </c>
    </row>
    <row r="22" spans="1:38" x14ac:dyDescent="0.2">
      <c r="A22" s="211"/>
      <c r="B22" s="211" t="s">
        <v>90</v>
      </c>
      <c r="C22">
        <v>3617</v>
      </c>
      <c r="D22">
        <v>87.6</v>
      </c>
      <c r="E22">
        <v>65.599999999999994</v>
      </c>
      <c r="F22">
        <v>97.7</v>
      </c>
      <c r="G22">
        <v>96.4</v>
      </c>
      <c r="H22">
        <v>65.900000000000006</v>
      </c>
      <c r="I22">
        <v>34.799999999999997</v>
      </c>
      <c r="J22">
        <v>60</v>
      </c>
      <c r="K22">
        <v>22.6</v>
      </c>
      <c r="L22">
        <v>15.7</v>
      </c>
      <c r="M22">
        <v>79.900000000000006</v>
      </c>
      <c r="N22">
        <v>78.5</v>
      </c>
      <c r="O22">
        <v>3624</v>
      </c>
      <c r="P22">
        <v>82.9</v>
      </c>
      <c r="Q22">
        <v>58.8</v>
      </c>
      <c r="R22">
        <v>96.5</v>
      </c>
      <c r="S22">
        <v>95.4</v>
      </c>
      <c r="T22">
        <v>59.6</v>
      </c>
      <c r="U22">
        <v>22.7</v>
      </c>
      <c r="V22">
        <v>48.7</v>
      </c>
      <c r="W22">
        <v>17.3</v>
      </c>
      <c r="X22">
        <v>10.6</v>
      </c>
      <c r="Y22">
        <v>73.3</v>
      </c>
      <c r="Z22">
        <v>77.5</v>
      </c>
      <c r="AA22">
        <v>7241</v>
      </c>
      <c r="AB22">
        <v>85.3</v>
      </c>
      <c r="AC22">
        <v>62.2</v>
      </c>
      <c r="AD22">
        <v>97.1</v>
      </c>
      <c r="AE22">
        <v>95.9</v>
      </c>
      <c r="AF22">
        <v>62.7</v>
      </c>
      <c r="AG22">
        <v>28.7</v>
      </c>
      <c r="AH22">
        <v>54.3</v>
      </c>
      <c r="AI22">
        <v>20</v>
      </c>
      <c r="AJ22">
        <v>13.1</v>
      </c>
      <c r="AK22">
        <v>76.599999999999994</v>
      </c>
      <c r="AL22">
        <v>78</v>
      </c>
    </row>
    <row r="23" spans="1:38" x14ac:dyDescent="0.2">
      <c r="A23" s="211"/>
      <c r="B23" s="211" t="s">
        <v>92</v>
      </c>
      <c r="C23">
        <v>3981</v>
      </c>
      <c r="D23">
        <v>83.9</v>
      </c>
      <c r="E23">
        <v>56.3</v>
      </c>
      <c r="F23">
        <v>97</v>
      </c>
      <c r="G23">
        <v>95.6</v>
      </c>
      <c r="H23">
        <v>56.7</v>
      </c>
      <c r="I23">
        <v>26</v>
      </c>
      <c r="J23">
        <v>48.8</v>
      </c>
      <c r="K23">
        <v>17.7</v>
      </c>
      <c r="L23">
        <v>11.3</v>
      </c>
      <c r="M23">
        <v>74.099999999999994</v>
      </c>
      <c r="N23">
        <v>68.5</v>
      </c>
      <c r="O23">
        <v>3866</v>
      </c>
      <c r="P23">
        <v>75.3</v>
      </c>
      <c r="Q23">
        <v>43</v>
      </c>
      <c r="R23">
        <v>94.5</v>
      </c>
      <c r="S23">
        <v>92.2</v>
      </c>
      <c r="T23">
        <v>43.9</v>
      </c>
      <c r="U23">
        <v>11.9</v>
      </c>
      <c r="V23">
        <v>34.4</v>
      </c>
      <c r="W23">
        <v>11.1</v>
      </c>
      <c r="X23">
        <v>4.8</v>
      </c>
      <c r="Y23">
        <v>61.7</v>
      </c>
      <c r="Z23">
        <v>59.5</v>
      </c>
      <c r="AA23">
        <v>7847</v>
      </c>
      <c r="AB23">
        <v>79.7</v>
      </c>
      <c r="AC23">
        <v>49.7</v>
      </c>
      <c r="AD23">
        <v>95.8</v>
      </c>
      <c r="AE23">
        <v>93.9</v>
      </c>
      <c r="AF23">
        <v>50.4</v>
      </c>
      <c r="AG23">
        <v>19.100000000000001</v>
      </c>
      <c r="AH23">
        <v>41.7</v>
      </c>
      <c r="AI23">
        <v>14.5</v>
      </c>
      <c r="AJ23">
        <v>8.1</v>
      </c>
      <c r="AK23">
        <v>68.099999999999994</v>
      </c>
      <c r="AL23">
        <v>64.099999999999994</v>
      </c>
    </row>
    <row r="24" spans="1:38" x14ac:dyDescent="0.2">
      <c r="A24" s="211"/>
      <c r="B24" s="211" t="s">
        <v>21</v>
      </c>
      <c r="C24">
        <v>1202</v>
      </c>
      <c r="D24">
        <v>94.2</v>
      </c>
      <c r="E24">
        <v>80.900000000000006</v>
      </c>
      <c r="F24">
        <v>98.5</v>
      </c>
      <c r="G24">
        <v>97.3</v>
      </c>
      <c r="H24">
        <v>80.900000000000006</v>
      </c>
      <c r="I24">
        <v>70.3</v>
      </c>
      <c r="J24">
        <v>78.5</v>
      </c>
      <c r="K24">
        <v>45.2</v>
      </c>
      <c r="L24">
        <v>39.299999999999997</v>
      </c>
      <c r="M24">
        <v>89.6</v>
      </c>
      <c r="N24">
        <v>95.1</v>
      </c>
      <c r="O24">
        <v>1136</v>
      </c>
      <c r="P24">
        <v>91.9</v>
      </c>
      <c r="Q24">
        <v>71.8</v>
      </c>
      <c r="R24">
        <v>96.7</v>
      </c>
      <c r="S24">
        <v>94.7</v>
      </c>
      <c r="T24">
        <v>72.2</v>
      </c>
      <c r="U24">
        <v>57</v>
      </c>
      <c r="V24">
        <v>68.900000000000006</v>
      </c>
      <c r="W24">
        <v>39.5</v>
      </c>
      <c r="X24">
        <v>31</v>
      </c>
      <c r="Y24">
        <v>80.3</v>
      </c>
      <c r="Z24">
        <v>92.8</v>
      </c>
      <c r="AA24">
        <v>2338</v>
      </c>
      <c r="AB24">
        <v>93.1</v>
      </c>
      <c r="AC24">
        <v>76.5</v>
      </c>
      <c r="AD24">
        <v>97.6</v>
      </c>
      <c r="AE24">
        <v>96</v>
      </c>
      <c r="AF24">
        <v>76.7</v>
      </c>
      <c r="AG24">
        <v>63.8</v>
      </c>
      <c r="AH24">
        <v>73.900000000000006</v>
      </c>
      <c r="AI24">
        <v>42.4</v>
      </c>
      <c r="AJ24">
        <v>35.200000000000003</v>
      </c>
      <c r="AK24">
        <v>85.2</v>
      </c>
      <c r="AL24">
        <v>94</v>
      </c>
    </row>
    <row r="25" spans="1:38" x14ac:dyDescent="0.2">
      <c r="A25" s="211"/>
      <c r="B25" s="211" t="s">
        <v>82</v>
      </c>
      <c r="C25">
        <v>351</v>
      </c>
      <c r="D25">
        <v>41</v>
      </c>
      <c r="E25">
        <v>11.1</v>
      </c>
      <c r="F25">
        <v>68.099999999999994</v>
      </c>
      <c r="G25">
        <v>57.5</v>
      </c>
      <c r="H25">
        <v>11.4</v>
      </c>
      <c r="I25" t="s">
        <v>78</v>
      </c>
      <c r="J25">
        <v>8</v>
      </c>
      <c r="K25" t="s">
        <v>78</v>
      </c>
      <c r="L25" t="s">
        <v>78</v>
      </c>
      <c r="M25">
        <v>30.6</v>
      </c>
      <c r="N25">
        <v>18.7</v>
      </c>
      <c r="O25">
        <v>365</v>
      </c>
      <c r="P25">
        <v>36.4</v>
      </c>
      <c r="Q25">
        <v>7.9</v>
      </c>
      <c r="R25">
        <v>63</v>
      </c>
      <c r="S25">
        <v>52.3</v>
      </c>
      <c r="T25">
        <v>8.1999999999999993</v>
      </c>
      <c r="U25" t="s">
        <v>78</v>
      </c>
      <c r="V25">
        <v>5.2</v>
      </c>
      <c r="W25" t="s">
        <v>78</v>
      </c>
      <c r="X25" t="s">
        <v>78</v>
      </c>
      <c r="Y25">
        <v>21.5</v>
      </c>
      <c r="Z25">
        <v>22.5</v>
      </c>
      <c r="AA25">
        <v>716</v>
      </c>
      <c r="AB25">
        <v>38.700000000000003</v>
      </c>
      <c r="AC25">
        <v>9.5</v>
      </c>
      <c r="AD25">
        <v>65.5</v>
      </c>
      <c r="AE25">
        <v>54.9</v>
      </c>
      <c r="AF25">
        <v>9.8000000000000007</v>
      </c>
      <c r="AG25">
        <v>5.6</v>
      </c>
      <c r="AH25">
        <v>6.6</v>
      </c>
      <c r="AI25">
        <v>2.1</v>
      </c>
      <c r="AJ25">
        <v>0.8</v>
      </c>
      <c r="AK25">
        <v>26</v>
      </c>
      <c r="AL25">
        <v>20.6</v>
      </c>
    </row>
    <row r="26" spans="1:38" x14ac:dyDescent="0.2">
      <c r="A26" s="211"/>
      <c r="B26" s="211" t="s">
        <v>88</v>
      </c>
      <c r="C26">
        <v>6284</v>
      </c>
      <c r="D26">
        <v>93.1</v>
      </c>
      <c r="E26">
        <v>78.5</v>
      </c>
      <c r="F26">
        <v>98.7</v>
      </c>
      <c r="G26">
        <v>98.2</v>
      </c>
      <c r="H26">
        <v>78.599999999999994</v>
      </c>
      <c r="I26">
        <v>56.6</v>
      </c>
      <c r="J26">
        <v>74.7</v>
      </c>
      <c r="K26">
        <v>40.799999999999997</v>
      </c>
      <c r="L26">
        <v>33.1</v>
      </c>
      <c r="M26">
        <v>87.6</v>
      </c>
      <c r="N26">
        <v>86.9</v>
      </c>
      <c r="O26">
        <v>6863</v>
      </c>
      <c r="P26">
        <v>89.3</v>
      </c>
      <c r="Q26">
        <v>70.7</v>
      </c>
      <c r="R26">
        <v>97.8</v>
      </c>
      <c r="S26">
        <v>96.9</v>
      </c>
      <c r="T26">
        <v>71.099999999999994</v>
      </c>
      <c r="U26">
        <v>37.200000000000003</v>
      </c>
      <c r="V26">
        <v>64.599999999999994</v>
      </c>
      <c r="W26">
        <v>30</v>
      </c>
      <c r="X26">
        <v>22</v>
      </c>
      <c r="Y26">
        <v>79</v>
      </c>
      <c r="Z26">
        <v>84.7</v>
      </c>
      <c r="AA26">
        <v>13147</v>
      </c>
      <c r="AB26">
        <v>91.1</v>
      </c>
      <c r="AC26">
        <v>74.400000000000006</v>
      </c>
      <c r="AD26">
        <v>98.2</v>
      </c>
      <c r="AE26">
        <v>97.5</v>
      </c>
      <c r="AF26">
        <v>74.7</v>
      </c>
      <c r="AG26">
        <v>46.5</v>
      </c>
      <c r="AH26">
        <v>69.5</v>
      </c>
      <c r="AI26">
        <v>35.1</v>
      </c>
      <c r="AJ26">
        <v>27.3</v>
      </c>
      <c r="AK26">
        <v>83.2</v>
      </c>
      <c r="AL26">
        <v>85.7</v>
      </c>
    </row>
    <row r="27" spans="1:38" x14ac:dyDescent="0.2">
      <c r="A27" s="211"/>
      <c r="B27" s="211" t="s">
        <v>80</v>
      </c>
      <c r="C27">
        <v>938</v>
      </c>
      <c r="D27">
        <v>89.1</v>
      </c>
      <c r="E27">
        <v>71.7</v>
      </c>
      <c r="F27">
        <v>97.3</v>
      </c>
      <c r="G27">
        <v>96.7</v>
      </c>
      <c r="H27">
        <v>72.099999999999994</v>
      </c>
      <c r="I27">
        <v>45.9</v>
      </c>
      <c r="J27">
        <v>67.8</v>
      </c>
      <c r="K27">
        <v>41.2</v>
      </c>
      <c r="L27">
        <v>31.7</v>
      </c>
      <c r="M27">
        <v>79.2</v>
      </c>
      <c r="N27">
        <v>74.099999999999994</v>
      </c>
      <c r="O27">
        <v>996</v>
      </c>
      <c r="P27">
        <v>81.7</v>
      </c>
      <c r="Q27">
        <v>62.6</v>
      </c>
      <c r="R27">
        <v>95.1</v>
      </c>
      <c r="S27">
        <v>94</v>
      </c>
      <c r="T27">
        <v>63.4</v>
      </c>
      <c r="U27">
        <v>28.1</v>
      </c>
      <c r="V27">
        <v>59</v>
      </c>
      <c r="W27">
        <v>30</v>
      </c>
      <c r="X27">
        <v>20.3</v>
      </c>
      <c r="Y27">
        <v>68.400000000000006</v>
      </c>
      <c r="Z27">
        <v>69.7</v>
      </c>
      <c r="AA27">
        <v>1934</v>
      </c>
      <c r="AB27">
        <v>85.3</v>
      </c>
      <c r="AC27">
        <v>67</v>
      </c>
      <c r="AD27">
        <v>96.2</v>
      </c>
      <c r="AE27">
        <v>95.3</v>
      </c>
      <c r="AF27">
        <v>67.599999999999994</v>
      </c>
      <c r="AG27">
        <v>36.799999999999997</v>
      </c>
      <c r="AH27">
        <v>63.3</v>
      </c>
      <c r="AI27">
        <v>35.4</v>
      </c>
      <c r="AJ27">
        <v>25.8</v>
      </c>
      <c r="AK27">
        <v>73.7</v>
      </c>
      <c r="AL27">
        <v>71.900000000000006</v>
      </c>
    </row>
    <row r="28" spans="1:38" x14ac:dyDescent="0.2">
      <c r="A28" s="211"/>
      <c r="B28" s="211" t="s">
        <v>89</v>
      </c>
      <c r="C28">
        <v>8258</v>
      </c>
      <c r="D28">
        <v>85.6</v>
      </c>
      <c r="E28">
        <v>58.6</v>
      </c>
      <c r="F28">
        <v>97.2</v>
      </c>
      <c r="G28">
        <v>95.5</v>
      </c>
      <c r="H28">
        <v>59.1</v>
      </c>
      <c r="I28">
        <v>36.9</v>
      </c>
      <c r="J28">
        <v>52.4</v>
      </c>
      <c r="K28">
        <v>22.4</v>
      </c>
      <c r="L28">
        <v>16.100000000000001</v>
      </c>
      <c r="M28">
        <v>76.2</v>
      </c>
      <c r="N28">
        <v>73.900000000000006</v>
      </c>
      <c r="O28">
        <v>8750</v>
      </c>
      <c r="P28">
        <v>79.900000000000006</v>
      </c>
      <c r="Q28">
        <v>50.4</v>
      </c>
      <c r="R28">
        <v>95.5</v>
      </c>
      <c r="S28">
        <v>94</v>
      </c>
      <c r="T28">
        <v>51</v>
      </c>
      <c r="U28">
        <v>20.9</v>
      </c>
      <c r="V28">
        <v>40.1</v>
      </c>
      <c r="W28">
        <v>15.6</v>
      </c>
      <c r="X28">
        <v>9.5</v>
      </c>
      <c r="Y28">
        <v>65.2</v>
      </c>
      <c r="Z28">
        <v>69.8</v>
      </c>
      <c r="AA28">
        <v>17008</v>
      </c>
      <c r="AB28">
        <v>82.7</v>
      </c>
      <c r="AC28">
        <v>54.4</v>
      </c>
      <c r="AD28">
        <v>96.3</v>
      </c>
      <c r="AE28">
        <v>94.7</v>
      </c>
      <c r="AF28">
        <v>54.9</v>
      </c>
      <c r="AG28">
        <v>28.6</v>
      </c>
      <c r="AH28">
        <v>46</v>
      </c>
      <c r="AI28">
        <v>18.899999999999999</v>
      </c>
      <c r="AJ28">
        <v>12.7</v>
      </c>
      <c r="AK28">
        <v>70.599999999999994</v>
      </c>
      <c r="AL28">
        <v>71.8</v>
      </c>
    </row>
    <row r="29" spans="1:38" x14ac:dyDescent="0.2">
      <c r="A29" s="211"/>
      <c r="B29" s="211" t="s">
        <v>136</v>
      </c>
      <c r="C29">
        <v>81</v>
      </c>
      <c r="D29">
        <v>38.299999999999997</v>
      </c>
      <c r="E29">
        <v>14.8</v>
      </c>
      <c r="F29">
        <v>65.400000000000006</v>
      </c>
      <c r="G29">
        <v>63</v>
      </c>
      <c r="H29">
        <v>17.3</v>
      </c>
      <c r="I29" t="s">
        <v>78</v>
      </c>
      <c r="J29">
        <v>9.9</v>
      </c>
      <c r="K29" t="s">
        <v>78</v>
      </c>
      <c r="L29" t="s">
        <v>78</v>
      </c>
      <c r="M29">
        <v>24.7</v>
      </c>
      <c r="N29">
        <v>24.4</v>
      </c>
      <c r="O29">
        <v>51</v>
      </c>
      <c r="P29">
        <v>37.299999999999997</v>
      </c>
      <c r="Q29">
        <v>19.600000000000001</v>
      </c>
      <c r="R29">
        <v>58.8</v>
      </c>
      <c r="S29">
        <v>56.9</v>
      </c>
      <c r="T29">
        <v>19.600000000000001</v>
      </c>
      <c r="U29" t="s">
        <v>78</v>
      </c>
      <c r="V29">
        <v>7.8</v>
      </c>
      <c r="W29" t="s">
        <v>78</v>
      </c>
      <c r="X29" t="s">
        <v>78</v>
      </c>
      <c r="Y29">
        <v>31.3</v>
      </c>
      <c r="Z29">
        <v>28</v>
      </c>
      <c r="AA29">
        <v>132</v>
      </c>
      <c r="AB29">
        <v>37.9</v>
      </c>
      <c r="AC29">
        <v>16.7</v>
      </c>
      <c r="AD29">
        <v>62.9</v>
      </c>
      <c r="AE29">
        <v>60.6</v>
      </c>
      <c r="AF29">
        <v>18.2</v>
      </c>
      <c r="AG29">
        <v>3</v>
      </c>
      <c r="AH29">
        <v>9.1</v>
      </c>
      <c r="AI29">
        <v>4.5</v>
      </c>
      <c r="AJ29">
        <v>2.2999999999999998</v>
      </c>
      <c r="AK29">
        <v>27.2</v>
      </c>
      <c r="AL29">
        <v>25.8</v>
      </c>
    </row>
    <row r="30" spans="1:38" x14ac:dyDescent="0.2">
      <c r="A30" s="211"/>
      <c r="B30" s="303" t="s">
        <v>282</v>
      </c>
      <c r="C30">
        <v>2592</v>
      </c>
      <c r="D30">
        <v>85.5</v>
      </c>
      <c r="E30">
        <v>64.2</v>
      </c>
      <c r="F30">
        <v>96.3</v>
      </c>
      <c r="G30">
        <v>94.8</v>
      </c>
      <c r="H30">
        <v>64.400000000000006</v>
      </c>
      <c r="I30">
        <v>37.700000000000003</v>
      </c>
      <c r="J30">
        <v>58.7</v>
      </c>
      <c r="K30">
        <v>28.9</v>
      </c>
      <c r="L30">
        <v>22</v>
      </c>
      <c r="M30">
        <v>74.7</v>
      </c>
      <c r="N30">
        <v>70.599999999999994</v>
      </c>
      <c r="O30">
        <v>2896</v>
      </c>
      <c r="P30">
        <v>79.3</v>
      </c>
      <c r="Q30">
        <v>55.4</v>
      </c>
      <c r="R30">
        <v>93.5</v>
      </c>
      <c r="S30">
        <v>91.9</v>
      </c>
      <c r="T30">
        <v>55.9</v>
      </c>
      <c r="U30">
        <v>27</v>
      </c>
      <c r="V30">
        <v>49.2</v>
      </c>
      <c r="W30">
        <v>23.9</v>
      </c>
      <c r="X30">
        <v>15.8</v>
      </c>
      <c r="Y30">
        <v>61.8</v>
      </c>
      <c r="Z30">
        <v>67.400000000000006</v>
      </c>
      <c r="AA30">
        <v>5488</v>
      </c>
      <c r="AB30">
        <v>82.2</v>
      </c>
      <c r="AC30">
        <v>59.5</v>
      </c>
      <c r="AD30">
        <v>94.8</v>
      </c>
      <c r="AE30">
        <v>93.2</v>
      </c>
      <c r="AF30">
        <v>59.9</v>
      </c>
      <c r="AG30">
        <v>32.1</v>
      </c>
      <c r="AH30">
        <v>53.7</v>
      </c>
      <c r="AI30">
        <v>26.3</v>
      </c>
      <c r="AJ30">
        <v>18.8</v>
      </c>
      <c r="AK30">
        <v>67.900000000000006</v>
      </c>
      <c r="AL30">
        <v>68.900000000000006</v>
      </c>
    </row>
    <row r="31" spans="1:38" x14ac:dyDescent="0.2">
      <c r="A31" s="211"/>
      <c r="B31" s="211" t="s">
        <v>86</v>
      </c>
      <c r="C31">
        <v>2014</v>
      </c>
      <c r="D31">
        <v>89.3</v>
      </c>
      <c r="E31">
        <v>70.7</v>
      </c>
      <c r="F31">
        <v>97.5</v>
      </c>
      <c r="G31">
        <v>96.2</v>
      </c>
      <c r="H31">
        <v>71</v>
      </c>
      <c r="I31">
        <v>47</v>
      </c>
      <c r="J31">
        <v>66.099999999999994</v>
      </c>
      <c r="K31">
        <v>34.5</v>
      </c>
      <c r="L31">
        <v>27.9</v>
      </c>
      <c r="M31">
        <v>80.400000000000006</v>
      </c>
      <c r="N31">
        <v>77.3</v>
      </c>
      <c r="O31">
        <v>2156</v>
      </c>
      <c r="P31">
        <v>85.1</v>
      </c>
      <c r="Q31">
        <v>65.3</v>
      </c>
      <c r="R31">
        <v>95.6</v>
      </c>
      <c r="S31">
        <v>94.9</v>
      </c>
      <c r="T31">
        <v>65.599999999999994</v>
      </c>
      <c r="U31">
        <v>34.6</v>
      </c>
      <c r="V31">
        <v>59</v>
      </c>
      <c r="W31">
        <v>30.3</v>
      </c>
      <c r="X31">
        <v>22.6</v>
      </c>
      <c r="Y31">
        <v>70.099999999999994</v>
      </c>
      <c r="Z31">
        <v>73</v>
      </c>
      <c r="AA31">
        <v>4170</v>
      </c>
      <c r="AB31">
        <v>87.1</v>
      </c>
      <c r="AC31">
        <v>67.900000000000006</v>
      </c>
      <c r="AD31">
        <v>96.5</v>
      </c>
      <c r="AE31">
        <v>95.6</v>
      </c>
      <c r="AF31">
        <v>68.2</v>
      </c>
      <c r="AG31">
        <v>40.6</v>
      </c>
      <c r="AH31">
        <v>62.4</v>
      </c>
      <c r="AI31">
        <v>32.299999999999997</v>
      </c>
      <c r="AJ31">
        <v>25.2</v>
      </c>
      <c r="AK31">
        <v>75.099999999999994</v>
      </c>
      <c r="AL31">
        <v>75</v>
      </c>
    </row>
    <row r="32" spans="1:38" x14ac:dyDescent="0.2">
      <c r="A32" s="211"/>
      <c r="B32" s="211" t="s">
        <v>85</v>
      </c>
      <c r="C32">
        <v>1029</v>
      </c>
      <c r="D32">
        <v>87.5</v>
      </c>
      <c r="E32">
        <v>65.400000000000006</v>
      </c>
      <c r="F32">
        <v>96.6</v>
      </c>
      <c r="G32">
        <v>95.7</v>
      </c>
      <c r="H32">
        <v>66.400000000000006</v>
      </c>
      <c r="I32">
        <v>43.2</v>
      </c>
      <c r="J32">
        <v>60</v>
      </c>
      <c r="K32">
        <v>27.2</v>
      </c>
      <c r="L32">
        <v>20.3</v>
      </c>
      <c r="M32">
        <v>78.8</v>
      </c>
      <c r="N32">
        <v>76.099999999999994</v>
      </c>
      <c r="O32">
        <v>1016</v>
      </c>
      <c r="P32">
        <v>80.900000000000006</v>
      </c>
      <c r="Q32">
        <v>53.7</v>
      </c>
      <c r="R32">
        <v>94.9</v>
      </c>
      <c r="S32">
        <v>93.7</v>
      </c>
      <c r="T32">
        <v>54</v>
      </c>
      <c r="U32">
        <v>28.4</v>
      </c>
      <c r="V32">
        <v>47.5</v>
      </c>
      <c r="W32">
        <v>20.6</v>
      </c>
      <c r="X32">
        <v>13.1</v>
      </c>
      <c r="Y32">
        <v>65.5</v>
      </c>
      <c r="Z32">
        <v>67.599999999999994</v>
      </c>
      <c r="AA32">
        <v>2045</v>
      </c>
      <c r="AB32">
        <v>84.2</v>
      </c>
      <c r="AC32">
        <v>59.6</v>
      </c>
      <c r="AD32">
        <v>95.7</v>
      </c>
      <c r="AE32">
        <v>94.7</v>
      </c>
      <c r="AF32">
        <v>60.2</v>
      </c>
      <c r="AG32">
        <v>35.9</v>
      </c>
      <c r="AH32">
        <v>53.8</v>
      </c>
      <c r="AI32">
        <v>23.9</v>
      </c>
      <c r="AJ32">
        <v>16.7</v>
      </c>
      <c r="AK32">
        <v>72.2</v>
      </c>
      <c r="AL32">
        <v>71.8</v>
      </c>
    </row>
    <row r="33" spans="1:38" x14ac:dyDescent="0.2">
      <c r="A33" s="211"/>
      <c r="B33" s="211" t="s">
        <v>84</v>
      </c>
      <c r="C33">
        <v>3549</v>
      </c>
      <c r="D33">
        <v>82.7</v>
      </c>
      <c r="E33">
        <v>57.7</v>
      </c>
      <c r="F33">
        <v>95.3</v>
      </c>
      <c r="G33">
        <v>93.9</v>
      </c>
      <c r="H33">
        <v>58.2</v>
      </c>
      <c r="I33">
        <v>25.2</v>
      </c>
      <c r="J33">
        <v>49.3</v>
      </c>
      <c r="K33">
        <v>17.899999999999999</v>
      </c>
      <c r="L33">
        <v>12.5</v>
      </c>
      <c r="M33">
        <v>69.900000000000006</v>
      </c>
      <c r="N33">
        <v>62.6</v>
      </c>
      <c r="O33">
        <v>3419</v>
      </c>
      <c r="P33">
        <v>75.099999999999994</v>
      </c>
      <c r="Q33">
        <v>47.3</v>
      </c>
      <c r="R33">
        <v>91.8</v>
      </c>
      <c r="S33">
        <v>90</v>
      </c>
      <c r="T33">
        <v>48</v>
      </c>
      <c r="U33">
        <v>14.4</v>
      </c>
      <c r="V33">
        <v>38.5</v>
      </c>
      <c r="W33">
        <v>12.8</v>
      </c>
      <c r="X33">
        <v>6.9</v>
      </c>
      <c r="Y33">
        <v>55.5</v>
      </c>
      <c r="Z33">
        <v>55.9</v>
      </c>
      <c r="AA33">
        <v>6968</v>
      </c>
      <c r="AB33">
        <v>79</v>
      </c>
      <c r="AC33">
        <v>52.6</v>
      </c>
      <c r="AD33">
        <v>93.6</v>
      </c>
      <c r="AE33">
        <v>92</v>
      </c>
      <c r="AF33">
        <v>53.2</v>
      </c>
      <c r="AG33">
        <v>19.899999999999999</v>
      </c>
      <c r="AH33">
        <v>44</v>
      </c>
      <c r="AI33">
        <v>15.4</v>
      </c>
      <c r="AJ33">
        <v>9.8000000000000007</v>
      </c>
      <c r="AK33">
        <v>62.9</v>
      </c>
      <c r="AL33">
        <v>59.3</v>
      </c>
    </row>
    <row r="34" spans="1:38" x14ac:dyDescent="0.2">
      <c r="A34" s="211"/>
      <c r="B34" s="211" t="s">
        <v>79</v>
      </c>
      <c r="C34">
        <v>212388</v>
      </c>
      <c r="D34">
        <v>86.3</v>
      </c>
      <c r="E34">
        <v>63.7</v>
      </c>
      <c r="F34">
        <v>96.7</v>
      </c>
      <c r="G34">
        <v>95.5</v>
      </c>
      <c r="H34">
        <v>64.099999999999994</v>
      </c>
      <c r="I34">
        <v>32.5</v>
      </c>
      <c r="J34">
        <v>57</v>
      </c>
      <c r="K34">
        <v>25.1</v>
      </c>
      <c r="L34">
        <v>18.7</v>
      </c>
      <c r="M34">
        <v>73.400000000000006</v>
      </c>
      <c r="N34">
        <v>69.3</v>
      </c>
      <c r="O34">
        <v>221697</v>
      </c>
      <c r="P34">
        <v>79.599999999999994</v>
      </c>
      <c r="Q34">
        <v>54.2</v>
      </c>
      <c r="R34">
        <v>94.7</v>
      </c>
      <c r="S34">
        <v>93.2</v>
      </c>
      <c r="T34">
        <v>54.7</v>
      </c>
      <c r="U34">
        <v>21.1</v>
      </c>
      <c r="V34">
        <v>46.9</v>
      </c>
      <c r="W34">
        <v>20.6</v>
      </c>
      <c r="X34">
        <v>13.1</v>
      </c>
      <c r="Y34">
        <v>59.9</v>
      </c>
      <c r="Z34">
        <v>64.900000000000006</v>
      </c>
      <c r="AA34">
        <v>434085</v>
      </c>
      <c r="AB34">
        <v>82.9</v>
      </c>
      <c r="AC34">
        <v>58.9</v>
      </c>
      <c r="AD34">
        <v>95.7</v>
      </c>
      <c r="AE34">
        <v>94.3</v>
      </c>
      <c r="AF34">
        <v>59.3</v>
      </c>
      <c r="AG34">
        <v>26.7</v>
      </c>
      <c r="AH34">
        <v>51.8</v>
      </c>
      <c r="AI34">
        <v>22.8</v>
      </c>
      <c r="AJ34">
        <v>15.9</v>
      </c>
      <c r="AK34">
        <v>66.5</v>
      </c>
      <c r="AL34">
        <v>67.099999999999994</v>
      </c>
    </row>
    <row r="35" spans="1:38" x14ac:dyDescent="0.2">
      <c r="A35" s="211"/>
      <c r="B35" s="211" t="s">
        <v>55</v>
      </c>
      <c r="C35">
        <v>274654</v>
      </c>
      <c r="D35">
        <v>86.3</v>
      </c>
      <c r="E35">
        <v>63.7</v>
      </c>
      <c r="F35">
        <v>96.7</v>
      </c>
      <c r="G35">
        <v>95.4</v>
      </c>
      <c r="H35">
        <v>64</v>
      </c>
      <c r="I35">
        <v>35.1</v>
      </c>
      <c r="J35">
        <v>57.2</v>
      </c>
      <c r="K35">
        <v>25.6</v>
      </c>
      <c r="L35">
        <v>19.100000000000001</v>
      </c>
      <c r="M35">
        <v>74.599999999999994</v>
      </c>
      <c r="N35">
        <v>70.900000000000006</v>
      </c>
      <c r="O35">
        <v>286651</v>
      </c>
      <c r="P35">
        <v>79.8</v>
      </c>
      <c r="Q35">
        <v>54.2</v>
      </c>
      <c r="R35">
        <v>94.7</v>
      </c>
      <c r="S35">
        <v>93.2</v>
      </c>
      <c r="T35">
        <v>54.7</v>
      </c>
      <c r="U35">
        <v>23.2</v>
      </c>
      <c r="V35">
        <v>46.9</v>
      </c>
      <c r="W35">
        <v>20.7</v>
      </c>
      <c r="X35">
        <v>13.3</v>
      </c>
      <c r="Y35">
        <v>61.7</v>
      </c>
      <c r="Z35">
        <v>66.599999999999994</v>
      </c>
      <c r="AA35">
        <v>561305</v>
      </c>
      <c r="AB35">
        <v>83</v>
      </c>
      <c r="AC35">
        <v>58.8</v>
      </c>
      <c r="AD35">
        <v>95.7</v>
      </c>
      <c r="AE35">
        <v>94.2</v>
      </c>
      <c r="AF35">
        <v>59.3</v>
      </c>
      <c r="AG35">
        <v>29</v>
      </c>
      <c r="AH35">
        <v>51.9</v>
      </c>
      <c r="AI35">
        <v>23.1</v>
      </c>
      <c r="AJ35">
        <v>16.2</v>
      </c>
      <c r="AK35">
        <v>68</v>
      </c>
      <c r="AL35">
        <v>68.7</v>
      </c>
    </row>
    <row r="36" spans="1:38" x14ac:dyDescent="0.2">
      <c r="A36" s="211" t="s">
        <v>97</v>
      </c>
      <c r="B36" s="304" t="s">
        <v>283</v>
      </c>
      <c r="C36">
        <v>239854</v>
      </c>
      <c r="D36">
        <v>86.4</v>
      </c>
      <c r="E36">
        <v>64</v>
      </c>
      <c r="F36">
        <v>96.7</v>
      </c>
      <c r="G36">
        <v>95.5</v>
      </c>
      <c r="H36">
        <v>64.400000000000006</v>
      </c>
      <c r="I36">
        <v>33.299999999999997</v>
      </c>
      <c r="J36">
        <v>57.4</v>
      </c>
      <c r="K36">
        <v>25.6</v>
      </c>
      <c r="L36">
        <v>19.100000000000001</v>
      </c>
      <c r="M36">
        <v>73.8</v>
      </c>
      <c r="N36">
        <v>69.900000000000006</v>
      </c>
      <c r="O36">
        <v>250214</v>
      </c>
      <c r="P36">
        <v>79.8</v>
      </c>
      <c r="Q36">
        <v>54.6</v>
      </c>
      <c r="R36">
        <v>94.7</v>
      </c>
      <c r="S36">
        <v>93.3</v>
      </c>
      <c r="T36">
        <v>55.1</v>
      </c>
      <c r="U36">
        <v>21.6</v>
      </c>
      <c r="V36">
        <v>47.3</v>
      </c>
      <c r="W36">
        <v>20.8</v>
      </c>
      <c r="X36">
        <v>13.4</v>
      </c>
      <c r="Y36">
        <v>60.6</v>
      </c>
      <c r="Z36">
        <v>65.3</v>
      </c>
      <c r="AA36">
        <v>490068</v>
      </c>
      <c r="AB36">
        <v>83</v>
      </c>
      <c r="AC36">
        <v>59.2</v>
      </c>
      <c r="AD36">
        <v>95.7</v>
      </c>
      <c r="AE36">
        <v>94.4</v>
      </c>
      <c r="AF36">
        <v>59.6</v>
      </c>
      <c r="AG36">
        <v>27.3</v>
      </c>
      <c r="AH36">
        <v>52.2</v>
      </c>
      <c r="AI36">
        <v>23.1</v>
      </c>
      <c r="AJ36">
        <v>16.2</v>
      </c>
      <c r="AK36">
        <v>67.099999999999994</v>
      </c>
      <c r="AL36">
        <v>67.599999999999994</v>
      </c>
    </row>
    <row r="37" spans="1:38" x14ac:dyDescent="0.2">
      <c r="A37" s="211"/>
      <c r="B37" s="304" t="s">
        <v>284</v>
      </c>
      <c r="C37">
        <v>34070</v>
      </c>
      <c r="D37">
        <v>85.4</v>
      </c>
      <c r="E37">
        <v>61.2</v>
      </c>
      <c r="F37">
        <v>96.4</v>
      </c>
      <c r="G37">
        <v>94.5</v>
      </c>
      <c r="H37">
        <v>61.5</v>
      </c>
      <c r="I37">
        <v>48.4</v>
      </c>
      <c r="J37">
        <v>56</v>
      </c>
      <c r="K37">
        <v>26.2</v>
      </c>
      <c r="L37">
        <v>19.3</v>
      </c>
      <c r="M37">
        <v>81.2</v>
      </c>
      <c r="N37">
        <v>79.3</v>
      </c>
      <c r="O37">
        <v>35696</v>
      </c>
      <c r="P37">
        <v>80</v>
      </c>
      <c r="Q37">
        <v>51.7</v>
      </c>
      <c r="R37">
        <v>94.7</v>
      </c>
      <c r="S37">
        <v>92.4</v>
      </c>
      <c r="T37">
        <v>52.2</v>
      </c>
      <c r="U37">
        <v>34.1</v>
      </c>
      <c r="V37">
        <v>44.1</v>
      </c>
      <c r="W37">
        <v>19.8</v>
      </c>
      <c r="X37">
        <v>13</v>
      </c>
      <c r="Y37">
        <v>70.599999999999994</v>
      </c>
      <c r="Z37">
        <v>76.3</v>
      </c>
      <c r="AA37">
        <v>69766</v>
      </c>
      <c r="AB37">
        <v>82.7</v>
      </c>
      <c r="AC37">
        <v>56.3</v>
      </c>
      <c r="AD37">
        <v>95.5</v>
      </c>
      <c r="AE37">
        <v>93.4</v>
      </c>
      <c r="AF37">
        <v>56.8</v>
      </c>
      <c r="AG37">
        <v>41.1</v>
      </c>
      <c r="AH37">
        <v>49.9</v>
      </c>
      <c r="AI37">
        <v>22.9</v>
      </c>
      <c r="AJ37">
        <v>16.100000000000001</v>
      </c>
      <c r="AK37">
        <v>75.8</v>
      </c>
      <c r="AL37">
        <v>77.8</v>
      </c>
    </row>
    <row r="38" spans="1:38" x14ac:dyDescent="0.2">
      <c r="A38" s="211"/>
      <c r="B38" s="303" t="s">
        <v>282</v>
      </c>
      <c r="C38">
        <v>730</v>
      </c>
      <c r="D38">
        <v>84.8</v>
      </c>
      <c r="E38">
        <v>58.2</v>
      </c>
      <c r="F38">
        <v>96.2</v>
      </c>
      <c r="G38">
        <v>93.8</v>
      </c>
      <c r="H38">
        <v>58.4</v>
      </c>
      <c r="I38">
        <v>28.5</v>
      </c>
      <c r="J38">
        <v>50.7</v>
      </c>
      <c r="K38">
        <v>18.600000000000001</v>
      </c>
      <c r="L38">
        <v>13.2</v>
      </c>
      <c r="M38">
        <v>73.400000000000006</v>
      </c>
      <c r="N38">
        <v>68.8</v>
      </c>
      <c r="O38">
        <v>741</v>
      </c>
      <c r="P38">
        <v>78.099999999999994</v>
      </c>
      <c r="Q38">
        <v>48.6</v>
      </c>
      <c r="R38">
        <v>93.9</v>
      </c>
      <c r="S38">
        <v>91.2</v>
      </c>
      <c r="T38">
        <v>48.9</v>
      </c>
      <c r="U38">
        <v>24.3</v>
      </c>
      <c r="V38">
        <v>41.3</v>
      </c>
      <c r="W38">
        <v>16.5</v>
      </c>
      <c r="X38">
        <v>9.9</v>
      </c>
      <c r="Y38">
        <v>59.9</v>
      </c>
      <c r="Z38">
        <v>67.400000000000006</v>
      </c>
      <c r="AA38">
        <v>1471</v>
      </c>
      <c r="AB38">
        <v>81.400000000000006</v>
      </c>
      <c r="AC38">
        <v>53.4</v>
      </c>
      <c r="AD38">
        <v>95</v>
      </c>
      <c r="AE38">
        <v>92.5</v>
      </c>
      <c r="AF38">
        <v>53.6</v>
      </c>
      <c r="AG38">
        <v>26.4</v>
      </c>
      <c r="AH38">
        <v>46</v>
      </c>
      <c r="AI38">
        <v>17.5</v>
      </c>
      <c r="AJ38">
        <v>11.5</v>
      </c>
      <c r="AK38">
        <v>66.7</v>
      </c>
      <c r="AL38">
        <v>68.099999999999994</v>
      </c>
    </row>
    <row r="39" spans="1:38" x14ac:dyDescent="0.2">
      <c r="A39" s="211"/>
      <c r="B39" s="211" t="s">
        <v>22</v>
      </c>
      <c r="C39">
        <v>274654</v>
      </c>
      <c r="D39">
        <v>86.3</v>
      </c>
      <c r="E39">
        <v>63.7</v>
      </c>
      <c r="F39">
        <v>96.7</v>
      </c>
      <c r="G39">
        <v>95.4</v>
      </c>
      <c r="H39">
        <v>64</v>
      </c>
      <c r="I39">
        <v>35.1</v>
      </c>
      <c r="J39">
        <v>57.2</v>
      </c>
      <c r="K39">
        <v>25.6</v>
      </c>
      <c r="L39">
        <v>19.100000000000001</v>
      </c>
      <c r="M39">
        <v>74.599999999999994</v>
      </c>
      <c r="N39">
        <v>70.900000000000006</v>
      </c>
      <c r="O39">
        <v>286651</v>
      </c>
      <c r="P39">
        <v>79.8</v>
      </c>
      <c r="Q39">
        <v>54.2</v>
      </c>
      <c r="R39">
        <v>94.7</v>
      </c>
      <c r="S39">
        <v>93.2</v>
      </c>
      <c r="T39">
        <v>54.7</v>
      </c>
      <c r="U39">
        <v>23.2</v>
      </c>
      <c r="V39">
        <v>46.9</v>
      </c>
      <c r="W39">
        <v>20.7</v>
      </c>
      <c r="X39">
        <v>13.3</v>
      </c>
      <c r="Y39">
        <v>61.7</v>
      </c>
      <c r="Z39">
        <v>66.599999999999994</v>
      </c>
      <c r="AA39">
        <v>561305</v>
      </c>
      <c r="AB39">
        <v>83</v>
      </c>
      <c r="AC39">
        <v>58.8</v>
      </c>
      <c r="AD39">
        <v>95.7</v>
      </c>
      <c r="AE39">
        <v>94.2</v>
      </c>
      <c r="AF39">
        <v>59.3</v>
      </c>
      <c r="AG39">
        <v>29</v>
      </c>
      <c r="AH39">
        <v>51.9</v>
      </c>
      <c r="AI39">
        <v>23.1</v>
      </c>
      <c r="AJ39">
        <v>16.2</v>
      </c>
      <c r="AK39">
        <v>68</v>
      </c>
      <c r="AL39">
        <v>68.7</v>
      </c>
    </row>
    <row r="40" spans="1:38" x14ac:dyDescent="0.2">
      <c r="A40" s="211" t="s">
        <v>100</v>
      </c>
      <c r="B40" s="211" t="s">
        <v>23</v>
      </c>
      <c r="C40">
        <v>39694</v>
      </c>
      <c r="D40">
        <v>73.5</v>
      </c>
      <c r="E40">
        <v>40.6</v>
      </c>
      <c r="F40">
        <v>91.5</v>
      </c>
      <c r="G40">
        <v>88.7</v>
      </c>
      <c r="H40">
        <v>41.1</v>
      </c>
      <c r="I40">
        <v>19</v>
      </c>
      <c r="J40">
        <v>32.1</v>
      </c>
      <c r="K40">
        <v>10.6</v>
      </c>
      <c r="L40">
        <v>6.3</v>
      </c>
      <c r="M40">
        <v>59.3</v>
      </c>
      <c r="N40">
        <v>51.9</v>
      </c>
      <c r="O40">
        <v>40500</v>
      </c>
      <c r="P40">
        <v>64.3</v>
      </c>
      <c r="Q40">
        <v>32.1</v>
      </c>
      <c r="R40">
        <v>86.4</v>
      </c>
      <c r="S40">
        <v>83.3</v>
      </c>
      <c r="T40">
        <v>32.6</v>
      </c>
      <c r="U40">
        <v>11.4</v>
      </c>
      <c r="V40">
        <v>23.4</v>
      </c>
      <c r="W40">
        <v>7.7</v>
      </c>
      <c r="X40">
        <v>3.8</v>
      </c>
      <c r="Y40">
        <v>45.3</v>
      </c>
      <c r="Z40">
        <v>47.4</v>
      </c>
      <c r="AA40">
        <v>80194</v>
      </c>
      <c r="AB40">
        <v>68.900000000000006</v>
      </c>
      <c r="AC40">
        <v>36.299999999999997</v>
      </c>
      <c r="AD40">
        <v>89</v>
      </c>
      <c r="AE40">
        <v>85.9</v>
      </c>
      <c r="AF40">
        <v>36.799999999999997</v>
      </c>
      <c r="AG40">
        <v>15.2</v>
      </c>
      <c r="AH40">
        <v>27.7</v>
      </c>
      <c r="AI40">
        <v>9.1999999999999993</v>
      </c>
      <c r="AJ40">
        <v>5</v>
      </c>
      <c r="AK40">
        <v>52.3</v>
      </c>
      <c r="AL40">
        <v>49.6</v>
      </c>
    </row>
    <row r="41" spans="1:38" x14ac:dyDescent="0.2">
      <c r="A41" s="211"/>
      <c r="B41" s="301" t="s">
        <v>286</v>
      </c>
      <c r="C41">
        <v>234960</v>
      </c>
      <c r="D41">
        <v>88.5</v>
      </c>
      <c r="E41">
        <v>67.5</v>
      </c>
      <c r="F41">
        <v>97.5</v>
      </c>
      <c r="G41">
        <v>96.5</v>
      </c>
      <c r="H41">
        <v>67.900000000000006</v>
      </c>
      <c r="I41">
        <v>37.799999999999997</v>
      </c>
      <c r="J41">
        <v>61.4</v>
      </c>
      <c r="K41">
        <v>28.1</v>
      </c>
      <c r="L41">
        <v>21.3</v>
      </c>
      <c r="M41">
        <v>77.2</v>
      </c>
      <c r="N41">
        <v>74.099999999999994</v>
      </c>
      <c r="O41">
        <v>246151</v>
      </c>
      <c r="P41">
        <v>82.4</v>
      </c>
      <c r="Q41">
        <v>57.8</v>
      </c>
      <c r="R41">
        <v>96</v>
      </c>
      <c r="S41">
        <v>94.8</v>
      </c>
      <c r="T41">
        <v>58.4</v>
      </c>
      <c r="U41">
        <v>25.1</v>
      </c>
      <c r="V41">
        <v>50.7</v>
      </c>
      <c r="W41">
        <v>22.8</v>
      </c>
      <c r="X41">
        <v>14.9</v>
      </c>
      <c r="Y41">
        <v>64.3</v>
      </c>
      <c r="Z41">
        <v>69.7</v>
      </c>
      <c r="AA41">
        <v>481111</v>
      </c>
      <c r="AB41">
        <v>85.3</v>
      </c>
      <c r="AC41">
        <v>62.6</v>
      </c>
      <c r="AD41">
        <v>96.8</v>
      </c>
      <c r="AE41">
        <v>95.6</v>
      </c>
      <c r="AF41">
        <v>63</v>
      </c>
      <c r="AG41">
        <v>31.3</v>
      </c>
      <c r="AH41">
        <v>56</v>
      </c>
      <c r="AI41">
        <v>25.4</v>
      </c>
      <c r="AJ41">
        <v>18</v>
      </c>
      <c r="AK41">
        <v>70.599999999999994</v>
      </c>
      <c r="AL41">
        <v>71.8</v>
      </c>
    </row>
    <row r="42" spans="1:38" x14ac:dyDescent="0.2">
      <c r="A42" s="211"/>
      <c r="B42" s="211" t="s">
        <v>22</v>
      </c>
      <c r="C42">
        <v>274654</v>
      </c>
      <c r="D42">
        <v>86.3</v>
      </c>
      <c r="E42">
        <v>63.7</v>
      </c>
      <c r="F42">
        <v>96.7</v>
      </c>
      <c r="G42">
        <v>95.4</v>
      </c>
      <c r="H42">
        <v>64</v>
      </c>
      <c r="I42">
        <v>35.1</v>
      </c>
      <c r="J42">
        <v>57.2</v>
      </c>
      <c r="K42">
        <v>25.6</v>
      </c>
      <c r="L42">
        <v>19.100000000000001</v>
      </c>
      <c r="M42">
        <v>74.599999999999994</v>
      </c>
      <c r="N42">
        <v>70.900000000000006</v>
      </c>
      <c r="O42">
        <v>286651</v>
      </c>
      <c r="P42">
        <v>79.8</v>
      </c>
      <c r="Q42">
        <v>54.2</v>
      </c>
      <c r="R42">
        <v>94.7</v>
      </c>
      <c r="S42">
        <v>93.2</v>
      </c>
      <c r="T42">
        <v>54.7</v>
      </c>
      <c r="U42">
        <v>23.2</v>
      </c>
      <c r="V42">
        <v>46.9</v>
      </c>
      <c r="W42">
        <v>20.7</v>
      </c>
      <c r="X42">
        <v>13.3</v>
      </c>
      <c r="Y42">
        <v>61.7</v>
      </c>
      <c r="Z42">
        <v>66.599999999999994</v>
      </c>
      <c r="AA42">
        <v>561305</v>
      </c>
      <c r="AB42">
        <v>83</v>
      </c>
      <c r="AC42">
        <v>58.8</v>
      </c>
      <c r="AD42">
        <v>95.7</v>
      </c>
      <c r="AE42">
        <v>94.2</v>
      </c>
      <c r="AF42">
        <v>59.3</v>
      </c>
      <c r="AG42">
        <v>29</v>
      </c>
      <c r="AH42">
        <v>51.9</v>
      </c>
      <c r="AI42">
        <v>23.1</v>
      </c>
      <c r="AJ42">
        <v>16.2</v>
      </c>
      <c r="AK42">
        <v>68</v>
      </c>
      <c r="AL42">
        <v>68.7</v>
      </c>
    </row>
    <row r="43" spans="1:38" x14ac:dyDescent="0.2">
      <c r="A43" t="s">
        <v>288</v>
      </c>
      <c r="B43" s="39" t="s">
        <v>121</v>
      </c>
      <c r="C43">
        <v>204529</v>
      </c>
      <c r="D43">
        <v>90.2</v>
      </c>
      <c r="E43">
        <v>70.8</v>
      </c>
      <c r="F43">
        <v>98.2</v>
      </c>
      <c r="G43">
        <v>97.4</v>
      </c>
      <c r="H43">
        <v>71.099999999999994</v>
      </c>
      <c r="I43">
        <v>40.5</v>
      </c>
      <c r="J43">
        <v>65.099999999999994</v>
      </c>
      <c r="K43">
        <v>30.4</v>
      </c>
      <c r="L43">
        <v>23.3</v>
      </c>
      <c r="M43">
        <v>79.3</v>
      </c>
      <c r="N43">
        <v>76.8</v>
      </c>
      <c r="O43">
        <v>214678</v>
      </c>
      <c r="P43">
        <v>84.5</v>
      </c>
      <c r="Q43">
        <v>60.9</v>
      </c>
      <c r="R43">
        <v>97</v>
      </c>
      <c r="S43">
        <v>95.9</v>
      </c>
      <c r="T43">
        <v>61.4</v>
      </c>
      <c r="U43">
        <v>26.9</v>
      </c>
      <c r="V43">
        <v>54.1</v>
      </c>
      <c r="W43">
        <v>24.7</v>
      </c>
      <c r="X43">
        <v>16.3</v>
      </c>
      <c r="Y43">
        <v>66.5</v>
      </c>
      <c r="Z43">
        <v>72.2</v>
      </c>
      <c r="AA43">
        <v>419207</v>
      </c>
      <c r="AB43">
        <v>87.3</v>
      </c>
      <c r="AC43">
        <v>65.7</v>
      </c>
      <c r="AD43">
        <v>97.6</v>
      </c>
      <c r="AE43">
        <v>96.6</v>
      </c>
      <c r="AF43">
        <v>66.099999999999994</v>
      </c>
      <c r="AG43">
        <v>33.5</v>
      </c>
      <c r="AH43">
        <v>59.4</v>
      </c>
      <c r="AI43">
        <v>27.5</v>
      </c>
      <c r="AJ43">
        <v>19.8</v>
      </c>
      <c r="AK43">
        <v>72.8</v>
      </c>
      <c r="AL43">
        <v>74.5</v>
      </c>
    </row>
    <row r="44" spans="1:38" x14ac:dyDescent="0.2">
      <c r="B44" s="39" t="s">
        <v>120</v>
      </c>
      <c r="C44">
        <v>70125</v>
      </c>
      <c r="D44">
        <v>75</v>
      </c>
      <c r="E44">
        <v>43</v>
      </c>
      <c r="F44">
        <v>92.2</v>
      </c>
      <c r="G44">
        <v>89.7</v>
      </c>
      <c r="H44">
        <v>43.5</v>
      </c>
      <c r="I44">
        <v>19.5</v>
      </c>
      <c r="J44">
        <v>34.299999999999997</v>
      </c>
      <c r="K44">
        <v>11.5</v>
      </c>
      <c r="L44">
        <v>6.9</v>
      </c>
      <c r="M44">
        <v>60.7</v>
      </c>
      <c r="N44">
        <v>53.6</v>
      </c>
      <c r="O44">
        <v>71973</v>
      </c>
      <c r="P44">
        <v>65.900000000000006</v>
      </c>
      <c r="Q44">
        <v>34.200000000000003</v>
      </c>
      <c r="R44">
        <v>87.7</v>
      </c>
      <c r="S44">
        <v>84.9</v>
      </c>
      <c r="T44">
        <v>34.799999999999997</v>
      </c>
      <c r="U44">
        <v>12</v>
      </c>
      <c r="V44">
        <v>25.3</v>
      </c>
      <c r="W44">
        <v>8.6</v>
      </c>
      <c r="X44">
        <v>4.2</v>
      </c>
      <c r="Y44">
        <v>47</v>
      </c>
      <c r="Z44">
        <v>49.4</v>
      </c>
      <c r="AA44">
        <v>142098</v>
      </c>
      <c r="AB44">
        <v>70.400000000000006</v>
      </c>
      <c r="AC44">
        <v>38.5</v>
      </c>
      <c r="AD44">
        <v>89.9</v>
      </c>
      <c r="AE44">
        <v>87.2</v>
      </c>
      <c r="AF44">
        <v>39.1</v>
      </c>
      <c r="AG44">
        <v>15.7</v>
      </c>
      <c r="AH44">
        <v>29.8</v>
      </c>
      <c r="AI44">
        <v>10</v>
      </c>
      <c r="AJ44">
        <v>5.5</v>
      </c>
      <c r="AK44">
        <v>53.8</v>
      </c>
      <c r="AL44">
        <v>51.5</v>
      </c>
    </row>
    <row r="45" spans="1:38" x14ac:dyDescent="0.2">
      <c r="B45" s="18" t="s">
        <v>22</v>
      </c>
      <c r="C45">
        <v>274654</v>
      </c>
      <c r="D45">
        <v>86.3</v>
      </c>
      <c r="E45">
        <v>63.7</v>
      </c>
      <c r="F45">
        <v>96.7</v>
      </c>
      <c r="G45">
        <v>95.4</v>
      </c>
      <c r="H45">
        <v>64</v>
      </c>
      <c r="I45">
        <v>35.1</v>
      </c>
      <c r="J45">
        <v>57.2</v>
      </c>
      <c r="K45">
        <v>25.6</v>
      </c>
      <c r="L45">
        <v>19.100000000000001</v>
      </c>
      <c r="M45">
        <v>74.599999999999994</v>
      </c>
      <c r="N45">
        <v>70.900000000000006</v>
      </c>
      <c r="O45">
        <v>286651</v>
      </c>
      <c r="P45">
        <v>79.8</v>
      </c>
      <c r="Q45">
        <v>54.2</v>
      </c>
      <c r="R45">
        <v>94.7</v>
      </c>
      <c r="S45">
        <v>93.2</v>
      </c>
      <c r="T45">
        <v>54.7</v>
      </c>
      <c r="U45">
        <v>23.2</v>
      </c>
      <c r="V45">
        <v>46.9</v>
      </c>
      <c r="W45">
        <v>20.7</v>
      </c>
      <c r="X45">
        <v>13.3</v>
      </c>
      <c r="Y45">
        <v>61.7</v>
      </c>
      <c r="Z45">
        <v>66.599999999999994</v>
      </c>
      <c r="AA45">
        <v>561305</v>
      </c>
      <c r="AB45">
        <v>83</v>
      </c>
      <c r="AC45">
        <v>58.8</v>
      </c>
      <c r="AD45">
        <v>95.7</v>
      </c>
      <c r="AE45">
        <v>94.2</v>
      </c>
      <c r="AF45">
        <v>59.3</v>
      </c>
      <c r="AG45">
        <v>29</v>
      </c>
      <c r="AH45">
        <v>51.9</v>
      </c>
      <c r="AI45">
        <v>23.1</v>
      </c>
      <c r="AJ45">
        <v>16.2</v>
      </c>
      <c r="AK45">
        <v>68</v>
      </c>
      <c r="AL45">
        <v>68.7</v>
      </c>
    </row>
    <row r="46" spans="1:38" x14ac:dyDescent="0.2">
      <c r="A46" s="211" t="s">
        <v>102</v>
      </c>
      <c r="B46" s="211" t="s">
        <v>25</v>
      </c>
      <c r="C46">
        <v>226641</v>
      </c>
      <c r="D46">
        <v>91.4</v>
      </c>
      <c r="E46">
        <v>71.900000000000006</v>
      </c>
      <c r="F46">
        <v>98.8</v>
      </c>
      <c r="G46">
        <v>98.2</v>
      </c>
      <c r="H46">
        <v>72.2</v>
      </c>
      <c r="I46">
        <v>39.9</v>
      </c>
      <c r="J46">
        <v>65.2</v>
      </c>
      <c r="K46">
        <v>29.6</v>
      </c>
      <c r="L46">
        <v>22.4</v>
      </c>
      <c r="M46">
        <v>79.5</v>
      </c>
      <c r="N46">
        <v>77.400000000000006</v>
      </c>
      <c r="O46">
        <v>209419</v>
      </c>
      <c r="P46">
        <v>88.6</v>
      </c>
      <c r="Q46">
        <v>66.400000000000006</v>
      </c>
      <c r="R46">
        <v>98.6</v>
      </c>
      <c r="S46">
        <v>98</v>
      </c>
      <c r="T46">
        <v>67</v>
      </c>
      <c r="U46">
        <v>28.9</v>
      </c>
      <c r="V46">
        <v>58.4</v>
      </c>
      <c r="W46">
        <v>26.2</v>
      </c>
      <c r="X46">
        <v>17.3</v>
      </c>
      <c r="Y46">
        <v>69.3</v>
      </c>
      <c r="Z46">
        <v>75.900000000000006</v>
      </c>
      <c r="AA46">
        <v>436060</v>
      </c>
      <c r="AB46">
        <v>90.1</v>
      </c>
      <c r="AC46">
        <v>69.3</v>
      </c>
      <c r="AD46">
        <v>98.7</v>
      </c>
      <c r="AE46">
        <v>98.1</v>
      </c>
      <c r="AF46">
        <v>69.7</v>
      </c>
      <c r="AG46">
        <v>34.6</v>
      </c>
      <c r="AH46">
        <v>62</v>
      </c>
      <c r="AI46">
        <v>28</v>
      </c>
      <c r="AJ46">
        <v>19.899999999999999</v>
      </c>
      <c r="AK46">
        <v>74.7</v>
      </c>
      <c r="AL46">
        <v>76.7</v>
      </c>
    </row>
    <row r="47" spans="1:38" x14ac:dyDescent="0.2">
      <c r="A47" s="211"/>
      <c r="B47" s="211" t="s">
        <v>103</v>
      </c>
      <c r="C47">
        <v>28226</v>
      </c>
      <c r="D47">
        <v>71.099999999999994</v>
      </c>
      <c r="E47">
        <v>29.2</v>
      </c>
      <c r="F47">
        <v>95.5</v>
      </c>
      <c r="G47">
        <v>92.3</v>
      </c>
      <c r="H47">
        <v>29.5</v>
      </c>
      <c r="I47">
        <v>14.7</v>
      </c>
      <c r="J47">
        <v>22.5</v>
      </c>
      <c r="K47">
        <v>8.1999999999999993</v>
      </c>
      <c r="L47">
        <v>4.4000000000000004</v>
      </c>
      <c r="M47">
        <v>58.3</v>
      </c>
      <c r="N47">
        <v>46.2</v>
      </c>
      <c r="O47">
        <v>40269</v>
      </c>
      <c r="P47">
        <v>67.900000000000006</v>
      </c>
      <c r="Q47">
        <v>26.8</v>
      </c>
      <c r="R47">
        <v>95.1</v>
      </c>
      <c r="S47">
        <v>92.8</v>
      </c>
      <c r="T47">
        <v>27.2</v>
      </c>
      <c r="U47">
        <v>9.9</v>
      </c>
      <c r="V47">
        <v>19.8</v>
      </c>
      <c r="W47">
        <v>7.2</v>
      </c>
      <c r="X47">
        <v>3.3</v>
      </c>
      <c r="Y47">
        <v>47.7</v>
      </c>
      <c r="Z47">
        <v>48.9</v>
      </c>
      <c r="AA47">
        <v>68495</v>
      </c>
      <c r="AB47">
        <v>69.2</v>
      </c>
      <c r="AC47">
        <v>27.8</v>
      </c>
      <c r="AD47">
        <v>95.3</v>
      </c>
      <c r="AE47">
        <v>92.6</v>
      </c>
      <c r="AF47">
        <v>28.2</v>
      </c>
      <c r="AG47">
        <v>11.9</v>
      </c>
      <c r="AH47">
        <v>20.9</v>
      </c>
      <c r="AI47">
        <v>7.6</v>
      </c>
      <c r="AJ47">
        <v>3.7</v>
      </c>
      <c r="AK47">
        <v>52.1</v>
      </c>
      <c r="AL47">
        <v>47.8</v>
      </c>
    </row>
    <row r="48" spans="1:38" x14ac:dyDescent="0.2">
      <c r="A48" s="211"/>
      <c r="B48" s="211" t="s">
        <v>104</v>
      </c>
      <c r="C48">
        <v>14204</v>
      </c>
      <c r="D48">
        <v>58.5</v>
      </c>
      <c r="E48">
        <v>23.2</v>
      </c>
      <c r="F48">
        <v>85.6</v>
      </c>
      <c r="G48">
        <v>79.900000000000006</v>
      </c>
      <c r="H48">
        <v>23.9</v>
      </c>
      <c r="I48">
        <v>11</v>
      </c>
      <c r="J48">
        <v>17.899999999999999</v>
      </c>
      <c r="K48">
        <v>5.9</v>
      </c>
      <c r="L48">
        <v>3.5</v>
      </c>
      <c r="M48">
        <v>46.5</v>
      </c>
      <c r="N48">
        <v>35.6</v>
      </c>
      <c r="O48">
        <v>21686</v>
      </c>
      <c r="P48">
        <v>53.3</v>
      </c>
      <c r="Q48">
        <v>18.7</v>
      </c>
      <c r="R48">
        <v>84.7</v>
      </c>
      <c r="S48">
        <v>80</v>
      </c>
      <c r="T48">
        <v>19.2</v>
      </c>
      <c r="U48">
        <v>6.9</v>
      </c>
      <c r="V48">
        <v>13.4</v>
      </c>
      <c r="W48">
        <v>4.7</v>
      </c>
      <c r="X48">
        <v>2</v>
      </c>
      <c r="Y48">
        <v>37.299999999999997</v>
      </c>
      <c r="Z48">
        <v>37.1</v>
      </c>
      <c r="AA48">
        <v>35890</v>
      </c>
      <c r="AB48">
        <v>55.3</v>
      </c>
      <c r="AC48">
        <v>20.5</v>
      </c>
      <c r="AD48">
        <v>85.1</v>
      </c>
      <c r="AE48">
        <v>79.900000000000006</v>
      </c>
      <c r="AF48">
        <v>21.1</v>
      </c>
      <c r="AG48">
        <v>8.5</v>
      </c>
      <c r="AH48">
        <v>15.2</v>
      </c>
      <c r="AI48">
        <v>5.0999999999999996</v>
      </c>
      <c r="AJ48">
        <v>2.6</v>
      </c>
      <c r="AK48">
        <v>41</v>
      </c>
      <c r="AL48">
        <v>36.5</v>
      </c>
    </row>
    <row r="49" spans="1:38" x14ac:dyDescent="0.2">
      <c r="A49" s="211"/>
      <c r="B49" s="211" t="s">
        <v>27</v>
      </c>
      <c r="C49">
        <v>42430</v>
      </c>
      <c r="D49">
        <v>66.900000000000006</v>
      </c>
      <c r="E49">
        <v>27.2</v>
      </c>
      <c r="F49">
        <v>92.2</v>
      </c>
      <c r="G49">
        <v>88.1</v>
      </c>
      <c r="H49">
        <v>27.6</v>
      </c>
      <c r="I49">
        <v>13.5</v>
      </c>
      <c r="J49">
        <v>21</v>
      </c>
      <c r="K49">
        <v>7.4</v>
      </c>
      <c r="L49">
        <v>4.0999999999999996</v>
      </c>
      <c r="M49">
        <v>54.3</v>
      </c>
      <c r="N49">
        <v>42.6</v>
      </c>
      <c r="O49">
        <v>61955</v>
      </c>
      <c r="P49">
        <v>62.8</v>
      </c>
      <c r="Q49">
        <v>23.9</v>
      </c>
      <c r="R49">
        <v>91.5</v>
      </c>
      <c r="S49">
        <v>88.3</v>
      </c>
      <c r="T49">
        <v>24.4</v>
      </c>
      <c r="U49">
        <v>8.9</v>
      </c>
      <c r="V49">
        <v>17.600000000000001</v>
      </c>
      <c r="W49">
        <v>6.3</v>
      </c>
      <c r="X49">
        <v>2.8</v>
      </c>
      <c r="Y49">
        <v>44.1</v>
      </c>
      <c r="Z49">
        <v>44.8</v>
      </c>
      <c r="AA49">
        <v>104385</v>
      </c>
      <c r="AB49">
        <v>64.400000000000006</v>
      </c>
      <c r="AC49">
        <v>25.3</v>
      </c>
      <c r="AD49">
        <v>91.8</v>
      </c>
      <c r="AE49">
        <v>88.2</v>
      </c>
      <c r="AF49">
        <v>25.7</v>
      </c>
      <c r="AG49">
        <v>10.7</v>
      </c>
      <c r="AH49">
        <v>18.899999999999999</v>
      </c>
      <c r="AI49">
        <v>6.8</v>
      </c>
      <c r="AJ49">
        <v>3.3</v>
      </c>
      <c r="AK49">
        <v>48.2</v>
      </c>
      <c r="AL49">
        <v>43.9</v>
      </c>
    </row>
    <row r="50" spans="1:38" x14ac:dyDescent="0.2">
      <c r="A50" s="211"/>
      <c r="B50" s="211" t="s">
        <v>30</v>
      </c>
      <c r="C50">
        <v>5547</v>
      </c>
      <c r="D50">
        <v>25.5</v>
      </c>
      <c r="E50">
        <v>7.4</v>
      </c>
      <c r="F50">
        <v>45.9</v>
      </c>
      <c r="G50">
        <v>37.1</v>
      </c>
      <c r="H50">
        <v>7.6</v>
      </c>
      <c r="I50">
        <v>3.9</v>
      </c>
      <c r="J50">
        <v>6.4</v>
      </c>
      <c r="K50">
        <v>2.2999999999999998</v>
      </c>
      <c r="L50">
        <v>1.3</v>
      </c>
      <c r="M50">
        <v>24.1</v>
      </c>
      <c r="N50">
        <v>15.9</v>
      </c>
      <c r="O50">
        <v>15251</v>
      </c>
      <c r="P50">
        <v>28.2</v>
      </c>
      <c r="Q50">
        <v>8.8000000000000007</v>
      </c>
      <c r="R50">
        <v>53.3</v>
      </c>
      <c r="S50">
        <v>46.3</v>
      </c>
      <c r="T50">
        <v>9.1</v>
      </c>
      <c r="U50">
        <v>3</v>
      </c>
      <c r="V50">
        <v>6.8</v>
      </c>
      <c r="W50">
        <v>2.4</v>
      </c>
      <c r="X50">
        <v>1.1000000000000001</v>
      </c>
      <c r="Y50">
        <v>25.4</v>
      </c>
      <c r="Z50">
        <v>23.7</v>
      </c>
      <c r="AA50">
        <v>20798</v>
      </c>
      <c r="AB50">
        <v>27.5</v>
      </c>
      <c r="AC50">
        <v>8.4</v>
      </c>
      <c r="AD50">
        <v>51.4</v>
      </c>
      <c r="AE50">
        <v>43.9</v>
      </c>
      <c r="AF50">
        <v>8.6999999999999993</v>
      </c>
      <c r="AG50">
        <v>3.2</v>
      </c>
      <c r="AH50">
        <v>6.7</v>
      </c>
      <c r="AI50">
        <v>2.4</v>
      </c>
      <c r="AJ50">
        <v>1.1000000000000001</v>
      </c>
      <c r="AK50">
        <v>25</v>
      </c>
      <c r="AL50">
        <v>21.6</v>
      </c>
    </row>
    <row r="51" spans="1:38" x14ac:dyDescent="0.2">
      <c r="A51" s="211"/>
      <c r="B51" s="211" t="s">
        <v>26</v>
      </c>
      <c r="C51">
        <v>47977</v>
      </c>
      <c r="D51">
        <v>62.1</v>
      </c>
      <c r="E51">
        <v>24.9</v>
      </c>
      <c r="F51">
        <v>86.8</v>
      </c>
      <c r="G51">
        <v>82.2</v>
      </c>
      <c r="H51">
        <v>25.3</v>
      </c>
      <c r="I51">
        <v>12.4</v>
      </c>
      <c r="J51">
        <v>19.3</v>
      </c>
      <c r="K51">
        <v>6.8</v>
      </c>
      <c r="L51">
        <v>3.7</v>
      </c>
      <c r="M51">
        <v>50.8</v>
      </c>
      <c r="N51">
        <v>39.5</v>
      </c>
      <c r="O51">
        <v>77206</v>
      </c>
      <c r="P51">
        <v>56</v>
      </c>
      <c r="Q51">
        <v>21</v>
      </c>
      <c r="R51">
        <v>84</v>
      </c>
      <c r="S51">
        <v>80</v>
      </c>
      <c r="T51">
        <v>21.4</v>
      </c>
      <c r="U51">
        <v>7.7</v>
      </c>
      <c r="V51">
        <v>15.4</v>
      </c>
      <c r="W51">
        <v>5.5</v>
      </c>
      <c r="X51">
        <v>2.5</v>
      </c>
      <c r="Y51">
        <v>40.4</v>
      </c>
      <c r="Z51">
        <v>40.6</v>
      </c>
      <c r="AA51">
        <v>125183</v>
      </c>
      <c r="AB51">
        <v>58.3</v>
      </c>
      <c r="AC51">
        <v>22.5</v>
      </c>
      <c r="AD51">
        <v>85.1</v>
      </c>
      <c r="AE51">
        <v>80.900000000000006</v>
      </c>
      <c r="AF51">
        <v>22.9</v>
      </c>
      <c r="AG51">
        <v>9.5</v>
      </c>
      <c r="AH51">
        <v>16.899999999999999</v>
      </c>
      <c r="AI51">
        <v>6</v>
      </c>
      <c r="AJ51">
        <v>3</v>
      </c>
      <c r="AK51">
        <v>44.4</v>
      </c>
      <c r="AL51">
        <v>40.200000000000003</v>
      </c>
    </row>
    <row r="52" spans="1:38" x14ac:dyDescent="0.2">
      <c r="A52" s="211"/>
      <c r="B52" s="303"/>
    </row>
    <row r="53" spans="1:38" x14ac:dyDescent="0.2">
      <c r="A53" s="211"/>
      <c r="B53" s="21" t="s">
        <v>330</v>
      </c>
      <c r="C53">
        <v>274654</v>
      </c>
      <c r="D53">
        <v>86.3</v>
      </c>
      <c r="E53">
        <v>63.7</v>
      </c>
      <c r="F53">
        <v>96.7</v>
      </c>
      <c r="G53">
        <v>95.4</v>
      </c>
      <c r="H53">
        <v>64</v>
      </c>
      <c r="I53">
        <v>35.1</v>
      </c>
      <c r="J53">
        <v>57.2</v>
      </c>
      <c r="K53">
        <v>25.6</v>
      </c>
      <c r="L53">
        <v>19.100000000000001</v>
      </c>
      <c r="M53">
        <v>74.599999999999994</v>
      </c>
      <c r="N53">
        <v>70.900000000000006</v>
      </c>
      <c r="O53">
        <v>286651</v>
      </c>
      <c r="P53">
        <v>79.8</v>
      </c>
      <c r="Q53">
        <v>54.2</v>
      </c>
      <c r="R53">
        <v>94.7</v>
      </c>
      <c r="S53">
        <v>93.2</v>
      </c>
      <c r="T53">
        <v>54.7</v>
      </c>
      <c r="U53">
        <v>23.2</v>
      </c>
      <c r="V53">
        <v>46.9</v>
      </c>
      <c r="W53">
        <v>20.7</v>
      </c>
      <c r="X53">
        <v>13.3</v>
      </c>
      <c r="Y53">
        <v>61.7</v>
      </c>
      <c r="Z53">
        <v>66.599999999999994</v>
      </c>
      <c r="AA53">
        <v>561305</v>
      </c>
      <c r="AB53">
        <v>83</v>
      </c>
      <c r="AC53">
        <v>58.8</v>
      </c>
      <c r="AD53">
        <v>95.7</v>
      </c>
      <c r="AE53">
        <v>94.2</v>
      </c>
      <c r="AF53">
        <v>59.3</v>
      </c>
      <c r="AG53">
        <v>29</v>
      </c>
      <c r="AH53">
        <v>51.9</v>
      </c>
      <c r="AI53">
        <v>23.1</v>
      </c>
      <c r="AJ53">
        <v>16.2</v>
      </c>
      <c r="AK53">
        <v>68</v>
      </c>
      <c r="AL53">
        <v>68.7</v>
      </c>
    </row>
    <row r="54" spans="1:38" x14ac:dyDescent="0.2">
      <c r="A54" s="211" t="s">
        <v>105</v>
      </c>
      <c r="B54" s="211" t="s">
        <v>107</v>
      </c>
      <c r="C54">
        <v>2146</v>
      </c>
      <c r="D54">
        <v>60.4</v>
      </c>
      <c r="E54">
        <v>19.5</v>
      </c>
      <c r="F54">
        <v>89.9</v>
      </c>
      <c r="G54">
        <v>84.3</v>
      </c>
      <c r="H54">
        <v>19.600000000000001</v>
      </c>
      <c r="I54">
        <v>8.3000000000000007</v>
      </c>
      <c r="J54">
        <v>16.100000000000001</v>
      </c>
      <c r="K54">
        <v>4.5</v>
      </c>
      <c r="L54">
        <v>2.6</v>
      </c>
      <c r="M54">
        <v>54.7</v>
      </c>
      <c r="N54">
        <v>37.700000000000003</v>
      </c>
      <c r="O54">
        <v>5087</v>
      </c>
      <c r="P54">
        <v>55.6</v>
      </c>
      <c r="Q54">
        <v>16.7</v>
      </c>
      <c r="R54">
        <v>90</v>
      </c>
      <c r="S54">
        <v>85.5</v>
      </c>
      <c r="T54">
        <v>16.899999999999999</v>
      </c>
      <c r="U54">
        <v>4.5</v>
      </c>
      <c r="V54">
        <v>13</v>
      </c>
      <c r="W54">
        <v>4.0999999999999996</v>
      </c>
      <c r="X54">
        <v>1.5</v>
      </c>
      <c r="Y54">
        <v>48.2</v>
      </c>
      <c r="Z54">
        <v>42.6</v>
      </c>
      <c r="AA54">
        <v>7233</v>
      </c>
      <c r="AB54">
        <v>57</v>
      </c>
      <c r="AC54">
        <v>17.5</v>
      </c>
      <c r="AD54">
        <v>89.9</v>
      </c>
      <c r="AE54">
        <v>85.1</v>
      </c>
      <c r="AF54">
        <v>17.7</v>
      </c>
      <c r="AG54">
        <v>5.6</v>
      </c>
      <c r="AH54">
        <v>13.9</v>
      </c>
      <c r="AI54">
        <v>4.2</v>
      </c>
      <c r="AJ54">
        <v>1.8</v>
      </c>
      <c r="AK54">
        <v>50.1</v>
      </c>
      <c r="AL54">
        <v>41.2</v>
      </c>
    </row>
    <row r="55" spans="1:38" x14ac:dyDescent="0.2">
      <c r="A55" s="211"/>
      <c r="B55" s="211" t="s">
        <v>108</v>
      </c>
      <c r="C55">
        <v>4806</v>
      </c>
      <c r="D55">
        <v>40.5</v>
      </c>
      <c r="E55">
        <v>4.8</v>
      </c>
      <c r="F55">
        <v>70.099999999999994</v>
      </c>
      <c r="G55">
        <v>59.9</v>
      </c>
      <c r="H55">
        <v>5</v>
      </c>
      <c r="I55">
        <v>3</v>
      </c>
      <c r="J55">
        <v>3.1</v>
      </c>
      <c r="K55">
        <v>1.1000000000000001</v>
      </c>
      <c r="L55">
        <v>0.3</v>
      </c>
      <c r="M55">
        <v>33.200000000000003</v>
      </c>
      <c r="N55">
        <v>16.8</v>
      </c>
      <c r="O55">
        <v>7532</v>
      </c>
      <c r="P55">
        <v>36.4</v>
      </c>
      <c r="Q55">
        <v>4.8</v>
      </c>
      <c r="R55">
        <v>68.2</v>
      </c>
      <c r="S55">
        <v>59.8</v>
      </c>
      <c r="T55">
        <v>5</v>
      </c>
      <c r="U55">
        <v>2.2999999999999998</v>
      </c>
      <c r="V55">
        <v>2.7</v>
      </c>
      <c r="W55">
        <v>1</v>
      </c>
      <c r="X55">
        <v>0.2</v>
      </c>
      <c r="Y55">
        <v>28.8</v>
      </c>
      <c r="Z55">
        <v>21</v>
      </c>
      <c r="AA55">
        <v>12338</v>
      </c>
      <c r="AB55">
        <v>38</v>
      </c>
      <c r="AC55">
        <v>4.8</v>
      </c>
      <c r="AD55">
        <v>68.900000000000006</v>
      </c>
      <c r="AE55">
        <v>59.8</v>
      </c>
      <c r="AF55">
        <v>5</v>
      </c>
      <c r="AG55">
        <v>2.6</v>
      </c>
      <c r="AH55">
        <v>2.8</v>
      </c>
      <c r="AI55">
        <v>1</v>
      </c>
      <c r="AJ55">
        <v>0.3</v>
      </c>
      <c r="AK55">
        <v>30.5</v>
      </c>
      <c r="AL55">
        <v>19.399999999999999</v>
      </c>
    </row>
    <row r="56" spans="1:38" x14ac:dyDescent="0.2">
      <c r="A56" s="211"/>
      <c r="B56" s="211" t="s">
        <v>109</v>
      </c>
      <c r="C56">
        <v>857</v>
      </c>
      <c r="D56">
        <v>4.0999999999999996</v>
      </c>
      <c r="E56">
        <v>0.4</v>
      </c>
      <c r="F56">
        <v>10.4</v>
      </c>
      <c r="G56">
        <v>5.8</v>
      </c>
      <c r="H56">
        <v>0.4</v>
      </c>
      <c r="I56" t="s">
        <v>78</v>
      </c>
      <c r="J56">
        <v>0.4</v>
      </c>
      <c r="K56" t="s">
        <v>78</v>
      </c>
      <c r="L56" t="s">
        <v>78</v>
      </c>
      <c r="M56">
        <v>3.9</v>
      </c>
      <c r="N56">
        <v>1.1000000000000001</v>
      </c>
      <c r="O56">
        <v>1308</v>
      </c>
      <c r="P56">
        <v>5.4</v>
      </c>
      <c r="Q56">
        <v>0.7</v>
      </c>
      <c r="R56">
        <v>10.3</v>
      </c>
      <c r="S56">
        <v>7.6</v>
      </c>
      <c r="T56">
        <v>0.7</v>
      </c>
      <c r="U56" t="s">
        <v>78</v>
      </c>
      <c r="V56">
        <v>0.5</v>
      </c>
      <c r="W56" t="s">
        <v>78</v>
      </c>
      <c r="X56" t="s">
        <v>78</v>
      </c>
      <c r="Y56">
        <v>4.7</v>
      </c>
      <c r="Z56">
        <v>3.1</v>
      </c>
      <c r="AA56">
        <v>2165</v>
      </c>
      <c r="AB56">
        <v>4.8</v>
      </c>
      <c r="AC56">
        <v>0.6</v>
      </c>
      <c r="AD56">
        <v>10.3</v>
      </c>
      <c r="AE56">
        <v>6.9</v>
      </c>
      <c r="AF56">
        <v>0.6</v>
      </c>
      <c r="AG56">
        <v>0.3</v>
      </c>
      <c r="AH56">
        <v>0.5</v>
      </c>
      <c r="AI56" t="s">
        <v>78</v>
      </c>
      <c r="AJ56" t="s">
        <v>78</v>
      </c>
      <c r="AK56">
        <v>4.4000000000000004</v>
      </c>
      <c r="AL56">
        <v>2.2999999999999998</v>
      </c>
    </row>
    <row r="57" spans="1:38" x14ac:dyDescent="0.2">
      <c r="A57" s="211"/>
      <c r="B57" s="211" t="s">
        <v>110</v>
      </c>
      <c r="C57">
        <v>268</v>
      </c>
      <c r="D57">
        <v>2.2000000000000002</v>
      </c>
      <c r="E57" t="s">
        <v>78</v>
      </c>
      <c r="F57">
        <v>5.6</v>
      </c>
      <c r="G57">
        <v>3.4</v>
      </c>
      <c r="H57" t="s">
        <v>78</v>
      </c>
      <c r="I57" t="s">
        <v>78</v>
      </c>
      <c r="J57" t="s">
        <v>78</v>
      </c>
      <c r="K57" t="s">
        <v>78</v>
      </c>
      <c r="L57" t="s">
        <v>78</v>
      </c>
      <c r="M57">
        <v>1.9</v>
      </c>
      <c r="N57">
        <v>1.9</v>
      </c>
      <c r="O57">
        <v>307</v>
      </c>
      <c r="P57">
        <v>2.2999999999999998</v>
      </c>
      <c r="Q57" t="s">
        <v>78</v>
      </c>
      <c r="R57">
        <v>3.6</v>
      </c>
      <c r="S57">
        <v>2.9</v>
      </c>
      <c r="T57" t="s">
        <v>78</v>
      </c>
      <c r="U57" t="s">
        <v>78</v>
      </c>
      <c r="V57" t="s">
        <v>78</v>
      </c>
      <c r="W57" t="s">
        <v>78</v>
      </c>
      <c r="X57" t="s">
        <v>78</v>
      </c>
      <c r="Y57">
        <v>1.6</v>
      </c>
      <c r="Z57">
        <v>2</v>
      </c>
      <c r="AA57">
        <v>575</v>
      </c>
      <c r="AB57">
        <v>2.2999999999999998</v>
      </c>
      <c r="AC57">
        <v>0.7</v>
      </c>
      <c r="AD57">
        <v>4.5</v>
      </c>
      <c r="AE57">
        <v>3.1</v>
      </c>
      <c r="AF57">
        <v>0.7</v>
      </c>
      <c r="AG57" t="s">
        <v>78</v>
      </c>
      <c r="AH57">
        <v>0.7</v>
      </c>
      <c r="AI57" t="s">
        <v>78</v>
      </c>
      <c r="AJ57" t="s">
        <v>78</v>
      </c>
      <c r="AK57">
        <v>1.7</v>
      </c>
      <c r="AL57">
        <v>1.9</v>
      </c>
    </row>
    <row r="58" spans="1:38" x14ac:dyDescent="0.2">
      <c r="A58" s="211"/>
      <c r="B58" s="211" t="s">
        <v>111</v>
      </c>
      <c r="C58">
        <v>6522</v>
      </c>
      <c r="D58">
        <v>52.3</v>
      </c>
      <c r="E58">
        <v>24</v>
      </c>
      <c r="F58">
        <v>78.099999999999994</v>
      </c>
      <c r="G58">
        <v>73.2</v>
      </c>
      <c r="H58">
        <v>25.1</v>
      </c>
      <c r="I58">
        <v>10.199999999999999</v>
      </c>
      <c r="J58">
        <v>17.899999999999999</v>
      </c>
      <c r="K58">
        <v>5.6</v>
      </c>
      <c r="L58">
        <v>3.1</v>
      </c>
      <c r="M58">
        <v>39.799999999999997</v>
      </c>
      <c r="N58">
        <v>32.200000000000003</v>
      </c>
      <c r="O58">
        <v>12115</v>
      </c>
      <c r="P58">
        <v>38.200000000000003</v>
      </c>
      <c r="Q58">
        <v>14.2</v>
      </c>
      <c r="R58">
        <v>69.599999999999994</v>
      </c>
      <c r="S58">
        <v>64.099999999999994</v>
      </c>
      <c r="T58">
        <v>14.9</v>
      </c>
      <c r="U58">
        <v>4.3</v>
      </c>
      <c r="V58">
        <v>9.1999999999999993</v>
      </c>
      <c r="W58">
        <v>2.7</v>
      </c>
      <c r="X58">
        <v>0.9</v>
      </c>
      <c r="Y58">
        <v>25.2</v>
      </c>
      <c r="Z58">
        <v>27.1</v>
      </c>
      <c r="AA58">
        <v>18637</v>
      </c>
      <c r="AB58">
        <v>43.1</v>
      </c>
      <c r="AC58">
        <v>17.7</v>
      </c>
      <c r="AD58">
        <v>72.599999999999994</v>
      </c>
      <c r="AE58">
        <v>67.3</v>
      </c>
      <c r="AF58">
        <v>18.399999999999999</v>
      </c>
      <c r="AG58">
        <v>6.4</v>
      </c>
      <c r="AH58">
        <v>12.2</v>
      </c>
      <c r="AI58">
        <v>3.7</v>
      </c>
      <c r="AJ58">
        <v>1.7</v>
      </c>
      <c r="AK58">
        <v>30.4</v>
      </c>
      <c r="AL58">
        <v>28.9</v>
      </c>
    </row>
    <row r="59" spans="1:38" x14ac:dyDescent="0.2">
      <c r="A59" s="211"/>
      <c r="B59" s="211" t="s">
        <v>112</v>
      </c>
      <c r="C59">
        <v>1112</v>
      </c>
      <c r="D59">
        <v>47.6</v>
      </c>
      <c r="E59">
        <v>12.1</v>
      </c>
      <c r="F59">
        <v>81.099999999999994</v>
      </c>
      <c r="G59">
        <v>70.900000000000006</v>
      </c>
      <c r="H59">
        <v>12.2</v>
      </c>
      <c r="I59">
        <v>11.3</v>
      </c>
      <c r="J59">
        <v>10.199999999999999</v>
      </c>
      <c r="K59">
        <v>4.5</v>
      </c>
      <c r="L59">
        <v>2.2000000000000002</v>
      </c>
      <c r="M59">
        <v>40.6</v>
      </c>
      <c r="N59">
        <v>30.9</v>
      </c>
      <c r="O59">
        <v>2605</v>
      </c>
      <c r="P59">
        <v>49.9</v>
      </c>
      <c r="Q59">
        <v>13.5</v>
      </c>
      <c r="R59">
        <v>82.2</v>
      </c>
      <c r="S59">
        <v>75.400000000000006</v>
      </c>
      <c r="T59">
        <v>13.7</v>
      </c>
      <c r="U59">
        <v>7.6</v>
      </c>
      <c r="V59">
        <v>9.9</v>
      </c>
      <c r="W59">
        <v>4.4000000000000004</v>
      </c>
      <c r="X59">
        <v>1.9</v>
      </c>
      <c r="Y59">
        <v>39.6</v>
      </c>
      <c r="Z59">
        <v>39</v>
      </c>
      <c r="AA59">
        <v>3717</v>
      </c>
      <c r="AB59">
        <v>49.2</v>
      </c>
      <c r="AC59">
        <v>13.1</v>
      </c>
      <c r="AD59">
        <v>81.900000000000006</v>
      </c>
      <c r="AE59">
        <v>74</v>
      </c>
      <c r="AF59">
        <v>13.3</v>
      </c>
      <c r="AG59">
        <v>8.6999999999999993</v>
      </c>
      <c r="AH59">
        <v>10</v>
      </c>
      <c r="AI59">
        <v>4.4000000000000004</v>
      </c>
      <c r="AJ59">
        <v>2</v>
      </c>
      <c r="AK59">
        <v>39.9</v>
      </c>
      <c r="AL59">
        <v>36.6</v>
      </c>
    </row>
    <row r="60" spans="1:38" x14ac:dyDescent="0.2">
      <c r="A60" s="211"/>
      <c r="B60" s="211" t="s">
        <v>113</v>
      </c>
      <c r="C60">
        <v>689</v>
      </c>
      <c r="D60">
        <v>73.3</v>
      </c>
      <c r="E60">
        <v>40.5</v>
      </c>
      <c r="F60">
        <v>92.7</v>
      </c>
      <c r="G60">
        <v>88.7</v>
      </c>
      <c r="H60">
        <v>40.6</v>
      </c>
      <c r="I60">
        <v>18.100000000000001</v>
      </c>
      <c r="J60">
        <v>34.1</v>
      </c>
      <c r="K60">
        <v>12.3</v>
      </c>
      <c r="L60">
        <v>8.6999999999999993</v>
      </c>
      <c r="M60">
        <v>59.5</v>
      </c>
      <c r="N60">
        <v>56.4</v>
      </c>
      <c r="O60">
        <v>650</v>
      </c>
      <c r="P60">
        <v>68.900000000000006</v>
      </c>
      <c r="Q60">
        <v>34.200000000000003</v>
      </c>
      <c r="R60">
        <v>90.8</v>
      </c>
      <c r="S60">
        <v>84.3</v>
      </c>
      <c r="T60">
        <v>34.9</v>
      </c>
      <c r="U60">
        <v>13.1</v>
      </c>
      <c r="V60">
        <v>28</v>
      </c>
      <c r="W60">
        <v>9.4</v>
      </c>
      <c r="X60">
        <v>4.5999999999999996</v>
      </c>
      <c r="Y60">
        <v>51.2</v>
      </c>
      <c r="Z60">
        <v>57.6</v>
      </c>
      <c r="AA60">
        <v>1339</v>
      </c>
      <c r="AB60">
        <v>71.2</v>
      </c>
      <c r="AC60">
        <v>37.4</v>
      </c>
      <c r="AD60">
        <v>91.8</v>
      </c>
      <c r="AE60">
        <v>86.6</v>
      </c>
      <c r="AF60">
        <v>37.9</v>
      </c>
      <c r="AG60">
        <v>15.7</v>
      </c>
      <c r="AH60">
        <v>31.1</v>
      </c>
      <c r="AI60">
        <v>10.9</v>
      </c>
      <c r="AJ60">
        <v>6.7</v>
      </c>
      <c r="AK60">
        <v>55.5</v>
      </c>
      <c r="AL60">
        <v>57</v>
      </c>
    </row>
    <row r="61" spans="1:38" x14ac:dyDescent="0.2">
      <c r="A61" s="211"/>
      <c r="B61" s="211" t="s">
        <v>114</v>
      </c>
      <c r="C61">
        <v>315</v>
      </c>
      <c r="D61">
        <v>74.900000000000006</v>
      </c>
      <c r="E61">
        <v>53</v>
      </c>
      <c r="F61">
        <v>88.6</v>
      </c>
      <c r="G61">
        <v>85.4</v>
      </c>
      <c r="H61">
        <v>53.3</v>
      </c>
      <c r="I61">
        <v>25.4</v>
      </c>
      <c r="J61">
        <v>46.3</v>
      </c>
      <c r="K61">
        <v>15.2</v>
      </c>
      <c r="L61">
        <v>10.199999999999999</v>
      </c>
      <c r="M61">
        <v>67.400000000000006</v>
      </c>
      <c r="N61">
        <v>58.1</v>
      </c>
      <c r="O61">
        <v>412</v>
      </c>
      <c r="P61">
        <v>67.5</v>
      </c>
      <c r="Q61">
        <v>41.5</v>
      </c>
      <c r="R61">
        <v>89.8</v>
      </c>
      <c r="S61">
        <v>86.2</v>
      </c>
      <c r="T61">
        <v>41.5</v>
      </c>
      <c r="U61">
        <v>17.7</v>
      </c>
      <c r="V61">
        <v>35.200000000000003</v>
      </c>
      <c r="W61">
        <v>14.3</v>
      </c>
      <c r="X61">
        <v>9.1999999999999993</v>
      </c>
      <c r="Y61">
        <v>53.9</v>
      </c>
      <c r="Z61">
        <v>56</v>
      </c>
      <c r="AA61">
        <v>727</v>
      </c>
      <c r="AB61">
        <v>70.7</v>
      </c>
      <c r="AC61">
        <v>46.5</v>
      </c>
      <c r="AD61">
        <v>89.3</v>
      </c>
      <c r="AE61">
        <v>85.8</v>
      </c>
      <c r="AF61">
        <v>46.6</v>
      </c>
      <c r="AG61">
        <v>21</v>
      </c>
      <c r="AH61">
        <v>40</v>
      </c>
      <c r="AI61">
        <v>14.7</v>
      </c>
      <c r="AJ61">
        <v>9.6</v>
      </c>
      <c r="AK61">
        <v>59.8</v>
      </c>
      <c r="AL61">
        <v>56.9</v>
      </c>
    </row>
    <row r="62" spans="1:38" x14ac:dyDescent="0.2">
      <c r="A62" s="211"/>
      <c r="B62" s="211" t="s">
        <v>115</v>
      </c>
      <c r="C62">
        <v>21</v>
      </c>
      <c r="D62">
        <v>38.1</v>
      </c>
      <c r="E62" t="s">
        <v>78</v>
      </c>
      <c r="F62">
        <v>57.1</v>
      </c>
      <c r="G62">
        <v>47.6</v>
      </c>
      <c r="H62" t="s">
        <v>78</v>
      </c>
      <c r="I62" t="s">
        <v>78</v>
      </c>
      <c r="J62" t="s">
        <v>78</v>
      </c>
      <c r="K62" t="s">
        <v>78</v>
      </c>
      <c r="L62" t="s">
        <v>78</v>
      </c>
      <c r="M62">
        <v>19</v>
      </c>
      <c r="N62">
        <v>28.6</v>
      </c>
      <c r="O62">
        <v>27</v>
      </c>
      <c r="P62">
        <v>40.700000000000003</v>
      </c>
      <c r="Q62" t="s">
        <v>78</v>
      </c>
      <c r="R62">
        <v>63</v>
      </c>
      <c r="S62">
        <v>59.3</v>
      </c>
      <c r="T62" t="s">
        <v>78</v>
      </c>
      <c r="U62" t="s">
        <v>78</v>
      </c>
      <c r="V62" t="s">
        <v>78</v>
      </c>
      <c r="W62" t="s">
        <v>78</v>
      </c>
      <c r="X62" t="s">
        <v>78</v>
      </c>
      <c r="Y62">
        <v>14.8</v>
      </c>
      <c r="Z62">
        <v>22.2</v>
      </c>
      <c r="AA62">
        <v>48</v>
      </c>
      <c r="AB62">
        <v>39.6</v>
      </c>
      <c r="AC62">
        <v>12.5</v>
      </c>
      <c r="AD62">
        <v>60.4</v>
      </c>
      <c r="AE62">
        <v>54.2</v>
      </c>
      <c r="AF62">
        <v>12.5</v>
      </c>
      <c r="AG62" t="s">
        <v>78</v>
      </c>
      <c r="AH62">
        <v>10.4</v>
      </c>
      <c r="AI62" t="s">
        <v>78</v>
      </c>
      <c r="AJ62" t="s">
        <v>78</v>
      </c>
      <c r="AK62">
        <v>16.7</v>
      </c>
      <c r="AL62">
        <v>25</v>
      </c>
    </row>
    <row r="63" spans="1:38" x14ac:dyDescent="0.2">
      <c r="A63" s="211"/>
      <c r="B63" s="211" t="s">
        <v>116</v>
      </c>
      <c r="C63">
        <v>774</v>
      </c>
      <c r="D63">
        <v>62.8</v>
      </c>
      <c r="E63">
        <v>33.1</v>
      </c>
      <c r="F63">
        <v>80.5</v>
      </c>
      <c r="G63">
        <v>75.099999999999994</v>
      </c>
      <c r="H63">
        <v>34.1</v>
      </c>
      <c r="I63">
        <v>18</v>
      </c>
      <c r="J63">
        <v>27.8</v>
      </c>
      <c r="K63">
        <v>11.9</v>
      </c>
      <c r="L63">
        <v>8.1</v>
      </c>
      <c r="M63">
        <v>53.9</v>
      </c>
      <c r="N63">
        <v>46.1</v>
      </c>
      <c r="O63">
        <v>1102</v>
      </c>
      <c r="P63">
        <v>55.3</v>
      </c>
      <c r="Q63">
        <v>27.2</v>
      </c>
      <c r="R63">
        <v>80.400000000000006</v>
      </c>
      <c r="S63">
        <v>76</v>
      </c>
      <c r="T63">
        <v>27.8</v>
      </c>
      <c r="U63">
        <v>12</v>
      </c>
      <c r="V63">
        <v>22.8</v>
      </c>
      <c r="W63">
        <v>9.8000000000000007</v>
      </c>
      <c r="X63">
        <v>5.4</v>
      </c>
      <c r="Y63">
        <v>43.8</v>
      </c>
      <c r="Z63">
        <v>46.1</v>
      </c>
      <c r="AA63">
        <v>1876</v>
      </c>
      <c r="AB63">
        <v>58.4</v>
      </c>
      <c r="AC63">
        <v>29.6</v>
      </c>
      <c r="AD63">
        <v>80.400000000000006</v>
      </c>
      <c r="AE63">
        <v>75.599999999999994</v>
      </c>
      <c r="AF63">
        <v>30.4</v>
      </c>
      <c r="AG63">
        <v>14.4</v>
      </c>
      <c r="AH63">
        <v>24.8</v>
      </c>
      <c r="AI63">
        <v>10.7</v>
      </c>
      <c r="AJ63">
        <v>6.5</v>
      </c>
      <c r="AK63">
        <v>47.9</v>
      </c>
      <c r="AL63">
        <v>46.1</v>
      </c>
    </row>
    <row r="64" spans="1:38" x14ac:dyDescent="0.2">
      <c r="A64" s="211"/>
      <c r="B64" s="211" t="s">
        <v>117</v>
      </c>
      <c r="C64">
        <v>782</v>
      </c>
      <c r="D64">
        <v>43</v>
      </c>
      <c r="E64">
        <v>22.5</v>
      </c>
      <c r="F64">
        <v>61.9</v>
      </c>
      <c r="G64">
        <v>55.1</v>
      </c>
      <c r="H64">
        <v>23.1</v>
      </c>
      <c r="I64">
        <v>12.1</v>
      </c>
      <c r="J64">
        <v>18.899999999999999</v>
      </c>
      <c r="K64">
        <v>7.4</v>
      </c>
      <c r="L64">
        <v>5.2</v>
      </c>
      <c r="M64">
        <v>36.1</v>
      </c>
      <c r="N64">
        <v>35.799999999999997</v>
      </c>
      <c r="O64">
        <v>4238</v>
      </c>
      <c r="P64">
        <v>47.4</v>
      </c>
      <c r="Q64">
        <v>24</v>
      </c>
      <c r="R64">
        <v>68.099999999999994</v>
      </c>
      <c r="S64">
        <v>63.5</v>
      </c>
      <c r="T64">
        <v>24.6</v>
      </c>
      <c r="U64">
        <v>8.6</v>
      </c>
      <c r="V64">
        <v>20</v>
      </c>
      <c r="W64">
        <v>7.6</v>
      </c>
      <c r="X64">
        <v>4</v>
      </c>
      <c r="Y64">
        <v>37.1</v>
      </c>
      <c r="Z64">
        <v>42.8</v>
      </c>
      <c r="AA64">
        <v>5020</v>
      </c>
      <c r="AB64">
        <v>46.7</v>
      </c>
      <c r="AC64">
        <v>23.8</v>
      </c>
      <c r="AD64">
        <v>67.099999999999994</v>
      </c>
      <c r="AE64">
        <v>62.2</v>
      </c>
      <c r="AF64">
        <v>24.4</v>
      </c>
      <c r="AG64">
        <v>9.1</v>
      </c>
      <c r="AH64">
        <v>19.8</v>
      </c>
      <c r="AI64">
        <v>7.6</v>
      </c>
      <c r="AJ64">
        <v>4.2</v>
      </c>
      <c r="AK64">
        <v>37</v>
      </c>
      <c r="AL64">
        <v>41.7</v>
      </c>
    </row>
    <row r="65" spans="1:38" x14ac:dyDescent="0.2">
      <c r="A65" s="211"/>
      <c r="B65" s="211" t="s">
        <v>118</v>
      </c>
      <c r="C65">
        <v>1458</v>
      </c>
      <c r="D65">
        <v>63.6</v>
      </c>
      <c r="E65">
        <v>32.200000000000003</v>
      </c>
      <c r="F65">
        <v>87.4</v>
      </c>
      <c r="G65">
        <v>81.8</v>
      </c>
      <c r="H65">
        <v>33.200000000000003</v>
      </c>
      <c r="I65">
        <v>14.8</v>
      </c>
      <c r="J65">
        <v>25.2</v>
      </c>
      <c r="K65">
        <v>7.3</v>
      </c>
      <c r="L65">
        <v>4.3</v>
      </c>
      <c r="M65">
        <v>52.6</v>
      </c>
      <c r="N65">
        <v>43.9</v>
      </c>
      <c r="O65">
        <v>1554</v>
      </c>
      <c r="P65">
        <v>59.5</v>
      </c>
      <c r="Q65">
        <v>24.5</v>
      </c>
      <c r="R65">
        <v>85.6</v>
      </c>
      <c r="S65">
        <v>81.400000000000006</v>
      </c>
      <c r="T65">
        <v>25.3</v>
      </c>
      <c r="U65">
        <v>10.1</v>
      </c>
      <c r="V65">
        <v>18.3</v>
      </c>
      <c r="W65">
        <v>7</v>
      </c>
      <c r="X65">
        <v>3.8</v>
      </c>
      <c r="Y65">
        <v>39.700000000000003</v>
      </c>
      <c r="Z65">
        <v>42.3</v>
      </c>
      <c r="AA65">
        <v>3012</v>
      </c>
      <c r="AB65">
        <v>61.5</v>
      </c>
      <c r="AC65">
        <v>28.2</v>
      </c>
      <c r="AD65">
        <v>86.5</v>
      </c>
      <c r="AE65">
        <v>81.599999999999994</v>
      </c>
      <c r="AF65">
        <v>29.1</v>
      </c>
      <c r="AG65">
        <v>12.4</v>
      </c>
      <c r="AH65">
        <v>21.6</v>
      </c>
      <c r="AI65">
        <v>7.2</v>
      </c>
      <c r="AJ65">
        <v>4.0999999999999996</v>
      </c>
      <c r="AK65">
        <v>46</v>
      </c>
      <c r="AL65">
        <v>43.1</v>
      </c>
    </row>
    <row r="66" spans="1:38" x14ac:dyDescent="0.2">
      <c r="A66" s="211"/>
      <c r="B66" s="211"/>
      <c r="C66" t="s">
        <v>78</v>
      </c>
      <c r="D66" t="s">
        <v>78</v>
      </c>
      <c r="E66" t="s">
        <v>78</v>
      </c>
      <c r="F66" t="s">
        <v>78</v>
      </c>
      <c r="G66" t="s">
        <v>78</v>
      </c>
      <c r="H66" t="s">
        <v>78</v>
      </c>
      <c r="I66" t="s">
        <v>78</v>
      </c>
      <c r="J66" t="s">
        <v>78</v>
      </c>
      <c r="K66" t="s">
        <v>78</v>
      </c>
      <c r="L66" t="s">
        <v>78</v>
      </c>
      <c r="M66" t="s">
        <v>78</v>
      </c>
      <c r="N66" t="s">
        <v>78</v>
      </c>
      <c r="O66">
        <v>0</v>
      </c>
      <c r="P66" t="s">
        <v>119</v>
      </c>
      <c r="Q66" t="s">
        <v>119</v>
      </c>
      <c r="R66" t="s">
        <v>119</v>
      </c>
      <c r="S66" t="s">
        <v>119</v>
      </c>
      <c r="T66" t="s">
        <v>119</v>
      </c>
      <c r="U66" t="s">
        <v>119</v>
      </c>
      <c r="V66" t="s">
        <v>119</v>
      </c>
      <c r="W66" t="s">
        <v>119</v>
      </c>
      <c r="X66" t="s">
        <v>119</v>
      </c>
      <c r="Y66" t="s">
        <v>119</v>
      </c>
      <c r="Z66" t="s">
        <v>119</v>
      </c>
      <c r="AA66" t="s">
        <v>78</v>
      </c>
      <c r="AB66" t="s">
        <v>78</v>
      </c>
      <c r="AC66" t="s">
        <v>78</v>
      </c>
      <c r="AD66" t="s">
        <v>78</v>
      </c>
      <c r="AE66" t="s">
        <v>78</v>
      </c>
      <c r="AF66" t="s">
        <v>78</v>
      </c>
      <c r="AG66" t="s">
        <v>78</v>
      </c>
      <c r="AH66" t="s">
        <v>78</v>
      </c>
      <c r="AI66" t="s">
        <v>78</v>
      </c>
      <c r="AJ66" t="s">
        <v>78</v>
      </c>
      <c r="AK66" t="s">
        <v>78</v>
      </c>
      <c r="AL66" t="s">
        <v>78</v>
      </c>
    </row>
    <row r="67" spans="1:38" ht="22.5" x14ac:dyDescent="0.2">
      <c r="A67" s="211"/>
      <c r="B67" s="189" t="s">
        <v>492</v>
      </c>
      <c r="C67">
        <v>19751</v>
      </c>
      <c r="D67">
        <v>49.2</v>
      </c>
      <c r="E67">
        <v>18.8</v>
      </c>
      <c r="F67">
        <v>74.5</v>
      </c>
      <c r="G67">
        <v>67.900000000000006</v>
      </c>
      <c r="H67">
        <v>19.3</v>
      </c>
      <c r="I67">
        <v>9</v>
      </c>
      <c r="J67">
        <v>14.6</v>
      </c>
      <c r="K67">
        <v>4.9000000000000004</v>
      </c>
      <c r="L67">
        <v>2.8</v>
      </c>
      <c r="M67">
        <v>40.200000000000003</v>
      </c>
      <c r="N67">
        <v>30</v>
      </c>
      <c r="O67">
        <v>36937</v>
      </c>
      <c r="P67">
        <v>42.9</v>
      </c>
      <c r="Q67">
        <v>14.6</v>
      </c>
      <c r="R67">
        <v>71.8</v>
      </c>
      <c r="S67">
        <v>66.099999999999994</v>
      </c>
      <c r="T67">
        <v>15</v>
      </c>
      <c r="U67">
        <v>5.3</v>
      </c>
      <c r="V67">
        <v>10.7</v>
      </c>
      <c r="W67">
        <v>3.7</v>
      </c>
      <c r="X67">
        <v>1.6</v>
      </c>
      <c r="Y67">
        <v>32.4</v>
      </c>
      <c r="Z67">
        <v>31.6</v>
      </c>
      <c r="AA67">
        <v>56688</v>
      </c>
      <c r="AB67">
        <v>45.1</v>
      </c>
      <c r="AC67">
        <v>16.100000000000001</v>
      </c>
      <c r="AD67">
        <v>72.7</v>
      </c>
      <c r="AE67">
        <v>66.7</v>
      </c>
      <c r="AF67">
        <v>16.5</v>
      </c>
      <c r="AG67">
        <v>6.6</v>
      </c>
      <c r="AH67">
        <v>12.1</v>
      </c>
      <c r="AI67">
        <v>4.0999999999999996</v>
      </c>
      <c r="AJ67">
        <v>2.1</v>
      </c>
      <c r="AK67">
        <v>35.1</v>
      </c>
      <c r="AL67">
        <v>31.1</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L67"/>
  <sheetViews>
    <sheetView zoomScale="85" zoomScaleNormal="85" workbookViewId="0">
      <selection activeCell="B64" sqref="B64"/>
    </sheetView>
  </sheetViews>
  <sheetFormatPr defaultRowHeight="12.75" x14ac:dyDescent="0.2"/>
  <cols>
    <col min="2" max="2" width="16.85546875" customWidth="1"/>
    <col min="258" max="258" width="16.85546875" customWidth="1"/>
    <col min="514" max="514" width="16.85546875" customWidth="1"/>
    <col min="770" max="770" width="16.85546875" customWidth="1"/>
    <col min="1026" max="1026" width="16.85546875" customWidth="1"/>
    <col min="1282" max="1282" width="16.85546875" customWidth="1"/>
    <col min="1538" max="1538" width="16.85546875" customWidth="1"/>
    <col min="1794" max="1794" width="16.85546875" customWidth="1"/>
    <col min="2050" max="2050" width="16.85546875" customWidth="1"/>
    <col min="2306" max="2306" width="16.85546875" customWidth="1"/>
    <col min="2562" max="2562" width="16.85546875" customWidth="1"/>
    <col min="2818" max="2818" width="16.85546875" customWidth="1"/>
    <col min="3074" max="3074" width="16.85546875" customWidth="1"/>
    <col min="3330" max="3330" width="16.85546875" customWidth="1"/>
    <col min="3586" max="3586" width="16.85546875" customWidth="1"/>
    <col min="3842" max="3842" width="16.85546875" customWidth="1"/>
    <col min="4098" max="4098" width="16.85546875" customWidth="1"/>
    <col min="4354" max="4354" width="16.85546875" customWidth="1"/>
    <col min="4610" max="4610" width="16.85546875" customWidth="1"/>
    <col min="4866" max="4866" width="16.85546875" customWidth="1"/>
    <col min="5122" max="5122" width="16.85546875" customWidth="1"/>
    <col min="5378" max="5378" width="16.85546875" customWidth="1"/>
    <col min="5634" max="5634" width="16.85546875" customWidth="1"/>
    <col min="5890" max="5890" width="16.85546875" customWidth="1"/>
    <col min="6146" max="6146" width="16.85546875" customWidth="1"/>
    <col min="6402" max="6402" width="16.85546875" customWidth="1"/>
    <col min="6658" max="6658" width="16.85546875" customWidth="1"/>
    <col min="6914" max="6914" width="16.85546875" customWidth="1"/>
    <col min="7170" max="7170" width="16.85546875" customWidth="1"/>
    <col min="7426" max="7426" width="16.85546875" customWidth="1"/>
    <col min="7682" max="7682" width="16.85546875" customWidth="1"/>
    <col min="7938" max="7938" width="16.85546875" customWidth="1"/>
    <col min="8194" max="8194" width="16.85546875" customWidth="1"/>
    <col min="8450" max="8450" width="16.85546875" customWidth="1"/>
    <col min="8706" max="8706" width="16.85546875" customWidth="1"/>
    <col min="8962" max="8962" width="16.85546875" customWidth="1"/>
    <col min="9218" max="9218" width="16.85546875" customWidth="1"/>
    <col min="9474" max="9474" width="16.85546875" customWidth="1"/>
    <col min="9730" max="9730" width="16.85546875" customWidth="1"/>
    <col min="9986" max="9986" width="16.85546875" customWidth="1"/>
    <col min="10242" max="10242" width="16.85546875" customWidth="1"/>
    <col min="10498" max="10498" width="16.85546875" customWidth="1"/>
    <col min="10754" max="10754" width="16.85546875" customWidth="1"/>
    <col min="11010" max="11010" width="16.85546875" customWidth="1"/>
    <col min="11266" max="11266" width="16.85546875" customWidth="1"/>
    <col min="11522" max="11522" width="16.85546875" customWidth="1"/>
    <col min="11778" max="11778" width="16.85546875" customWidth="1"/>
    <col min="12034" max="12034" width="16.85546875" customWidth="1"/>
    <col min="12290" max="12290" width="16.85546875" customWidth="1"/>
    <col min="12546" max="12546" width="16.85546875" customWidth="1"/>
    <col min="12802" max="12802" width="16.85546875" customWidth="1"/>
    <col min="13058" max="13058" width="16.85546875" customWidth="1"/>
    <col min="13314" max="13314" width="16.85546875" customWidth="1"/>
    <col min="13570" max="13570" width="16.85546875" customWidth="1"/>
    <col min="13826" max="13826" width="16.85546875" customWidth="1"/>
    <col min="14082" max="14082" width="16.85546875" customWidth="1"/>
    <col min="14338" max="14338" width="16.85546875" customWidth="1"/>
    <col min="14594" max="14594" width="16.85546875" customWidth="1"/>
    <col min="14850" max="14850" width="16.85546875" customWidth="1"/>
    <col min="15106" max="15106" width="16.85546875" customWidth="1"/>
    <col min="15362" max="15362" width="16.85546875" customWidth="1"/>
    <col min="15618" max="15618" width="16.85546875" customWidth="1"/>
    <col min="15874" max="15874" width="16.85546875" customWidth="1"/>
    <col min="16130" max="16130" width="16.85546875" customWidth="1"/>
  </cols>
  <sheetData>
    <row r="1" spans="1:38" ht="15.75" x14ac:dyDescent="0.25">
      <c r="A1" s="298"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row>
    <row r="2" spans="1:38"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row>
    <row r="3" spans="1:38" x14ac:dyDescent="0.2">
      <c r="A3" s="302"/>
      <c r="B3" s="211"/>
      <c r="C3" s="211" t="s">
        <v>53</v>
      </c>
      <c r="D3" s="211"/>
      <c r="E3" s="211"/>
      <c r="F3" s="211"/>
      <c r="G3" s="211"/>
      <c r="H3" s="211"/>
      <c r="I3" s="211"/>
      <c r="J3" s="211"/>
      <c r="K3" s="211"/>
      <c r="L3" s="211"/>
      <c r="M3" s="211"/>
      <c r="N3" s="211"/>
      <c r="O3" s="211" t="s">
        <v>54</v>
      </c>
      <c r="P3" s="211"/>
      <c r="Q3" s="211"/>
      <c r="R3" s="211"/>
      <c r="S3" s="211"/>
      <c r="T3" s="211"/>
      <c r="U3" s="211"/>
      <c r="V3" s="211"/>
      <c r="W3" s="211"/>
      <c r="X3" s="211"/>
      <c r="Y3" s="211"/>
      <c r="Z3" s="211"/>
      <c r="AA3" s="211" t="s">
        <v>55</v>
      </c>
      <c r="AB3" s="211"/>
      <c r="AC3" s="211"/>
      <c r="AD3" s="211"/>
      <c r="AE3" s="211"/>
      <c r="AF3" s="211"/>
      <c r="AG3" s="211"/>
      <c r="AH3" s="211"/>
      <c r="AI3" s="211"/>
      <c r="AJ3" s="211"/>
      <c r="AK3" s="211"/>
      <c r="AL3" s="211"/>
    </row>
    <row r="4" spans="1:38" x14ac:dyDescent="0.2">
      <c r="A4" s="211"/>
      <c r="B4" s="211"/>
      <c r="C4" s="211" t="s">
        <v>269</v>
      </c>
      <c r="D4" s="211" t="s">
        <v>270</v>
      </c>
      <c r="E4" s="211"/>
      <c r="F4" s="211"/>
      <c r="G4" s="211"/>
      <c r="H4" s="211"/>
      <c r="I4" s="211"/>
      <c r="J4" s="211"/>
      <c r="K4" s="211"/>
      <c r="L4" s="211"/>
      <c r="M4" s="211"/>
      <c r="N4" s="211"/>
      <c r="O4" s="211" t="s">
        <v>269</v>
      </c>
      <c r="P4" s="211" t="s">
        <v>270</v>
      </c>
      <c r="Q4" s="211"/>
      <c r="R4" s="211"/>
      <c r="S4" s="211"/>
      <c r="T4" s="211"/>
      <c r="U4" s="211"/>
      <c r="V4" s="211"/>
      <c r="W4" s="211"/>
      <c r="X4" s="211"/>
      <c r="Y4" s="211"/>
      <c r="Z4" s="211"/>
      <c r="AA4" s="211" t="s">
        <v>269</v>
      </c>
      <c r="AB4" s="211" t="s">
        <v>270</v>
      </c>
      <c r="AC4" s="211"/>
      <c r="AD4" s="211"/>
      <c r="AE4" s="211"/>
      <c r="AF4" s="211"/>
      <c r="AG4" s="211"/>
      <c r="AH4" s="211"/>
      <c r="AI4" s="211"/>
      <c r="AJ4" s="211"/>
      <c r="AK4" s="211"/>
      <c r="AL4" s="211"/>
    </row>
    <row r="5" spans="1:38" x14ac:dyDescent="0.2">
      <c r="A5" s="211"/>
      <c r="B5" s="211"/>
      <c r="C5" s="211">
        <v>1</v>
      </c>
      <c r="D5" s="211">
        <v>1</v>
      </c>
      <c r="E5" s="211"/>
      <c r="F5" s="211"/>
      <c r="G5" s="211"/>
      <c r="H5" s="211"/>
      <c r="I5" s="211"/>
      <c r="J5" s="211"/>
      <c r="K5" s="211"/>
      <c r="L5" s="211"/>
      <c r="M5" s="211"/>
      <c r="N5" s="211"/>
      <c r="O5" s="211">
        <v>1</v>
      </c>
      <c r="P5" s="211">
        <v>1</v>
      </c>
      <c r="Q5" s="211"/>
      <c r="R5" s="211"/>
      <c r="S5" s="211"/>
      <c r="T5" s="211"/>
      <c r="U5" s="211"/>
      <c r="V5" s="211"/>
      <c r="W5" s="211"/>
      <c r="X5" s="211"/>
      <c r="Y5" s="211"/>
      <c r="Z5" s="211"/>
      <c r="AA5" s="211">
        <v>1</v>
      </c>
      <c r="AB5" s="211">
        <v>1</v>
      </c>
      <c r="AC5" s="211"/>
      <c r="AD5" s="211"/>
      <c r="AE5" s="211"/>
      <c r="AF5" s="211"/>
      <c r="AG5" s="211"/>
      <c r="AH5" s="211"/>
      <c r="AI5" s="211"/>
      <c r="AJ5" s="211"/>
      <c r="AK5" s="211"/>
      <c r="AL5" s="211"/>
    </row>
    <row r="6" spans="1:38" x14ac:dyDescent="0.2">
      <c r="A6" s="211"/>
      <c r="B6" s="211"/>
      <c r="C6" s="211" t="s">
        <v>76</v>
      </c>
      <c r="D6" s="211" t="s">
        <v>271</v>
      </c>
      <c r="E6" s="211" t="s">
        <v>272</v>
      </c>
      <c r="F6" s="211" t="s">
        <v>273</v>
      </c>
      <c r="G6" s="211" t="s">
        <v>274</v>
      </c>
      <c r="H6" s="211" t="s">
        <v>275</v>
      </c>
      <c r="I6" s="211" t="s">
        <v>276</v>
      </c>
      <c r="J6" s="211" t="s">
        <v>277</v>
      </c>
      <c r="K6" s="211" t="s">
        <v>278</v>
      </c>
      <c r="L6" s="211" t="s">
        <v>279</v>
      </c>
      <c r="M6" s="211" t="s">
        <v>280</v>
      </c>
      <c r="N6" s="211" t="s">
        <v>281</v>
      </c>
      <c r="O6" s="211" t="s">
        <v>76</v>
      </c>
      <c r="P6" s="211" t="s">
        <v>271</v>
      </c>
      <c r="Q6" s="211" t="s">
        <v>272</v>
      </c>
      <c r="R6" s="211" t="s">
        <v>273</v>
      </c>
      <c r="S6" s="211" t="s">
        <v>274</v>
      </c>
      <c r="T6" s="211" t="s">
        <v>275</v>
      </c>
      <c r="U6" s="211" t="s">
        <v>276</v>
      </c>
      <c r="V6" s="211" t="s">
        <v>277</v>
      </c>
      <c r="W6" s="211" t="s">
        <v>278</v>
      </c>
      <c r="X6" s="211" t="s">
        <v>279</v>
      </c>
      <c r="Y6" s="211" t="s">
        <v>280</v>
      </c>
      <c r="Z6" s="211" t="s">
        <v>281</v>
      </c>
      <c r="AA6" s="211" t="s">
        <v>76</v>
      </c>
      <c r="AB6" s="211" t="s">
        <v>271</v>
      </c>
      <c r="AC6" s="211" t="s">
        <v>272</v>
      </c>
      <c r="AD6" s="211" t="s">
        <v>273</v>
      </c>
      <c r="AE6" s="211" t="s">
        <v>274</v>
      </c>
      <c r="AF6" s="211" t="s">
        <v>275</v>
      </c>
      <c r="AG6" s="211" t="s">
        <v>276</v>
      </c>
      <c r="AH6" s="211" t="s">
        <v>277</v>
      </c>
      <c r="AI6" s="211" t="s">
        <v>278</v>
      </c>
      <c r="AJ6" s="211" t="s">
        <v>279</v>
      </c>
      <c r="AK6" s="211" t="s">
        <v>280</v>
      </c>
      <c r="AL6" s="211" t="s">
        <v>281</v>
      </c>
    </row>
    <row r="7" spans="1:38" x14ac:dyDescent="0.2">
      <c r="A7" s="211"/>
      <c r="B7" s="211"/>
      <c r="C7" s="211">
        <v>1</v>
      </c>
      <c r="D7" s="211">
        <v>1</v>
      </c>
      <c r="E7" s="211">
        <v>1</v>
      </c>
      <c r="F7" s="211">
        <v>1</v>
      </c>
      <c r="G7" s="211">
        <v>1</v>
      </c>
      <c r="H7" s="211">
        <v>1</v>
      </c>
      <c r="I7" s="211">
        <v>1</v>
      </c>
      <c r="J7" s="211">
        <v>1</v>
      </c>
      <c r="K7" s="211">
        <v>1</v>
      </c>
      <c r="L7" s="211">
        <v>1</v>
      </c>
      <c r="M7" s="211">
        <v>1</v>
      </c>
      <c r="N7" s="211">
        <v>1</v>
      </c>
      <c r="O7" s="211">
        <v>1</v>
      </c>
      <c r="P7" s="211">
        <v>1</v>
      </c>
      <c r="Q7" s="211">
        <v>1</v>
      </c>
      <c r="R7" s="211">
        <v>1</v>
      </c>
      <c r="S7" s="211">
        <v>1</v>
      </c>
      <c r="T7" s="211">
        <v>1</v>
      </c>
      <c r="U7" s="211" t="s">
        <v>64</v>
      </c>
      <c r="V7" s="211">
        <v>1</v>
      </c>
      <c r="W7" s="211">
        <v>1</v>
      </c>
      <c r="X7" s="211">
        <v>1</v>
      </c>
      <c r="Y7" s="211">
        <v>1</v>
      </c>
      <c r="Z7" s="211">
        <v>1</v>
      </c>
      <c r="AA7" s="211">
        <v>1</v>
      </c>
      <c r="AB7" s="211">
        <v>1</v>
      </c>
      <c r="AC7" s="211">
        <v>1</v>
      </c>
      <c r="AD7" s="211">
        <v>1</v>
      </c>
      <c r="AE7" s="211">
        <v>1</v>
      </c>
      <c r="AF7" s="211" t="s">
        <v>64</v>
      </c>
      <c r="AG7" s="211">
        <v>1</v>
      </c>
      <c r="AH7" s="211">
        <v>1</v>
      </c>
      <c r="AI7" s="211">
        <v>1</v>
      </c>
      <c r="AJ7" s="211">
        <v>1</v>
      </c>
      <c r="AK7" s="211">
        <v>1</v>
      </c>
      <c r="AL7" s="211">
        <v>1</v>
      </c>
    </row>
    <row r="8" spans="1:38" x14ac:dyDescent="0.2">
      <c r="A8" s="211"/>
      <c r="B8" s="211"/>
      <c r="C8" s="211" t="s">
        <v>76</v>
      </c>
      <c r="D8" s="211" t="s">
        <v>76</v>
      </c>
      <c r="E8" s="211" t="s">
        <v>76</v>
      </c>
      <c r="F8" s="211" t="s">
        <v>76</v>
      </c>
      <c r="G8" s="211" t="s">
        <v>76</v>
      </c>
      <c r="H8" s="211" t="s">
        <v>76</v>
      </c>
      <c r="I8" s="211" t="s">
        <v>76</v>
      </c>
      <c r="J8" s="211" t="s">
        <v>76</v>
      </c>
      <c r="K8" s="211" t="s">
        <v>76</v>
      </c>
      <c r="L8" s="211" t="s">
        <v>76</v>
      </c>
      <c r="M8" s="211" t="s">
        <v>76</v>
      </c>
      <c r="N8" s="211" t="s">
        <v>76</v>
      </c>
      <c r="O8" s="211" t="s">
        <v>76</v>
      </c>
      <c r="P8" s="211" t="s">
        <v>76</v>
      </c>
      <c r="Q8" s="211" t="s">
        <v>76</v>
      </c>
      <c r="R8" s="211" t="s">
        <v>76</v>
      </c>
      <c r="S8" s="211" t="s">
        <v>76</v>
      </c>
      <c r="T8" s="211" t="s">
        <v>76</v>
      </c>
      <c r="U8" s="211" t="s">
        <v>76</v>
      </c>
      <c r="V8" s="211" t="s">
        <v>76</v>
      </c>
      <c r="W8" s="211" t="s">
        <v>76</v>
      </c>
      <c r="X8" s="211" t="s">
        <v>76</v>
      </c>
      <c r="Y8" s="211" t="s">
        <v>76</v>
      </c>
      <c r="Z8" s="211" t="s">
        <v>76</v>
      </c>
      <c r="AA8" s="211" t="s">
        <v>76</v>
      </c>
      <c r="AB8" s="211" t="s">
        <v>76</v>
      </c>
      <c r="AC8" s="211" t="s">
        <v>76</v>
      </c>
      <c r="AD8" s="211" t="s">
        <v>76</v>
      </c>
      <c r="AE8" s="211" t="s">
        <v>76</v>
      </c>
      <c r="AF8" s="211" t="s">
        <v>76</v>
      </c>
      <c r="AG8" s="211" t="s">
        <v>76</v>
      </c>
      <c r="AH8" s="211" t="s">
        <v>76</v>
      </c>
      <c r="AI8" s="211" t="s">
        <v>76</v>
      </c>
      <c r="AJ8" s="211" t="s">
        <v>76</v>
      </c>
      <c r="AK8" s="211" t="s">
        <v>76</v>
      </c>
      <c r="AL8" s="211" t="s">
        <v>76</v>
      </c>
    </row>
    <row r="9" spans="1:38" x14ac:dyDescent="0.2">
      <c r="A9" s="211" t="s">
        <v>132</v>
      </c>
      <c r="B9" s="211" t="s">
        <v>19</v>
      </c>
      <c r="C9">
        <v>22837</v>
      </c>
      <c r="D9">
        <v>89.3</v>
      </c>
      <c r="E9">
        <v>69.3</v>
      </c>
      <c r="F9">
        <v>97.9</v>
      </c>
      <c r="G9">
        <v>96.4</v>
      </c>
      <c r="H9">
        <v>69.599999999999994</v>
      </c>
      <c r="I9">
        <v>52</v>
      </c>
      <c r="J9">
        <v>64.5</v>
      </c>
      <c r="K9">
        <v>46.5</v>
      </c>
      <c r="L9">
        <v>33.799999999999997</v>
      </c>
      <c r="M9">
        <v>82.9</v>
      </c>
      <c r="N9">
        <v>81.400000000000006</v>
      </c>
      <c r="O9">
        <v>23949</v>
      </c>
      <c r="P9">
        <v>83.5</v>
      </c>
      <c r="Q9">
        <v>59.3</v>
      </c>
      <c r="R9">
        <v>96.4</v>
      </c>
      <c r="S9">
        <v>94.3</v>
      </c>
      <c r="T9">
        <v>60.1</v>
      </c>
      <c r="U9">
        <v>34.9</v>
      </c>
      <c r="V9">
        <v>52.2</v>
      </c>
      <c r="W9">
        <v>35.1</v>
      </c>
      <c r="X9">
        <v>22</v>
      </c>
      <c r="Y9">
        <v>72.099999999999994</v>
      </c>
      <c r="Z9">
        <v>78</v>
      </c>
      <c r="AA9">
        <v>46786</v>
      </c>
      <c r="AB9">
        <v>86.4</v>
      </c>
      <c r="AC9">
        <v>64.2</v>
      </c>
      <c r="AD9">
        <v>97.1</v>
      </c>
      <c r="AE9">
        <v>95.3</v>
      </c>
      <c r="AF9">
        <v>64.7</v>
      </c>
      <c r="AG9">
        <v>43.3</v>
      </c>
      <c r="AH9">
        <v>58.2</v>
      </c>
      <c r="AI9">
        <v>40.700000000000003</v>
      </c>
      <c r="AJ9">
        <v>27.8</v>
      </c>
      <c r="AK9">
        <v>77.400000000000006</v>
      </c>
      <c r="AL9">
        <v>79.599999999999994</v>
      </c>
    </row>
    <row r="10" spans="1:38" x14ac:dyDescent="0.2">
      <c r="A10" s="211"/>
      <c r="B10" s="211" t="s">
        <v>20</v>
      </c>
      <c r="C10">
        <v>13810</v>
      </c>
      <c r="D10">
        <v>86.2</v>
      </c>
      <c r="E10">
        <v>63.3</v>
      </c>
      <c r="F10">
        <v>97.6</v>
      </c>
      <c r="G10">
        <v>95.8</v>
      </c>
      <c r="H10">
        <v>63.9</v>
      </c>
      <c r="I10">
        <v>43.5</v>
      </c>
      <c r="J10">
        <v>57.6</v>
      </c>
      <c r="K10">
        <v>39.4</v>
      </c>
      <c r="L10">
        <v>25</v>
      </c>
      <c r="M10">
        <v>81.900000000000006</v>
      </c>
      <c r="N10">
        <v>77.3</v>
      </c>
      <c r="O10">
        <v>13632</v>
      </c>
      <c r="P10">
        <v>79.599999999999994</v>
      </c>
      <c r="Q10">
        <v>52.8</v>
      </c>
      <c r="R10">
        <v>95.1</v>
      </c>
      <c r="S10">
        <v>92.9</v>
      </c>
      <c r="T10">
        <v>53.8</v>
      </c>
      <c r="U10">
        <v>27.7</v>
      </c>
      <c r="V10">
        <v>43.7</v>
      </c>
      <c r="W10">
        <v>28</v>
      </c>
      <c r="X10">
        <v>14.2</v>
      </c>
      <c r="Y10">
        <v>70.2</v>
      </c>
      <c r="Z10">
        <v>71</v>
      </c>
      <c r="AA10">
        <v>27442</v>
      </c>
      <c r="AB10">
        <v>82.9</v>
      </c>
      <c r="AC10">
        <v>58.1</v>
      </c>
      <c r="AD10">
        <v>96.4</v>
      </c>
      <c r="AE10">
        <v>94.4</v>
      </c>
      <c r="AF10">
        <v>58.9</v>
      </c>
      <c r="AG10">
        <v>35.6</v>
      </c>
      <c r="AH10">
        <v>50.7</v>
      </c>
      <c r="AI10">
        <v>33.700000000000003</v>
      </c>
      <c r="AJ10">
        <v>19.600000000000001</v>
      </c>
      <c r="AK10">
        <v>76.2</v>
      </c>
      <c r="AL10">
        <v>74.2</v>
      </c>
    </row>
    <row r="11" spans="1:38" x14ac:dyDescent="0.2">
      <c r="A11" s="211"/>
      <c r="B11" s="211" t="s">
        <v>21</v>
      </c>
      <c r="C11">
        <v>1112</v>
      </c>
      <c r="D11">
        <v>95.2</v>
      </c>
      <c r="E11">
        <v>82.2</v>
      </c>
      <c r="F11">
        <v>98.8</v>
      </c>
      <c r="G11">
        <v>97.8</v>
      </c>
      <c r="H11">
        <v>82.5</v>
      </c>
      <c r="I11">
        <v>75.099999999999994</v>
      </c>
      <c r="J11">
        <v>80.400000000000006</v>
      </c>
      <c r="K11">
        <v>58.8</v>
      </c>
      <c r="L11">
        <v>51.6</v>
      </c>
      <c r="M11">
        <v>91.7</v>
      </c>
      <c r="N11">
        <v>95.7</v>
      </c>
      <c r="O11">
        <v>1145</v>
      </c>
      <c r="P11">
        <v>90.9</v>
      </c>
      <c r="Q11">
        <v>74.099999999999994</v>
      </c>
      <c r="R11">
        <v>96.2</v>
      </c>
      <c r="S11">
        <v>95</v>
      </c>
      <c r="T11">
        <v>74.2</v>
      </c>
      <c r="U11">
        <v>63.3</v>
      </c>
      <c r="V11">
        <v>70.099999999999994</v>
      </c>
      <c r="W11">
        <v>52.4</v>
      </c>
      <c r="X11">
        <v>41</v>
      </c>
      <c r="Y11">
        <v>85.4</v>
      </c>
      <c r="Z11">
        <v>94</v>
      </c>
      <c r="AA11">
        <v>2257</v>
      </c>
      <c r="AB11">
        <v>93</v>
      </c>
      <c r="AC11">
        <v>78.099999999999994</v>
      </c>
      <c r="AD11">
        <v>97.5</v>
      </c>
      <c r="AE11">
        <v>96.4</v>
      </c>
      <c r="AF11">
        <v>78.3</v>
      </c>
      <c r="AG11">
        <v>69.099999999999994</v>
      </c>
      <c r="AH11">
        <v>75.2</v>
      </c>
      <c r="AI11">
        <v>55.6</v>
      </c>
      <c r="AJ11">
        <v>46.2</v>
      </c>
      <c r="AK11">
        <v>88.5</v>
      </c>
      <c r="AL11">
        <v>94.8</v>
      </c>
    </row>
    <row r="12" spans="1:38" x14ac:dyDescent="0.2">
      <c r="A12" s="211"/>
      <c r="B12" s="211" t="s">
        <v>18</v>
      </c>
      <c r="C12">
        <v>10841</v>
      </c>
      <c r="D12">
        <v>87.3</v>
      </c>
      <c r="E12">
        <v>67.3</v>
      </c>
      <c r="F12">
        <v>97</v>
      </c>
      <c r="G12">
        <v>95.5</v>
      </c>
      <c r="H12">
        <v>67.8</v>
      </c>
      <c r="I12">
        <v>44</v>
      </c>
      <c r="J12">
        <v>61.6</v>
      </c>
      <c r="K12">
        <v>40.700000000000003</v>
      </c>
      <c r="L12">
        <v>28.8</v>
      </c>
      <c r="M12">
        <v>78.599999999999994</v>
      </c>
      <c r="N12">
        <v>73</v>
      </c>
      <c r="O12">
        <v>10770</v>
      </c>
      <c r="P12">
        <v>80.099999999999994</v>
      </c>
      <c r="Q12">
        <v>57.8</v>
      </c>
      <c r="R12">
        <v>94.9</v>
      </c>
      <c r="S12">
        <v>93</v>
      </c>
      <c r="T12">
        <v>58.8</v>
      </c>
      <c r="U12">
        <v>31</v>
      </c>
      <c r="V12">
        <v>50.2</v>
      </c>
      <c r="W12">
        <v>33.5</v>
      </c>
      <c r="X12">
        <v>19.8</v>
      </c>
      <c r="Y12">
        <v>67</v>
      </c>
      <c r="Z12">
        <v>68.599999999999994</v>
      </c>
      <c r="AA12">
        <v>21611</v>
      </c>
      <c r="AB12">
        <v>83.7</v>
      </c>
      <c r="AC12">
        <v>62.5</v>
      </c>
      <c r="AD12">
        <v>95.9</v>
      </c>
      <c r="AE12">
        <v>94.3</v>
      </c>
      <c r="AF12">
        <v>63.3</v>
      </c>
      <c r="AG12">
        <v>37.5</v>
      </c>
      <c r="AH12">
        <v>55.9</v>
      </c>
      <c r="AI12">
        <v>37.1</v>
      </c>
      <c r="AJ12">
        <v>24.3</v>
      </c>
      <c r="AK12">
        <v>72.900000000000006</v>
      </c>
      <c r="AL12">
        <v>70.8</v>
      </c>
    </row>
    <row r="13" spans="1:38" x14ac:dyDescent="0.2">
      <c r="A13" s="211"/>
      <c r="B13" s="211" t="s">
        <v>133</v>
      </c>
      <c r="C13">
        <v>5949</v>
      </c>
      <c r="D13">
        <v>85.7</v>
      </c>
      <c r="E13">
        <v>63.7</v>
      </c>
      <c r="F13">
        <v>96.3</v>
      </c>
      <c r="G13">
        <v>93.8</v>
      </c>
      <c r="H13">
        <v>64.3</v>
      </c>
      <c r="I13">
        <v>53.8</v>
      </c>
      <c r="J13">
        <v>59.1</v>
      </c>
      <c r="K13">
        <v>43.2</v>
      </c>
      <c r="L13">
        <v>30.2</v>
      </c>
      <c r="M13">
        <v>80.099999999999994</v>
      </c>
      <c r="N13">
        <v>76.900000000000006</v>
      </c>
      <c r="O13">
        <v>6699</v>
      </c>
      <c r="P13">
        <v>79.099999999999994</v>
      </c>
      <c r="Q13">
        <v>55.4</v>
      </c>
      <c r="R13">
        <v>94</v>
      </c>
      <c r="S13">
        <v>91.4</v>
      </c>
      <c r="T13">
        <v>56.4</v>
      </c>
      <c r="U13">
        <v>40.6</v>
      </c>
      <c r="V13">
        <v>48.7</v>
      </c>
      <c r="W13">
        <v>35.6</v>
      </c>
      <c r="X13">
        <v>22.4</v>
      </c>
      <c r="Y13">
        <v>69.8</v>
      </c>
      <c r="Z13">
        <v>74.400000000000006</v>
      </c>
      <c r="AA13">
        <v>12648</v>
      </c>
      <c r="AB13">
        <v>82.2</v>
      </c>
      <c r="AC13">
        <v>59.3</v>
      </c>
      <c r="AD13">
        <v>95</v>
      </c>
      <c r="AE13">
        <v>92.6</v>
      </c>
      <c r="AF13">
        <v>60.1</v>
      </c>
      <c r="AG13">
        <v>46.9</v>
      </c>
      <c r="AH13">
        <v>53.6</v>
      </c>
      <c r="AI13">
        <v>39.200000000000003</v>
      </c>
      <c r="AJ13">
        <v>26.1</v>
      </c>
      <c r="AK13">
        <v>74.7</v>
      </c>
      <c r="AL13">
        <v>75.599999999999994</v>
      </c>
    </row>
    <row r="14" spans="1:38" x14ac:dyDescent="0.2">
      <c r="A14" s="211"/>
      <c r="B14" s="211" t="s">
        <v>17</v>
      </c>
      <c r="C14">
        <v>225777</v>
      </c>
      <c r="D14">
        <v>86.1</v>
      </c>
      <c r="E14">
        <v>65.400000000000006</v>
      </c>
      <c r="F14">
        <v>96.7</v>
      </c>
      <c r="G14">
        <v>95.3</v>
      </c>
      <c r="H14">
        <v>66</v>
      </c>
      <c r="I14">
        <v>39.299999999999997</v>
      </c>
      <c r="J14">
        <v>58.9</v>
      </c>
      <c r="K14">
        <v>38.700000000000003</v>
      </c>
      <c r="L14">
        <v>26.7</v>
      </c>
      <c r="M14">
        <v>75.5</v>
      </c>
      <c r="N14">
        <v>71.900000000000006</v>
      </c>
      <c r="O14">
        <v>234813</v>
      </c>
      <c r="P14">
        <v>79.099999999999994</v>
      </c>
      <c r="Q14">
        <v>55.2</v>
      </c>
      <c r="R14">
        <v>94.7</v>
      </c>
      <c r="S14">
        <v>92.9</v>
      </c>
      <c r="T14">
        <v>56.1</v>
      </c>
      <c r="U14">
        <v>26.2</v>
      </c>
      <c r="V14">
        <v>47.5</v>
      </c>
      <c r="W14">
        <v>31</v>
      </c>
      <c r="X14">
        <v>17.8</v>
      </c>
      <c r="Y14">
        <v>62.9</v>
      </c>
      <c r="Z14">
        <v>67.099999999999994</v>
      </c>
      <c r="AA14">
        <v>460590</v>
      </c>
      <c r="AB14">
        <v>82.5</v>
      </c>
      <c r="AC14">
        <v>60.2</v>
      </c>
      <c r="AD14">
        <v>95.7</v>
      </c>
      <c r="AE14">
        <v>94.1</v>
      </c>
      <c r="AF14">
        <v>61</v>
      </c>
      <c r="AG14">
        <v>32.6</v>
      </c>
      <c r="AH14">
        <v>53.1</v>
      </c>
      <c r="AI14">
        <v>34.799999999999997</v>
      </c>
      <c r="AJ14">
        <v>22.2</v>
      </c>
      <c r="AK14">
        <v>69.099999999999994</v>
      </c>
      <c r="AL14">
        <v>69.400000000000006</v>
      </c>
    </row>
    <row r="15" spans="1:38" x14ac:dyDescent="0.2">
      <c r="A15" s="211"/>
      <c r="B15" s="211" t="s">
        <v>22</v>
      </c>
      <c r="C15">
        <v>280326</v>
      </c>
      <c r="D15">
        <v>86.5</v>
      </c>
      <c r="E15">
        <v>65.7</v>
      </c>
      <c r="F15">
        <v>96.9</v>
      </c>
      <c r="G15">
        <v>95.4</v>
      </c>
      <c r="H15">
        <v>66.3</v>
      </c>
      <c r="I15">
        <v>41.2</v>
      </c>
      <c r="J15">
        <v>59.5</v>
      </c>
      <c r="K15">
        <v>39.6</v>
      </c>
      <c r="L15">
        <v>27.5</v>
      </c>
      <c r="M15">
        <v>76.599999999999994</v>
      </c>
      <c r="N15">
        <v>73.099999999999994</v>
      </c>
      <c r="O15">
        <v>291008</v>
      </c>
      <c r="P15">
        <v>79.599999999999994</v>
      </c>
      <c r="Q15">
        <v>55.6</v>
      </c>
      <c r="R15">
        <v>94.8</v>
      </c>
      <c r="S15">
        <v>93</v>
      </c>
      <c r="T15">
        <v>56.5</v>
      </c>
      <c r="U15">
        <v>27.6</v>
      </c>
      <c r="V15">
        <v>47.9</v>
      </c>
      <c r="W15">
        <v>31.5</v>
      </c>
      <c r="X15">
        <v>18.3</v>
      </c>
      <c r="Y15">
        <v>64.3</v>
      </c>
      <c r="Z15">
        <v>68.400000000000006</v>
      </c>
      <c r="AA15">
        <v>571334</v>
      </c>
      <c r="AB15">
        <v>82.9</v>
      </c>
      <c r="AC15">
        <v>60.6</v>
      </c>
      <c r="AD15">
        <v>95.8</v>
      </c>
      <c r="AE15">
        <v>94.2</v>
      </c>
      <c r="AF15">
        <v>61.3</v>
      </c>
      <c r="AG15">
        <v>34.200000000000003</v>
      </c>
      <c r="AH15">
        <v>53.6</v>
      </c>
      <c r="AI15">
        <v>35.5</v>
      </c>
      <c r="AJ15">
        <v>22.8</v>
      </c>
      <c r="AK15">
        <v>70.400000000000006</v>
      </c>
      <c r="AL15">
        <v>70.7</v>
      </c>
    </row>
    <row r="16" spans="1:38" x14ac:dyDescent="0.2">
      <c r="A16" s="211" t="s">
        <v>134</v>
      </c>
      <c r="B16" s="211" t="s">
        <v>93</v>
      </c>
      <c r="C16">
        <v>8190</v>
      </c>
      <c r="D16">
        <v>87.1</v>
      </c>
      <c r="E16">
        <v>65.900000000000006</v>
      </c>
      <c r="F16">
        <v>97.6</v>
      </c>
      <c r="G16">
        <v>95.8</v>
      </c>
      <c r="H16">
        <v>66.3</v>
      </c>
      <c r="I16">
        <v>48.2</v>
      </c>
      <c r="J16">
        <v>60.6</v>
      </c>
      <c r="K16">
        <v>42.6</v>
      </c>
      <c r="L16">
        <v>28.5</v>
      </c>
      <c r="M16">
        <v>85.6</v>
      </c>
      <c r="N16">
        <v>81.599999999999994</v>
      </c>
      <c r="O16">
        <v>8011</v>
      </c>
      <c r="P16">
        <v>81.3</v>
      </c>
      <c r="Q16">
        <v>56.5</v>
      </c>
      <c r="R16">
        <v>95.7</v>
      </c>
      <c r="S16">
        <v>93.8</v>
      </c>
      <c r="T16">
        <v>57.4</v>
      </c>
      <c r="U16">
        <v>32.299999999999997</v>
      </c>
      <c r="V16">
        <v>47.6</v>
      </c>
      <c r="W16">
        <v>31.9</v>
      </c>
      <c r="X16">
        <v>17.3</v>
      </c>
      <c r="Y16">
        <v>74.8</v>
      </c>
      <c r="Z16">
        <v>76.599999999999994</v>
      </c>
      <c r="AA16">
        <v>16201</v>
      </c>
      <c r="AB16">
        <v>84.2</v>
      </c>
      <c r="AC16">
        <v>61.2</v>
      </c>
      <c r="AD16">
        <v>96.7</v>
      </c>
      <c r="AE16">
        <v>94.8</v>
      </c>
      <c r="AF16">
        <v>61.9</v>
      </c>
      <c r="AG16">
        <v>40.299999999999997</v>
      </c>
      <c r="AH16">
        <v>54.2</v>
      </c>
      <c r="AI16">
        <v>37.4</v>
      </c>
      <c r="AJ16">
        <v>23</v>
      </c>
      <c r="AK16">
        <v>80.400000000000006</v>
      </c>
      <c r="AL16">
        <v>79.099999999999994</v>
      </c>
    </row>
    <row r="17" spans="1:38" x14ac:dyDescent="0.2">
      <c r="A17" s="211"/>
      <c r="B17" s="211" t="s">
        <v>91</v>
      </c>
      <c r="C17">
        <v>3802</v>
      </c>
      <c r="D17">
        <v>89.3</v>
      </c>
      <c r="E17">
        <v>70</v>
      </c>
      <c r="F17">
        <v>97.1</v>
      </c>
      <c r="G17">
        <v>95.6</v>
      </c>
      <c r="H17">
        <v>70.400000000000006</v>
      </c>
      <c r="I17">
        <v>57.4</v>
      </c>
      <c r="J17">
        <v>66.099999999999994</v>
      </c>
      <c r="K17">
        <v>49.9</v>
      </c>
      <c r="L17">
        <v>37.299999999999997</v>
      </c>
      <c r="M17">
        <v>85.5</v>
      </c>
      <c r="N17">
        <v>87</v>
      </c>
      <c r="O17">
        <v>3987</v>
      </c>
      <c r="P17">
        <v>82.5</v>
      </c>
      <c r="Q17">
        <v>58.8</v>
      </c>
      <c r="R17">
        <v>95.1</v>
      </c>
      <c r="S17">
        <v>93.1</v>
      </c>
      <c r="T17">
        <v>59.4</v>
      </c>
      <c r="U17">
        <v>41.3</v>
      </c>
      <c r="V17">
        <v>53.7</v>
      </c>
      <c r="W17">
        <v>38.9</v>
      </c>
      <c r="X17">
        <v>25.7</v>
      </c>
      <c r="Y17">
        <v>75.5</v>
      </c>
      <c r="Z17">
        <v>83.8</v>
      </c>
      <c r="AA17">
        <v>7789</v>
      </c>
      <c r="AB17">
        <v>85.9</v>
      </c>
      <c r="AC17">
        <v>64.3</v>
      </c>
      <c r="AD17">
        <v>96.1</v>
      </c>
      <c r="AE17">
        <v>94.3</v>
      </c>
      <c r="AF17">
        <v>64.8</v>
      </c>
      <c r="AG17">
        <v>49.2</v>
      </c>
      <c r="AH17">
        <v>59.8</v>
      </c>
      <c r="AI17">
        <v>44.3</v>
      </c>
      <c r="AJ17">
        <v>31.4</v>
      </c>
      <c r="AK17">
        <v>80.5</v>
      </c>
      <c r="AL17">
        <v>85.4</v>
      </c>
    </row>
    <row r="18" spans="1:38" x14ac:dyDescent="0.2">
      <c r="A18" s="211"/>
      <c r="B18" s="211" t="s">
        <v>94</v>
      </c>
      <c r="C18">
        <v>1525</v>
      </c>
      <c r="D18">
        <v>85.5</v>
      </c>
      <c r="E18">
        <v>59.7</v>
      </c>
      <c r="F18">
        <v>97.3</v>
      </c>
      <c r="G18">
        <v>95.3</v>
      </c>
      <c r="H18">
        <v>60.1</v>
      </c>
      <c r="I18">
        <v>44.5</v>
      </c>
      <c r="J18">
        <v>54</v>
      </c>
      <c r="K18">
        <v>35.1</v>
      </c>
      <c r="L18">
        <v>21</v>
      </c>
      <c r="M18">
        <v>77.7</v>
      </c>
      <c r="N18">
        <v>72.8</v>
      </c>
      <c r="O18">
        <v>1558</v>
      </c>
      <c r="P18">
        <v>79.3</v>
      </c>
      <c r="Q18">
        <v>49.6</v>
      </c>
      <c r="R18">
        <v>93.9</v>
      </c>
      <c r="S18">
        <v>91.2</v>
      </c>
      <c r="T18">
        <v>50.3</v>
      </c>
      <c r="U18">
        <v>30.2</v>
      </c>
      <c r="V18">
        <v>41.4</v>
      </c>
      <c r="W18">
        <v>25.8</v>
      </c>
      <c r="X18">
        <v>12.9</v>
      </c>
      <c r="Y18">
        <v>66.099999999999994</v>
      </c>
      <c r="Z18">
        <v>66.3</v>
      </c>
      <c r="AA18">
        <v>3083</v>
      </c>
      <c r="AB18">
        <v>82.4</v>
      </c>
      <c r="AC18">
        <v>54.6</v>
      </c>
      <c r="AD18">
        <v>95.6</v>
      </c>
      <c r="AE18">
        <v>93.3</v>
      </c>
      <c r="AF18">
        <v>55.1</v>
      </c>
      <c r="AG18">
        <v>37.299999999999997</v>
      </c>
      <c r="AH18">
        <v>47.6</v>
      </c>
      <c r="AI18">
        <v>30.4</v>
      </c>
      <c r="AJ18">
        <v>16.899999999999999</v>
      </c>
      <c r="AK18">
        <v>71.900000000000006</v>
      </c>
      <c r="AL18">
        <v>69.5</v>
      </c>
    </row>
    <row r="19" spans="1:38" x14ac:dyDescent="0.2">
      <c r="A19" s="211"/>
      <c r="B19" s="211" t="s">
        <v>95</v>
      </c>
      <c r="C19">
        <v>3443</v>
      </c>
      <c r="D19">
        <v>86.4</v>
      </c>
      <c r="E19">
        <v>63.5</v>
      </c>
      <c r="F19">
        <v>96.4</v>
      </c>
      <c r="G19">
        <v>93.4</v>
      </c>
      <c r="H19">
        <v>63.9</v>
      </c>
      <c r="I19">
        <v>61.9</v>
      </c>
      <c r="J19">
        <v>59.2</v>
      </c>
      <c r="K19">
        <v>43.9</v>
      </c>
      <c r="L19">
        <v>30.8</v>
      </c>
      <c r="M19">
        <v>83.7</v>
      </c>
      <c r="N19">
        <v>81.7</v>
      </c>
      <c r="O19">
        <v>3801</v>
      </c>
      <c r="P19">
        <v>80.400000000000006</v>
      </c>
      <c r="Q19">
        <v>55.4</v>
      </c>
      <c r="R19">
        <v>94.3</v>
      </c>
      <c r="S19">
        <v>91.7</v>
      </c>
      <c r="T19">
        <v>56.2</v>
      </c>
      <c r="U19">
        <v>47.7</v>
      </c>
      <c r="V19">
        <v>48.9</v>
      </c>
      <c r="W19">
        <v>36.9</v>
      </c>
      <c r="X19">
        <v>23.1</v>
      </c>
      <c r="Y19">
        <v>74.3</v>
      </c>
      <c r="Z19">
        <v>79.7</v>
      </c>
      <c r="AA19">
        <v>7244</v>
      </c>
      <c r="AB19">
        <v>83.2</v>
      </c>
      <c r="AC19">
        <v>59.2</v>
      </c>
      <c r="AD19">
        <v>95.3</v>
      </c>
      <c r="AE19">
        <v>92.5</v>
      </c>
      <c r="AF19">
        <v>59.9</v>
      </c>
      <c r="AG19">
        <v>54.5</v>
      </c>
      <c r="AH19">
        <v>53.8</v>
      </c>
      <c r="AI19">
        <v>40.200000000000003</v>
      </c>
      <c r="AJ19">
        <v>26.8</v>
      </c>
      <c r="AK19">
        <v>78.8</v>
      </c>
      <c r="AL19">
        <v>80.7</v>
      </c>
    </row>
    <row r="20" spans="1:38" x14ac:dyDescent="0.2">
      <c r="A20" s="211"/>
      <c r="B20" s="211" t="s">
        <v>87</v>
      </c>
      <c r="C20">
        <v>3755</v>
      </c>
      <c r="D20">
        <v>88.5</v>
      </c>
      <c r="E20">
        <v>70</v>
      </c>
      <c r="F20">
        <v>97.4</v>
      </c>
      <c r="G20">
        <v>96</v>
      </c>
      <c r="H20">
        <v>70.599999999999994</v>
      </c>
      <c r="I20">
        <v>50.4</v>
      </c>
      <c r="J20">
        <v>65.2</v>
      </c>
      <c r="K20">
        <v>44.6</v>
      </c>
      <c r="L20">
        <v>32.5</v>
      </c>
      <c r="M20">
        <v>81.2</v>
      </c>
      <c r="N20">
        <v>76.3</v>
      </c>
      <c r="O20">
        <v>3758</v>
      </c>
      <c r="P20">
        <v>80.7</v>
      </c>
      <c r="Q20">
        <v>61</v>
      </c>
      <c r="R20">
        <v>94.8</v>
      </c>
      <c r="S20">
        <v>93.4</v>
      </c>
      <c r="T20">
        <v>62</v>
      </c>
      <c r="U20">
        <v>36</v>
      </c>
      <c r="V20">
        <v>53.8</v>
      </c>
      <c r="W20">
        <v>37.4</v>
      </c>
      <c r="X20">
        <v>22.2</v>
      </c>
      <c r="Y20">
        <v>69.900000000000006</v>
      </c>
      <c r="Z20">
        <v>73</v>
      </c>
      <c r="AA20">
        <v>7513</v>
      </c>
      <c r="AB20">
        <v>84.6</v>
      </c>
      <c r="AC20">
        <v>65.5</v>
      </c>
      <c r="AD20">
        <v>96.1</v>
      </c>
      <c r="AE20">
        <v>94.7</v>
      </c>
      <c r="AF20">
        <v>66.3</v>
      </c>
      <c r="AG20">
        <v>43.2</v>
      </c>
      <c r="AH20">
        <v>59.5</v>
      </c>
      <c r="AI20">
        <v>41</v>
      </c>
      <c r="AJ20">
        <v>27.4</v>
      </c>
      <c r="AK20">
        <v>75.599999999999994</v>
      </c>
      <c r="AL20">
        <v>74.599999999999994</v>
      </c>
    </row>
    <row r="21" spans="1:38" x14ac:dyDescent="0.2">
      <c r="A21" s="211"/>
      <c r="B21" s="211" t="s">
        <v>83</v>
      </c>
      <c r="C21">
        <v>9521</v>
      </c>
      <c r="D21">
        <v>83.6</v>
      </c>
      <c r="E21">
        <v>60.1</v>
      </c>
      <c r="F21">
        <v>95.1</v>
      </c>
      <c r="G21">
        <v>92.5</v>
      </c>
      <c r="H21">
        <v>60.7</v>
      </c>
      <c r="I21">
        <v>62.9</v>
      </c>
      <c r="J21">
        <v>55.4</v>
      </c>
      <c r="K21">
        <v>39.700000000000003</v>
      </c>
      <c r="L21">
        <v>28.8</v>
      </c>
      <c r="M21">
        <v>80.599999999999994</v>
      </c>
      <c r="N21">
        <v>77.900000000000006</v>
      </c>
      <c r="O21">
        <v>9744</v>
      </c>
      <c r="P21">
        <v>77.900000000000006</v>
      </c>
      <c r="Q21">
        <v>50.8</v>
      </c>
      <c r="R21">
        <v>93.5</v>
      </c>
      <c r="S21">
        <v>90.4</v>
      </c>
      <c r="T21">
        <v>51.6</v>
      </c>
      <c r="U21">
        <v>52.3</v>
      </c>
      <c r="V21">
        <v>44.6</v>
      </c>
      <c r="W21">
        <v>34.200000000000003</v>
      </c>
      <c r="X21">
        <v>21.5</v>
      </c>
      <c r="Y21">
        <v>70.7</v>
      </c>
      <c r="Z21">
        <v>74.900000000000006</v>
      </c>
      <c r="AA21">
        <v>19265</v>
      </c>
      <c r="AB21">
        <v>80.7</v>
      </c>
      <c r="AC21">
        <v>55.4</v>
      </c>
      <c r="AD21">
        <v>94.3</v>
      </c>
      <c r="AE21">
        <v>91.4</v>
      </c>
      <c r="AF21">
        <v>56.1</v>
      </c>
      <c r="AG21">
        <v>57.6</v>
      </c>
      <c r="AH21">
        <v>50</v>
      </c>
      <c r="AI21">
        <v>36.9</v>
      </c>
      <c r="AJ21">
        <v>25.1</v>
      </c>
      <c r="AK21">
        <v>75.599999999999994</v>
      </c>
      <c r="AL21">
        <v>76.400000000000006</v>
      </c>
    </row>
    <row r="22" spans="1:38" x14ac:dyDescent="0.2">
      <c r="A22" s="211"/>
      <c r="B22" s="211" t="s">
        <v>90</v>
      </c>
      <c r="C22">
        <v>3882</v>
      </c>
      <c r="D22">
        <v>88.4</v>
      </c>
      <c r="E22">
        <v>68.2</v>
      </c>
      <c r="F22">
        <v>97.9</v>
      </c>
      <c r="G22">
        <v>96</v>
      </c>
      <c r="H22">
        <v>68.5</v>
      </c>
      <c r="I22">
        <v>46.8</v>
      </c>
      <c r="J22">
        <v>63.2</v>
      </c>
      <c r="K22">
        <v>43.3</v>
      </c>
      <c r="L22">
        <v>29.1</v>
      </c>
      <c r="M22">
        <v>82.6</v>
      </c>
      <c r="N22">
        <v>80.400000000000006</v>
      </c>
      <c r="O22">
        <v>3794</v>
      </c>
      <c r="P22">
        <v>81.5</v>
      </c>
      <c r="Q22">
        <v>59.7</v>
      </c>
      <c r="R22">
        <v>96.4</v>
      </c>
      <c r="S22">
        <v>94.5</v>
      </c>
      <c r="T22">
        <v>60.8</v>
      </c>
      <c r="U22">
        <v>30.4</v>
      </c>
      <c r="V22">
        <v>51.3</v>
      </c>
      <c r="W22">
        <v>33.1</v>
      </c>
      <c r="X22">
        <v>18.7</v>
      </c>
      <c r="Y22">
        <v>73.3</v>
      </c>
      <c r="Z22">
        <v>77.599999999999994</v>
      </c>
      <c r="AA22">
        <v>7676</v>
      </c>
      <c r="AB22">
        <v>85</v>
      </c>
      <c r="AC22">
        <v>64</v>
      </c>
      <c r="AD22">
        <v>97.1</v>
      </c>
      <c r="AE22">
        <v>95.2</v>
      </c>
      <c r="AF22">
        <v>64.7</v>
      </c>
      <c r="AG22">
        <v>38.700000000000003</v>
      </c>
      <c r="AH22">
        <v>57.3</v>
      </c>
      <c r="AI22">
        <v>38.200000000000003</v>
      </c>
      <c r="AJ22">
        <v>24</v>
      </c>
      <c r="AK22">
        <v>78</v>
      </c>
      <c r="AL22">
        <v>79</v>
      </c>
    </row>
    <row r="23" spans="1:38" x14ac:dyDescent="0.2">
      <c r="A23" s="211"/>
      <c r="B23" s="211" t="s">
        <v>92</v>
      </c>
      <c r="C23">
        <v>4095</v>
      </c>
      <c r="D23">
        <v>84.5</v>
      </c>
      <c r="E23">
        <v>59.6</v>
      </c>
      <c r="F23">
        <v>97.7</v>
      </c>
      <c r="G23">
        <v>95.9</v>
      </c>
      <c r="H23">
        <v>60.7</v>
      </c>
      <c r="I23">
        <v>33.700000000000003</v>
      </c>
      <c r="J23">
        <v>53.2</v>
      </c>
      <c r="K23">
        <v>34.6</v>
      </c>
      <c r="L23">
        <v>19.5</v>
      </c>
      <c r="M23">
        <v>76.599999999999994</v>
      </c>
      <c r="N23">
        <v>71</v>
      </c>
      <c r="O23">
        <v>4063</v>
      </c>
      <c r="P23">
        <v>76.3</v>
      </c>
      <c r="Q23">
        <v>46.9</v>
      </c>
      <c r="R23">
        <v>94.4</v>
      </c>
      <c r="S23">
        <v>91.7</v>
      </c>
      <c r="T23">
        <v>48</v>
      </c>
      <c r="U23">
        <v>17.600000000000001</v>
      </c>
      <c r="V23">
        <v>36.799999999999997</v>
      </c>
      <c r="W23">
        <v>21</v>
      </c>
      <c r="X23">
        <v>8.5</v>
      </c>
      <c r="Y23">
        <v>63.6</v>
      </c>
      <c r="Z23">
        <v>62.4</v>
      </c>
      <c r="AA23">
        <v>8158</v>
      </c>
      <c r="AB23">
        <v>80.400000000000006</v>
      </c>
      <c r="AC23">
        <v>53.3</v>
      </c>
      <c r="AD23">
        <v>96</v>
      </c>
      <c r="AE23">
        <v>93.8</v>
      </c>
      <c r="AF23">
        <v>54.3</v>
      </c>
      <c r="AG23">
        <v>25.7</v>
      </c>
      <c r="AH23">
        <v>45</v>
      </c>
      <c r="AI23">
        <v>27.8</v>
      </c>
      <c r="AJ23">
        <v>14</v>
      </c>
      <c r="AK23">
        <v>70.2</v>
      </c>
      <c r="AL23">
        <v>66.7</v>
      </c>
    </row>
    <row r="24" spans="1:38" x14ac:dyDescent="0.2">
      <c r="A24" s="211"/>
      <c r="B24" s="211" t="s">
        <v>21</v>
      </c>
      <c r="C24">
        <v>1112</v>
      </c>
      <c r="D24">
        <v>95.2</v>
      </c>
      <c r="E24">
        <v>82.2</v>
      </c>
      <c r="F24">
        <v>98.8</v>
      </c>
      <c r="G24">
        <v>97.8</v>
      </c>
      <c r="H24">
        <v>82.5</v>
      </c>
      <c r="I24">
        <v>75.099999999999994</v>
      </c>
      <c r="J24">
        <v>80.400000000000006</v>
      </c>
      <c r="K24">
        <v>58.8</v>
      </c>
      <c r="L24">
        <v>51.6</v>
      </c>
      <c r="M24">
        <v>91.7</v>
      </c>
      <c r="N24">
        <v>95.7</v>
      </c>
      <c r="O24">
        <v>1145</v>
      </c>
      <c r="P24">
        <v>90.9</v>
      </c>
      <c r="Q24">
        <v>74.099999999999994</v>
      </c>
      <c r="R24">
        <v>96.2</v>
      </c>
      <c r="S24">
        <v>95</v>
      </c>
      <c r="T24">
        <v>74.2</v>
      </c>
      <c r="U24">
        <v>63.3</v>
      </c>
      <c r="V24">
        <v>70.099999999999994</v>
      </c>
      <c r="W24">
        <v>52.4</v>
      </c>
      <c r="X24">
        <v>41</v>
      </c>
      <c r="Y24">
        <v>85.4</v>
      </c>
      <c r="Z24">
        <v>94</v>
      </c>
      <c r="AA24">
        <v>2257</v>
      </c>
      <c r="AB24">
        <v>93</v>
      </c>
      <c r="AC24">
        <v>78.099999999999994</v>
      </c>
      <c r="AD24">
        <v>97.5</v>
      </c>
      <c r="AE24">
        <v>96.4</v>
      </c>
      <c r="AF24">
        <v>78.3</v>
      </c>
      <c r="AG24">
        <v>69.099999999999994</v>
      </c>
      <c r="AH24">
        <v>75.2</v>
      </c>
      <c r="AI24">
        <v>55.6</v>
      </c>
      <c r="AJ24">
        <v>46.2</v>
      </c>
      <c r="AK24">
        <v>88.5</v>
      </c>
      <c r="AL24">
        <v>94.8</v>
      </c>
    </row>
    <row r="25" spans="1:38" x14ac:dyDescent="0.2">
      <c r="A25" s="211"/>
      <c r="B25" s="211" t="s">
        <v>82</v>
      </c>
      <c r="C25">
        <v>432</v>
      </c>
      <c r="D25">
        <v>45.1</v>
      </c>
      <c r="E25">
        <v>15.7</v>
      </c>
      <c r="F25">
        <v>68.099999999999994</v>
      </c>
      <c r="G25">
        <v>53.5</v>
      </c>
      <c r="H25">
        <v>16</v>
      </c>
      <c r="I25" t="s">
        <v>78</v>
      </c>
      <c r="J25">
        <v>10.199999999999999</v>
      </c>
      <c r="K25">
        <v>6.3</v>
      </c>
      <c r="L25" t="s">
        <v>78</v>
      </c>
      <c r="M25">
        <v>31.1</v>
      </c>
      <c r="N25">
        <v>24.3</v>
      </c>
      <c r="O25">
        <v>388</v>
      </c>
      <c r="P25">
        <v>38.1</v>
      </c>
      <c r="Q25">
        <v>11.6</v>
      </c>
      <c r="R25">
        <v>62.4</v>
      </c>
      <c r="S25">
        <v>52.6</v>
      </c>
      <c r="T25">
        <v>11.9</v>
      </c>
      <c r="U25" t="s">
        <v>78</v>
      </c>
      <c r="V25">
        <v>7.2</v>
      </c>
      <c r="W25">
        <v>4.0999999999999996</v>
      </c>
      <c r="X25" t="s">
        <v>78</v>
      </c>
      <c r="Y25">
        <v>25.6</v>
      </c>
      <c r="Z25">
        <v>19.2</v>
      </c>
      <c r="AA25">
        <v>820</v>
      </c>
      <c r="AB25">
        <v>41.8</v>
      </c>
      <c r="AC25">
        <v>13.8</v>
      </c>
      <c r="AD25">
        <v>65.400000000000006</v>
      </c>
      <c r="AE25">
        <v>53</v>
      </c>
      <c r="AF25">
        <v>14</v>
      </c>
      <c r="AG25">
        <v>5.4</v>
      </c>
      <c r="AH25">
        <v>8.8000000000000007</v>
      </c>
      <c r="AI25">
        <v>5.2</v>
      </c>
      <c r="AJ25">
        <v>2</v>
      </c>
      <c r="AK25">
        <v>28.6</v>
      </c>
      <c r="AL25">
        <v>22</v>
      </c>
    </row>
    <row r="26" spans="1:38" x14ac:dyDescent="0.2">
      <c r="A26" s="211"/>
      <c r="B26" s="211" t="s">
        <v>88</v>
      </c>
      <c r="C26">
        <v>6598</v>
      </c>
      <c r="D26">
        <v>93.6</v>
      </c>
      <c r="E26">
        <v>81.2</v>
      </c>
      <c r="F26">
        <v>98.9</v>
      </c>
      <c r="G26">
        <v>98.1</v>
      </c>
      <c r="H26">
        <v>81.5</v>
      </c>
      <c r="I26">
        <v>62.3</v>
      </c>
      <c r="J26">
        <v>77.5</v>
      </c>
      <c r="K26">
        <v>57.9</v>
      </c>
      <c r="L26">
        <v>45.3</v>
      </c>
      <c r="M26">
        <v>88.7</v>
      </c>
      <c r="N26">
        <v>89.4</v>
      </c>
      <c r="O26">
        <v>6945</v>
      </c>
      <c r="P26">
        <v>88.6</v>
      </c>
      <c r="Q26">
        <v>70.5</v>
      </c>
      <c r="R26">
        <v>97.9</v>
      </c>
      <c r="S26">
        <v>96.6</v>
      </c>
      <c r="T26">
        <v>71.099999999999994</v>
      </c>
      <c r="U26">
        <v>44.7</v>
      </c>
      <c r="V26">
        <v>65.099999999999994</v>
      </c>
      <c r="W26">
        <v>44.9</v>
      </c>
      <c r="X26">
        <v>31.6</v>
      </c>
      <c r="Y26">
        <v>78.400000000000006</v>
      </c>
      <c r="Z26">
        <v>86</v>
      </c>
      <c r="AA26">
        <v>13543</v>
      </c>
      <c r="AB26">
        <v>91</v>
      </c>
      <c r="AC26">
        <v>75.7</v>
      </c>
      <c r="AD26">
        <v>98.4</v>
      </c>
      <c r="AE26">
        <v>97.3</v>
      </c>
      <c r="AF26">
        <v>76.2</v>
      </c>
      <c r="AG26">
        <v>53.3</v>
      </c>
      <c r="AH26">
        <v>71.2</v>
      </c>
      <c r="AI26">
        <v>51.2</v>
      </c>
      <c r="AJ26">
        <v>38.200000000000003</v>
      </c>
      <c r="AK26">
        <v>83.4</v>
      </c>
      <c r="AL26">
        <v>87.7</v>
      </c>
    </row>
    <row r="27" spans="1:38" x14ac:dyDescent="0.2">
      <c r="A27" s="211"/>
      <c r="B27" s="211" t="s">
        <v>80</v>
      </c>
      <c r="C27">
        <v>881</v>
      </c>
      <c r="D27">
        <v>87.2</v>
      </c>
      <c r="E27">
        <v>73.599999999999994</v>
      </c>
      <c r="F27">
        <v>97.5</v>
      </c>
      <c r="G27">
        <v>96.5</v>
      </c>
      <c r="H27">
        <v>74.599999999999994</v>
      </c>
      <c r="I27">
        <v>52</v>
      </c>
      <c r="J27">
        <v>69.7</v>
      </c>
      <c r="K27">
        <v>53.3</v>
      </c>
      <c r="L27">
        <v>41.1</v>
      </c>
      <c r="M27">
        <v>81.2</v>
      </c>
      <c r="N27">
        <v>79.8</v>
      </c>
      <c r="O27">
        <v>1018</v>
      </c>
      <c r="P27">
        <v>81.2</v>
      </c>
      <c r="Q27">
        <v>64.7</v>
      </c>
      <c r="R27">
        <v>95</v>
      </c>
      <c r="S27">
        <v>94.1</v>
      </c>
      <c r="T27">
        <v>65.599999999999994</v>
      </c>
      <c r="U27">
        <v>35</v>
      </c>
      <c r="V27">
        <v>58.6</v>
      </c>
      <c r="W27">
        <v>42</v>
      </c>
      <c r="X27">
        <v>28</v>
      </c>
      <c r="Y27">
        <v>71.3</v>
      </c>
      <c r="Z27">
        <v>74.2</v>
      </c>
      <c r="AA27">
        <v>1899</v>
      </c>
      <c r="AB27">
        <v>84</v>
      </c>
      <c r="AC27">
        <v>68.8</v>
      </c>
      <c r="AD27">
        <v>96.2</v>
      </c>
      <c r="AE27">
        <v>95.2</v>
      </c>
      <c r="AF27">
        <v>69.8</v>
      </c>
      <c r="AG27">
        <v>42.9</v>
      </c>
      <c r="AH27">
        <v>63.8</v>
      </c>
      <c r="AI27">
        <v>47.3</v>
      </c>
      <c r="AJ27">
        <v>34.1</v>
      </c>
      <c r="AK27">
        <v>75.900000000000006</v>
      </c>
      <c r="AL27">
        <v>76.8</v>
      </c>
    </row>
    <row r="28" spans="1:38" x14ac:dyDescent="0.2">
      <c r="A28" s="211"/>
      <c r="B28" s="211" t="s">
        <v>89</v>
      </c>
      <c r="C28">
        <v>8555</v>
      </c>
      <c r="D28">
        <v>86.4</v>
      </c>
      <c r="E28">
        <v>60.3</v>
      </c>
      <c r="F28">
        <v>97.6</v>
      </c>
      <c r="G28">
        <v>95.5</v>
      </c>
      <c r="H28">
        <v>60.6</v>
      </c>
      <c r="I28">
        <v>44.1</v>
      </c>
      <c r="J28">
        <v>54.5</v>
      </c>
      <c r="K28">
        <v>37.6</v>
      </c>
      <c r="L28">
        <v>25.5</v>
      </c>
      <c r="M28">
        <v>77.400000000000006</v>
      </c>
      <c r="N28">
        <v>73.3</v>
      </c>
      <c r="O28">
        <v>9223</v>
      </c>
      <c r="P28">
        <v>81</v>
      </c>
      <c r="Q28">
        <v>51</v>
      </c>
      <c r="R28">
        <v>95.8</v>
      </c>
      <c r="S28">
        <v>93.1</v>
      </c>
      <c r="T28">
        <v>51.9</v>
      </c>
      <c r="U28">
        <v>26.5</v>
      </c>
      <c r="V28">
        <v>42.1</v>
      </c>
      <c r="W28">
        <v>27</v>
      </c>
      <c r="X28">
        <v>14.7</v>
      </c>
      <c r="Y28">
        <v>65.5</v>
      </c>
      <c r="Z28">
        <v>69.7</v>
      </c>
      <c r="AA28">
        <v>17778</v>
      </c>
      <c r="AB28">
        <v>83.6</v>
      </c>
      <c r="AC28">
        <v>55.5</v>
      </c>
      <c r="AD28">
        <v>96.6</v>
      </c>
      <c r="AE28">
        <v>94.3</v>
      </c>
      <c r="AF28">
        <v>56.1</v>
      </c>
      <c r="AG28">
        <v>35</v>
      </c>
      <c r="AH28">
        <v>48.1</v>
      </c>
      <c r="AI28">
        <v>32.1</v>
      </c>
      <c r="AJ28">
        <v>19.899999999999999</v>
      </c>
      <c r="AK28">
        <v>71.3</v>
      </c>
      <c r="AL28">
        <v>71.400000000000006</v>
      </c>
    </row>
    <row r="29" spans="1:38" x14ac:dyDescent="0.2">
      <c r="A29" s="211"/>
      <c r="B29" s="211" t="s">
        <v>136</v>
      </c>
      <c r="C29">
        <v>68</v>
      </c>
      <c r="D29">
        <v>50</v>
      </c>
      <c r="E29">
        <v>22.1</v>
      </c>
      <c r="F29">
        <v>70.599999999999994</v>
      </c>
      <c r="G29">
        <v>63.2</v>
      </c>
      <c r="H29">
        <v>22.1</v>
      </c>
      <c r="I29" t="s">
        <v>78</v>
      </c>
      <c r="J29">
        <v>16.2</v>
      </c>
      <c r="K29">
        <v>7.4</v>
      </c>
      <c r="L29" t="s">
        <v>78</v>
      </c>
      <c r="M29">
        <v>37.9</v>
      </c>
      <c r="N29">
        <v>30.3</v>
      </c>
      <c r="O29">
        <v>69</v>
      </c>
      <c r="P29">
        <v>29</v>
      </c>
      <c r="Q29">
        <v>13</v>
      </c>
      <c r="R29">
        <v>58</v>
      </c>
      <c r="S29">
        <v>50.7</v>
      </c>
      <c r="T29">
        <v>15.9</v>
      </c>
      <c r="U29" t="s">
        <v>78</v>
      </c>
      <c r="V29">
        <v>10.1</v>
      </c>
      <c r="W29">
        <v>4.3</v>
      </c>
      <c r="X29" t="s">
        <v>78</v>
      </c>
      <c r="Y29">
        <v>26.1</v>
      </c>
      <c r="Z29">
        <v>23.5</v>
      </c>
      <c r="AA29">
        <v>137</v>
      </c>
      <c r="AB29">
        <v>39.4</v>
      </c>
      <c r="AC29">
        <v>17.5</v>
      </c>
      <c r="AD29">
        <v>64.2</v>
      </c>
      <c r="AE29">
        <v>56.9</v>
      </c>
      <c r="AF29">
        <v>19</v>
      </c>
      <c r="AG29">
        <v>5.8</v>
      </c>
      <c r="AH29">
        <v>13.1</v>
      </c>
      <c r="AI29">
        <v>5.8</v>
      </c>
      <c r="AJ29">
        <v>2.2000000000000002</v>
      </c>
      <c r="AK29">
        <v>31.9</v>
      </c>
      <c r="AL29">
        <v>26.9</v>
      </c>
    </row>
    <row r="30" spans="1:38" x14ac:dyDescent="0.2">
      <c r="A30" s="211"/>
      <c r="B30" s="303" t="s">
        <v>282</v>
      </c>
      <c r="C30">
        <v>2506</v>
      </c>
      <c r="D30">
        <v>84.8</v>
      </c>
      <c r="E30">
        <v>64</v>
      </c>
      <c r="F30">
        <v>96</v>
      </c>
      <c r="G30">
        <v>94.3</v>
      </c>
      <c r="H30">
        <v>64.7</v>
      </c>
      <c r="I30">
        <v>42.7</v>
      </c>
      <c r="J30">
        <v>59</v>
      </c>
      <c r="K30">
        <v>42.3</v>
      </c>
      <c r="L30">
        <v>29.4</v>
      </c>
      <c r="M30">
        <v>75.8</v>
      </c>
      <c r="N30">
        <v>71.099999999999994</v>
      </c>
      <c r="O30">
        <v>2898</v>
      </c>
      <c r="P30">
        <v>77.5</v>
      </c>
      <c r="Q30">
        <v>55.5</v>
      </c>
      <c r="R30">
        <v>93.5</v>
      </c>
      <c r="S30">
        <v>91.1</v>
      </c>
      <c r="T30">
        <v>56.6</v>
      </c>
      <c r="U30">
        <v>31.4</v>
      </c>
      <c r="V30">
        <v>48.5</v>
      </c>
      <c r="W30">
        <v>33.9</v>
      </c>
      <c r="X30">
        <v>21.5</v>
      </c>
      <c r="Y30">
        <v>64.7</v>
      </c>
      <c r="Z30">
        <v>68.2</v>
      </c>
      <c r="AA30">
        <v>5404</v>
      </c>
      <c r="AB30">
        <v>80.900000000000006</v>
      </c>
      <c r="AC30">
        <v>59.5</v>
      </c>
      <c r="AD30">
        <v>94.7</v>
      </c>
      <c r="AE30">
        <v>92.6</v>
      </c>
      <c r="AF30">
        <v>60.4</v>
      </c>
      <c r="AG30">
        <v>36.6</v>
      </c>
      <c r="AH30">
        <v>53.4</v>
      </c>
      <c r="AI30">
        <v>37.799999999999997</v>
      </c>
      <c r="AJ30">
        <v>25.1</v>
      </c>
      <c r="AK30">
        <v>69.900000000000006</v>
      </c>
      <c r="AL30">
        <v>69.5</v>
      </c>
    </row>
    <row r="31" spans="1:38" x14ac:dyDescent="0.2">
      <c r="A31" s="211"/>
      <c r="B31" s="211" t="s">
        <v>86</v>
      </c>
      <c r="C31">
        <v>2171</v>
      </c>
      <c r="D31">
        <v>90.1</v>
      </c>
      <c r="E31">
        <v>74.099999999999994</v>
      </c>
      <c r="F31">
        <v>97.6</v>
      </c>
      <c r="G31">
        <v>96.5</v>
      </c>
      <c r="H31">
        <v>74.7</v>
      </c>
      <c r="I31">
        <v>51.4</v>
      </c>
      <c r="J31">
        <v>69.599999999999994</v>
      </c>
      <c r="K31">
        <v>48</v>
      </c>
      <c r="L31">
        <v>37.200000000000003</v>
      </c>
      <c r="M31">
        <v>82.6</v>
      </c>
      <c r="N31">
        <v>78.900000000000006</v>
      </c>
      <c r="O31">
        <v>2263</v>
      </c>
      <c r="P31">
        <v>84.7</v>
      </c>
      <c r="Q31">
        <v>65.400000000000006</v>
      </c>
      <c r="R31">
        <v>96.2</v>
      </c>
      <c r="S31">
        <v>94.6</v>
      </c>
      <c r="T31">
        <v>66.3</v>
      </c>
      <c r="U31">
        <v>38.200000000000003</v>
      </c>
      <c r="V31">
        <v>60.4</v>
      </c>
      <c r="W31">
        <v>40.9</v>
      </c>
      <c r="X31">
        <v>27.8</v>
      </c>
      <c r="Y31">
        <v>71.7</v>
      </c>
      <c r="Z31">
        <v>75.2</v>
      </c>
      <c r="AA31">
        <v>4434</v>
      </c>
      <c r="AB31">
        <v>87.3</v>
      </c>
      <c r="AC31">
        <v>69.7</v>
      </c>
      <c r="AD31">
        <v>96.9</v>
      </c>
      <c r="AE31">
        <v>95.5</v>
      </c>
      <c r="AF31">
        <v>70.400000000000006</v>
      </c>
      <c r="AG31">
        <v>44.7</v>
      </c>
      <c r="AH31">
        <v>64.900000000000006</v>
      </c>
      <c r="AI31">
        <v>44.4</v>
      </c>
      <c r="AJ31">
        <v>32.4</v>
      </c>
      <c r="AK31">
        <v>77.099999999999994</v>
      </c>
      <c r="AL31">
        <v>77</v>
      </c>
    </row>
    <row r="32" spans="1:38" x14ac:dyDescent="0.2">
      <c r="A32" s="211"/>
      <c r="B32" s="211" t="s">
        <v>85</v>
      </c>
      <c r="C32">
        <v>1173</v>
      </c>
      <c r="D32">
        <v>88.8</v>
      </c>
      <c r="E32">
        <v>68.900000000000006</v>
      </c>
      <c r="F32">
        <v>97.3</v>
      </c>
      <c r="G32">
        <v>96.4</v>
      </c>
      <c r="H32">
        <v>69.7</v>
      </c>
      <c r="I32">
        <v>48.3</v>
      </c>
      <c r="J32">
        <v>63.9</v>
      </c>
      <c r="K32">
        <v>43.1</v>
      </c>
      <c r="L32">
        <v>29.3</v>
      </c>
      <c r="M32">
        <v>81.8</v>
      </c>
      <c r="N32">
        <v>74.8</v>
      </c>
      <c r="O32">
        <v>1158</v>
      </c>
      <c r="P32">
        <v>80</v>
      </c>
      <c r="Q32">
        <v>57.7</v>
      </c>
      <c r="R32">
        <v>95.1</v>
      </c>
      <c r="S32">
        <v>93.5</v>
      </c>
      <c r="T32">
        <v>58.6</v>
      </c>
      <c r="U32">
        <v>35.9</v>
      </c>
      <c r="V32">
        <v>49.3</v>
      </c>
      <c r="W32">
        <v>35.299999999999997</v>
      </c>
      <c r="X32">
        <v>21.3</v>
      </c>
      <c r="Y32">
        <v>69</v>
      </c>
      <c r="Z32">
        <v>69.7</v>
      </c>
      <c r="AA32">
        <v>2331</v>
      </c>
      <c r="AB32">
        <v>84.4</v>
      </c>
      <c r="AC32">
        <v>63.3</v>
      </c>
      <c r="AD32">
        <v>96.2</v>
      </c>
      <c r="AE32">
        <v>95</v>
      </c>
      <c r="AF32">
        <v>64.2</v>
      </c>
      <c r="AG32">
        <v>42.1</v>
      </c>
      <c r="AH32">
        <v>56.6</v>
      </c>
      <c r="AI32">
        <v>39.200000000000003</v>
      </c>
      <c r="AJ32">
        <v>25.4</v>
      </c>
      <c r="AK32">
        <v>75.5</v>
      </c>
      <c r="AL32">
        <v>72.3</v>
      </c>
    </row>
    <row r="33" spans="1:38" x14ac:dyDescent="0.2">
      <c r="A33" s="211"/>
      <c r="B33" s="211" t="s">
        <v>84</v>
      </c>
      <c r="C33">
        <v>3742</v>
      </c>
      <c r="D33">
        <v>84</v>
      </c>
      <c r="E33">
        <v>60</v>
      </c>
      <c r="F33">
        <v>96.1</v>
      </c>
      <c r="G33">
        <v>94.2</v>
      </c>
      <c r="H33">
        <v>60.6</v>
      </c>
      <c r="I33">
        <v>31.9</v>
      </c>
      <c r="J33">
        <v>52.8</v>
      </c>
      <c r="K33">
        <v>31.9</v>
      </c>
      <c r="L33">
        <v>19.899999999999999</v>
      </c>
      <c r="M33">
        <v>72.8</v>
      </c>
      <c r="N33">
        <v>65.8</v>
      </c>
      <c r="O33">
        <v>3591</v>
      </c>
      <c r="P33">
        <v>76.7</v>
      </c>
      <c r="Q33">
        <v>49.7</v>
      </c>
      <c r="R33">
        <v>94</v>
      </c>
      <c r="S33">
        <v>91.4</v>
      </c>
      <c r="T33">
        <v>50.7</v>
      </c>
      <c r="U33">
        <v>19.600000000000001</v>
      </c>
      <c r="V33">
        <v>40.200000000000003</v>
      </c>
      <c r="W33">
        <v>24.1</v>
      </c>
      <c r="X33">
        <v>11.6</v>
      </c>
      <c r="Y33">
        <v>60.8</v>
      </c>
      <c r="Z33">
        <v>59.8</v>
      </c>
      <c r="AA33">
        <v>7333</v>
      </c>
      <c r="AB33">
        <v>80.400000000000006</v>
      </c>
      <c r="AC33">
        <v>54.9</v>
      </c>
      <c r="AD33">
        <v>95.1</v>
      </c>
      <c r="AE33">
        <v>92.9</v>
      </c>
      <c r="AF33">
        <v>55.7</v>
      </c>
      <c r="AG33">
        <v>25.9</v>
      </c>
      <c r="AH33">
        <v>46.6</v>
      </c>
      <c r="AI33">
        <v>28.1</v>
      </c>
      <c r="AJ33">
        <v>15.8</v>
      </c>
      <c r="AK33">
        <v>66.900000000000006</v>
      </c>
      <c r="AL33">
        <v>62.9</v>
      </c>
    </row>
    <row r="34" spans="1:38" x14ac:dyDescent="0.2">
      <c r="A34" s="211"/>
      <c r="B34" s="211" t="s">
        <v>79</v>
      </c>
      <c r="C34">
        <v>214875</v>
      </c>
      <c r="D34">
        <v>86.3</v>
      </c>
      <c r="E34">
        <v>65.7</v>
      </c>
      <c r="F34">
        <v>96.9</v>
      </c>
      <c r="G34">
        <v>95.5</v>
      </c>
      <c r="H34">
        <v>66.3</v>
      </c>
      <c r="I34">
        <v>38.200000000000003</v>
      </c>
      <c r="J34">
        <v>59.1</v>
      </c>
      <c r="K34">
        <v>38.700000000000003</v>
      </c>
      <c r="L34">
        <v>26.6</v>
      </c>
      <c r="M34">
        <v>75.400000000000006</v>
      </c>
      <c r="N34">
        <v>71.7</v>
      </c>
      <c r="O34">
        <v>223594</v>
      </c>
      <c r="P34">
        <v>79.2</v>
      </c>
      <c r="Q34">
        <v>55.5</v>
      </c>
      <c r="R34">
        <v>94.8</v>
      </c>
      <c r="S34">
        <v>93.1</v>
      </c>
      <c r="T34">
        <v>56.4</v>
      </c>
      <c r="U34">
        <v>25</v>
      </c>
      <c r="V34">
        <v>47.6</v>
      </c>
      <c r="W34">
        <v>30.8</v>
      </c>
      <c r="X34">
        <v>17.600000000000001</v>
      </c>
      <c r="Y34">
        <v>62.6</v>
      </c>
      <c r="Z34">
        <v>66.8</v>
      </c>
      <c r="AA34">
        <v>438469</v>
      </c>
      <c r="AB34">
        <v>82.7</v>
      </c>
      <c r="AC34">
        <v>60.5</v>
      </c>
      <c r="AD34">
        <v>95.8</v>
      </c>
      <c r="AE34">
        <v>94.3</v>
      </c>
      <c r="AF34">
        <v>61.2</v>
      </c>
      <c r="AG34">
        <v>31.5</v>
      </c>
      <c r="AH34">
        <v>53.3</v>
      </c>
      <c r="AI34">
        <v>34.700000000000003</v>
      </c>
      <c r="AJ34">
        <v>22</v>
      </c>
      <c r="AK34">
        <v>68.900000000000006</v>
      </c>
      <c r="AL34">
        <v>69.2</v>
      </c>
    </row>
    <row r="35" spans="1:38" x14ac:dyDescent="0.2">
      <c r="A35" s="211"/>
      <c r="B35" s="211" t="s">
        <v>55</v>
      </c>
      <c r="C35">
        <v>280326</v>
      </c>
      <c r="D35">
        <v>86.5</v>
      </c>
      <c r="E35">
        <v>65.7</v>
      </c>
      <c r="F35">
        <v>96.9</v>
      </c>
      <c r="G35">
        <v>95.4</v>
      </c>
      <c r="H35">
        <v>66.3</v>
      </c>
      <c r="I35">
        <v>41.2</v>
      </c>
      <c r="J35">
        <v>59.5</v>
      </c>
      <c r="K35">
        <v>39.6</v>
      </c>
      <c r="L35">
        <v>27.5</v>
      </c>
      <c r="M35">
        <v>76.599999999999994</v>
      </c>
      <c r="N35">
        <v>73.099999999999994</v>
      </c>
      <c r="O35">
        <v>291008</v>
      </c>
      <c r="P35">
        <v>79.599999999999994</v>
      </c>
      <c r="Q35">
        <v>55.6</v>
      </c>
      <c r="R35">
        <v>94.8</v>
      </c>
      <c r="S35">
        <v>93</v>
      </c>
      <c r="T35">
        <v>56.5</v>
      </c>
      <c r="U35">
        <v>27.6</v>
      </c>
      <c r="V35">
        <v>47.9</v>
      </c>
      <c r="W35">
        <v>31.5</v>
      </c>
      <c r="X35">
        <v>18.3</v>
      </c>
      <c r="Y35">
        <v>64.3</v>
      </c>
      <c r="Z35">
        <v>68.400000000000006</v>
      </c>
      <c r="AA35">
        <v>571334</v>
      </c>
      <c r="AB35">
        <v>82.9</v>
      </c>
      <c r="AC35">
        <v>60.6</v>
      </c>
      <c r="AD35">
        <v>95.8</v>
      </c>
      <c r="AE35">
        <v>94.2</v>
      </c>
      <c r="AF35">
        <v>61.3</v>
      </c>
      <c r="AG35">
        <v>34.200000000000003</v>
      </c>
      <c r="AH35">
        <v>53.6</v>
      </c>
      <c r="AI35">
        <v>35.5</v>
      </c>
      <c r="AJ35">
        <v>22.8</v>
      </c>
      <c r="AK35">
        <v>70.400000000000006</v>
      </c>
      <c r="AL35">
        <v>70.7</v>
      </c>
    </row>
    <row r="36" spans="1:38" x14ac:dyDescent="0.2">
      <c r="A36" s="211" t="s">
        <v>97</v>
      </c>
      <c r="B36" s="304" t="s">
        <v>283</v>
      </c>
      <c r="C36">
        <v>244146</v>
      </c>
      <c r="D36">
        <v>86.5</v>
      </c>
      <c r="E36">
        <v>66.099999999999994</v>
      </c>
      <c r="F36">
        <v>96.9</v>
      </c>
      <c r="G36">
        <v>95.6</v>
      </c>
      <c r="H36">
        <v>66.7</v>
      </c>
      <c r="I36">
        <v>39.1</v>
      </c>
      <c r="J36">
        <v>59.7</v>
      </c>
      <c r="K36">
        <v>39.299999999999997</v>
      </c>
      <c r="L36">
        <v>27.2</v>
      </c>
      <c r="M36">
        <v>75.900000000000006</v>
      </c>
      <c r="N36">
        <v>72.2</v>
      </c>
      <c r="O36">
        <v>253687</v>
      </c>
      <c r="P36">
        <v>79.400000000000006</v>
      </c>
      <c r="Q36">
        <v>55.9</v>
      </c>
      <c r="R36">
        <v>94.8</v>
      </c>
      <c r="S36">
        <v>93.1</v>
      </c>
      <c r="T36">
        <v>56.8</v>
      </c>
      <c r="U36">
        <v>25.8</v>
      </c>
      <c r="V36">
        <v>48.1</v>
      </c>
      <c r="W36">
        <v>31.3</v>
      </c>
      <c r="X36">
        <v>18</v>
      </c>
      <c r="Y36">
        <v>63.3</v>
      </c>
      <c r="Z36">
        <v>67.3</v>
      </c>
      <c r="AA36">
        <v>497833</v>
      </c>
      <c r="AB36">
        <v>82.9</v>
      </c>
      <c r="AC36">
        <v>60.9</v>
      </c>
      <c r="AD36">
        <v>95.9</v>
      </c>
      <c r="AE36">
        <v>94.3</v>
      </c>
      <c r="AF36">
        <v>61.7</v>
      </c>
      <c r="AG36">
        <v>32.299999999999997</v>
      </c>
      <c r="AH36">
        <v>53.8</v>
      </c>
      <c r="AI36">
        <v>35.200000000000003</v>
      </c>
      <c r="AJ36">
        <v>22.5</v>
      </c>
      <c r="AK36">
        <v>69.5</v>
      </c>
      <c r="AL36">
        <v>69.7</v>
      </c>
    </row>
    <row r="37" spans="1:38" x14ac:dyDescent="0.2">
      <c r="A37" s="211"/>
      <c r="B37" s="304" t="s">
        <v>284</v>
      </c>
      <c r="C37">
        <v>35786</v>
      </c>
      <c r="D37">
        <v>86.2</v>
      </c>
      <c r="E37">
        <v>63.2</v>
      </c>
      <c r="F37">
        <v>96.6</v>
      </c>
      <c r="G37">
        <v>94.3</v>
      </c>
      <c r="H37">
        <v>63.6</v>
      </c>
      <c r="I37">
        <v>55</v>
      </c>
      <c r="J37">
        <v>58.3</v>
      </c>
      <c r="K37">
        <v>41.6</v>
      </c>
      <c r="L37">
        <v>29.2</v>
      </c>
      <c r="M37">
        <v>82.4</v>
      </c>
      <c r="N37">
        <v>80</v>
      </c>
      <c r="O37">
        <v>36933</v>
      </c>
      <c r="P37">
        <v>80.5</v>
      </c>
      <c r="Q37">
        <v>53.6</v>
      </c>
      <c r="R37">
        <v>94.9</v>
      </c>
      <c r="S37">
        <v>92.3</v>
      </c>
      <c r="T37">
        <v>54.4</v>
      </c>
      <c r="U37">
        <v>40.299999999999997</v>
      </c>
      <c r="V37">
        <v>46.4</v>
      </c>
      <c r="W37">
        <v>32.799999999999997</v>
      </c>
      <c r="X37">
        <v>19.8</v>
      </c>
      <c r="Y37">
        <v>71.8</v>
      </c>
      <c r="Z37">
        <v>76.900000000000006</v>
      </c>
      <c r="AA37">
        <v>72719</v>
      </c>
      <c r="AB37">
        <v>83.3</v>
      </c>
      <c r="AC37">
        <v>58.3</v>
      </c>
      <c r="AD37">
        <v>95.7</v>
      </c>
      <c r="AE37">
        <v>93.3</v>
      </c>
      <c r="AF37">
        <v>58.9</v>
      </c>
      <c r="AG37">
        <v>47.5</v>
      </c>
      <c r="AH37">
        <v>52.3</v>
      </c>
      <c r="AI37">
        <v>37.200000000000003</v>
      </c>
      <c r="AJ37">
        <v>24.4</v>
      </c>
      <c r="AK37">
        <v>77.099999999999994</v>
      </c>
      <c r="AL37">
        <v>78.400000000000006</v>
      </c>
    </row>
    <row r="38" spans="1:38" x14ac:dyDescent="0.2">
      <c r="A38" s="211"/>
      <c r="B38" s="303" t="s">
        <v>282</v>
      </c>
      <c r="C38">
        <v>394</v>
      </c>
      <c r="D38">
        <v>81.7</v>
      </c>
      <c r="E38">
        <v>62.7</v>
      </c>
      <c r="F38">
        <v>94.2</v>
      </c>
      <c r="G38">
        <v>91.9</v>
      </c>
      <c r="H38">
        <v>63.7</v>
      </c>
      <c r="I38">
        <v>38.299999999999997</v>
      </c>
      <c r="J38">
        <v>56.9</v>
      </c>
      <c r="K38">
        <v>37.799999999999997</v>
      </c>
      <c r="L38">
        <v>26.1</v>
      </c>
      <c r="M38">
        <v>76.3</v>
      </c>
      <c r="N38">
        <v>71.099999999999994</v>
      </c>
      <c r="O38">
        <v>388</v>
      </c>
      <c r="P38">
        <v>75</v>
      </c>
      <c r="Q38">
        <v>54.1</v>
      </c>
      <c r="R38">
        <v>90.2</v>
      </c>
      <c r="S38">
        <v>88.4</v>
      </c>
      <c r="T38">
        <v>55.2</v>
      </c>
      <c r="U38">
        <v>26.5</v>
      </c>
      <c r="V38">
        <v>45.4</v>
      </c>
      <c r="W38">
        <v>28.1</v>
      </c>
      <c r="X38">
        <v>16.5</v>
      </c>
      <c r="Y38">
        <v>65.099999999999994</v>
      </c>
      <c r="Z38">
        <v>68.2</v>
      </c>
      <c r="AA38">
        <v>782</v>
      </c>
      <c r="AB38">
        <v>78.400000000000006</v>
      </c>
      <c r="AC38">
        <v>58.4</v>
      </c>
      <c r="AD38">
        <v>92.2</v>
      </c>
      <c r="AE38">
        <v>90.2</v>
      </c>
      <c r="AF38">
        <v>59.5</v>
      </c>
      <c r="AG38">
        <v>32.5</v>
      </c>
      <c r="AH38">
        <v>51.2</v>
      </c>
      <c r="AI38">
        <v>33</v>
      </c>
      <c r="AJ38">
        <v>21.4</v>
      </c>
      <c r="AK38">
        <v>70.8</v>
      </c>
      <c r="AL38">
        <v>69.7</v>
      </c>
    </row>
    <row r="39" spans="1:38" x14ac:dyDescent="0.2">
      <c r="A39" s="211"/>
      <c r="B39" s="211" t="s">
        <v>22</v>
      </c>
      <c r="C39">
        <v>280326</v>
      </c>
      <c r="D39">
        <v>86.5</v>
      </c>
      <c r="E39">
        <v>65.7</v>
      </c>
      <c r="F39">
        <v>96.9</v>
      </c>
      <c r="G39">
        <v>95.4</v>
      </c>
      <c r="H39">
        <v>66.3</v>
      </c>
      <c r="I39">
        <v>41.2</v>
      </c>
      <c r="J39">
        <v>59.5</v>
      </c>
      <c r="K39">
        <v>39.6</v>
      </c>
      <c r="L39">
        <v>27.5</v>
      </c>
      <c r="M39">
        <v>76.599999999999994</v>
      </c>
      <c r="N39">
        <v>73.099999999999994</v>
      </c>
      <c r="O39">
        <v>291008</v>
      </c>
      <c r="P39">
        <v>79.599999999999994</v>
      </c>
      <c r="Q39">
        <v>55.6</v>
      </c>
      <c r="R39">
        <v>94.8</v>
      </c>
      <c r="S39">
        <v>93</v>
      </c>
      <c r="T39">
        <v>56.5</v>
      </c>
      <c r="U39">
        <v>27.6</v>
      </c>
      <c r="V39">
        <v>47.9</v>
      </c>
      <c r="W39">
        <v>31.5</v>
      </c>
      <c r="X39">
        <v>18.3</v>
      </c>
      <c r="Y39">
        <v>64.3</v>
      </c>
      <c r="Z39">
        <v>68.400000000000006</v>
      </c>
      <c r="AA39">
        <v>571334</v>
      </c>
      <c r="AB39">
        <v>82.9</v>
      </c>
      <c r="AC39">
        <v>60.6</v>
      </c>
      <c r="AD39">
        <v>95.8</v>
      </c>
      <c r="AE39">
        <v>94.2</v>
      </c>
      <c r="AF39">
        <v>61.3</v>
      </c>
      <c r="AG39">
        <v>34.200000000000003</v>
      </c>
      <c r="AH39">
        <v>53.6</v>
      </c>
      <c r="AI39">
        <v>35.5</v>
      </c>
      <c r="AJ39">
        <v>22.8</v>
      </c>
      <c r="AK39">
        <v>70.400000000000006</v>
      </c>
      <c r="AL39">
        <v>70.7</v>
      </c>
    </row>
    <row r="40" spans="1:38" x14ac:dyDescent="0.2">
      <c r="A40" s="211" t="s">
        <v>100</v>
      </c>
      <c r="B40" s="211" t="s">
        <v>23</v>
      </c>
      <c r="C40">
        <v>41852</v>
      </c>
      <c r="D40">
        <v>74.099999999999994</v>
      </c>
      <c r="E40">
        <v>42.5</v>
      </c>
      <c r="F40">
        <v>91.9</v>
      </c>
      <c r="G40">
        <v>88.3</v>
      </c>
      <c r="H40">
        <v>43.2</v>
      </c>
      <c r="I40">
        <v>23.4</v>
      </c>
      <c r="J40">
        <v>34.200000000000003</v>
      </c>
      <c r="K40">
        <v>21.2</v>
      </c>
      <c r="L40">
        <v>11.3</v>
      </c>
      <c r="M40">
        <v>61</v>
      </c>
      <c r="N40">
        <v>53.7</v>
      </c>
      <c r="O40">
        <v>43330</v>
      </c>
      <c r="P40">
        <v>64.7</v>
      </c>
      <c r="Q40">
        <v>33.5</v>
      </c>
      <c r="R40">
        <v>86.9</v>
      </c>
      <c r="S40">
        <v>83.2</v>
      </c>
      <c r="T40">
        <v>34.4</v>
      </c>
      <c r="U40">
        <v>14.4</v>
      </c>
      <c r="V40">
        <v>24.5</v>
      </c>
      <c r="W40">
        <v>15.3</v>
      </c>
      <c r="X40">
        <v>6.4</v>
      </c>
      <c r="Y40">
        <v>47.9</v>
      </c>
      <c r="Z40">
        <v>49.3</v>
      </c>
      <c r="AA40">
        <v>85182</v>
      </c>
      <c r="AB40">
        <v>69.3</v>
      </c>
      <c r="AC40">
        <v>37.9</v>
      </c>
      <c r="AD40">
        <v>89.4</v>
      </c>
      <c r="AE40">
        <v>85.7</v>
      </c>
      <c r="AF40">
        <v>38.700000000000003</v>
      </c>
      <c r="AG40">
        <v>18.8</v>
      </c>
      <c r="AH40">
        <v>29.3</v>
      </c>
      <c r="AI40">
        <v>18.2</v>
      </c>
      <c r="AJ40">
        <v>8.8000000000000007</v>
      </c>
      <c r="AK40">
        <v>54.4</v>
      </c>
      <c r="AL40">
        <v>51.5</v>
      </c>
    </row>
    <row r="41" spans="1:38" x14ac:dyDescent="0.2">
      <c r="A41" s="211"/>
      <c r="B41" s="301" t="s">
        <v>286</v>
      </c>
      <c r="C41">
        <v>238474</v>
      </c>
      <c r="D41">
        <v>88.6</v>
      </c>
      <c r="E41">
        <v>69.8</v>
      </c>
      <c r="F41">
        <v>97.8</v>
      </c>
      <c r="G41">
        <v>96.6</v>
      </c>
      <c r="H41">
        <v>70.3</v>
      </c>
      <c r="I41">
        <v>44.3</v>
      </c>
      <c r="J41">
        <v>63.9</v>
      </c>
      <c r="K41">
        <v>42.8</v>
      </c>
      <c r="L41">
        <v>30.3</v>
      </c>
      <c r="M41">
        <v>79.3</v>
      </c>
      <c r="N41">
        <v>76.5</v>
      </c>
      <c r="O41">
        <v>247678</v>
      </c>
      <c r="P41">
        <v>82.1</v>
      </c>
      <c r="Q41">
        <v>59.5</v>
      </c>
      <c r="R41">
        <v>96.2</v>
      </c>
      <c r="S41">
        <v>94.7</v>
      </c>
      <c r="T41">
        <v>60.4</v>
      </c>
      <c r="U41">
        <v>29.9</v>
      </c>
      <c r="V41">
        <v>52</v>
      </c>
      <c r="W41">
        <v>34.299999999999997</v>
      </c>
      <c r="X41">
        <v>20.3</v>
      </c>
      <c r="Y41">
        <v>67.099999999999994</v>
      </c>
      <c r="Z41">
        <v>71.7</v>
      </c>
      <c r="AA41">
        <v>486152</v>
      </c>
      <c r="AB41">
        <v>85.3</v>
      </c>
      <c r="AC41">
        <v>64.599999999999994</v>
      </c>
      <c r="AD41">
        <v>97</v>
      </c>
      <c r="AE41">
        <v>95.6</v>
      </c>
      <c r="AF41">
        <v>65.3</v>
      </c>
      <c r="AG41">
        <v>37</v>
      </c>
      <c r="AH41">
        <v>57.9</v>
      </c>
      <c r="AI41">
        <v>38.5</v>
      </c>
      <c r="AJ41">
        <v>25.2</v>
      </c>
      <c r="AK41">
        <v>73.099999999999994</v>
      </c>
      <c r="AL41">
        <v>74.099999999999994</v>
      </c>
    </row>
    <row r="42" spans="1:38" x14ac:dyDescent="0.2">
      <c r="A42" s="211"/>
      <c r="B42" s="211" t="s">
        <v>22</v>
      </c>
      <c r="C42">
        <v>280326</v>
      </c>
      <c r="D42">
        <v>86.5</v>
      </c>
      <c r="E42">
        <v>65.7</v>
      </c>
      <c r="F42">
        <v>96.9</v>
      </c>
      <c r="G42">
        <v>95.4</v>
      </c>
      <c r="H42">
        <v>66.3</v>
      </c>
      <c r="I42">
        <v>41.2</v>
      </c>
      <c r="J42">
        <v>59.5</v>
      </c>
      <c r="K42">
        <v>39.6</v>
      </c>
      <c r="L42">
        <v>27.5</v>
      </c>
      <c r="M42">
        <v>76.599999999999994</v>
      </c>
      <c r="N42">
        <v>73.099999999999994</v>
      </c>
      <c r="O42">
        <v>291008</v>
      </c>
      <c r="P42">
        <v>79.599999999999994</v>
      </c>
      <c r="Q42">
        <v>55.6</v>
      </c>
      <c r="R42">
        <v>94.8</v>
      </c>
      <c r="S42">
        <v>93</v>
      </c>
      <c r="T42">
        <v>56.5</v>
      </c>
      <c r="U42">
        <v>27.6</v>
      </c>
      <c r="V42">
        <v>47.9</v>
      </c>
      <c r="W42">
        <v>31.5</v>
      </c>
      <c r="X42">
        <v>18.3</v>
      </c>
      <c r="Y42">
        <v>64.3</v>
      </c>
      <c r="Z42">
        <v>68.400000000000006</v>
      </c>
      <c r="AA42">
        <v>571334</v>
      </c>
      <c r="AB42">
        <v>82.9</v>
      </c>
      <c r="AC42">
        <v>60.6</v>
      </c>
      <c r="AD42">
        <v>95.8</v>
      </c>
      <c r="AE42">
        <v>94.2</v>
      </c>
      <c r="AF42">
        <v>61.3</v>
      </c>
      <c r="AG42">
        <v>34.200000000000003</v>
      </c>
      <c r="AH42">
        <v>53.6</v>
      </c>
      <c r="AI42">
        <v>35.5</v>
      </c>
      <c r="AJ42">
        <v>22.8</v>
      </c>
      <c r="AK42">
        <v>70.400000000000006</v>
      </c>
      <c r="AL42">
        <v>70.7</v>
      </c>
    </row>
    <row r="43" spans="1:38" x14ac:dyDescent="0.2">
      <c r="A43" t="s">
        <v>288</v>
      </c>
      <c r="B43" s="39" t="s">
        <v>121</v>
      </c>
      <c r="C43">
        <v>204389</v>
      </c>
      <c r="D43">
        <v>90.4</v>
      </c>
      <c r="E43">
        <v>73.2</v>
      </c>
      <c r="F43">
        <v>98.3</v>
      </c>
      <c r="G43">
        <v>97.4</v>
      </c>
      <c r="H43">
        <v>73.7</v>
      </c>
      <c r="I43">
        <v>47.3</v>
      </c>
      <c r="J43">
        <v>67.8</v>
      </c>
      <c r="K43">
        <v>45.8</v>
      </c>
      <c r="L43">
        <v>33</v>
      </c>
      <c r="M43">
        <v>81.599999999999994</v>
      </c>
      <c r="N43">
        <v>79.3</v>
      </c>
      <c r="O43">
        <v>212858</v>
      </c>
      <c r="P43">
        <v>84.1</v>
      </c>
      <c r="Q43">
        <v>62.7</v>
      </c>
      <c r="R43">
        <v>97.1</v>
      </c>
      <c r="S43">
        <v>95.8</v>
      </c>
      <c r="T43">
        <v>63.6</v>
      </c>
      <c r="U43">
        <v>32.1</v>
      </c>
      <c r="V43">
        <v>55.6</v>
      </c>
      <c r="W43">
        <v>36.799999999999997</v>
      </c>
      <c r="X43">
        <v>22.3</v>
      </c>
      <c r="Y43">
        <v>69.5</v>
      </c>
      <c r="Z43">
        <v>74.5</v>
      </c>
      <c r="AA43">
        <v>417247</v>
      </c>
      <c r="AB43">
        <v>87.2</v>
      </c>
      <c r="AC43">
        <v>67.8</v>
      </c>
      <c r="AD43">
        <v>97.7</v>
      </c>
      <c r="AE43">
        <v>96.6</v>
      </c>
      <c r="AF43">
        <v>68.5</v>
      </c>
      <c r="AG43">
        <v>39.6</v>
      </c>
      <c r="AH43">
        <v>61.6</v>
      </c>
      <c r="AI43">
        <v>41.2</v>
      </c>
      <c r="AJ43">
        <v>27.6</v>
      </c>
      <c r="AK43">
        <v>75.400000000000006</v>
      </c>
      <c r="AL43">
        <v>76.8</v>
      </c>
    </row>
    <row r="44" spans="1:38" x14ac:dyDescent="0.2">
      <c r="B44" s="39" t="s">
        <v>120</v>
      </c>
      <c r="C44">
        <v>75937</v>
      </c>
      <c r="D44">
        <v>75.8</v>
      </c>
      <c r="E44">
        <v>45.6</v>
      </c>
      <c r="F44">
        <v>93</v>
      </c>
      <c r="G44">
        <v>89.9</v>
      </c>
      <c r="H44">
        <v>46.3</v>
      </c>
      <c r="I44">
        <v>24.7</v>
      </c>
      <c r="J44">
        <v>37.1</v>
      </c>
      <c r="K44">
        <v>23</v>
      </c>
      <c r="L44">
        <v>12.5</v>
      </c>
      <c r="M44">
        <v>63.2</v>
      </c>
      <c r="N44">
        <v>56.3</v>
      </c>
      <c r="O44">
        <v>78150</v>
      </c>
      <c r="P44">
        <v>67.099999999999994</v>
      </c>
      <c r="Q44">
        <v>36.4</v>
      </c>
      <c r="R44">
        <v>88.6</v>
      </c>
      <c r="S44">
        <v>85.3</v>
      </c>
      <c r="T44">
        <v>37.4</v>
      </c>
      <c r="U44">
        <v>15.2</v>
      </c>
      <c r="V44">
        <v>27</v>
      </c>
      <c r="W44">
        <v>16.899999999999999</v>
      </c>
      <c r="X44">
        <v>7.2</v>
      </c>
      <c r="Y44">
        <v>50</v>
      </c>
      <c r="Z44">
        <v>51.9</v>
      </c>
      <c r="AA44">
        <v>154087</v>
      </c>
      <c r="AB44">
        <v>71.400000000000006</v>
      </c>
      <c r="AC44">
        <v>40.9</v>
      </c>
      <c r="AD44">
        <v>90.8</v>
      </c>
      <c r="AE44">
        <v>87.6</v>
      </c>
      <c r="AF44">
        <v>41.8</v>
      </c>
      <c r="AG44">
        <v>19.899999999999999</v>
      </c>
      <c r="AH44">
        <v>32</v>
      </c>
      <c r="AI44">
        <v>19.899999999999999</v>
      </c>
      <c r="AJ44">
        <v>9.8000000000000007</v>
      </c>
      <c r="AK44">
        <v>56.5</v>
      </c>
      <c r="AL44">
        <v>54.1</v>
      </c>
    </row>
    <row r="45" spans="1:38" x14ac:dyDescent="0.2">
      <c r="B45" s="18" t="s">
        <v>22</v>
      </c>
      <c r="C45">
        <v>280326</v>
      </c>
      <c r="D45">
        <v>86.5</v>
      </c>
      <c r="E45">
        <v>65.7</v>
      </c>
      <c r="F45">
        <v>96.9</v>
      </c>
      <c r="G45">
        <v>95.4</v>
      </c>
      <c r="H45">
        <v>66.3</v>
      </c>
      <c r="I45">
        <v>41.2</v>
      </c>
      <c r="J45">
        <v>59.5</v>
      </c>
      <c r="K45">
        <v>39.6</v>
      </c>
      <c r="L45">
        <v>27.5</v>
      </c>
      <c r="M45">
        <v>76.599999999999994</v>
      </c>
      <c r="N45">
        <v>73.099999999999994</v>
      </c>
      <c r="O45">
        <v>291008</v>
      </c>
      <c r="P45">
        <v>79.599999999999994</v>
      </c>
      <c r="Q45">
        <v>55.6</v>
      </c>
      <c r="R45">
        <v>94.8</v>
      </c>
      <c r="S45">
        <v>93</v>
      </c>
      <c r="T45">
        <v>56.5</v>
      </c>
      <c r="U45">
        <v>27.6</v>
      </c>
      <c r="V45">
        <v>47.9</v>
      </c>
      <c r="W45">
        <v>31.5</v>
      </c>
      <c r="X45">
        <v>18.3</v>
      </c>
      <c r="Y45">
        <v>64.3</v>
      </c>
      <c r="Z45">
        <v>68.400000000000006</v>
      </c>
      <c r="AA45">
        <v>571334</v>
      </c>
      <c r="AB45">
        <v>82.9</v>
      </c>
      <c r="AC45">
        <v>60.6</v>
      </c>
      <c r="AD45">
        <v>95.8</v>
      </c>
      <c r="AE45">
        <v>94.2</v>
      </c>
      <c r="AF45">
        <v>61.3</v>
      </c>
      <c r="AG45">
        <v>34.200000000000003</v>
      </c>
      <c r="AH45">
        <v>53.6</v>
      </c>
      <c r="AI45">
        <v>35.5</v>
      </c>
      <c r="AJ45">
        <v>22.8</v>
      </c>
      <c r="AK45">
        <v>70.400000000000006</v>
      </c>
      <c r="AL45">
        <v>70.7</v>
      </c>
    </row>
    <row r="46" spans="1:38" x14ac:dyDescent="0.2">
      <c r="A46" s="211" t="s">
        <v>102</v>
      </c>
      <c r="B46" s="211" t="s">
        <v>25</v>
      </c>
      <c r="C46">
        <v>235567</v>
      </c>
      <c r="D46">
        <v>91</v>
      </c>
      <c r="E46">
        <v>73.3</v>
      </c>
      <c r="F46">
        <v>98.8</v>
      </c>
      <c r="G46">
        <v>98.1</v>
      </c>
      <c r="H46">
        <v>73.900000000000006</v>
      </c>
      <c r="I46">
        <v>46.3</v>
      </c>
      <c r="J46">
        <v>66.900000000000006</v>
      </c>
      <c r="K46">
        <v>44.8</v>
      </c>
      <c r="L46">
        <v>31.5</v>
      </c>
      <c r="M46">
        <v>81.3</v>
      </c>
      <c r="N46">
        <v>79.2</v>
      </c>
      <c r="O46">
        <v>216663</v>
      </c>
      <c r="P46">
        <v>87.5</v>
      </c>
      <c r="Q46">
        <v>67.2</v>
      </c>
      <c r="R46">
        <v>98.7</v>
      </c>
      <c r="S46">
        <v>97.8</v>
      </c>
      <c r="T46">
        <v>68.2</v>
      </c>
      <c r="U46">
        <v>34.1</v>
      </c>
      <c r="V46">
        <v>58.8</v>
      </c>
      <c r="W46">
        <v>39.1</v>
      </c>
      <c r="X46">
        <v>23.3</v>
      </c>
      <c r="Y46">
        <v>71.8</v>
      </c>
      <c r="Z46">
        <v>77.5</v>
      </c>
      <c r="AA46">
        <v>452230</v>
      </c>
      <c r="AB46">
        <v>89.4</v>
      </c>
      <c r="AC46">
        <v>70.400000000000006</v>
      </c>
      <c r="AD46">
        <v>98.7</v>
      </c>
      <c r="AE46">
        <v>98</v>
      </c>
      <c r="AF46">
        <v>71.099999999999994</v>
      </c>
      <c r="AG46">
        <v>40.4</v>
      </c>
      <c r="AH46">
        <v>63</v>
      </c>
      <c r="AI46">
        <v>42</v>
      </c>
      <c r="AJ46">
        <v>27.6</v>
      </c>
      <c r="AK46">
        <v>76.8</v>
      </c>
      <c r="AL46">
        <v>78.400000000000006</v>
      </c>
    </row>
    <row r="47" spans="1:38" x14ac:dyDescent="0.2">
      <c r="A47" s="211"/>
      <c r="B47" s="211" t="s">
        <v>103</v>
      </c>
      <c r="C47">
        <v>25763</v>
      </c>
      <c r="D47">
        <v>71.599999999999994</v>
      </c>
      <c r="E47">
        <v>30</v>
      </c>
      <c r="F47">
        <v>95.7</v>
      </c>
      <c r="G47">
        <v>91.5</v>
      </c>
      <c r="H47">
        <v>30.5</v>
      </c>
      <c r="I47">
        <v>16.7</v>
      </c>
      <c r="J47">
        <v>23.9</v>
      </c>
      <c r="K47">
        <v>14.9</v>
      </c>
      <c r="L47">
        <v>6.9</v>
      </c>
      <c r="M47">
        <v>59</v>
      </c>
      <c r="N47">
        <v>47.2</v>
      </c>
      <c r="O47">
        <v>37697</v>
      </c>
      <c r="P47">
        <v>68</v>
      </c>
      <c r="Q47">
        <v>27.7</v>
      </c>
      <c r="R47">
        <v>95.5</v>
      </c>
      <c r="S47">
        <v>92.4</v>
      </c>
      <c r="T47">
        <v>28.5</v>
      </c>
      <c r="U47">
        <v>11.2</v>
      </c>
      <c r="V47">
        <v>20.399999999999999</v>
      </c>
      <c r="W47">
        <v>12.1</v>
      </c>
      <c r="X47">
        <v>4.5</v>
      </c>
      <c r="Y47">
        <v>49.8</v>
      </c>
      <c r="Z47">
        <v>50.6</v>
      </c>
      <c r="AA47">
        <v>63460</v>
      </c>
      <c r="AB47">
        <v>69.400000000000006</v>
      </c>
      <c r="AC47">
        <v>28.6</v>
      </c>
      <c r="AD47">
        <v>95.6</v>
      </c>
      <c r="AE47">
        <v>92</v>
      </c>
      <c r="AF47">
        <v>29.3</v>
      </c>
      <c r="AG47">
        <v>13.4</v>
      </c>
      <c r="AH47">
        <v>21.8</v>
      </c>
      <c r="AI47">
        <v>13.2</v>
      </c>
      <c r="AJ47">
        <v>5.5</v>
      </c>
      <c r="AK47">
        <v>53.6</v>
      </c>
      <c r="AL47">
        <v>49.2</v>
      </c>
    </row>
    <row r="48" spans="1:38" x14ac:dyDescent="0.2">
      <c r="A48" s="211"/>
      <c r="B48" s="211" t="s">
        <v>104</v>
      </c>
      <c r="C48">
        <v>13272</v>
      </c>
      <c r="D48">
        <v>59.6</v>
      </c>
      <c r="E48">
        <v>25.3</v>
      </c>
      <c r="F48">
        <v>86.5</v>
      </c>
      <c r="G48">
        <v>79.099999999999994</v>
      </c>
      <c r="H48">
        <v>26.1</v>
      </c>
      <c r="I48">
        <v>13.2</v>
      </c>
      <c r="J48">
        <v>20.100000000000001</v>
      </c>
      <c r="K48">
        <v>11.8</v>
      </c>
      <c r="L48">
        <v>6.1</v>
      </c>
      <c r="M48">
        <v>48.8</v>
      </c>
      <c r="N48">
        <v>38.4</v>
      </c>
      <c r="O48">
        <v>20538</v>
      </c>
      <c r="P48">
        <v>56.3</v>
      </c>
      <c r="Q48">
        <v>20.8</v>
      </c>
      <c r="R48">
        <v>85.9</v>
      </c>
      <c r="S48">
        <v>80.3</v>
      </c>
      <c r="T48">
        <v>21.7</v>
      </c>
      <c r="U48">
        <v>8.1999999999999993</v>
      </c>
      <c r="V48">
        <v>15</v>
      </c>
      <c r="W48">
        <v>8.6</v>
      </c>
      <c r="X48">
        <v>3.1</v>
      </c>
      <c r="Y48">
        <v>40.799999999999997</v>
      </c>
      <c r="Z48">
        <v>39.799999999999997</v>
      </c>
      <c r="AA48">
        <v>33810</v>
      </c>
      <c r="AB48">
        <v>57.6</v>
      </c>
      <c r="AC48">
        <v>22.6</v>
      </c>
      <c r="AD48">
        <v>86.1</v>
      </c>
      <c r="AE48">
        <v>79.8</v>
      </c>
      <c r="AF48">
        <v>23.4</v>
      </c>
      <c r="AG48">
        <v>10.199999999999999</v>
      </c>
      <c r="AH48">
        <v>17</v>
      </c>
      <c r="AI48">
        <v>9.8000000000000007</v>
      </c>
      <c r="AJ48">
        <v>4.3</v>
      </c>
      <c r="AK48">
        <v>43.9</v>
      </c>
      <c r="AL48">
        <v>39.200000000000003</v>
      </c>
    </row>
    <row r="49" spans="1:38" x14ac:dyDescent="0.2">
      <c r="A49" s="211"/>
      <c r="B49" s="211" t="s">
        <v>27</v>
      </c>
      <c r="C49">
        <v>39035</v>
      </c>
      <c r="D49">
        <v>67.5</v>
      </c>
      <c r="E49">
        <v>28.4</v>
      </c>
      <c r="F49">
        <v>92.6</v>
      </c>
      <c r="G49">
        <v>87.3</v>
      </c>
      <c r="H49">
        <v>29</v>
      </c>
      <c r="I49">
        <v>15.5</v>
      </c>
      <c r="J49">
        <v>22.6</v>
      </c>
      <c r="K49">
        <v>13.8</v>
      </c>
      <c r="L49">
        <v>6.6</v>
      </c>
      <c r="M49">
        <v>55.5</v>
      </c>
      <c r="N49">
        <v>44.2</v>
      </c>
      <c r="O49">
        <v>58235</v>
      </c>
      <c r="P49">
        <v>63.8</v>
      </c>
      <c r="Q49">
        <v>25.3</v>
      </c>
      <c r="R49">
        <v>92.1</v>
      </c>
      <c r="S49">
        <v>88.1</v>
      </c>
      <c r="T49">
        <v>26.1</v>
      </c>
      <c r="U49">
        <v>10.199999999999999</v>
      </c>
      <c r="V49">
        <v>18.5</v>
      </c>
      <c r="W49">
        <v>10.9</v>
      </c>
      <c r="X49">
        <v>4</v>
      </c>
      <c r="Y49">
        <v>46.6</v>
      </c>
      <c r="Z49">
        <v>46.8</v>
      </c>
      <c r="AA49">
        <v>97270</v>
      </c>
      <c r="AB49">
        <v>65.3</v>
      </c>
      <c r="AC49">
        <v>26.5</v>
      </c>
      <c r="AD49">
        <v>92.3</v>
      </c>
      <c r="AE49">
        <v>87.8</v>
      </c>
      <c r="AF49">
        <v>27.3</v>
      </c>
      <c r="AG49">
        <v>12.3</v>
      </c>
      <c r="AH49">
        <v>20.2</v>
      </c>
      <c r="AI49">
        <v>12</v>
      </c>
      <c r="AJ49">
        <v>5.0999999999999996</v>
      </c>
      <c r="AK49">
        <v>50.2</v>
      </c>
      <c r="AL49">
        <v>45.7</v>
      </c>
    </row>
    <row r="50" spans="1:38" x14ac:dyDescent="0.2">
      <c r="A50" s="211"/>
      <c r="B50" s="211" t="s">
        <v>30</v>
      </c>
      <c r="C50">
        <v>5686</v>
      </c>
      <c r="D50">
        <v>27.4</v>
      </c>
      <c r="E50">
        <v>8.6999999999999993</v>
      </c>
      <c r="F50">
        <v>47</v>
      </c>
      <c r="G50">
        <v>37</v>
      </c>
      <c r="H50">
        <v>8.6999999999999993</v>
      </c>
      <c r="I50">
        <v>5.0999999999999996</v>
      </c>
      <c r="J50">
        <v>7.2</v>
      </c>
      <c r="K50">
        <v>3.7</v>
      </c>
      <c r="L50">
        <v>2</v>
      </c>
      <c r="M50">
        <v>26</v>
      </c>
      <c r="N50">
        <v>17</v>
      </c>
      <c r="O50">
        <v>16074</v>
      </c>
      <c r="P50">
        <v>28.9</v>
      </c>
      <c r="Q50">
        <v>9.6999999999999993</v>
      </c>
      <c r="R50">
        <v>53.3</v>
      </c>
      <c r="S50">
        <v>45.4</v>
      </c>
      <c r="T50">
        <v>10</v>
      </c>
      <c r="U50">
        <v>3.8</v>
      </c>
      <c r="V50">
        <v>7.5</v>
      </c>
      <c r="W50">
        <v>3.5</v>
      </c>
      <c r="X50">
        <v>1.7</v>
      </c>
      <c r="Y50">
        <v>26.3</v>
      </c>
      <c r="Z50">
        <v>23.4</v>
      </c>
      <c r="AA50">
        <v>21760</v>
      </c>
      <c r="AB50">
        <v>28.5</v>
      </c>
      <c r="AC50">
        <v>9.5</v>
      </c>
      <c r="AD50">
        <v>51.7</v>
      </c>
      <c r="AE50">
        <v>43.2</v>
      </c>
      <c r="AF50">
        <v>9.6999999999999993</v>
      </c>
      <c r="AG50">
        <v>4.0999999999999996</v>
      </c>
      <c r="AH50">
        <v>7.5</v>
      </c>
      <c r="AI50">
        <v>3.6</v>
      </c>
      <c r="AJ50">
        <v>1.7</v>
      </c>
      <c r="AK50">
        <v>26.2</v>
      </c>
      <c r="AL50">
        <v>21.7</v>
      </c>
    </row>
    <row r="51" spans="1:38" x14ac:dyDescent="0.2">
      <c r="A51" s="211"/>
      <c r="B51" s="211" t="s">
        <v>26</v>
      </c>
      <c r="C51">
        <v>44721</v>
      </c>
      <c r="D51">
        <v>62.4</v>
      </c>
      <c r="E51">
        <v>25.9</v>
      </c>
      <c r="F51">
        <v>86.8</v>
      </c>
      <c r="G51">
        <v>80.900000000000006</v>
      </c>
      <c r="H51">
        <v>26.4</v>
      </c>
      <c r="I51">
        <v>14.2</v>
      </c>
      <c r="J51">
        <v>20.6</v>
      </c>
      <c r="K51">
        <v>12.5</v>
      </c>
      <c r="L51">
        <v>6</v>
      </c>
      <c r="M51">
        <v>51.7</v>
      </c>
      <c r="N51">
        <v>40.700000000000003</v>
      </c>
      <c r="O51">
        <v>74309</v>
      </c>
      <c r="P51">
        <v>56.3</v>
      </c>
      <c r="Q51">
        <v>21.9</v>
      </c>
      <c r="R51">
        <v>83.7</v>
      </c>
      <c r="S51">
        <v>78.900000000000006</v>
      </c>
      <c r="T51">
        <v>22.6</v>
      </c>
      <c r="U51">
        <v>8.8000000000000007</v>
      </c>
      <c r="V51">
        <v>16.100000000000001</v>
      </c>
      <c r="W51">
        <v>9.3000000000000007</v>
      </c>
      <c r="X51">
        <v>3.5</v>
      </c>
      <c r="Y51">
        <v>42.3</v>
      </c>
      <c r="Z51">
        <v>41.7</v>
      </c>
      <c r="AA51">
        <v>119030</v>
      </c>
      <c r="AB51">
        <v>58.6</v>
      </c>
      <c r="AC51">
        <v>23.4</v>
      </c>
      <c r="AD51">
        <v>84.9</v>
      </c>
      <c r="AE51">
        <v>79.599999999999994</v>
      </c>
      <c r="AF51">
        <v>24</v>
      </c>
      <c r="AG51">
        <v>10.8</v>
      </c>
      <c r="AH51">
        <v>17.8</v>
      </c>
      <c r="AI51">
        <v>10.5</v>
      </c>
      <c r="AJ51">
        <v>4.5</v>
      </c>
      <c r="AK51">
        <v>45.8</v>
      </c>
      <c r="AL51">
        <v>41.3</v>
      </c>
    </row>
    <row r="52" spans="1:38" x14ac:dyDescent="0.2">
      <c r="A52" s="211"/>
      <c r="B52" s="303"/>
    </row>
    <row r="53" spans="1:38" x14ac:dyDescent="0.2">
      <c r="A53" s="211"/>
      <c r="B53" s="21" t="s">
        <v>330</v>
      </c>
      <c r="C53">
        <v>280326</v>
      </c>
      <c r="D53">
        <v>86.5</v>
      </c>
      <c r="E53">
        <v>65.7</v>
      </c>
      <c r="F53">
        <v>96.9</v>
      </c>
      <c r="G53">
        <v>95.4</v>
      </c>
      <c r="H53">
        <v>66.3</v>
      </c>
      <c r="I53">
        <v>41.2</v>
      </c>
      <c r="J53">
        <v>59.5</v>
      </c>
      <c r="K53">
        <v>39.6</v>
      </c>
      <c r="L53">
        <v>27.5</v>
      </c>
      <c r="M53">
        <v>76.599999999999994</v>
      </c>
      <c r="N53">
        <v>73.099999999999994</v>
      </c>
      <c r="O53">
        <v>291008</v>
      </c>
      <c r="P53">
        <v>79.599999999999994</v>
      </c>
      <c r="Q53">
        <v>55.6</v>
      </c>
      <c r="R53">
        <v>94.8</v>
      </c>
      <c r="S53">
        <v>93</v>
      </c>
      <c r="T53">
        <v>56.5</v>
      </c>
      <c r="U53">
        <v>27.6</v>
      </c>
      <c r="V53">
        <v>47.9</v>
      </c>
      <c r="W53">
        <v>31.5</v>
      </c>
      <c r="X53">
        <v>18.3</v>
      </c>
      <c r="Y53">
        <v>64.3</v>
      </c>
      <c r="Z53">
        <v>68.400000000000006</v>
      </c>
      <c r="AA53">
        <v>571334</v>
      </c>
      <c r="AB53">
        <v>82.9</v>
      </c>
      <c r="AC53">
        <v>60.6</v>
      </c>
      <c r="AD53">
        <v>95.8</v>
      </c>
      <c r="AE53">
        <v>94.2</v>
      </c>
      <c r="AF53">
        <v>61.3</v>
      </c>
      <c r="AG53">
        <v>34.200000000000003</v>
      </c>
      <c r="AH53">
        <v>53.6</v>
      </c>
      <c r="AI53">
        <v>35.5</v>
      </c>
      <c r="AJ53">
        <v>22.8</v>
      </c>
      <c r="AK53">
        <v>70.400000000000006</v>
      </c>
      <c r="AL53">
        <v>70.7</v>
      </c>
    </row>
    <row r="54" spans="1:38" x14ac:dyDescent="0.2">
      <c r="A54" s="211" t="s">
        <v>105</v>
      </c>
      <c r="B54" s="211" t="s">
        <v>107</v>
      </c>
      <c r="C54">
        <v>2199</v>
      </c>
      <c r="D54">
        <v>62.9</v>
      </c>
      <c r="E54">
        <v>20</v>
      </c>
      <c r="F54">
        <v>91.8</v>
      </c>
      <c r="G54">
        <v>83.7</v>
      </c>
      <c r="H54">
        <v>20.3</v>
      </c>
      <c r="I54">
        <v>8.1999999999999993</v>
      </c>
      <c r="J54">
        <v>16.100000000000001</v>
      </c>
      <c r="K54">
        <v>8</v>
      </c>
      <c r="L54">
        <v>3</v>
      </c>
      <c r="M54">
        <v>58</v>
      </c>
      <c r="N54">
        <v>39.299999999999997</v>
      </c>
      <c r="O54">
        <v>4758</v>
      </c>
      <c r="P54">
        <v>57.1</v>
      </c>
      <c r="Q54">
        <v>18.100000000000001</v>
      </c>
      <c r="R54">
        <v>90.1</v>
      </c>
      <c r="S54">
        <v>84.4</v>
      </c>
      <c r="T54">
        <v>18.5</v>
      </c>
      <c r="U54">
        <v>5.5</v>
      </c>
      <c r="V54">
        <v>13.7</v>
      </c>
      <c r="W54">
        <v>5.8</v>
      </c>
      <c r="X54">
        <v>1.8</v>
      </c>
      <c r="Y54">
        <v>49.7</v>
      </c>
      <c r="Z54">
        <v>42.9</v>
      </c>
      <c r="AA54">
        <v>6957</v>
      </c>
      <c r="AB54">
        <v>58.9</v>
      </c>
      <c r="AC54">
        <v>18.7</v>
      </c>
      <c r="AD54">
        <v>90.7</v>
      </c>
      <c r="AE54">
        <v>84.2</v>
      </c>
      <c r="AF54">
        <v>19.100000000000001</v>
      </c>
      <c r="AG54">
        <v>6.4</v>
      </c>
      <c r="AH54">
        <v>14.5</v>
      </c>
      <c r="AI54">
        <v>6.5</v>
      </c>
      <c r="AJ54">
        <v>2.2000000000000002</v>
      </c>
      <c r="AK54">
        <v>52.4</v>
      </c>
      <c r="AL54">
        <v>41.7</v>
      </c>
    </row>
    <row r="55" spans="1:38" x14ac:dyDescent="0.2">
      <c r="A55" s="211"/>
      <c r="B55" s="211" t="s">
        <v>108</v>
      </c>
      <c r="C55">
        <v>4368</v>
      </c>
      <c r="D55">
        <v>41.3</v>
      </c>
      <c r="E55">
        <v>5.4</v>
      </c>
      <c r="F55">
        <v>69.7</v>
      </c>
      <c r="G55">
        <v>55.9</v>
      </c>
      <c r="H55">
        <v>5.5</v>
      </c>
      <c r="I55">
        <v>3.7</v>
      </c>
      <c r="J55">
        <v>3.5</v>
      </c>
      <c r="K55">
        <v>2.4</v>
      </c>
      <c r="L55">
        <v>0.7</v>
      </c>
      <c r="M55">
        <v>33.200000000000003</v>
      </c>
      <c r="N55">
        <v>16.5</v>
      </c>
      <c r="O55">
        <v>7271</v>
      </c>
      <c r="P55">
        <v>37.700000000000003</v>
      </c>
      <c r="Q55">
        <v>4.9000000000000004</v>
      </c>
      <c r="R55">
        <v>66.7</v>
      </c>
      <c r="S55">
        <v>56.7</v>
      </c>
      <c r="T55">
        <v>5</v>
      </c>
      <c r="U55">
        <v>2.9</v>
      </c>
      <c r="V55">
        <v>2.9</v>
      </c>
      <c r="W55">
        <v>1.8</v>
      </c>
      <c r="X55">
        <v>0.3</v>
      </c>
      <c r="Y55">
        <v>27.8</v>
      </c>
      <c r="Z55">
        <v>19.7</v>
      </c>
      <c r="AA55">
        <v>11639</v>
      </c>
      <c r="AB55">
        <v>39</v>
      </c>
      <c r="AC55">
        <v>5.0999999999999996</v>
      </c>
      <c r="AD55">
        <v>67.8</v>
      </c>
      <c r="AE55">
        <v>56.4</v>
      </c>
      <c r="AF55">
        <v>5.2</v>
      </c>
      <c r="AG55">
        <v>3.2</v>
      </c>
      <c r="AH55">
        <v>3.1</v>
      </c>
      <c r="AI55">
        <v>2</v>
      </c>
      <c r="AJ55">
        <v>0.5</v>
      </c>
      <c r="AK55">
        <v>29.8</v>
      </c>
      <c r="AL55">
        <v>18.5</v>
      </c>
    </row>
    <row r="56" spans="1:38" x14ac:dyDescent="0.2">
      <c r="A56" s="211"/>
      <c r="B56" s="211" t="s">
        <v>109</v>
      </c>
      <c r="C56">
        <v>832</v>
      </c>
      <c r="D56">
        <v>4.0999999999999996</v>
      </c>
      <c r="E56">
        <v>0.4</v>
      </c>
      <c r="F56">
        <v>9.3000000000000007</v>
      </c>
      <c r="G56">
        <v>4.7</v>
      </c>
      <c r="H56">
        <v>0.4</v>
      </c>
      <c r="I56">
        <v>0.4</v>
      </c>
      <c r="J56">
        <v>0.4</v>
      </c>
      <c r="K56">
        <v>0.5</v>
      </c>
      <c r="L56" t="s">
        <v>78</v>
      </c>
      <c r="M56">
        <v>3.8</v>
      </c>
      <c r="N56">
        <v>1.5</v>
      </c>
      <c r="O56">
        <v>1469</v>
      </c>
      <c r="P56">
        <v>5</v>
      </c>
      <c r="Q56">
        <v>0.9</v>
      </c>
      <c r="R56">
        <v>9.9</v>
      </c>
      <c r="S56">
        <v>6.7</v>
      </c>
      <c r="T56">
        <v>0.9</v>
      </c>
      <c r="U56">
        <v>0.5</v>
      </c>
      <c r="V56">
        <v>0.7</v>
      </c>
      <c r="W56">
        <v>0.3</v>
      </c>
      <c r="X56" t="s">
        <v>78</v>
      </c>
      <c r="Y56">
        <v>4.2</v>
      </c>
      <c r="Z56">
        <v>2.5</v>
      </c>
      <c r="AA56">
        <v>2301</v>
      </c>
      <c r="AB56">
        <v>4.7</v>
      </c>
      <c r="AC56">
        <v>0.7</v>
      </c>
      <c r="AD56">
        <v>9.6999999999999993</v>
      </c>
      <c r="AE56">
        <v>6</v>
      </c>
      <c r="AF56">
        <v>0.7</v>
      </c>
      <c r="AG56">
        <v>0.4</v>
      </c>
      <c r="AH56">
        <v>0.6</v>
      </c>
      <c r="AI56">
        <v>0.3</v>
      </c>
      <c r="AJ56" t="s">
        <v>78</v>
      </c>
      <c r="AK56">
        <v>4.0999999999999996</v>
      </c>
      <c r="AL56">
        <v>2.2000000000000002</v>
      </c>
    </row>
    <row r="57" spans="1:38" x14ac:dyDescent="0.2">
      <c r="A57" s="211"/>
      <c r="B57" s="211" t="s">
        <v>110</v>
      </c>
      <c r="C57">
        <v>222</v>
      </c>
      <c r="D57">
        <v>1.4</v>
      </c>
      <c r="E57" t="s">
        <v>78</v>
      </c>
      <c r="F57">
        <v>3.2</v>
      </c>
      <c r="G57">
        <v>1.4</v>
      </c>
      <c r="H57" t="s">
        <v>78</v>
      </c>
      <c r="I57" t="s">
        <v>78</v>
      </c>
      <c r="J57" t="s">
        <v>78</v>
      </c>
      <c r="K57" t="s">
        <v>78</v>
      </c>
      <c r="L57" t="s">
        <v>78</v>
      </c>
      <c r="M57">
        <v>1.8</v>
      </c>
      <c r="N57" t="s">
        <v>78</v>
      </c>
      <c r="O57">
        <v>303</v>
      </c>
      <c r="P57">
        <v>5</v>
      </c>
      <c r="Q57" t="s">
        <v>78</v>
      </c>
      <c r="R57">
        <v>6.9</v>
      </c>
      <c r="S57">
        <v>5</v>
      </c>
      <c r="T57" t="s">
        <v>78</v>
      </c>
      <c r="U57" t="s">
        <v>78</v>
      </c>
      <c r="V57" t="s">
        <v>78</v>
      </c>
      <c r="W57" t="s">
        <v>78</v>
      </c>
      <c r="X57" t="s">
        <v>78</v>
      </c>
      <c r="Y57">
        <v>3</v>
      </c>
      <c r="Z57" t="s">
        <v>78</v>
      </c>
      <c r="AA57">
        <v>525</v>
      </c>
      <c r="AB57">
        <v>3.4</v>
      </c>
      <c r="AC57" t="s">
        <v>78</v>
      </c>
      <c r="AD57">
        <v>5.3</v>
      </c>
      <c r="AE57">
        <v>3.4</v>
      </c>
      <c r="AF57" t="s">
        <v>78</v>
      </c>
      <c r="AG57" t="s">
        <v>78</v>
      </c>
      <c r="AH57" t="s">
        <v>78</v>
      </c>
      <c r="AI57" t="s">
        <v>78</v>
      </c>
      <c r="AJ57" t="s">
        <v>78</v>
      </c>
      <c r="AK57">
        <v>2.5</v>
      </c>
      <c r="AL57">
        <v>1.9</v>
      </c>
    </row>
    <row r="58" spans="1:38" x14ac:dyDescent="0.2">
      <c r="A58" s="211"/>
      <c r="B58" s="211" t="s">
        <v>111</v>
      </c>
      <c r="C58">
        <v>5686</v>
      </c>
      <c r="D58">
        <v>51.2</v>
      </c>
      <c r="E58">
        <v>25.2</v>
      </c>
      <c r="F58">
        <v>77.2</v>
      </c>
      <c r="G58">
        <v>71.400000000000006</v>
      </c>
      <c r="H58">
        <v>26.5</v>
      </c>
      <c r="I58">
        <v>12.2</v>
      </c>
      <c r="J58">
        <v>19.5</v>
      </c>
      <c r="K58">
        <v>11.6</v>
      </c>
      <c r="L58">
        <v>5.5</v>
      </c>
      <c r="M58">
        <v>40.1</v>
      </c>
      <c r="N58">
        <v>34</v>
      </c>
      <c r="O58">
        <v>11094</v>
      </c>
      <c r="P58">
        <v>39.700000000000003</v>
      </c>
      <c r="Q58">
        <v>14.9</v>
      </c>
      <c r="R58">
        <v>70.3</v>
      </c>
      <c r="S58">
        <v>63.9</v>
      </c>
      <c r="T58">
        <v>15.8</v>
      </c>
      <c r="U58">
        <v>5.2</v>
      </c>
      <c r="V58">
        <v>9.6999999999999993</v>
      </c>
      <c r="W58">
        <v>5.6</v>
      </c>
      <c r="X58">
        <v>1.7</v>
      </c>
      <c r="Y58">
        <v>27.7</v>
      </c>
      <c r="Z58">
        <v>28.6</v>
      </c>
      <c r="AA58">
        <v>16780</v>
      </c>
      <c r="AB58">
        <v>43.6</v>
      </c>
      <c r="AC58">
        <v>18.399999999999999</v>
      </c>
      <c r="AD58">
        <v>72.599999999999994</v>
      </c>
      <c r="AE58">
        <v>66.400000000000006</v>
      </c>
      <c r="AF58">
        <v>19.399999999999999</v>
      </c>
      <c r="AG58">
        <v>7.6</v>
      </c>
      <c r="AH58">
        <v>13</v>
      </c>
      <c r="AI58">
        <v>7.6</v>
      </c>
      <c r="AJ58">
        <v>3</v>
      </c>
      <c r="AK58">
        <v>31.9</v>
      </c>
      <c r="AL58">
        <v>30.4</v>
      </c>
    </row>
    <row r="59" spans="1:38" x14ac:dyDescent="0.2">
      <c r="A59" s="211"/>
      <c r="B59" s="211" t="s">
        <v>112</v>
      </c>
      <c r="C59">
        <v>1186</v>
      </c>
      <c r="D59">
        <v>47.4</v>
      </c>
      <c r="E59">
        <v>12.1</v>
      </c>
      <c r="F59">
        <v>81.7</v>
      </c>
      <c r="G59">
        <v>68.599999999999994</v>
      </c>
      <c r="H59">
        <v>12.1</v>
      </c>
      <c r="I59">
        <v>10.1</v>
      </c>
      <c r="J59">
        <v>9.5</v>
      </c>
      <c r="K59">
        <v>5.4</v>
      </c>
      <c r="L59">
        <v>2.4</v>
      </c>
      <c r="M59">
        <v>43.4</v>
      </c>
      <c r="N59">
        <v>28.5</v>
      </c>
      <c r="O59">
        <v>2719</v>
      </c>
      <c r="P59">
        <v>51</v>
      </c>
      <c r="Q59">
        <v>14.6</v>
      </c>
      <c r="R59">
        <v>82</v>
      </c>
      <c r="S59">
        <v>73.5</v>
      </c>
      <c r="T59">
        <v>15</v>
      </c>
      <c r="U59">
        <v>7.5</v>
      </c>
      <c r="V59">
        <v>11</v>
      </c>
      <c r="W59">
        <v>6.1</v>
      </c>
      <c r="X59">
        <v>2.4</v>
      </c>
      <c r="Y59">
        <v>41</v>
      </c>
      <c r="Z59">
        <v>38.700000000000003</v>
      </c>
      <c r="AA59">
        <v>3905</v>
      </c>
      <c r="AB59">
        <v>49.9</v>
      </c>
      <c r="AC59">
        <v>13.8</v>
      </c>
      <c r="AD59">
        <v>81.900000000000006</v>
      </c>
      <c r="AE59">
        <v>72</v>
      </c>
      <c r="AF59">
        <v>14.1</v>
      </c>
      <c r="AG59">
        <v>8.3000000000000007</v>
      </c>
      <c r="AH59">
        <v>10.6</v>
      </c>
      <c r="AI59">
        <v>5.9</v>
      </c>
      <c r="AJ59">
        <v>2.4</v>
      </c>
      <c r="AK59">
        <v>41.8</v>
      </c>
      <c r="AL59">
        <v>35.6</v>
      </c>
    </row>
    <row r="60" spans="1:38" x14ac:dyDescent="0.2">
      <c r="A60" s="211"/>
      <c r="B60" s="211" t="s">
        <v>113</v>
      </c>
      <c r="C60">
        <v>753</v>
      </c>
      <c r="D60">
        <v>75.7</v>
      </c>
      <c r="E60">
        <v>46.2</v>
      </c>
      <c r="F60">
        <v>92</v>
      </c>
      <c r="G60">
        <v>86.9</v>
      </c>
      <c r="H60">
        <v>46.3</v>
      </c>
      <c r="I60">
        <v>25.1</v>
      </c>
      <c r="J60">
        <v>39.799999999999997</v>
      </c>
      <c r="K60">
        <v>21.4</v>
      </c>
      <c r="L60">
        <v>14.2</v>
      </c>
      <c r="M60">
        <v>65.3</v>
      </c>
      <c r="N60">
        <v>64.7</v>
      </c>
      <c r="O60">
        <v>634</v>
      </c>
      <c r="P60">
        <v>70.8</v>
      </c>
      <c r="Q60">
        <v>38.5</v>
      </c>
      <c r="R60">
        <v>91.6</v>
      </c>
      <c r="S60">
        <v>85.8</v>
      </c>
      <c r="T60">
        <v>39.299999999999997</v>
      </c>
      <c r="U60">
        <v>15.6</v>
      </c>
      <c r="V60">
        <v>31.1</v>
      </c>
      <c r="W60">
        <v>17.7</v>
      </c>
      <c r="X60">
        <v>8.4</v>
      </c>
      <c r="Y60">
        <v>54.8</v>
      </c>
      <c r="Z60">
        <v>61.3</v>
      </c>
      <c r="AA60">
        <v>1387</v>
      </c>
      <c r="AB60">
        <v>73.5</v>
      </c>
      <c r="AC60">
        <v>42.7</v>
      </c>
      <c r="AD60">
        <v>91.9</v>
      </c>
      <c r="AE60">
        <v>86.4</v>
      </c>
      <c r="AF60">
        <v>43.1</v>
      </c>
      <c r="AG60">
        <v>20.8</v>
      </c>
      <c r="AH60">
        <v>35.799999999999997</v>
      </c>
      <c r="AI60">
        <v>19.7</v>
      </c>
      <c r="AJ60">
        <v>11.5</v>
      </c>
      <c r="AK60">
        <v>60.5</v>
      </c>
      <c r="AL60">
        <v>63.2</v>
      </c>
    </row>
    <row r="61" spans="1:38" x14ac:dyDescent="0.2">
      <c r="A61" s="211"/>
      <c r="B61" s="211" t="s">
        <v>114</v>
      </c>
      <c r="C61">
        <v>320</v>
      </c>
      <c r="D61">
        <v>75.3</v>
      </c>
      <c r="E61">
        <v>50.6</v>
      </c>
      <c r="F61">
        <v>92.5</v>
      </c>
      <c r="G61">
        <v>88.4</v>
      </c>
      <c r="H61">
        <v>51.3</v>
      </c>
      <c r="I61">
        <v>29.1</v>
      </c>
      <c r="J61">
        <v>45</v>
      </c>
      <c r="K61">
        <v>23.8</v>
      </c>
      <c r="L61">
        <v>15.6</v>
      </c>
      <c r="M61">
        <v>70</v>
      </c>
      <c r="N61">
        <v>62.9</v>
      </c>
      <c r="O61">
        <v>395</v>
      </c>
      <c r="P61">
        <v>69.599999999999994</v>
      </c>
      <c r="Q61">
        <v>40.5</v>
      </c>
      <c r="R61">
        <v>89.6</v>
      </c>
      <c r="S61">
        <v>85.8</v>
      </c>
      <c r="T61">
        <v>41</v>
      </c>
      <c r="U61">
        <v>18.5</v>
      </c>
      <c r="V61">
        <v>33.9</v>
      </c>
      <c r="W61">
        <v>21</v>
      </c>
      <c r="X61">
        <v>10.4</v>
      </c>
      <c r="Y61">
        <v>57.2</v>
      </c>
      <c r="Z61">
        <v>63</v>
      </c>
      <c r="AA61">
        <v>715</v>
      </c>
      <c r="AB61">
        <v>72.2</v>
      </c>
      <c r="AC61">
        <v>45</v>
      </c>
      <c r="AD61">
        <v>90.9</v>
      </c>
      <c r="AE61">
        <v>87</v>
      </c>
      <c r="AF61">
        <v>45.6</v>
      </c>
      <c r="AG61">
        <v>23.2</v>
      </c>
      <c r="AH61">
        <v>38.9</v>
      </c>
      <c r="AI61">
        <v>22.2</v>
      </c>
      <c r="AJ61">
        <v>12.7</v>
      </c>
      <c r="AK61">
        <v>62.9</v>
      </c>
      <c r="AL61">
        <v>62.9</v>
      </c>
    </row>
    <row r="62" spans="1:38" x14ac:dyDescent="0.2">
      <c r="A62" s="211"/>
      <c r="B62" s="211" t="s">
        <v>115</v>
      </c>
      <c r="C62">
        <v>26</v>
      </c>
      <c r="D62">
        <v>61.5</v>
      </c>
      <c r="E62" t="s">
        <v>78</v>
      </c>
      <c r="F62">
        <v>69.2</v>
      </c>
      <c r="G62">
        <v>61.5</v>
      </c>
      <c r="H62" t="s">
        <v>78</v>
      </c>
      <c r="I62" t="s">
        <v>78</v>
      </c>
      <c r="J62" t="s">
        <v>78</v>
      </c>
      <c r="K62" t="s">
        <v>78</v>
      </c>
      <c r="L62" t="s">
        <v>78</v>
      </c>
      <c r="M62">
        <v>44</v>
      </c>
      <c r="N62" t="s">
        <v>78</v>
      </c>
      <c r="O62">
        <v>30</v>
      </c>
      <c r="P62">
        <v>56.7</v>
      </c>
      <c r="Q62" t="s">
        <v>78</v>
      </c>
      <c r="R62">
        <v>63.3</v>
      </c>
      <c r="S62">
        <v>63.3</v>
      </c>
      <c r="T62" t="s">
        <v>78</v>
      </c>
      <c r="U62" t="s">
        <v>78</v>
      </c>
      <c r="V62" t="s">
        <v>78</v>
      </c>
      <c r="W62" t="s">
        <v>78</v>
      </c>
      <c r="X62" t="s">
        <v>78</v>
      </c>
      <c r="Y62">
        <v>22.2</v>
      </c>
      <c r="Z62" t="s">
        <v>78</v>
      </c>
      <c r="AA62">
        <v>56</v>
      </c>
      <c r="AB62">
        <v>58.9</v>
      </c>
      <c r="AC62" t="s">
        <v>78</v>
      </c>
      <c r="AD62">
        <v>66.099999999999994</v>
      </c>
      <c r="AE62">
        <v>62.5</v>
      </c>
      <c r="AF62" t="s">
        <v>78</v>
      </c>
      <c r="AG62" t="s">
        <v>78</v>
      </c>
      <c r="AH62" t="s">
        <v>78</v>
      </c>
      <c r="AI62" t="s">
        <v>78</v>
      </c>
      <c r="AJ62">
        <v>8.9</v>
      </c>
      <c r="AK62">
        <v>32.700000000000003</v>
      </c>
      <c r="AL62">
        <v>38.9</v>
      </c>
    </row>
    <row r="63" spans="1:38" x14ac:dyDescent="0.2">
      <c r="A63" s="211"/>
      <c r="B63" s="211" t="s">
        <v>116</v>
      </c>
      <c r="C63">
        <v>883</v>
      </c>
      <c r="D63">
        <v>60.6</v>
      </c>
      <c r="E63">
        <v>36.200000000000003</v>
      </c>
      <c r="F63">
        <v>80.400000000000006</v>
      </c>
      <c r="G63">
        <v>74.599999999999994</v>
      </c>
      <c r="H63">
        <v>36.9</v>
      </c>
      <c r="I63">
        <v>20.3</v>
      </c>
      <c r="J63">
        <v>32</v>
      </c>
      <c r="K63">
        <v>18.600000000000001</v>
      </c>
      <c r="L63">
        <v>11.1</v>
      </c>
      <c r="M63">
        <v>55.3</v>
      </c>
      <c r="N63">
        <v>49.4</v>
      </c>
      <c r="O63">
        <v>1162</v>
      </c>
      <c r="P63">
        <v>58.9</v>
      </c>
      <c r="Q63">
        <v>30.8</v>
      </c>
      <c r="R63">
        <v>80.599999999999994</v>
      </c>
      <c r="S63">
        <v>75.2</v>
      </c>
      <c r="T63">
        <v>31.3</v>
      </c>
      <c r="U63">
        <v>14.3</v>
      </c>
      <c r="V63">
        <v>25.1</v>
      </c>
      <c r="W63">
        <v>14.3</v>
      </c>
      <c r="X63">
        <v>7.6</v>
      </c>
      <c r="Y63">
        <v>48.4</v>
      </c>
      <c r="Z63">
        <v>48.2</v>
      </c>
      <c r="AA63">
        <v>2045</v>
      </c>
      <c r="AB63">
        <v>59.6</v>
      </c>
      <c r="AC63">
        <v>33.200000000000003</v>
      </c>
      <c r="AD63">
        <v>80.5</v>
      </c>
      <c r="AE63">
        <v>75</v>
      </c>
      <c r="AF63">
        <v>33.700000000000003</v>
      </c>
      <c r="AG63">
        <v>16.899999999999999</v>
      </c>
      <c r="AH63">
        <v>28.1</v>
      </c>
      <c r="AI63">
        <v>16.100000000000001</v>
      </c>
      <c r="AJ63">
        <v>9.1</v>
      </c>
      <c r="AK63">
        <v>51.4</v>
      </c>
      <c r="AL63">
        <v>48.7</v>
      </c>
    </row>
    <row r="64" spans="1:38" x14ac:dyDescent="0.2">
      <c r="A64" s="211"/>
      <c r="B64" s="211" t="s">
        <v>117</v>
      </c>
      <c r="C64">
        <v>891</v>
      </c>
      <c r="D64">
        <v>45.5</v>
      </c>
      <c r="E64">
        <v>23.2</v>
      </c>
      <c r="F64">
        <v>64.8</v>
      </c>
      <c r="G64">
        <v>59.1</v>
      </c>
      <c r="H64">
        <v>23.5</v>
      </c>
      <c r="I64">
        <v>13.4</v>
      </c>
      <c r="J64">
        <v>19</v>
      </c>
      <c r="K64">
        <v>11.3</v>
      </c>
      <c r="L64">
        <v>6.3</v>
      </c>
      <c r="M64">
        <v>39.200000000000003</v>
      </c>
      <c r="N64">
        <v>35.200000000000003</v>
      </c>
      <c r="O64">
        <v>4988</v>
      </c>
      <c r="P64">
        <v>47.7</v>
      </c>
      <c r="Q64">
        <v>26.4</v>
      </c>
      <c r="R64">
        <v>69.5</v>
      </c>
      <c r="S64">
        <v>64.8</v>
      </c>
      <c r="T64">
        <v>27.2</v>
      </c>
      <c r="U64">
        <v>10.199999999999999</v>
      </c>
      <c r="V64">
        <v>21.2</v>
      </c>
      <c r="W64">
        <v>10.8</v>
      </c>
      <c r="X64">
        <v>5.5</v>
      </c>
      <c r="Y64">
        <v>41.4</v>
      </c>
      <c r="Z64">
        <v>44.1</v>
      </c>
      <c r="AA64">
        <v>5879</v>
      </c>
      <c r="AB64">
        <v>47.4</v>
      </c>
      <c r="AC64">
        <v>26</v>
      </c>
      <c r="AD64">
        <v>68.8</v>
      </c>
      <c r="AE64">
        <v>63.9</v>
      </c>
      <c r="AF64">
        <v>26.6</v>
      </c>
      <c r="AG64">
        <v>10.7</v>
      </c>
      <c r="AH64">
        <v>20.9</v>
      </c>
      <c r="AI64">
        <v>10.9</v>
      </c>
      <c r="AJ64">
        <v>5.6</v>
      </c>
      <c r="AK64">
        <v>41.1</v>
      </c>
      <c r="AL64">
        <v>42.7</v>
      </c>
    </row>
    <row r="65" spans="1:38" x14ac:dyDescent="0.2">
      <c r="A65" s="211"/>
      <c r="B65" s="211" t="s">
        <v>118</v>
      </c>
      <c r="C65">
        <v>1329</v>
      </c>
      <c r="D65">
        <v>64.2</v>
      </c>
      <c r="E65">
        <v>34.4</v>
      </c>
      <c r="F65">
        <v>85.4</v>
      </c>
      <c r="G65">
        <v>79.8</v>
      </c>
      <c r="H65">
        <v>35.4</v>
      </c>
      <c r="I65">
        <v>18.5</v>
      </c>
      <c r="J65">
        <v>27.8</v>
      </c>
      <c r="K65">
        <v>15.7</v>
      </c>
      <c r="L65">
        <v>9.5</v>
      </c>
      <c r="M65">
        <v>53.2</v>
      </c>
      <c r="N65">
        <v>46.9</v>
      </c>
      <c r="O65">
        <v>1491</v>
      </c>
      <c r="P65">
        <v>60.6</v>
      </c>
      <c r="Q65">
        <v>27.1</v>
      </c>
      <c r="R65">
        <v>85.8</v>
      </c>
      <c r="S65">
        <v>80.8</v>
      </c>
      <c r="T65">
        <v>28.2</v>
      </c>
      <c r="U65">
        <v>10.5</v>
      </c>
      <c r="V65">
        <v>20.5</v>
      </c>
      <c r="W65">
        <v>12.6</v>
      </c>
      <c r="X65">
        <v>5</v>
      </c>
      <c r="Y65">
        <v>43.8</v>
      </c>
      <c r="Z65">
        <v>45.4</v>
      </c>
      <c r="AA65">
        <v>2820</v>
      </c>
      <c r="AB65">
        <v>62.3</v>
      </c>
      <c r="AC65">
        <v>30.5</v>
      </c>
      <c r="AD65">
        <v>85.6</v>
      </c>
      <c r="AE65">
        <v>80.3</v>
      </c>
      <c r="AF65">
        <v>31.6</v>
      </c>
      <c r="AG65">
        <v>14.3</v>
      </c>
      <c r="AH65">
        <v>23.9</v>
      </c>
      <c r="AI65">
        <v>14.1</v>
      </c>
      <c r="AJ65">
        <v>7.1</v>
      </c>
      <c r="AK65">
        <v>48.3</v>
      </c>
      <c r="AL65">
        <v>46.1</v>
      </c>
    </row>
    <row r="66" spans="1:38" x14ac:dyDescent="0.2">
      <c r="A66" s="211"/>
      <c r="B66" s="211"/>
    </row>
    <row r="67" spans="1:38" ht="22.5" x14ac:dyDescent="0.2">
      <c r="A67" s="211"/>
      <c r="B67" s="189" t="s">
        <v>492</v>
      </c>
      <c r="C67">
        <v>18958</v>
      </c>
      <c r="D67">
        <v>49.9</v>
      </c>
      <c r="E67">
        <v>20.3</v>
      </c>
      <c r="F67">
        <v>74.599999999999994</v>
      </c>
      <c r="G67">
        <v>66.5</v>
      </c>
      <c r="H67">
        <v>20.9</v>
      </c>
      <c r="I67">
        <v>10.8</v>
      </c>
      <c r="J67">
        <v>16.3</v>
      </c>
      <c r="K67">
        <v>9.4</v>
      </c>
      <c r="L67">
        <v>4.8</v>
      </c>
      <c r="M67">
        <v>41.9</v>
      </c>
      <c r="N67">
        <v>31.9</v>
      </c>
      <c r="O67">
        <v>36612</v>
      </c>
      <c r="P67">
        <v>44.2</v>
      </c>
      <c r="Q67">
        <v>16</v>
      </c>
      <c r="R67">
        <v>71.599999999999994</v>
      </c>
      <c r="S67">
        <v>65</v>
      </c>
      <c r="T67">
        <v>16.600000000000001</v>
      </c>
      <c r="U67">
        <v>6.3</v>
      </c>
      <c r="V67">
        <v>11.7</v>
      </c>
      <c r="W67">
        <v>6.3</v>
      </c>
      <c r="X67">
        <v>2.5</v>
      </c>
      <c r="Y67">
        <v>34.4</v>
      </c>
      <c r="Z67">
        <v>32.6</v>
      </c>
      <c r="AA67">
        <v>55570</v>
      </c>
      <c r="AB67">
        <v>46.2</v>
      </c>
      <c r="AC67">
        <v>17.399999999999999</v>
      </c>
      <c r="AD67">
        <v>72.599999999999994</v>
      </c>
      <c r="AE67">
        <v>65.5</v>
      </c>
      <c r="AF67">
        <v>18</v>
      </c>
      <c r="AG67">
        <v>7.8</v>
      </c>
      <c r="AH67">
        <v>13.3</v>
      </c>
      <c r="AI67">
        <v>7.4</v>
      </c>
      <c r="AJ67">
        <v>3.3</v>
      </c>
      <c r="AK67">
        <v>37</v>
      </c>
      <c r="AL67">
        <v>32.4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99"/>
  </sheetPr>
  <dimension ref="A1:CE18"/>
  <sheetViews>
    <sheetView workbookViewId="0">
      <selection sqref="A1:T1"/>
    </sheetView>
  </sheetViews>
  <sheetFormatPr defaultRowHeight="12.75" x14ac:dyDescent="0.2"/>
  <cols>
    <col min="2" max="2" width="23.28515625" customWidth="1"/>
    <col min="258" max="258" width="23.28515625" customWidth="1"/>
    <col min="514" max="514" width="23.28515625" customWidth="1"/>
    <col min="770" max="770" width="23.28515625" customWidth="1"/>
    <col min="1026" max="1026" width="23.28515625" customWidth="1"/>
    <col min="1282" max="1282" width="23.28515625" customWidth="1"/>
    <col min="1538" max="1538" width="23.28515625" customWidth="1"/>
    <col min="1794" max="1794" width="23.28515625" customWidth="1"/>
    <col min="2050" max="2050" width="23.28515625" customWidth="1"/>
    <col min="2306" max="2306" width="23.28515625" customWidth="1"/>
    <col min="2562" max="2562" width="23.28515625" customWidth="1"/>
    <col min="2818" max="2818" width="23.28515625" customWidth="1"/>
    <col min="3074" max="3074" width="23.28515625" customWidth="1"/>
    <col min="3330" max="3330" width="23.28515625" customWidth="1"/>
    <col min="3586" max="3586" width="23.28515625" customWidth="1"/>
    <col min="3842" max="3842" width="23.28515625" customWidth="1"/>
    <col min="4098" max="4098" width="23.28515625" customWidth="1"/>
    <col min="4354" max="4354" width="23.28515625" customWidth="1"/>
    <col min="4610" max="4610" width="23.28515625" customWidth="1"/>
    <col min="4866" max="4866" width="23.28515625" customWidth="1"/>
    <col min="5122" max="5122" width="23.28515625" customWidth="1"/>
    <col min="5378" max="5378" width="23.28515625" customWidth="1"/>
    <col min="5634" max="5634" width="23.28515625" customWidth="1"/>
    <col min="5890" max="5890" width="23.28515625" customWidth="1"/>
    <col min="6146" max="6146" width="23.28515625" customWidth="1"/>
    <col min="6402" max="6402" width="23.28515625" customWidth="1"/>
    <col min="6658" max="6658" width="23.28515625" customWidth="1"/>
    <col min="6914" max="6914" width="23.28515625" customWidth="1"/>
    <col min="7170" max="7170" width="23.28515625" customWidth="1"/>
    <col min="7426" max="7426" width="23.28515625" customWidth="1"/>
    <col min="7682" max="7682" width="23.28515625" customWidth="1"/>
    <col min="7938" max="7938" width="23.28515625" customWidth="1"/>
    <col min="8194" max="8194" width="23.28515625" customWidth="1"/>
    <col min="8450" max="8450" width="23.28515625" customWidth="1"/>
    <col min="8706" max="8706" width="23.28515625" customWidth="1"/>
    <col min="8962" max="8962" width="23.28515625" customWidth="1"/>
    <col min="9218" max="9218" width="23.28515625" customWidth="1"/>
    <col min="9474" max="9474" width="23.28515625" customWidth="1"/>
    <col min="9730" max="9730" width="23.28515625" customWidth="1"/>
    <col min="9986" max="9986" width="23.28515625" customWidth="1"/>
    <col min="10242" max="10242" width="23.28515625" customWidth="1"/>
    <col min="10498" max="10498" width="23.28515625" customWidth="1"/>
    <col min="10754" max="10754" width="23.28515625" customWidth="1"/>
    <col min="11010" max="11010" width="23.28515625" customWidth="1"/>
    <col min="11266" max="11266" width="23.28515625" customWidth="1"/>
    <col min="11522" max="11522" width="23.28515625" customWidth="1"/>
    <col min="11778" max="11778" width="23.28515625" customWidth="1"/>
    <col min="12034" max="12034" width="23.28515625" customWidth="1"/>
    <col min="12290" max="12290" width="23.28515625" customWidth="1"/>
    <col min="12546" max="12546" width="23.28515625" customWidth="1"/>
    <col min="12802" max="12802" width="23.28515625" customWidth="1"/>
    <col min="13058" max="13058" width="23.28515625" customWidth="1"/>
    <col min="13314" max="13314" width="23.28515625" customWidth="1"/>
    <col min="13570" max="13570" width="23.28515625" customWidth="1"/>
    <col min="13826" max="13826" width="23.28515625" customWidth="1"/>
    <col min="14082" max="14082" width="23.28515625" customWidth="1"/>
    <col min="14338" max="14338" width="23.28515625" customWidth="1"/>
    <col min="14594" max="14594" width="23.28515625" customWidth="1"/>
    <col min="14850" max="14850" width="23.28515625" customWidth="1"/>
    <col min="15106" max="15106" width="23.28515625" customWidth="1"/>
    <col min="15362" max="15362" width="23.28515625" customWidth="1"/>
    <col min="15618" max="15618" width="23.28515625" customWidth="1"/>
    <col min="15874" max="15874" width="23.28515625" customWidth="1"/>
    <col min="16130" max="16130" width="23.28515625" customWidth="1"/>
  </cols>
  <sheetData>
    <row r="1" spans="1:83" ht="15.75" x14ac:dyDescent="0.25">
      <c r="A1" s="335" t="s">
        <v>49</v>
      </c>
    </row>
    <row r="2" spans="1:83" x14ac:dyDescent="0.2">
      <c r="A2" s="211" t="s">
        <v>106</v>
      </c>
      <c r="B2" t="s">
        <v>106</v>
      </c>
      <c r="C2" t="s">
        <v>394</v>
      </c>
    </row>
    <row r="3" spans="1:83" x14ac:dyDescent="0.2">
      <c r="C3" t="s">
        <v>172</v>
      </c>
      <c r="AD3" t="s">
        <v>261</v>
      </c>
      <c r="BE3" t="s">
        <v>55</v>
      </c>
    </row>
    <row r="4" spans="1:83" x14ac:dyDescent="0.2">
      <c r="C4" t="s">
        <v>389</v>
      </c>
      <c r="L4" t="s">
        <v>390</v>
      </c>
      <c r="U4" t="s">
        <v>391</v>
      </c>
      <c r="AD4" t="s">
        <v>389</v>
      </c>
      <c r="AM4" t="s">
        <v>390</v>
      </c>
      <c r="AV4" t="s">
        <v>391</v>
      </c>
      <c r="BE4" t="s">
        <v>389</v>
      </c>
      <c r="BN4" t="s">
        <v>390</v>
      </c>
      <c r="BW4" t="s">
        <v>391</v>
      </c>
    </row>
    <row r="5" spans="1:83" x14ac:dyDescent="0.2">
      <c r="C5">
        <v>0</v>
      </c>
      <c r="F5">
        <v>1</v>
      </c>
      <c r="I5" t="s">
        <v>55</v>
      </c>
      <c r="L5">
        <v>0</v>
      </c>
      <c r="O5">
        <v>1</v>
      </c>
      <c r="R5" t="s">
        <v>55</v>
      </c>
      <c r="X5" t="s">
        <v>392</v>
      </c>
      <c r="AA5" t="s">
        <v>55</v>
      </c>
      <c r="AD5">
        <v>0</v>
      </c>
      <c r="AG5">
        <v>1</v>
      </c>
      <c r="AJ5" t="s">
        <v>55</v>
      </c>
      <c r="AM5">
        <v>0</v>
      </c>
      <c r="AP5">
        <v>1</v>
      </c>
      <c r="AS5" t="s">
        <v>55</v>
      </c>
      <c r="AY5" t="s">
        <v>392</v>
      </c>
      <c r="BB5" t="s">
        <v>55</v>
      </c>
      <c r="BE5">
        <v>0</v>
      </c>
      <c r="BH5">
        <v>1</v>
      </c>
      <c r="BK5" t="s">
        <v>55</v>
      </c>
      <c r="BN5">
        <v>0</v>
      </c>
      <c r="BQ5">
        <v>1</v>
      </c>
      <c r="BT5" t="s">
        <v>55</v>
      </c>
      <c r="BZ5" t="s">
        <v>392</v>
      </c>
      <c r="CC5" t="s">
        <v>55</v>
      </c>
    </row>
    <row r="6" spans="1:83" x14ac:dyDescent="0.2">
      <c r="C6" t="s">
        <v>392</v>
      </c>
      <c r="F6" t="s">
        <v>392</v>
      </c>
      <c r="I6" t="s">
        <v>392</v>
      </c>
      <c r="L6" t="s">
        <v>392</v>
      </c>
      <c r="O6" t="s">
        <v>392</v>
      </c>
      <c r="R6" t="s">
        <v>392</v>
      </c>
      <c r="X6" s="466" t="s">
        <v>53</v>
      </c>
      <c r="Y6" s="467" t="s">
        <v>54</v>
      </c>
      <c r="Z6" s="468" t="s">
        <v>55</v>
      </c>
      <c r="AA6" t="s">
        <v>392</v>
      </c>
      <c r="AD6" t="s">
        <v>392</v>
      </c>
      <c r="AG6" t="s">
        <v>392</v>
      </c>
      <c r="AJ6" t="s">
        <v>392</v>
      </c>
      <c r="AM6" t="s">
        <v>392</v>
      </c>
      <c r="AP6" t="s">
        <v>392</v>
      </c>
      <c r="AS6" t="s">
        <v>392</v>
      </c>
      <c r="AY6" s="466" t="s">
        <v>53</v>
      </c>
      <c r="AZ6" s="467" t="s">
        <v>54</v>
      </c>
      <c r="BA6" s="468" t="s">
        <v>55</v>
      </c>
      <c r="BB6" t="s">
        <v>392</v>
      </c>
      <c r="BE6" t="s">
        <v>392</v>
      </c>
      <c r="BH6" t="s">
        <v>392</v>
      </c>
      <c r="BK6" t="s">
        <v>392</v>
      </c>
      <c r="BN6" t="s">
        <v>392</v>
      </c>
      <c r="BQ6" t="s">
        <v>392</v>
      </c>
      <c r="BT6" t="s">
        <v>392</v>
      </c>
      <c r="BZ6" s="466" t="s">
        <v>53</v>
      </c>
      <c r="CA6" s="467" t="s">
        <v>54</v>
      </c>
      <c r="CB6" s="468" t="s">
        <v>55</v>
      </c>
      <c r="CC6" t="s">
        <v>392</v>
      </c>
    </row>
    <row r="7" spans="1:83" x14ac:dyDescent="0.2">
      <c r="C7" s="466" t="s">
        <v>53</v>
      </c>
      <c r="D7" s="467" t="s">
        <v>54</v>
      </c>
      <c r="E7" s="468" t="s">
        <v>55</v>
      </c>
      <c r="F7" s="466" t="s">
        <v>53</v>
      </c>
      <c r="G7" s="467" t="s">
        <v>54</v>
      </c>
      <c r="H7" s="468" t="s">
        <v>55</v>
      </c>
      <c r="I7" s="466" t="s">
        <v>53</v>
      </c>
      <c r="J7" s="467" t="s">
        <v>54</v>
      </c>
      <c r="K7" s="468" t="s">
        <v>55</v>
      </c>
      <c r="L7" s="466" t="s">
        <v>53</v>
      </c>
      <c r="M7" s="467" t="s">
        <v>54</v>
      </c>
      <c r="N7" s="468" t="s">
        <v>55</v>
      </c>
      <c r="O7" s="466" t="s">
        <v>53</v>
      </c>
      <c r="P7" s="467" t="s">
        <v>54</v>
      </c>
      <c r="Q7" s="468" t="s">
        <v>55</v>
      </c>
      <c r="R7" s="466" t="s">
        <v>53</v>
      </c>
      <c r="S7" s="467" t="s">
        <v>54</v>
      </c>
      <c r="T7" s="468" t="s">
        <v>55</v>
      </c>
      <c r="U7" s="466"/>
      <c r="V7" s="467"/>
      <c r="W7" s="468"/>
      <c r="X7" s="466" t="s">
        <v>393</v>
      </c>
      <c r="Y7" s="467" t="s">
        <v>393</v>
      </c>
      <c r="Z7" s="468" t="s">
        <v>393</v>
      </c>
      <c r="AA7" s="466" t="s">
        <v>53</v>
      </c>
      <c r="AB7" s="467" t="s">
        <v>54</v>
      </c>
      <c r="AC7" s="468" t="s">
        <v>55</v>
      </c>
      <c r="AD7" s="466" t="s">
        <v>53</v>
      </c>
      <c r="AE7" s="467" t="s">
        <v>54</v>
      </c>
      <c r="AF7" s="468" t="s">
        <v>55</v>
      </c>
      <c r="AG7" s="466" t="s">
        <v>53</v>
      </c>
      <c r="AH7" s="467" t="s">
        <v>54</v>
      </c>
      <c r="AI7" s="468" t="s">
        <v>55</v>
      </c>
      <c r="AJ7" s="466" t="s">
        <v>53</v>
      </c>
      <c r="AK7" s="467" t="s">
        <v>54</v>
      </c>
      <c r="AL7" s="468" t="s">
        <v>55</v>
      </c>
      <c r="AM7" s="466" t="s">
        <v>53</v>
      </c>
      <c r="AN7" s="467" t="s">
        <v>54</v>
      </c>
      <c r="AO7" s="468" t="s">
        <v>55</v>
      </c>
      <c r="AP7" s="466" t="s">
        <v>53</v>
      </c>
      <c r="AQ7" s="467" t="s">
        <v>54</v>
      </c>
      <c r="AR7" s="468" t="s">
        <v>55</v>
      </c>
      <c r="AS7" s="466" t="s">
        <v>53</v>
      </c>
      <c r="AT7" s="467" t="s">
        <v>54</v>
      </c>
      <c r="AU7" s="468" t="s">
        <v>55</v>
      </c>
      <c r="AV7" s="466"/>
      <c r="AW7" s="467"/>
      <c r="AX7" s="468"/>
      <c r="AY7" s="466" t="s">
        <v>393</v>
      </c>
      <c r="AZ7" s="467" t="s">
        <v>393</v>
      </c>
      <c r="BA7" s="468" t="s">
        <v>393</v>
      </c>
      <c r="BB7" s="466" t="s">
        <v>53</v>
      </c>
      <c r="BC7" s="467" t="s">
        <v>54</v>
      </c>
      <c r="BD7" s="468" t="s">
        <v>55</v>
      </c>
      <c r="BE7" s="466" t="s">
        <v>53</v>
      </c>
      <c r="BF7" s="467" t="s">
        <v>54</v>
      </c>
      <c r="BG7" s="468" t="s">
        <v>55</v>
      </c>
      <c r="BH7" s="466" t="s">
        <v>53</v>
      </c>
      <c r="BI7" s="467" t="s">
        <v>54</v>
      </c>
      <c r="BJ7" s="468" t="s">
        <v>55</v>
      </c>
      <c r="BK7" s="466" t="s">
        <v>53</v>
      </c>
      <c r="BL7" s="467" t="s">
        <v>54</v>
      </c>
      <c r="BM7" s="468" t="s">
        <v>55</v>
      </c>
      <c r="BN7" s="466" t="s">
        <v>53</v>
      </c>
      <c r="BO7" s="467" t="s">
        <v>54</v>
      </c>
      <c r="BP7" s="468" t="s">
        <v>55</v>
      </c>
      <c r="BQ7" s="466" t="s">
        <v>53</v>
      </c>
      <c r="BR7" s="467" t="s">
        <v>54</v>
      </c>
      <c r="BS7" s="468" t="s">
        <v>55</v>
      </c>
      <c r="BT7" s="466" t="s">
        <v>53</v>
      </c>
      <c r="BU7" s="467" t="s">
        <v>54</v>
      </c>
      <c r="BV7" s="468" t="s">
        <v>55</v>
      </c>
      <c r="BW7" s="466"/>
      <c r="BX7" s="467"/>
      <c r="BY7" s="468"/>
      <c r="BZ7" s="466" t="s">
        <v>393</v>
      </c>
      <c r="CA7" s="467" t="s">
        <v>393</v>
      </c>
      <c r="CB7" s="468" t="s">
        <v>393</v>
      </c>
      <c r="CC7" s="466" t="s">
        <v>53</v>
      </c>
      <c r="CD7" s="467" t="s">
        <v>54</v>
      </c>
      <c r="CE7" s="468" t="s">
        <v>55</v>
      </c>
    </row>
    <row r="8" spans="1:83" x14ac:dyDescent="0.2">
      <c r="C8" s="466" t="s">
        <v>76</v>
      </c>
      <c r="D8" s="467" t="s">
        <v>76</v>
      </c>
      <c r="E8" s="468" t="s">
        <v>76</v>
      </c>
      <c r="F8" s="466" t="s">
        <v>76</v>
      </c>
      <c r="G8" s="467" t="s">
        <v>76</v>
      </c>
      <c r="H8" s="468" t="s">
        <v>76</v>
      </c>
      <c r="I8" s="466" t="s">
        <v>76</v>
      </c>
      <c r="J8" s="467" t="s">
        <v>76</v>
      </c>
      <c r="K8" s="468" t="s">
        <v>76</v>
      </c>
      <c r="L8" s="466" t="s">
        <v>76</v>
      </c>
      <c r="M8" s="467" t="s">
        <v>76</v>
      </c>
      <c r="N8" s="468" t="s">
        <v>76</v>
      </c>
      <c r="O8" s="466" t="s">
        <v>76</v>
      </c>
      <c r="P8" s="467" t="s">
        <v>76</v>
      </c>
      <c r="Q8" s="468" t="s">
        <v>76</v>
      </c>
      <c r="R8" s="466" t="s">
        <v>76</v>
      </c>
      <c r="S8" s="467" t="s">
        <v>76</v>
      </c>
      <c r="T8" s="468" t="s">
        <v>76</v>
      </c>
      <c r="U8" s="466"/>
      <c r="V8" s="467"/>
      <c r="W8" s="468"/>
      <c r="X8" s="466" t="s">
        <v>76</v>
      </c>
      <c r="Y8" s="467" t="s">
        <v>76</v>
      </c>
      <c r="Z8" s="468" t="s">
        <v>76</v>
      </c>
      <c r="AA8" s="466" t="s">
        <v>76</v>
      </c>
      <c r="AB8" s="467" t="s">
        <v>76</v>
      </c>
      <c r="AC8" s="468" t="s">
        <v>76</v>
      </c>
      <c r="AD8" s="466" t="s">
        <v>76</v>
      </c>
      <c r="AE8" s="467" t="s">
        <v>76</v>
      </c>
      <c r="AF8" s="468" t="s">
        <v>76</v>
      </c>
      <c r="AG8" s="466" t="s">
        <v>76</v>
      </c>
      <c r="AH8" s="467" t="s">
        <v>76</v>
      </c>
      <c r="AI8" s="468" t="s">
        <v>76</v>
      </c>
      <c r="AJ8" s="466" t="s">
        <v>76</v>
      </c>
      <c r="AK8" s="467" t="s">
        <v>76</v>
      </c>
      <c r="AL8" s="468" t="s">
        <v>76</v>
      </c>
      <c r="AM8" s="466" t="s">
        <v>76</v>
      </c>
      <c r="AN8" s="467" t="s">
        <v>76</v>
      </c>
      <c r="AO8" s="468" t="s">
        <v>76</v>
      </c>
      <c r="AP8" s="466" t="s">
        <v>76</v>
      </c>
      <c r="AQ8" s="467" t="s">
        <v>76</v>
      </c>
      <c r="AR8" s="468" t="s">
        <v>76</v>
      </c>
      <c r="AS8" s="466" t="s">
        <v>76</v>
      </c>
      <c r="AT8" s="467" t="s">
        <v>76</v>
      </c>
      <c r="AU8" s="468" t="s">
        <v>76</v>
      </c>
      <c r="AV8" s="466"/>
      <c r="AW8" s="467"/>
      <c r="AX8" s="468"/>
      <c r="AY8" s="466" t="s">
        <v>76</v>
      </c>
      <c r="AZ8" s="467" t="s">
        <v>76</v>
      </c>
      <c r="BA8" s="468" t="s">
        <v>76</v>
      </c>
      <c r="BB8" s="466" t="s">
        <v>76</v>
      </c>
      <c r="BC8" s="467" t="s">
        <v>76</v>
      </c>
      <c r="BD8" s="468" t="s">
        <v>76</v>
      </c>
      <c r="BE8" s="466" t="s">
        <v>76</v>
      </c>
      <c r="BF8" s="467" t="s">
        <v>76</v>
      </c>
      <c r="BG8" s="468" t="s">
        <v>76</v>
      </c>
      <c r="BH8" s="466" t="s">
        <v>76</v>
      </c>
      <c r="BI8" s="467" t="s">
        <v>76</v>
      </c>
      <c r="BJ8" s="468" t="s">
        <v>76</v>
      </c>
      <c r="BK8" s="466" t="s">
        <v>76</v>
      </c>
      <c r="BL8" s="467" t="s">
        <v>76</v>
      </c>
      <c r="BM8" s="468" t="s">
        <v>76</v>
      </c>
      <c r="BN8" s="466" t="s">
        <v>76</v>
      </c>
      <c r="BO8" s="467" t="s">
        <v>76</v>
      </c>
      <c r="BP8" s="468" t="s">
        <v>76</v>
      </c>
      <c r="BQ8" s="466" t="s">
        <v>76</v>
      </c>
      <c r="BR8" s="467" t="s">
        <v>76</v>
      </c>
      <c r="BS8" s="468" t="s">
        <v>76</v>
      </c>
      <c r="BT8" s="466" t="s">
        <v>76</v>
      </c>
      <c r="BU8" s="467" t="s">
        <v>76</v>
      </c>
      <c r="BV8" s="468" t="s">
        <v>76</v>
      </c>
      <c r="BW8" s="466"/>
      <c r="BX8" s="467"/>
      <c r="BY8" s="468"/>
      <c r="BZ8" s="466" t="s">
        <v>76</v>
      </c>
      <c r="CA8" s="467" t="s">
        <v>76</v>
      </c>
      <c r="CB8" s="468" t="s">
        <v>76</v>
      </c>
      <c r="CC8" s="466" t="s">
        <v>76</v>
      </c>
      <c r="CD8" s="467" t="s">
        <v>76</v>
      </c>
      <c r="CE8" s="468" t="s">
        <v>76</v>
      </c>
    </row>
    <row r="9" spans="1:83" x14ac:dyDescent="0.2">
      <c r="A9" t="s">
        <v>102</v>
      </c>
      <c r="B9" t="s">
        <v>25</v>
      </c>
      <c r="C9" s="466"/>
      <c r="D9" s="467"/>
      <c r="E9" s="468"/>
      <c r="F9" s="466">
        <v>45</v>
      </c>
      <c r="G9" s="467">
        <v>31</v>
      </c>
      <c r="H9" s="468">
        <v>38</v>
      </c>
      <c r="I9" s="466">
        <v>51720</v>
      </c>
      <c r="J9" s="467">
        <v>47203</v>
      </c>
      <c r="K9" s="468">
        <v>98923</v>
      </c>
      <c r="L9" s="466"/>
      <c r="M9" s="467"/>
      <c r="N9" s="468"/>
      <c r="O9" s="466">
        <v>48</v>
      </c>
      <c r="P9" s="467">
        <v>34</v>
      </c>
      <c r="Q9" s="468">
        <v>41</v>
      </c>
      <c r="R9" s="466">
        <v>51720</v>
      </c>
      <c r="S9" s="467">
        <v>47203</v>
      </c>
      <c r="T9" s="468">
        <v>98923</v>
      </c>
      <c r="U9" s="466"/>
      <c r="V9" s="467"/>
      <c r="W9" s="468"/>
      <c r="X9" s="469">
        <v>32.1</v>
      </c>
      <c r="Y9" s="470">
        <v>30</v>
      </c>
      <c r="Z9" s="471">
        <v>31.1</v>
      </c>
      <c r="AA9" s="466">
        <v>51720</v>
      </c>
      <c r="AB9" s="467">
        <v>47203</v>
      </c>
      <c r="AC9" s="468">
        <v>98923</v>
      </c>
      <c r="AD9" s="466"/>
      <c r="AE9" s="467"/>
      <c r="AF9" s="468"/>
      <c r="AG9" s="466">
        <v>64</v>
      </c>
      <c r="AH9" s="467">
        <v>49</v>
      </c>
      <c r="AI9" s="468">
        <v>56</v>
      </c>
      <c r="AJ9" s="466">
        <v>236145</v>
      </c>
      <c r="AK9" s="467">
        <v>231008</v>
      </c>
      <c r="AL9" s="468">
        <v>467153</v>
      </c>
      <c r="AM9" s="466"/>
      <c r="AN9" s="467"/>
      <c r="AO9" s="468"/>
      <c r="AP9" s="466">
        <v>66</v>
      </c>
      <c r="AQ9" s="467">
        <v>52</v>
      </c>
      <c r="AR9" s="468">
        <v>59</v>
      </c>
      <c r="AS9" s="466">
        <v>236145</v>
      </c>
      <c r="AT9" s="467">
        <v>231008</v>
      </c>
      <c r="AU9" s="468">
        <v>467153</v>
      </c>
      <c r="AV9" s="466"/>
      <c r="AW9" s="467"/>
      <c r="AX9" s="468"/>
      <c r="AY9" s="469">
        <v>35.299999999999997</v>
      </c>
      <c r="AZ9" s="470">
        <v>33.299999999999997</v>
      </c>
      <c r="BA9" s="471">
        <v>34.299999999999997</v>
      </c>
      <c r="BB9" s="466">
        <v>236145</v>
      </c>
      <c r="BC9" s="467">
        <v>231008</v>
      </c>
      <c r="BD9" s="468">
        <v>467153</v>
      </c>
      <c r="BE9" s="466"/>
      <c r="BF9" s="467"/>
      <c r="BG9" s="468"/>
      <c r="BH9" s="466">
        <v>61</v>
      </c>
      <c r="BI9" s="467">
        <v>46</v>
      </c>
      <c r="BJ9" s="468">
        <v>53</v>
      </c>
      <c r="BK9" s="466">
        <v>287865</v>
      </c>
      <c r="BL9" s="467">
        <v>278211</v>
      </c>
      <c r="BM9" s="468">
        <v>566076</v>
      </c>
      <c r="BN9" s="466"/>
      <c r="BO9" s="467"/>
      <c r="BP9" s="468"/>
      <c r="BQ9" s="466">
        <v>63</v>
      </c>
      <c r="BR9" s="467">
        <v>49</v>
      </c>
      <c r="BS9" s="468">
        <v>56</v>
      </c>
      <c r="BT9" s="466">
        <v>287865</v>
      </c>
      <c r="BU9" s="467">
        <v>278211</v>
      </c>
      <c r="BV9" s="468">
        <v>566076</v>
      </c>
      <c r="BW9" s="466"/>
      <c r="BX9" s="467"/>
      <c r="BY9" s="468"/>
      <c r="BZ9" s="469">
        <v>34.700000000000003</v>
      </c>
      <c r="CA9" s="470">
        <v>32.700000000000003</v>
      </c>
      <c r="CB9" s="471">
        <v>33.700000000000003</v>
      </c>
      <c r="CC9" s="466">
        <v>287865</v>
      </c>
      <c r="CD9" s="467">
        <v>278211</v>
      </c>
      <c r="CE9" s="468">
        <v>566076</v>
      </c>
    </row>
    <row r="10" spans="1:83" x14ac:dyDescent="0.2">
      <c r="B10" t="s">
        <v>103</v>
      </c>
      <c r="C10" s="466"/>
      <c r="D10" s="467"/>
      <c r="E10" s="468"/>
      <c r="F10" s="466">
        <v>14</v>
      </c>
      <c r="G10" s="467">
        <v>10</v>
      </c>
      <c r="H10" s="468">
        <v>11</v>
      </c>
      <c r="I10" s="466">
        <v>3409</v>
      </c>
      <c r="J10" s="467">
        <v>5824</v>
      </c>
      <c r="K10" s="468">
        <v>9233</v>
      </c>
      <c r="L10" s="466"/>
      <c r="M10" s="467"/>
      <c r="N10" s="468"/>
      <c r="O10" s="466">
        <v>15</v>
      </c>
      <c r="P10" s="467">
        <v>11</v>
      </c>
      <c r="Q10" s="468">
        <v>13</v>
      </c>
      <c r="R10" s="466">
        <v>3409</v>
      </c>
      <c r="S10" s="467">
        <v>5824</v>
      </c>
      <c r="T10" s="468">
        <v>9233</v>
      </c>
      <c r="U10" s="466"/>
      <c r="V10" s="467"/>
      <c r="W10" s="468"/>
      <c r="X10" s="469">
        <v>26</v>
      </c>
      <c r="Y10" s="470">
        <v>25.1</v>
      </c>
      <c r="Z10" s="471">
        <v>25.4</v>
      </c>
      <c r="AA10" s="466">
        <v>3409</v>
      </c>
      <c r="AB10" s="467">
        <v>5824</v>
      </c>
      <c r="AC10" s="468">
        <v>9233</v>
      </c>
      <c r="AD10" s="466"/>
      <c r="AE10" s="467"/>
      <c r="AF10" s="468"/>
      <c r="AG10" s="466">
        <v>23</v>
      </c>
      <c r="AH10" s="467">
        <v>15</v>
      </c>
      <c r="AI10" s="468">
        <v>17</v>
      </c>
      <c r="AJ10" s="466">
        <v>5674</v>
      </c>
      <c r="AK10" s="467">
        <v>12344</v>
      </c>
      <c r="AL10" s="468">
        <v>18018</v>
      </c>
      <c r="AM10" s="466"/>
      <c r="AN10" s="467"/>
      <c r="AO10" s="468"/>
      <c r="AP10" s="466">
        <v>25</v>
      </c>
      <c r="AQ10" s="467">
        <v>17</v>
      </c>
      <c r="AR10" s="468">
        <v>19</v>
      </c>
      <c r="AS10" s="466">
        <v>5674</v>
      </c>
      <c r="AT10" s="467">
        <v>12344</v>
      </c>
      <c r="AU10" s="468">
        <v>18018</v>
      </c>
      <c r="AV10" s="466"/>
      <c r="AW10" s="467"/>
      <c r="AX10" s="468"/>
      <c r="AY10" s="469">
        <v>28.2</v>
      </c>
      <c r="AZ10" s="470">
        <v>26.8</v>
      </c>
      <c r="BA10" s="471">
        <v>27.3</v>
      </c>
      <c r="BB10" s="466">
        <v>5674</v>
      </c>
      <c r="BC10" s="467">
        <v>12344</v>
      </c>
      <c r="BD10" s="468">
        <v>18018</v>
      </c>
      <c r="BE10" s="466"/>
      <c r="BF10" s="467"/>
      <c r="BG10" s="468"/>
      <c r="BH10" s="466">
        <v>20</v>
      </c>
      <c r="BI10" s="467">
        <v>13</v>
      </c>
      <c r="BJ10" s="468">
        <v>15</v>
      </c>
      <c r="BK10" s="466">
        <v>9083</v>
      </c>
      <c r="BL10" s="467">
        <v>18168</v>
      </c>
      <c r="BM10" s="468">
        <v>27251</v>
      </c>
      <c r="BN10" s="466"/>
      <c r="BO10" s="467"/>
      <c r="BP10" s="468"/>
      <c r="BQ10" s="466">
        <v>21</v>
      </c>
      <c r="BR10" s="467">
        <v>15</v>
      </c>
      <c r="BS10" s="468">
        <v>17</v>
      </c>
      <c r="BT10" s="466">
        <v>9083</v>
      </c>
      <c r="BU10" s="467">
        <v>18168</v>
      </c>
      <c r="BV10" s="468">
        <v>27251</v>
      </c>
      <c r="BW10" s="466"/>
      <c r="BX10" s="467"/>
      <c r="BY10" s="468"/>
      <c r="BZ10" s="469">
        <v>27.4</v>
      </c>
      <c r="CA10" s="470">
        <v>26.3</v>
      </c>
      <c r="CB10" s="471">
        <v>26.6</v>
      </c>
      <c r="CC10" s="466">
        <v>9083</v>
      </c>
      <c r="CD10" s="467">
        <v>18168</v>
      </c>
      <c r="CE10" s="468">
        <v>27251</v>
      </c>
    </row>
    <row r="11" spans="1:83" x14ac:dyDescent="0.2">
      <c r="B11" t="s">
        <v>104</v>
      </c>
      <c r="C11" s="466"/>
      <c r="D11" s="467"/>
      <c r="E11" s="468"/>
      <c r="F11" s="466">
        <v>13</v>
      </c>
      <c r="G11" s="467">
        <v>7</v>
      </c>
      <c r="H11" s="468">
        <v>9</v>
      </c>
      <c r="I11" s="466">
        <v>2578</v>
      </c>
      <c r="J11" s="467">
        <v>6057</v>
      </c>
      <c r="K11" s="468">
        <v>8635</v>
      </c>
      <c r="L11" s="466"/>
      <c r="M11" s="467"/>
      <c r="N11" s="468"/>
      <c r="O11" s="466">
        <v>14</v>
      </c>
      <c r="P11" s="467">
        <v>9</v>
      </c>
      <c r="Q11" s="468">
        <v>10</v>
      </c>
      <c r="R11" s="466">
        <v>2578</v>
      </c>
      <c r="S11" s="467">
        <v>6057</v>
      </c>
      <c r="T11" s="468">
        <v>8635</v>
      </c>
      <c r="U11" s="466"/>
      <c r="V11" s="467"/>
      <c r="W11" s="468"/>
      <c r="X11" s="469">
        <v>24.8</v>
      </c>
      <c r="Y11" s="470">
        <v>23.7</v>
      </c>
      <c r="Z11" s="471">
        <v>24</v>
      </c>
      <c r="AA11" s="466">
        <v>2578</v>
      </c>
      <c r="AB11" s="467">
        <v>6057</v>
      </c>
      <c r="AC11" s="468">
        <v>8635</v>
      </c>
      <c r="AD11" s="466"/>
      <c r="AE11" s="467"/>
      <c r="AF11" s="468"/>
      <c r="AG11" s="466">
        <v>22</v>
      </c>
      <c r="AH11" s="467">
        <v>13</v>
      </c>
      <c r="AI11" s="468">
        <v>16</v>
      </c>
      <c r="AJ11" s="466">
        <v>5224</v>
      </c>
      <c r="AK11" s="467">
        <v>14034</v>
      </c>
      <c r="AL11" s="468">
        <v>19258</v>
      </c>
      <c r="AM11" s="466"/>
      <c r="AN11" s="467"/>
      <c r="AO11" s="468"/>
      <c r="AP11" s="466">
        <v>23</v>
      </c>
      <c r="AQ11" s="467">
        <v>15</v>
      </c>
      <c r="AR11" s="468">
        <v>17</v>
      </c>
      <c r="AS11" s="466">
        <v>5224</v>
      </c>
      <c r="AT11" s="467">
        <v>14034</v>
      </c>
      <c r="AU11" s="468">
        <v>19258</v>
      </c>
      <c r="AV11" s="466"/>
      <c r="AW11" s="467"/>
      <c r="AX11" s="468"/>
      <c r="AY11" s="469">
        <v>27.3</v>
      </c>
      <c r="AZ11" s="470">
        <v>25.6</v>
      </c>
      <c r="BA11" s="471">
        <v>26</v>
      </c>
      <c r="BB11" s="466">
        <v>5224</v>
      </c>
      <c r="BC11" s="467">
        <v>14034</v>
      </c>
      <c r="BD11" s="468">
        <v>19258</v>
      </c>
      <c r="BE11" s="466"/>
      <c r="BF11" s="467"/>
      <c r="BG11" s="468"/>
      <c r="BH11" s="466">
        <v>19</v>
      </c>
      <c r="BI11" s="467">
        <v>12</v>
      </c>
      <c r="BJ11" s="468">
        <v>14</v>
      </c>
      <c r="BK11" s="466">
        <v>7802</v>
      </c>
      <c r="BL11" s="467">
        <v>20091</v>
      </c>
      <c r="BM11" s="468">
        <v>27893</v>
      </c>
      <c r="BN11" s="466"/>
      <c r="BO11" s="467"/>
      <c r="BP11" s="468"/>
      <c r="BQ11" s="466">
        <v>20</v>
      </c>
      <c r="BR11" s="467">
        <v>13</v>
      </c>
      <c r="BS11" s="468">
        <v>15</v>
      </c>
      <c r="BT11" s="466">
        <v>7802</v>
      </c>
      <c r="BU11" s="467">
        <v>20091</v>
      </c>
      <c r="BV11" s="468">
        <v>27893</v>
      </c>
      <c r="BW11" s="466"/>
      <c r="BX11" s="467"/>
      <c r="BY11" s="468"/>
      <c r="BZ11" s="469">
        <v>26.5</v>
      </c>
      <c r="CA11" s="470">
        <v>25</v>
      </c>
      <c r="CB11" s="471">
        <v>25.4</v>
      </c>
      <c r="CC11" s="466">
        <v>7802</v>
      </c>
      <c r="CD11" s="467">
        <v>20091</v>
      </c>
      <c r="CE11" s="468">
        <v>27893</v>
      </c>
    </row>
    <row r="12" spans="1:83" x14ac:dyDescent="0.2">
      <c r="B12" t="s">
        <v>27</v>
      </c>
      <c r="C12" s="466"/>
      <c r="D12" s="467"/>
      <c r="E12" s="468"/>
      <c r="F12" s="466">
        <v>13</v>
      </c>
      <c r="G12" s="467">
        <v>9</v>
      </c>
      <c r="H12" s="468">
        <v>10</v>
      </c>
      <c r="I12" s="466">
        <v>5987</v>
      </c>
      <c r="J12" s="467">
        <v>11881</v>
      </c>
      <c r="K12" s="468">
        <v>17868</v>
      </c>
      <c r="L12" s="466"/>
      <c r="M12" s="467"/>
      <c r="N12" s="468"/>
      <c r="O12" s="466">
        <v>14</v>
      </c>
      <c r="P12" s="467">
        <v>10</v>
      </c>
      <c r="Q12" s="468">
        <v>11</v>
      </c>
      <c r="R12" s="466">
        <v>5987</v>
      </c>
      <c r="S12" s="467">
        <v>11881</v>
      </c>
      <c r="T12" s="468">
        <v>17868</v>
      </c>
      <c r="U12" s="466"/>
      <c r="V12" s="467"/>
      <c r="W12" s="468"/>
      <c r="X12" s="469">
        <v>25.5</v>
      </c>
      <c r="Y12" s="470">
        <v>24.4</v>
      </c>
      <c r="Z12" s="471">
        <v>24.8</v>
      </c>
      <c r="AA12" s="466">
        <v>5987</v>
      </c>
      <c r="AB12" s="467">
        <v>11881</v>
      </c>
      <c r="AC12" s="468">
        <v>17868</v>
      </c>
      <c r="AD12" s="466"/>
      <c r="AE12" s="467"/>
      <c r="AF12" s="468"/>
      <c r="AG12" s="466">
        <v>23</v>
      </c>
      <c r="AH12" s="467">
        <v>14</v>
      </c>
      <c r="AI12" s="468">
        <v>17</v>
      </c>
      <c r="AJ12" s="466">
        <v>10898</v>
      </c>
      <c r="AK12" s="467">
        <v>26378</v>
      </c>
      <c r="AL12" s="468">
        <v>37276</v>
      </c>
      <c r="AM12" s="466"/>
      <c r="AN12" s="467"/>
      <c r="AO12" s="468"/>
      <c r="AP12" s="466">
        <v>24</v>
      </c>
      <c r="AQ12" s="467">
        <v>16</v>
      </c>
      <c r="AR12" s="468">
        <v>18</v>
      </c>
      <c r="AS12" s="466">
        <v>10898</v>
      </c>
      <c r="AT12" s="467">
        <v>26378</v>
      </c>
      <c r="AU12" s="468">
        <v>37276</v>
      </c>
      <c r="AV12" s="466"/>
      <c r="AW12" s="467"/>
      <c r="AX12" s="468"/>
      <c r="AY12" s="469">
        <v>27.8</v>
      </c>
      <c r="AZ12" s="470">
        <v>26.2</v>
      </c>
      <c r="BA12" s="471">
        <v>26.6</v>
      </c>
      <c r="BB12" s="466">
        <v>10898</v>
      </c>
      <c r="BC12" s="467">
        <v>26378</v>
      </c>
      <c r="BD12" s="468">
        <v>37276</v>
      </c>
      <c r="BE12" s="466"/>
      <c r="BF12" s="467"/>
      <c r="BG12" s="468"/>
      <c r="BH12" s="466">
        <v>19</v>
      </c>
      <c r="BI12" s="467">
        <v>12</v>
      </c>
      <c r="BJ12" s="468">
        <v>14</v>
      </c>
      <c r="BK12" s="466">
        <v>16885</v>
      </c>
      <c r="BL12" s="467">
        <v>38259</v>
      </c>
      <c r="BM12" s="468">
        <v>55144</v>
      </c>
      <c r="BN12" s="466"/>
      <c r="BO12" s="467"/>
      <c r="BP12" s="468"/>
      <c r="BQ12" s="466">
        <v>20</v>
      </c>
      <c r="BR12" s="467">
        <v>14</v>
      </c>
      <c r="BS12" s="468">
        <v>16</v>
      </c>
      <c r="BT12" s="466">
        <v>16885</v>
      </c>
      <c r="BU12" s="467">
        <v>38259</v>
      </c>
      <c r="BV12" s="468">
        <v>55144</v>
      </c>
      <c r="BW12" s="466"/>
      <c r="BX12" s="467"/>
      <c r="BY12" s="468"/>
      <c r="BZ12" s="469">
        <v>27</v>
      </c>
      <c r="CA12" s="470">
        <v>25.6</v>
      </c>
      <c r="CB12" s="471">
        <v>26</v>
      </c>
      <c r="CC12" s="466">
        <v>16885</v>
      </c>
      <c r="CD12" s="467">
        <v>38259</v>
      </c>
      <c r="CE12" s="468">
        <v>55144</v>
      </c>
    </row>
    <row r="13" spans="1:83" x14ac:dyDescent="0.2">
      <c r="B13" t="s">
        <v>30</v>
      </c>
      <c r="C13" s="466"/>
      <c r="D13" s="467"/>
      <c r="E13" s="468"/>
      <c r="F13" s="466">
        <v>2</v>
      </c>
      <c r="G13" s="467">
        <v>1</v>
      </c>
      <c r="H13" s="468">
        <v>1</v>
      </c>
      <c r="I13" s="466">
        <v>596</v>
      </c>
      <c r="J13" s="467">
        <v>1558</v>
      </c>
      <c r="K13" s="468">
        <v>2154</v>
      </c>
      <c r="L13" s="466"/>
      <c r="M13" s="467"/>
      <c r="N13" s="468"/>
      <c r="O13" s="466">
        <v>2</v>
      </c>
      <c r="P13" s="467">
        <v>1</v>
      </c>
      <c r="Q13" s="468">
        <v>1</v>
      </c>
      <c r="R13" s="466">
        <v>596</v>
      </c>
      <c r="S13" s="467">
        <v>1558</v>
      </c>
      <c r="T13" s="468">
        <v>2154</v>
      </c>
      <c r="U13" s="466"/>
      <c r="V13" s="467"/>
      <c r="W13" s="468"/>
      <c r="X13" s="469">
        <v>19.3</v>
      </c>
      <c r="Y13" s="470">
        <v>19</v>
      </c>
      <c r="Z13" s="471">
        <v>19.100000000000001</v>
      </c>
      <c r="AA13" s="466">
        <v>596</v>
      </c>
      <c r="AB13" s="467">
        <v>1558</v>
      </c>
      <c r="AC13" s="468">
        <v>2154</v>
      </c>
      <c r="AD13" s="466"/>
      <c r="AE13" s="467"/>
      <c r="AF13" s="468"/>
      <c r="AG13" s="466">
        <v>3</v>
      </c>
      <c r="AH13" s="467">
        <v>2</v>
      </c>
      <c r="AI13" s="468">
        <v>2</v>
      </c>
      <c r="AJ13" s="466">
        <v>1715</v>
      </c>
      <c r="AK13" s="467">
        <v>4135</v>
      </c>
      <c r="AL13" s="468">
        <v>5850</v>
      </c>
      <c r="AM13" s="466"/>
      <c r="AN13" s="467"/>
      <c r="AO13" s="468"/>
      <c r="AP13" s="466">
        <v>3</v>
      </c>
      <c r="AQ13" s="467">
        <v>2</v>
      </c>
      <c r="AR13" s="468">
        <v>2</v>
      </c>
      <c r="AS13" s="466">
        <v>1715</v>
      </c>
      <c r="AT13" s="467">
        <v>4135</v>
      </c>
      <c r="AU13" s="468">
        <v>5850</v>
      </c>
      <c r="AV13" s="466"/>
      <c r="AW13" s="467"/>
      <c r="AX13" s="468"/>
      <c r="AY13" s="469">
        <v>19.899999999999999</v>
      </c>
      <c r="AZ13" s="470">
        <v>19.7</v>
      </c>
      <c r="BA13" s="471">
        <v>19.7</v>
      </c>
      <c r="BB13" s="466">
        <v>1715</v>
      </c>
      <c r="BC13" s="467">
        <v>4135</v>
      </c>
      <c r="BD13" s="468">
        <v>5850</v>
      </c>
      <c r="BE13" s="466"/>
      <c r="BF13" s="467"/>
      <c r="BG13" s="468"/>
      <c r="BH13" s="466">
        <v>3</v>
      </c>
      <c r="BI13" s="467">
        <v>1</v>
      </c>
      <c r="BJ13" s="468">
        <v>2</v>
      </c>
      <c r="BK13" s="466">
        <v>2311</v>
      </c>
      <c r="BL13" s="467">
        <v>5693</v>
      </c>
      <c r="BM13" s="468">
        <v>8004</v>
      </c>
      <c r="BN13" s="466"/>
      <c r="BO13" s="467"/>
      <c r="BP13" s="468"/>
      <c r="BQ13" s="466">
        <v>3</v>
      </c>
      <c r="BR13" s="467">
        <v>2</v>
      </c>
      <c r="BS13" s="468">
        <v>2</v>
      </c>
      <c r="BT13" s="466">
        <v>2311</v>
      </c>
      <c r="BU13" s="467">
        <v>5693</v>
      </c>
      <c r="BV13" s="468">
        <v>8004</v>
      </c>
      <c r="BW13" s="466"/>
      <c r="BX13" s="467"/>
      <c r="BY13" s="468"/>
      <c r="BZ13" s="469">
        <v>19.8</v>
      </c>
      <c r="CA13" s="470">
        <v>19.5</v>
      </c>
      <c r="CB13" s="471">
        <v>19.600000000000001</v>
      </c>
      <c r="CC13" s="466">
        <v>2311</v>
      </c>
      <c r="CD13" s="467">
        <v>5693</v>
      </c>
      <c r="CE13" s="468">
        <v>8004</v>
      </c>
    </row>
    <row r="14" spans="1:83" x14ac:dyDescent="0.2">
      <c r="B14" t="s">
        <v>26</v>
      </c>
      <c r="C14" s="466"/>
      <c r="D14" s="467"/>
      <c r="E14" s="468"/>
      <c r="F14" s="466">
        <v>12</v>
      </c>
      <c r="G14" s="467">
        <v>8</v>
      </c>
      <c r="H14" s="468">
        <v>9</v>
      </c>
      <c r="I14" s="466">
        <v>6583</v>
      </c>
      <c r="J14" s="467">
        <v>13439</v>
      </c>
      <c r="K14" s="468">
        <v>20022</v>
      </c>
      <c r="L14" s="466"/>
      <c r="M14" s="467"/>
      <c r="N14" s="468"/>
      <c r="O14" s="466">
        <v>13</v>
      </c>
      <c r="P14" s="467">
        <v>9</v>
      </c>
      <c r="Q14" s="468">
        <v>10</v>
      </c>
      <c r="R14" s="466">
        <v>6583</v>
      </c>
      <c r="S14" s="467">
        <v>13439</v>
      </c>
      <c r="T14" s="468">
        <v>20022</v>
      </c>
      <c r="U14" s="466"/>
      <c r="V14" s="467"/>
      <c r="W14" s="468"/>
      <c r="X14" s="469">
        <v>24.9</v>
      </c>
      <c r="Y14" s="470">
        <v>23.8</v>
      </c>
      <c r="Z14" s="471">
        <v>24.2</v>
      </c>
      <c r="AA14" s="466">
        <v>6583</v>
      </c>
      <c r="AB14" s="467">
        <v>13439</v>
      </c>
      <c r="AC14" s="468">
        <v>20022</v>
      </c>
      <c r="AD14" s="466"/>
      <c r="AE14" s="467"/>
      <c r="AF14" s="468"/>
      <c r="AG14" s="466">
        <v>20</v>
      </c>
      <c r="AH14" s="467">
        <v>12</v>
      </c>
      <c r="AI14" s="468">
        <v>15</v>
      </c>
      <c r="AJ14" s="466">
        <v>12613</v>
      </c>
      <c r="AK14" s="467">
        <v>30513</v>
      </c>
      <c r="AL14" s="468">
        <v>43126</v>
      </c>
      <c r="AM14" s="466"/>
      <c r="AN14" s="467"/>
      <c r="AO14" s="468"/>
      <c r="AP14" s="466">
        <v>21</v>
      </c>
      <c r="AQ14" s="467">
        <v>14</v>
      </c>
      <c r="AR14" s="468">
        <v>16</v>
      </c>
      <c r="AS14" s="466">
        <v>12613</v>
      </c>
      <c r="AT14" s="467">
        <v>30513</v>
      </c>
      <c r="AU14" s="468">
        <v>43126</v>
      </c>
      <c r="AV14" s="466"/>
      <c r="AW14" s="467"/>
      <c r="AX14" s="468"/>
      <c r="AY14" s="469">
        <v>26.7</v>
      </c>
      <c r="AZ14" s="470">
        <v>25.3</v>
      </c>
      <c r="BA14" s="471">
        <v>25.7</v>
      </c>
      <c r="BB14" s="466">
        <v>12613</v>
      </c>
      <c r="BC14" s="467">
        <v>30513</v>
      </c>
      <c r="BD14" s="468">
        <v>43126</v>
      </c>
      <c r="BE14" s="466"/>
      <c r="BF14" s="467"/>
      <c r="BG14" s="468"/>
      <c r="BH14" s="466">
        <v>17</v>
      </c>
      <c r="BI14" s="467">
        <v>11</v>
      </c>
      <c r="BJ14" s="468">
        <v>13</v>
      </c>
      <c r="BK14" s="466">
        <v>19196</v>
      </c>
      <c r="BL14" s="467">
        <v>43952</v>
      </c>
      <c r="BM14" s="468">
        <v>63148</v>
      </c>
      <c r="BN14" s="466"/>
      <c r="BO14" s="467"/>
      <c r="BP14" s="468"/>
      <c r="BQ14" s="466">
        <v>18</v>
      </c>
      <c r="BR14" s="467">
        <v>12</v>
      </c>
      <c r="BS14" s="468">
        <v>14</v>
      </c>
      <c r="BT14" s="466">
        <v>19196</v>
      </c>
      <c r="BU14" s="467">
        <v>43952</v>
      </c>
      <c r="BV14" s="468">
        <v>63148</v>
      </c>
      <c r="BW14" s="466"/>
      <c r="BX14" s="467"/>
      <c r="BY14" s="468"/>
      <c r="BZ14" s="469">
        <v>26.1</v>
      </c>
      <c r="CA14" s="470">
        <v>24.8</v>
      </c>
      <c r="CB14" s="471">
        <v>25.2</v>
      </c>
      <c r="CC14" s="466">
        <v>19196</v>
      </c>
      <c r="CD14" s="467">
        <v>43952</v>
      </c>
      <c r="CE14" s="468">
        <v>63148</v>
      </c>
    </row>
    <row r="15" spans="1:83" x14ac:dyDescent="0.2">
      <c r="C15" s="466"/>
      <c r="D15" s="467"/>
      <c r="E15" s="468"/>
      <c r="F15" s="466"/>
      <c r="G15" s="467"/>
      <c r="H15" s="468"/>
      <c r="I15" s="466"/>
      <c r="J15" s="467"/>
      <c r="K15" s="468"/>
      <c r="L15" s="466"/>
      <c r="M15" s="467"/>
      <c r="N15" s="468"/>
      <c r="O15" s="466"/>
      <c r="P15" s="467"/>
      <c r="Q15" s="468"/>
      <c r="R15" s="466"/>
      <c r="S15" s="467"/>
      <c r="T15" s="468"/>
      <c r="U15" s="466"/>
      <c r="V15" s="467"/>
      <c r="W15" s="468"/>
      <c r="X15" s="469"/>
      <c r="Y15" s="470"/>
      <c r="Z15" s="471"/>
      <c r="AA15" s="466"/>
      <c r="AB15" s="467"/>
      <c r="AC15" s="468"/>
      <c r="AD15" s="466"/>
      <c r="AE15" s="467"/>
      <c r="AF15" s="468"/>
      <c r="AG15" s="466"/>
      <c r="AH15" s="467"/>
      <c r="AI15" s="468"/>
      <c r="AJ15" s="466"/>
      <c r="AK15" s="467"/>
      <c r="AL15" s="468"/>
      <c r="AM15" s="466"/>
      <c r="AN15" s="467"/>
      <c r="AO15" s="468"/>
      <c r="AP15" s="466"/>
      <c r="AQ15" s="467"/>
      <c r="AR15" s="468"/>
      <c r="AS15" s="466"/>
      <c r="AT15" s="467"/>
      <c r="AU15" s="468"/>
      <c r="AV15" s="466"/>
      <c r="AW15" s="467"/>
      <c r="AX15" s="468"/>
      <c r="AY15" s="469"/>
      <c r="AZ15" s="470"/>
      <c r="BA15" s="471"/>
      <c r="BB15" s="466"/>
      <c r="BC15" s="467"/>
      <c r="BD15" s="468"/>
      <c r="BE15" s="466"/>
      <c r="BF15" s="467"/>
      <c r="BG15" s="468"/>
      <c r="BH15" s="466"/>
      <c r="BI15" s="467"/>
      <c r="BJ15" s="468"/>
      <c r="BK15" s="466"/>
      <c r="BL15" s="467"/>
      <c r="BM15" s="468"/>
      <c r="BN15" s="466"/>
      <c r="BO15" s="467"/>
      <c r="BP15" s="468"/>
      <c r="BQ15" s="466"/>
      <c r="BR15" s="467"/>
      <c r="BS15" s="468"/>
      <c r="BT15" s="466"/>
      <c r="BU15" s="467"/>
      <c r="BV15" s="468"/>
      <c r="BW15" s="466"/>
      <c r="BX15" s="467"/>
      <c r="BY15" s="468"/>
      <c r="BZ15" s="469"/>
      <c r="CA15" s="470"/>
      <c r="CB15" s="471"/>
      <c r="CC15" s="466"/>
      <c r="CD15" s="467"/>
      <c r="CE15" s="468"/>
    </row>
    <row r="16" spans="1:83" x14ac:dyDescent="0.2">
      <c r="B16" t="s">
        <v>406</v>
      </c>
      <c r="C16" s="466"/>
      <c r="D16" s="467"/>
      <c r="E16" s="468"/>
      <c r="F16" s="466">
        <v>41</v>
      </c>
      <c r="G16" s="467">
        <v>26</v>
      </c>
      <c r="H16" s="468">
        <v>33</v>
      </c>
      <c r="I16" s="466">
        <v>58303</v>
      </c>
      <c r="J16" s="467">
        <v>60642</v>
      </c>
      <c r="K16" s="468">
        <v>118945</v>
      </c>
      <c r="L16" s="466"/>
      <c r="M16" s="467"/>
      <c r="N16" s="468"/>
      <c r="O16" s="466">
        <v>44</v>
      </c>
      <c r="P16" s="467">
        <v>29</v>
      </c>
      <c r="Q16" s="468">
        <v>36</v>
      </c>
      <c r="R16" s="466">
        <v>58303</v>
      </c>
      <c r="S16" s="467">
        <v>60642</v>
      </c>
      <c r="T16" s="468">
        <v>118945</v>
      </c>
      <c r="U16" s="466"/>
      <c r="V16" s="467"/>
      <c r="W16" s="468"/>
      <c r="X16" s="469">
        <v>31.3</v>
      </c>
      <c r="Y16" s="470">
        <v>28.6</v>
      </c>
      <c r="Z16" s="471">
        <v>29.9</v>
      </c>
      <c r="AA16" s="466">
        <v>58303</v>
      </c>
      <c r="AB16" s="467">
        <v>60642</v>
      </c>
      <c r="AC16" s="468">
        <v>118945</v>
      </c>
      <c r="AD16" s="466"/>
      <c r="AE16" s="467"/>
      <c r="AF16" s="468"/>
      <c r="AG16" s="466">
        <v>61</v>
      </c>
      <c r="AH16" s="467">
        <v>44</v>
      </c>
      <c r="AI16" s="468">
        <v>52</v>
      </c>
      <c r="AJ16" s="466">
        <v>255795</v>
      </c>
      <c r="AK16" s="467">
        <v>268562</v>
      </c>
      <c r="AL16" s="468">
        <v>524357</v>
      </c>
      <c r="AM16" s="466"/>
      <c r="AN16" s="467"/>
      <c r="AO16" s="468"/>
      <c r="AP16" s="466">
        <v>63</v>
      </c>
      <c r="AQ16" s="467">
        <v>47</v>
      </c>
      <c r="AR16" s="468">
        <v>55</v>
      </c>
      <c r="AS16" s="466">
        <v>255795</v>
      </c>
      <c r="AT16" s="467">
        <v>268562</v>
      </c>
      <c r="AU16" s="468">
        <v>524357</v>
      </c>
      <c r="AV16" s="466"/>
      <c r="AW16" s="467"/>
      <c r="AX16" s="468"/>
      <c r="AY16" s="469">
        <v>34.799999999999997</v>
      </c>
      <c r="AZ16" s="470">
        <v>32.299999999999997</v>
      </c>
      <c r="BA16" s="471">
        <v>33.5</v>
      </c>
      <c r="BB16" s="466">
        <v>255795</v>
      </c>
      <c r="BC16" s="467">
        <v>268562</v>
      </c>
      <c r="BD16" s="468">
        <v>524357</v>
      </c>
      <c r="BE16" s="466"/>
      <c r="BF16" s="467"/>
      <c r="BG16" s="468"/>
      <c r="BH16" s="466">
        <v>58</v>
      </c>
      <c r="BI16" s="467">
        <v>41</v>
      </c>
      <c r="BJ16" s="468">
        <v>49</v>
      </c>
      <c r="BK16" s="466">
        <v>314098</v>
      </c>
      <c r="BL16" s="467">
        <v>329204</v>
      </c>
      <c r="BM16" s="468">
        <v>643302</v>
      </c>
      <c r="BN16" s="466"/>
      <c r="BO16" s="467"/>
      <c r="BP16" s="468"/>
      <c r="BQ16" s="466">
        <v>60</v>
      </c>
      <c r="BR16" s="467">
        <v>44</v>
      </c>
      <c r="BS16" s="468">
        <v>52</v>
      </c>
      <c r="BT16" s="466">
        <v>314098</v>
      </c>
      <c r="BU16" s="467">
        <v>329204</v>
      </c>
      <c r="BV16" s="468">
        <v>643302</v>
      </c>
      <c r="BW16" s="466"/>
      <c r="BX16" s="467"/>
      <c r="BY16" s="468"/>
      <c r="BZ16" s="469">
        <v>34.1</v>
      </c>
      <c r="CA16" s="470">
        <v>31.6</v>
      </c>
      <c r="CB16" s="471">
        <v>32.799999999999997</v>
      </c>
      <c r="CC16" s="466">
        <v>314098</v>
      </c>
      <c r="CD16" s="467">
        <v>329204</v>
      </c>
      <c r="CE16" s="468">
        <v>643302</v>
      </c>
    </row>
    <row r="17" spans="2:83" x14ac:dyDescent="0.2">
      <c r="P17" s="211"/>
    </row>
    <row r="18" spans="2:83" ht="15" x14ac:dyDescent="0.25">
      <c r="B18" s="203">
        <v>1</v>
      </c>
      <c r="C18" s="203">
        <v>2</v>
      </c>
      <c r="D18" s="203">
        <v>3</v>
      </c>
      <c r="E18" s="203">
        <v>4</v>
      </c>
      <c r="F18" s="203">
        <v>5</v>
      </c>
      <c r="G18" s="203">
        <v>6</v>
      </c>
      <c r="H18" s="203">
        <v>7</v>
      </c>
      <c r="I18" s="203">
        <v>8</v>
      </c>
      <c r="J18" s="203">
        <v>9</v>
      </c>
      <c r="K18" s="203">
        <v>10</v>
      </c>
      <c r="L18" s="203">
        <v>11</v>
      </c>
      <c r="M18" s="203">
        <v>12</v>
      </c>
      <c r="N18" s="203">
        <v>13</v>
      </c>
      <c r="O18" s="203">
        <v>14</v>
      </c>
      <c r="P18" s="203">
        <v>15</v>
      </c>
      <c r="Q18" s="203">
        <v>16</v>
      </c>
      <c r="R18" s="203">
        <v>17</v>
      </c>
      <c r="S18" s="203">
        <v>18</v>
      </c>
      <c r="T18" s="203">
        <v>19</v>
      </c>
      <c r="U18" s="203">
        <v>20</v>
      </c>
      <c r="V18" s="203">
        <v>21</v>
      </c>
      <c r="W18" s="203">
        <v>22</v>
      </c>
      <c r="X18" s="203">
        <v>23</v>
      </c>
      <c r="Y18" s="203">
        <v>24</v>
      </c>
      <c r="Z18" s="203">
        <v>25</v>
      </c>
      <c r="AA18" s="203">
        <v>26</v>
      </c>
      <c r="AB18" s="203">
        <v>27</v>
      </c>
      <c r="AC18" s="203">
        <v>28</v>
      </c>
      <c r="AD18" s="203">
        <v>29</v>
      </c>
      <c r="AE18" s="203">
        <v>30</v>
      </c>
      <c r="AF18" s="203">
        <v>31</v>
      </c>
      <c r="AG18" s="203">
        <v>32</v>
      </c>
      <c r="AH18" s="203">
        <v>33</v>
      </c>
      <c r="AI18" s="203">
        <v>34</v>
      </c>
      <c r="AJ18" s="203">
        <v>35</v>
      </c>
      <c r="AK18" s="203">
        <v>36</v>
      </c>
      <c r="AL18" s="203">
        <v>37</v>
      </c>
      <c r="AM18" s="203">
        <v>38</v>
      </c>
      <c r="AN18" s="203">
        <v>39</v>
      </c>
      <c r="AO18" s="203">
        <v>40</v>
      </c>
      <c r="AP18" s="203">
        <v>41</v>
      </c>
      <c r="AQ18" s="203">
        <v>42</v>
      </c>
      <c r="AR18" s="203">
        <v>43</v>
      </c>
      <c r="AS18" s="203">
        <v>44</v>
      </c>
      <c r="AT18" s="203">
        <v>45</v>
      </c>
      <c r="AU18" s="203">
        <v>46</v>
      </c>
      <c r="AV18" s="203">
        <v>47</v>
      </c>
      <c r="AW18" s="203">
        <v>48</v>
      </c>
      <c r="AX18" s="203">
        <v>49</v>
      </c>
      <c r="AY18" s="203">
        <v>50</v>
      </c>
      <c r="AZ18" s="203">
        <v>51</v>
      </c>
      <c r="BA18" s="203">
        <v>52</v>
      </c>
      <c r="BB18" s="203">
        <v>53</v>
      </c>
      <c r="BC18" s="203">
        <v>54</v>
      </c>
      <c r="BD18" s="203">
        <v>55</v>
      </c>
      <c r="BE18" s="203">
        <v>56</v>
      </c>
      <c r="BF18" s="203">
        <v>57</v>
      </c>
      <c r="BG18" s="203">
        <v>58</v>
      </c>
      <c r="BH18" s="203">
        <v>59</v>
      </c>
      <c r="BI18" s="203">
        <v>60</v>
      </c>
      <c r="BJ18" s="203">
        <v>61</v>
      </c>
      <c r="BK18" s="203">
        <v>62</v>
      </c>
      <c r="BL18" s="203">
        <v>63</v>
      </c>
      <c r="BM18" s="203">
        <v>64</v>
      </c>
      <c r="BN18" s="203">
        <v>65</v>
      </c>
      <c r="BO18" s="203">
        <v>66</v>
      </c>
      <c r="BP18" s="203">
        <v>67</v>
      </c>
      <c r="BQ18" s="203">
        <v>68</v>
      </c>
      <c r="BR18" s="203">
        <v>69</v>
      </c>
      <c r="BS18" s="203">
        <v>70</v>
      </c>
      <c r="BT18" s="203">
        <v>71</v>
      </c>
      <c r="BU18" s="203">
        <v>72</v>
      </c>
      <c r="BV18" s="203">
        <v>73</v>
      </c>
      <c r="BW18" s="203">
        <v>74</v>
      </c>
      <c r="BX18" s="203">
        <v>75</v>
      </c>
      <c r="BY18" s="203">
        <v>76</v>
      </c>
      <c r="BZ18" s="203">
        <v>77</v>
      </c>
      <c r="CA18" s="203">
        <v>78</v>
      </c>
      <c r="CB18" s="203">
        <v>79</v>
      </c>
      <c r="CC18" s="203">
        <v>80</v>
      </c>
      <c r="CD18" s="203">
        <v>81</v>
      </c>
      <c r="CE18" s="203">
        <v>82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A46"/>
  <sheetViews>
    <sheetView zoomScaleNormal="100" workbookViewId="0">
      <pane ySplit="8" topLeftCell="A9" activePane="bottomLeft" state="frozen"/>
      <selection pane="bottomLeft" activeCell="Q3" sqref="Q3:V3"/>
    </sheetView>
  </sheetViews>
  <sheetFormatPr defaultRowHeight="11.25" x14ac:dyDescent="0.2"/>
  <cols>
    <col min="1" max="1" width="2.28515625" style="340" customWidth="1"/>
    <col min="2" max="2" width="17.28515625" style="340" customWidth="1"/>
    <col min="3" max="8" width="8.140625" style="340" customWidth="1"/>
    <col min="9" max="9" width="2.5703125" style="340" customWidth="1"/>
    <col min="10" max="14" width="8.140625" style="340" customWidth="1"/>
    <col min="15" max="15" width="9" style="340" customWidth="1"/>
    <col min="16" max="16" width="3.42578125" style="340" customWidth="1"/>
    <col min="17" max="22" width="8.140625" style="340" customWidth="1"/>
    <col min="23" max="26" width="9.140625" style="340"/>
    <col min="27" max="27" width="9.140625" style="340" hidden="1" customWidth="1"/>
    <col min="28" max="28" width="0" style="340" hidden="1" customWidth="1"/>
    <col min="29" max="31" width="9.140625" style="340"/>
    <col min="32" max="32" width="8.28515625" style="340" customWidth="1"/>
    <col min="33" max="33" width="9.140625" style="342"/>
    <col min="34" max="256" width="9.140625" style="340"/>
    <col min="257" max="257" width="2.28515625" style="340" customWidth="1"/>
    <col min="258" max="258" width="17.28515625" style="340" customWidth="1"/>
    <col min="259" max="264" width="8.140625" style="340" customWidth="1"/>
    <col min="265" max="265" width="2.5703125" style="340" customWidth="1"/>
    <col min="266" max="270" width="8.140625" style="340" customWidth="1"/>
    <col min="271" max="271" width="9" style="340" customWidth="1"/>
    <col min="272" max="272" width="3.42578125" style="340" customWidth="1"/>
    <col min="273" max="278" width="8.140625" style="340" customWidth="1"/>
    <col min="279" max="282" width="9.140625" style="340"/>
    <col min="283" max="284" width="0" style="340" hidden="1" customWidth="1"/>
    <col min="285" max="287" width="9.140625" style="340"/>
    <col min="288" max="288" width="8.28515625" style="340" customWidth="1"/>
    <col min="289" max="512" width="9.140625" style="340"/>
    <col min="513" max="513" width="2.28515625" style="340" customWidth="1"/>
    <col min="514" max="514" width="17.28515625" style="340" customWidth="1"/>
    <col min="515" max="520" width="8.140625" style="340" customWidth="1"/>
    <col min="521" max="521" width="2.5703125" style="340" customWidth="1"/>
    <col min="522" max="526" width="8.140625" style="340" customWidth="1"/>
    <col min="527" max="527" width="9" style="340" customWidth="1"/>
    <col min="528" max="528" width="3.42578125" style="340" customWidth="1"/>
    <col min="529" max="534" width="8.140625" style="340" customWidth="1"/>
    <col min="535" max="538" width="9.140625" style="340"/>
    <col min="539" max="540" width="0" style="340" hidden="1" customWidth="1"/>
    <col min="541" max="543" width="9.140625" style="340"/>
    <col min="544" max="544" width="8.28515625" style="340" customWidth="1"/>
    <col min="545" max="768" width="9.140625" style="340"/>
    <col min="769" max="769" width="2.28515625" style="340" customWidth="1"/>
    <col min="770" max="770" width="17.28515625" style="340" customWidth="1"/>
    <col min="771" max="776" width="8.140625" style="340" customWidth="1"/>
    <col min="777" max="777" width="2.5703125" style="340" customWidth="1"/>
    <col min="778" max="782" width="8.140625" style="340" customWidth="1"/>
    <col min="783" max="783" width="9" style="340" customWidth="1"/>
    <col min="784" max="784" width="3.42578125" style="340" customWidth="1"/>
    <col min="785" max="790" width="8.140625" style="340" customWidth="1"/>
    <col min="791" max="794" width="9.140625" style="340"/>
    <col min="795" max="796" width="0" style="340" hidden="1" customWidth="1"/>
    <col min="797" max="799" width="9.140625" style="340"/>
    <col min="800" max="800" width="8.28515625" style="340" customWidth="1"/>
    <col min="801" max="1024" width="9.140625" style="340"/>
    <col min="1025" max="1025" width="2.28515625" style="340" customWidth="1"/>
    <col min="1026" max="1026" width="17.28515625" style="340" customWidth="1"/>
    <col min="1027" max="1032" width="8.140625" style="340" customWidth="1"/>
    <col min="1033" max="1033" width="2.5703125" style="340" customWidth="1"/>
    <col min="1034" max="1038" width="8.140625" style="340" customWidth="1"/>
    <col min="1039" max="1039" width="9" style="340" customWidth="1"/>
    <col min="1040" max="1040" width="3.42578125" style="340" customWidth="1"/>
    <col min="1041" max="1046" width="8.140625" style="340" customWidth="1"/>
    <col min="1047" max="1050" width="9.140625" style="340"/>
    <col min="1051" max="1052" width="0" style="340" hidden="1" customWidth="1"/>
    <col min="1053" max="1055" width="9.140625" style="340"/>
    <col min="1056" max="1056" width="8.28515625" style="340" customWidth="1"/>
    <col min="1057" max="1280" width="9.140625" style="340"/>
    <col min="1281" max="1281" width="2.28515625" style="340" customWidth="1"/>
    <col min="1282" max="1282" width="17.28515625" style="340" customWidth="1"/>
    <col min="1283" max="1288" width="8.140625" style="340" customWidth="1"/>
    <col min="1289" max="1289" width="2.5703125" style="340" customWidth="1"/>
    <col min="1290" max="1294" width="8.140625" style="340" customWidth="1"/>
    <col min="1295" max="1295" width="9" style="340" customWidth="1"/>
    <col min="1296" max="1296" width="3.42578125" style="340" customWidth="1"/>
    <col min="1297" max="1302" width="8.140625" style="340" customWidth="1"/>
    <col min="1303" max="1306" width="9.140625" style="340"/>
    <col min="1307" max="1308" width="0" style="340" hidden="1" customWidth="1"/>
    <col min="1309" max="1311" width="9.140625" style="340"/>
    <col min="1312" max="1312" width="8.28515625" style="340" customWidth="1"/>
    <col min="1313" max="1536" width="9.140625" style="340"/>
    <col min="1537" max="1537" width="2.28515625" style="340" customWidth="1"/>
    <col min="1538" max="1538" width="17.28515625" style="340" customWidth="1"/>
    <col min="1539" max="1544" width="8.140625" style="340" customWidth="1"/>
    <col min="1545" max="1545" width="2.5703125" style="340" customWidth="1"/>
    <col min="1546" max="1550" width="8.140625" style="340" customWidth="1"/>
    <col min="1551" max="1551" width="9" style="340" customWidth="1"/>
    <col min="1552" max="1552" width="3.42578125" style="340" customWidth="1"/>
    <col min="1553" max="1558" width="8.140625" style="340" customWidth="1"/>
    <col min="1559" max="1562" width="9.140625" style="340"/>
    <col min="1563" max="1564" width="0" style="340" hidden="1" customWidth="1"/>
    <col min="1565" max="1567" width="9.140625" style="340"/>
    <col min="1568" max="1568" width="8.28515625" style="340" customWidth="1"/>
    <col min="1569" max="1792" width="9.140625" style="340"/>
    <col min="1793" max="1793" width="2.28515625" style="340" customWidth="1"/>
    <col min="1794" max="1794" width="17.28515625" style="340" customWidth="1"/>
    <col min="1795" max="1800" width="8.140625" style="340" customWidth="1"/>
    <col min="1801" max="1801" width="2.5703125" style="340" customWidth="1"/>
    <col min="1802" max="1806" width="8.140625" style="340" customWidth="1"/>
    <col min="1807" max="1807" width="9" style="340" customWidth="1"/>
    <col min="1808" max="1808" width="3.42578125" style="340" customWidth="1"/>
    <col min="1809" max="1814" width="8.140625" style="340" customWidth="1"/>
    <col min="1815" max="1818" width="9.140625" style="340"/>
    <col min="1819" max="1820" width="0" style="340" hidden="1" customWidth="1"/>
    <col min="1821" max="1823" width="9.140625" style="340"/>
    <col min="1824" max="1824" width="8.28515625" style="340" customWidth="1"/>
    <col min="1825" max="2048" width="9.140625" style="340"/>
    <col min="2049" max="2049" width="2.28515625" style="340" customWidth="1"/>
    <col min="2050" max="2050" width="17.28515625" style="340" customWidth="1"/>
    <col min="2051" max="2056" width="8.140625" style="340" customWidth="1"/>
    <col min="2057" max="2057" width="2.5703125" style="340" customWidth="1"/>
    <col min="2058" max="2062" width="8.140625" style="340" customWidth="1"/>
    <col min="2063" max="2063" width="9" style="340" customWidth="1"/>
    <col min="2064" max="2064" width="3.42578125" style="340" customWidth="1"/>
    <col min="2065" max="2070" width="8.140625" style="340" customWidth="1"/>
    <col min="2071" max="2074" width="9.140625" style="340"/>
    <col min="2075" max="2076" width="0" style="340" hidden="1" customWidth="1"/>
    <col min="2077" max="2079" width="9.140625" style="340"/>
    <col min="2080" max="2080" width="8.28515625" style="340" customWidth="1"/>
    <col min="2081" max="2304" width="9.140625" style="340"/>
    <col min="2305" max="2305" width="2.28515625" style="340" customWidth="1"/>
    <col min="2306" max="2306" width="17.28515625" style="340" customWidth="1"/>
    <col min="2307" max="2312" width="8.140625" style="340" customWidth="1"/>
    <col min="2313" max="2313" width="2.5703125" style="340" customWidth="1"/>
    <col min="2314" max="2318" width="8.140625" style="340" customWidth="1"/>
    <col min="2319" max="2319" width="9" style="340" customWidth="1"/>
    <col min="2320" max="2320" width="3.42578125" style="340" customWidth="1"/>
    <col min="2321" max="2326" width="8.140625" style="340" customWidth="1"/>
    <col min="2327" max="2330" width="9.140625" style="340"/>
    <col min="2331" max="2332" width="0" style="340" hidden="1" customWidth="1"/>
    <col min="2333" max="2335" width="9.140625" style="340"/>
    <col min="2336" max="2336" width="8.28515625" style="340" customWidth="1"/>
    <col min="2337" max="2560" width="9.140625" style="340"/>
    <col min="2561" max="2561" width="2.28515625" style="340" customWidth="1"/>
    <col min="2562" max="2562" width="17.28515625" style="340" customWidth="1"/>
    <col min="2563" max="2568" width="8.140625" style="340" customWidth="1"/>
    <col min="2569" max="2569" width="2.5703125" style="340" customWidth="1"/>
    <col min="2570" max="2574" width="8.140625" style="340" customWidth="1"/>
    <col min="2575" max="2575" width="9" style="340" customWidth="1"/>
    <col min="2576" max="2576" width="3.42578125" style="340" customWidth="1"/>
    <col min="2577" max="2582" width="8.140625" style="340" customWidth="1"/>
    <col min="2583" max="2586" width="9.140625" style="340"/>
    <col min="2587" max="2588" width="0" style="340" hidden="1" customWidth="1"/>
    <col min="2589" max="2591" width="9.140625" style="340"/>
    <col min="2592" max="2592" width="8.28515625" style="340" customWidth="1"/>
    <col min="2593" max="2816" width="9.140625" style="340"/>
    <col min="2817" max="2817" width="2.28515625" style="340" customWidth="1"/>
    <col min="2818" max="2818" width="17.28515625" style="340" customWidth="1"/>
    <col min="2819" max="2824" width="8.140625" style="340" customWidth="1"/>
    <col min="2825" max="2825" width="2.5703125" style="340" customWidth="1"/>
    <col min="2826" max="2830" width="8.140625" style="340" customWidth="1"/>
    <col min="2831" max="2831" width="9" style="340" customWidth="1"/>
    <col min="2832" max="2832" width="3.42578125" style="340" customWidth="1"/>
    <col min="2833" max="2838" width="8.140625" style="340" customWidth="1"/>
    <col min="2839" max="2842" width="9.140625" style="340"/>
    <col min="2843" max="2844" width="0" style="340" hidden="1" customWidth="1"/>
    <col min="2845" max="2847" width="9.140625" style="340"/>
    <col min="2848" max="2848" width="8.28515625" style="340" customWidth="1"/>
    <col min="2849" max="3072" width="9.140625" style="340"/>
    <col min="3073" max="3073" width="2.28515625" style="340" customWidth="1"/>
    <col min="3074" max="3074" width="17.28515625" style="340" customWidth="1"/>
    <col min="3075" max="3080" width="8.140625" style="340" customWidth="1"/>
    <col min="3081" max="3081" width="2.5703125" style="340" customWidth="1"/>
    <col min="3082" max="3086" width="8.140625" style="340" customWidth="1"/>
    <col min="3087" max="3087" width="9" style="340" customWidth="1"/>
    <col min="3088" max="3088" width="3.42578125" style="340" customWidth="1"/>
    <col min="3089" max="3094" width="8.140625" style="340" customWidth="1"/>
    <col min="3095" max="3098" width="9.140625" style="340"/>
    <col min="3099" max="3100" width="0" style="340" hidden="1" customWidth="1"/>
    <col min="3101" max="3103" width="9.140625" style="340"/>
    <col min="3104" max="3104" width="8.28515625" style="340" customWidth="1"/>
    <col min="3105" max="3328" width="9.140625" style="340"/>
    <col min="3329" max="3329" width="2.28515625" style="340" customWidth="1"/>
    <col min="3330" max="3330" width="17.28515625" style="340" customWidth="1"/>
    <col min="3331" max="3336" width="8.140625" style="340" customWidth="1"/>
    <col min="3337" max="3337" width="2.5703125" style="340" customWidth="1"/>
    <col min="3338" max="3342" width="8.140625" style="340" customWidth="1"/>
    <col min="3343" max="3343" width="9" style="340" customWidth="1"/>
    <col min="3344" max="3344" width="3.42578125" style="340" customWidth="1"/>
    <col min="3345" max="3350" width="8.140625" style="340" customWidth="1"/>
    <col min="3351" max="3354" width="9.140625" style="340"/>
    <col min="3355" max="3356" width="0" style="340" hidden="1" customWidth="1"/>
    <col min="3357" max="3359" width="9.140625" style="340"/>
    <col min="3360" max="3360" width="8.28515625" style="340" customWidth="1"/>
    <col min="3361" max="3584" width="9.140625" style="340"/>
    <col min="3585" max="3585" width="2.28515625" style="340" customWidth="1"/>
    <col min="3586" max="3586" width="17.28515625" style="340" customWidth="1"/>
    <col min="3587" max="3592" width="8.140625" style="340" customWidth="1"/>
    <col min="3593" max="3593" width="2.5703125" style="340" customWidth="1"/>
    <col min="3594" max="3598" width="8.140625" style="340" customWidth="1"/>
    <col min="3599" max="3599" width="9" style="340" customWidth="1"/>
    <col min="3600" max="3600" width="3.42578125" style="340" customWidth="1"/>
    <col min="3601" max="3606" width="8.140625" style="340" customWidth="1"/>
    <col min="3607" max="3610" width="9.140625" style="340"/>
    <col min="3611" max="3612" width="0" style="340" hidden="1" customWidth="1"/>
    <col min="3613" max="3615" width="9.140625" style="340"/>
    <col min="3616" max="3616" width="8.28515625" style="340" customWidth="1"/>
    <col min="3617" max="3840" width="9.140625" style="340"/>
    <col min="3841" max="3841" width="2.28515625" style="340" customWidth="1"/>
    <col min="3842" max="3842" width="17.28515625" style="340" customWidth="1"/>
    <col min="3843" max="3848" width="8.140625" style="340" customWidth="1"/>
    <col min="3849" max="3849" width="2.5703125" style="340" customWidth="1"/>
    <col min="3850" max="3854" width="8.140625" style="340" customWidth="1"/>
    <col min="3855" max="3855" width="9" style="340" customWidth="1"/>
    <col min="3856" max="3856" width="3.42578125" style="340" customWidth="1"/>
    <col min="3857" max="3862" width="8.140625" style="340" customWidth="1"/>
    <col min="3863" max="3866" width="9.140625" style="340"/>
    <col min="3867" max="3868" width="0" style="340" hidden="1" customWidth="1"/>
    <col min="3869" max="3871" width="9.140625" style="340"/>
    <col min="3872" max="3872" width="8.28515625" style="340" customWidth="1"/>
    <col min="3873" max="4096" width="9.140625" style="340"/>
    <col min="4097" max="4097" width="2.28515625" style="340" customWidth="1"/>
    <col min="4098" max="4098" width="17.28515625" style="340" customWidth="1"/>
    <col min="4099" max="4104" width="8.140625" style="340" customWidth="1"/>
    <col min="4105" max="4105" width="2.5703125" style="340" customWidth="1"/>
    <col min="4106" max="4110" width="8.140625" style="340" customWidth="1"/>
    <col min="4111" max="4111" width="9" style="340" customWidth="1"/>
    <col min="4112" max="4112" width="3.42578125" style="340" customWidth="1"/>
    <col min="4113" max="4118" width="8.140625" style="340" customWidth="1"/>
    <col min="4119" max="4122" width="9.140625" style="340"/>
    <col min="4123" max="4124" width="0" style="340" hidden="1" customWidth="1"/>
    <col min="4125" max="4127" width="9.140625" style="340"/>
    <col min="4128" max="4128" width="8.28515625" style="340" customWidth="1"/>
    <col min="4129" max="4352" width="9.140625" style="340"/>
    <col min="4353" max="4353" width="2.28515625" style="340" customWidth="1"/>
    <col min="4354" max="4354" width="17.28515625" style="340" customWidth="1"/>
    <col min="4355" max="4360" width="8.140625" style="340" customWidth="1"/>
    <col min="4361" max="4361" width="2.5703125" style="340" customWidth="1"/>
    <col min="4362" max="4366" width="8.140625" style="340" customWidth="1"/>
    <col min="4367" max="4367" width="9" style="340" customWidth="1"/>
    <col min="4368" max="4368" width="3.42578125" style="340" customWidth="1"/>
    <col min="4369" max="4374" width="8.140625" style="340" customWidth="1"/>
    <col min="4375" max="4378" width="9.140625" style="340"/>
    <col min="4379" max="4380" width="0" style="340" hidden="1" customWidth="1"/>
    <col min="4381" max="4383" width="9.140625" style="340"/>
    <col min="4384" max="4384" width="8.28515625" style="340" customWidth="1"/>
    <col min="4385" max="4608" width="9.140625" style="340"/>
    <col min="4609" max="4609" width="2.28515625" style="340" customWidth="1"/>
    <col min="4610" max="4610" width="17.28515625" style="340" customWidth="1"/>
    <col min="4611" max="4616" width="8.140625" style="340" customWidth="1"/>
    <col min="4617" max="4617" width="2.5703125" style="340" customWidth="1"/>
    <col min="4618" max="4622" width="8.140625" style="340" customWidth="1"/>
    <col min="4623" max="4623" width="9" style="340" customWidth="1"/>
    <col min="4624" max="4624" width="3.42578125" style="340" customWidth="1"/>
    <col min="4625" max="4630" width="8.140625" style="340" customWidth="1"/>
    <col min="4631" max="4634" width="9.140625" style="340"/>
    <col min="4635" max="4636" width="0" style="340" hidden="1" customWidth="1"/>
    <col min="4637" max="4639" width="9.140625" style="340"/>
    <col min="4640" max="4640" width="8.28515625" style="340" customWidth="1"/>
    <col min="4641" max="4864" width="9.140625" style="340"/>
    <col min="4865" max="4865" width="2.28515625" style="340" customWidth="1"/>
    <col min="4866" max="4866" width="17.28515625" style="340" customWidth="1"/>
    <col min="4867" max="4872" width="8.140625" style="340" customWidth="1"/>
    <col min="4873" max="4873" width="2.5703125" style="340" customWidth="1"/>
    <col min="4874" max="4878" width="8.140625" style="340" customWidth="1"/>
    <col min="4879" max="4879" width="9" style="340" customWidth="1"/>
    <col min="4880" max="4880" width="3.42578125" style="340" customWidth="1"/>
    <col min="4881" max="4886" width="8.140625" style="340" customWidth="1"/>
    <col min="4887" max="4890" width="9.140625" style="340"/>
    <col min="4891" max="4892" width="0" style="340" hidden="1" customWidth="1"/>
    <col min="4893" max="4895" width="9.140625" style="340"/>
    <col min="4896" max="4896" width="8.28515625" style="340" customWidth="1"/>
    <col min="4897" max="5120" width="9.140625" style="340"/>
    <col min="5121" max="5121" width="2.28515625" style="340" customWidth="1"/>
    <col min="5122" max="5122" width="17.28515625" style="340" customWidth="1"/>
    <col min="5123" max="5128" width="8.140625" style="340" customWidth="1"/>
    <col min="5129" max="5129" width="2.5703125" style="340" customWidth="1"/>
    <col min="5130" max="5134" width="8.140625" style="340" customWidth="1"/>
    <col min="5135" max="5135" width="9" style="340" customWidth="1"/>
    <col min="5136" max="5136" width="3.42578125" style="340" customWidth="1"/>
    <col min="5137" max="5142" width="8.140625" style="340" customWidth="1"/>
    <col min="5143" max="5146" width="9.140625" style="340"/>
    <col min="5147" max="5148" width="0" style="340" hidden="1" customWidth="1"/>
    <col min="5149" max="5151" width="9.140625" style="340"/>
    <col min="5152" max="5152" width="8.28515625" style="340" customWidth="1"/>
    <col min="5153" max="5376" width="9.140625" style="340"/>
    <col min="5377" max="5377" width="2.28515625" style="340" customWidth="1"/>
    <col min="5378" max="5378" width="17.28515625" style="340" customWidth="1"/>
    <col min="5379" max="5384" width="8.140625" style="340" customWidth="1"/>
    <col min="5385" max="5385" width="2.5703125" style="340" customWidth="1"/>
    <col min="5386" max="5390" width="8.140625" style="340" customWidth="1"/>
    <col min="5391" max="5391" width="9" style="340" customWidth="1"/>
    <col min="5392" max="5392" width="3.42578125" style="340" customWidth="1"/>
    <col min="5393" max="5398" width="8.140625" style="340" customWidth="1"/>
    <col min="5399" max="5402" width="9.140625" style="340"/>
    <col min="5403" max="5404" width="0" style="340" hidden="1" customWidth="1"/>
    <col min="5405" max="5407" width="9.140625" style="340"/>
    <col min="5408" max="5408" width="8.28515625" style="340" customWidth="1"/>
    <col min="5409" max="5632" width="9.140625" style="340"/>
    <col min="5633" max="5633" width="2.28515625" style="340" customWidth="1"/>
    <col min="5634" max="5634" width="17.28515625" style="340" customWidth="1"/>
    <col min="5635" max="5640" width="8.140625" style="340" customWidth="1"/>
    <col min="5641" max="5641" width="2.5703125" style="340" customWidth="1"/>
    <col min="5642" max="5646" width="8.140625" style="340" customWidth="1"/>
    <col min="5647" max="5647" width="9" style="340" customWidth="1"/>
    <col min="5648" max="5648" width="3.42578125" style="340" customWidth="1"/>
    <col min="5649" max="5654" width="8.140625" style="340" customWidth="1"/>
    <col min="5655" max="5658" width="9.140625" style="340"/>
    <col min="5659" max="5660" width="0" style="340" hidden="1" customWidth="1"/>
    <col min="5661" max="5663" width="9.140625" style="340"/>
    <col min="5664" max="5664" width="8.28515625" style="340" customWidth="1"/>
    <col min="5665" max="5888" width="9.140625" style="340"/>
    <col min="5889" max="5889" width="2.28515625" style="340" customWidth="1"/>
    <col min="5890" max="5890" width="17.28515625" style="340" customWidth="1"/>
    <col min="5891" max="5896" width="8.140625" style="340" customWidth="1"/>
    <col min="5897" max="5897" width="2.5703125" style="340" customWidth="1"/>
    <col min="5898" max="5902" width="8.140625" style="340" customWidth="1"/>
    <col min="5903" max="5903" width="9" style="340" customWidth="1"/>
    <col min="5904" max="5904" width="3.42578125" style="340" customWidth="1"/>
    <col min="5905" max="5910" width="8.140625" style="340" customWidth="1"/>
    <col min="5911" max="5914" width="9.140625" style="340"/>
    <col min="5915" max="5916" width="0" style="340" hidden="1" customWidth="1"/>
    <col min="5917" max="5919" width="9.140625" style="340"/>
    <col min="5920" max="5920" width="8.28515625" style="340" customWidth="1"/>
    <col min="5921" max="6144" width="9.140625" style="340"/>
    <col min="6145" max="6145" width="2.28515625" style="340" customWidth="1"/>
    <col min="6146" max="6146" width="17.28515625" style="340" customWidth="1"/>
    <col min="6147" max="6152" width="8.140625" style="340" customWidth="1"/>
    <col min="6153" max="6153" width="2.5703125" style="340" customWidth="1"/>
    <col min="6154" max="6158" width="8.140625" style="340" customWidth="1"/>
    <col min="6159" max="6159" width="9" style="340" customWidth="1"/>
    <col min="6160" max="6160" width="3.42578125" style="340" customWidth="1"/>
    <col min="6161" max="6166" width="8.140625" style="340" customWidth="1"/>
    <col min="6167" max="6170" width="9.140625" style="340"/>
    <col min="6171" max="6172" width="0" style="340" hidden="1" customWidth="1"/>
    <col min="6173" max="6175" width="9.140625" style="340"/>
    <col min="6176" max="6176" width="8.28515625" style="340" customWidth="1"/>
    <col min="6177" max="6400" width="9.140625" style="340"/>
    <col min="6401" max="6401" width="2.28515625" style="340" customWidth="1"/>
    <col min="6402" max="6402" width="17.28515625" style="340" customWidth="1"/>
    <col min="6403" max="6408" width="8.140625" style="340" customWidth="1"/>
    <col min="6409" max="6409" width="2.5703125" style="340" customWidth="1"/>
    <col min="6410" max="6414" width="8.140625" style="340" customWidth="1"/>
    <col min="6415" max="6415" width="9" style="340" customWidth="1"/>
    <col min="6416" max="6416" width="3.42578125" style="340" customWidth="1"/>
    <col min="6417" max="6422" width="8.140625" style="340" customWidth="1"/>
    <col min="6423" max="6426" width="9.140625" style="340"/>
    <col min="6427" max="6428" width="0" style="340" hidden="1" customWidth="1"/>
    <col min="6429" max="6431" width="9.140625" style="340"/>
    <col min="6432" max="6432" width="8.28515625" style="340" customWidth="1"/>
    <col min="6433" max="6656" width="9.140625" style="340"/>
    <col min="6657" max="6657" width="2.28515625" style="340" customWidth="1"/>
    <col min="6658" max="6658" width="17.28515625" style="340" customWidth="1"/>
    <col min="6659" max="6664" width="8.140625" style="340" customWidth="1"/>
    <col min="6665" max="6665" width="2.5703125" style="340" customWidth="1"/>
    <col min="6666" max="6670" width="8.140625" style="340" customWidth="1"/>
    <col min="6671" max="6671" width="9" style="340" customWidth="1"/>
    <col min="6672" max="6672" width="3.42578125" style="340" customWidth="1"/>
    <col min="6673" max="6678" width="8.140625" style="340" customWidth="1"/>
    <col min="6679" max="6682" width="9.140625" style="340"/>
    <col min="6683" max="6684" width="0" style="340" hidden="1" customWidth="1"/>
    <col min="6685" max="6687" width="9.140625" style="340"/>
    <col min="6688" max="6688" width="8.28515625" style="340" customWidth="1"/>
    <col min="6689" max="6912" width="9.140625" style="340"/>
    <col min="6913" max="6913" width="2.28515625" style="340" customWidth="1"/>
    <col min="6914" max="6914" width="17.28515625" style="340" customWidth="1"/>
    <col min="6915" max="6920" width="8.140625" style="340" customWidth="1"/>
    <col min="6921" max="6921" width="2.5703125" style="340" customWidth="1"/>
    <col min="6922" max="6926" width="8.140625" style="340" customWidth="1"/>
    <col min="6927" max="6927" width="9" style="340" customWidth="1"/>
    <col min="6928" max="6928" width="3.42578125" style="340" customWidth="1"/>
    <col min="6929" max="6934" width="8.140625" style="340" customWidth="1"/>
    <col min="6935" max="6938" width="9.140625" style="340"/>
    <col min="6939" max="6940" width="0" style="340" hidden="1" customWidth="1"/>
    <col min="6941" max="6943" width="9.140625" style="340"/>
    <col min="6944" max="6944" width="8.28515625" style="340" customWidth="1"/>
    <col min="6945" max="7168" width="9.140625" style="340"/>
    <col min="7169" max="7169" width="2.28515625" style="340" customWidth="1"/>
    <col min="7170" max="7170" width="17.28515625" style="340" customWidth="1"/>
    <col min="7171" max="7176" width="8.140625" style="340" customWidth="1"/>
    <col min="7177" max="7177" width="2.5703125" style="340" customWidth="1"/>
    <col min="7178" max="7182" width="8.140625" style="340" customWidth="1"/>
    <col min="7183" max="7183" width="9" style="340" customWidth="1"/>
    <col min="7184" max="7184" width="3.42578125" style="340" customWidth="1"/>
    <col min="7185" max="7190" width="8.140625" style="340" customWidth="1"/>
    <col min="7191" max="7194" width="9.140625" style="340"/>
    <col min="7195" max="7196" width="0" style="340" hidden="1" customWidth="1"/>
    <col min="7197" max="7199" width="9.140625" style="340"/>
    <col min="7200" max="7200" width="8.28515625" style="340" customWidth="1"/>
    <col min="7201" max="7424" width="9.140625" style="340"/>
    <col min="7425" max="7425" width="2.28515625" style="340" customWidth="1"/>
    <col min="7426" max="7426" width="17.28515625" style="340" customWidth="1"/>
    <col min="7427" max="7432" width="8.140625" style="340" customWidth="1"/>
    <col min="7433" max="7433" width="2.5703125" style="340" customWidth="1"/>
    <col min="7434" max="7438" width="8.140625" style="340" customWidth="1"/>
    <col min="7439" max="7439" width="9" style="340" customWidth="1"/>
    <col min="7440" max="7440" width="3.42578125" style="340" customWidth="1"/>
    <col min="7441" max="7446" width="8.140625" style="340" customWidth="1"/>
    <col min="7447" max="7450" width="9.140625" style="340"/>
    <col min="7451" max="7452" width="0" style="340" hidden="1" customWidth="1"/>
    <col min="7453" max="7455" width="9.140625" style="340"/>
    <col min="7456" max="7456" width="8.28515625" style="340" customWidth="1"/>
    <col min="7457" max="7680" width="9.140625" style="340"/>
    <col min="7681" max="7681" width="2.28515625" style="340" customWidth="1"/>
    <col min="7682" max="7682" width="17.28515625" style="340" customWidth="1"/>
    <col min="7683" max="7688" width="8.140625" style="340" customWidth="1"/>
    <col min="7689" max="7689" width="2.5703125" style="340" customWidth="1"/>
    <col min="7690" max="7694" width="8.140625" style="340" customWidth="1"/>
    <col min="7695" max="7695" width="9" style="340" customWidth="1"/>
    <col min="7696" max="7696" width="3.42578125" style="340" customWidth="1"/>
    <col min="7697" max="7702" width="8.140625" style="340" customWidth="1"/>
    <col min="7703" max="7706" width="9.140625" style="340"/>
    <col min="7707" max="7708" width="0" style="340" hidden="1" customWidth="1"/>
    <col min="7709" max="7711" width="9.140625" style="340"/>
    <col min="7712" max="7712" width="8.28515625" style="340" customWidth="1"/>
    <col min="7713" max="7936" width="9.140625" style="340"/>
    <col min="7937" max="7937" width="2.28515625" style="340" customWidth="1"/>
    <col min="7938" max="7938" width="17.28515625" style="340" customWidth="1"/>
    <col min="7939" max="7944" width="8.140625" style="340" customWidth="1"/>
    <col min="7945" max="7945" width="2.5703125" style="340" customWidth="1"/>
    <col min="7946" max="7950" width="8.140625" style="340" customWidth="1"/>
    <col min="7951" max="7951" width="9" style="340" customWidth="1"/>
    <col min="7952" max="7952" width="3.42578125" style="340" customWidth="1"/>
    <col min="7953" max="7958" width="8.140625" style="340" customWidth="1"/>
    <col min="7959" max="7962" width="9.140625" style="340"/>
    <col min="7963" max="7964" width="0" style="340" hidden="1" customWidth="1"/>
    <col min="7965" max="7967" width="9.140625" style="340"/>
    <col min="7968" max="7968" width="8.28515625" style="340" customWidth="1"/>
    <col min="7969" max="8192" width="9.140625" style="340"/>
    <col min="8193" max="8193" width="2.28515625" style="340" customWidth="1"/>
    <col min="8194" max="8194" width="17.28515625" style="340" customWidth="1"/>
    <col min="8195" max="8200" width="8.140625" style="340" customWidth="1"/>
    <col min="8201" max="8201" width="2.5703125" style="340" customWidth="1"/>
    <col min="8202" max="8206" width="8.140625" style="340" customWidth="1"/>
    <col min="8207" max="8207" width="9" style="340" customWidth="1"/>
    <col min="8208" max="8208" width="3.42578125" style="340" customWidth="1"/>
    <col min="8209" max="8214" width="8.140625" style="340" customWidth="1"/>
    <col min="8215" max="8218" width="9.140625" style="340"/>
    <col min="8219" max="8220" width="0" style="340" hidden="1" customWidth="1"/>
    <col min="8221" max="8223" width="9.140625" style="340"/>
    <col min="8224" max="8224" width="8.28515625" style="340" customWidth="1"/>
    <col min="8225" max="8448" width="9.140625" style="340"/>
    <col min="8449" max="8449" width="2.28515625" style="340" customWidth="1"/>
    <col min="8450" max="8450" width="17.28515625" style="340" customWidth="1"/>
    <col min="8451" max="8456" width="8.140625" style="340" customWidth="1"/>
    <col min="8457" max="8457" width="2.5703125" style="340" customWidth="1"/>
    <col min="8458" max="8462" width="8.140625" style="340" customWidth="1"/>
    <col min="8463" max="8463" width="9" style="340" customWidth="1"/>
    <col min="8464" max="8464" width="3.42578125" style="340" customWidth="1"/>
    <col min="8465" max="8470" width="8.140625" style="340" customWidth="1"/>
    <col min="8471" max="8474" width="9.140625" style="340"/>
    <col min="8475" max="8476" width="0" style="340" hidden="1" customWidth="1"/>
    <col min="8477" max="8479" width="9.140625" style="340"/>
    <col min="8480" max="8480" width="8.28515625" style="340" customWidth="1"/>
    <col min="8481" max="8704" width="9.140625" style="340"/>
    <col min="8705" max="8705" width="2.28515625" style="340" customWidth="1"/>
    <col min="8706" max="8706" width="17.28515625" style="340" customWidth="1"/>
    <col min="8707" max="8712" width="8.140625" style="340" customWidth="1"/>
    <col min="8713" max="8713" width="2.5703125" style="340" customWidth="1"/>
    <col min="8714" max="8718" width="8.140625" style="340" customWidth="1"/>
    <col min="8719" max="8719" width="9" style="340" customWidth="1"/>
    <col min="8720" max="8720" width="3.42578125" style="340" customWidth="1"/>
    <col min="8721" max="8726" width="8.140625" style="340" customWidth="1"/>
    <col min="8727" max="8730" width="9.140625" style="340"/>
    <col min="8731" max="8732" width="0" style="340" hidden="1" customWidth="1"/>
    <col min="8733" max="8735" width="9.140625" style="340"/>
    <col min="8736" max="8736" width="8.28515625" style="340" customWidth="1"/>
    <col min="8737" max="8960" width="9.140625" style="340"/>
    <col min="8961" max="8961" width="2.28515625" style="340" customWidth="1"/>
    <col min="8962" max="8962" width="17.28515625" style="340" customWidth="1"/>
    <col min="8963" max="8968" width="8.140625" style="340" customWidth="1"/>
    <col min="8969" max="8969" width="2.5703125" style="340" customWidth="1"/>
    <col min="8970" max="8974" width="8.140625" style="340" customWidth="1"/>
    <col min="8975" max="8975" width="9" style="340" customWidth="1"/>
    <col min="8976" max="8976" width="3.42578125" style="340" customWidth="1"/>
    <col min="8977" max="8982" width="8.140625" style="340" customWidth="1"/>
    <col min="8983" max="8986" width="9.140625" style="340"/>
    <col min="8987" max="8988" width="0" style="340" hidden="1" customWidth="1"/>
    <col min="8989" max="8991" width="9.140625" style="340"/>
    <col min="8992" max="8992" width="8.28515625" style="340" customWidth="1"/>
    <col min="8993" max="9216" width="9.140625" style="340"/>
    <col min="9217" max="9217" width="2.28515625" style="340" customWidth="1"/>
    <col min="9218" max="9218" width="17.28515625" style="340" customWidth="1"/>
    <col min="9219" max="9224" width="8.140625" style="340" customWidth="1"/>
    <col min="9225" max="9225" width="2.5703125" style="340" customWidth="1"/>
    <col min="9226" max="9230" width="8.140625" style="340" customWidth="1"/>
    <col min="9231" max="9231" width="9" style="340" customWidth="1"/>
    <col min="9232" max="9232" width="3.42578125" style="340" customWidth="1"/>
    <col min="9233" max="9238" width="8.140625" style="340" customWidth="1"/>
    <col min="9239" max="9242" width="9.140625" style="340"/>
    <col min="9243" max="9244" width="0" style="340" hidden="1" customWidth="1"/>
    <col min="9245" max="9247" width="9.140625" style="340"/>
    <col min="9248" max="9248" width="8.28515625" style="340" customWidth="1"/>
    <col min="9249" max="9472" width="9.140625" style="340"/>
    <col min="9473" max="9473" width="2.28515625" style="340" customWidth="1"/>
    <col min="9474" max="9474" width="17.28515625" style="340" customWidth="1"/>
    <col min="9475" max="9480" width="8.140625" style="340" customWidth="1"/>
    <col min="9481" max="9481" width="2.5703125" style="340" customWidth="1"/>
    <col min="9482" max="9486" width="8.140625" style="340" customWidth="1"/>
    <col min="9487" max="9487" width="9" style="340" customWidth="1"/>
    <col min="9488" max="9488" width="3.42578125" style="340" customWidth="1"/>
    <col min="9489" max="9494" width="8.140625" style="340" customWidth="1"/>
    <col min="9495" max="9498" width="9.140625" style="340"/>
    <col min="9499" max="9500" width="0" style="340" hidden="1" customWidth="1"/>
    <col min="9501" max="9503" width="9.140625" style="340"/>
    <col min="9504" max="9504" width="8.28515625" style="340" customWidth="1"/>
    <col min="9505" max="9728" width="9.140625" style="340"/>
    <col min="9729" max="9729" width="2.28515625" style="340" customWidth="1"/>
    <col min="9730" max="9730" width="17.28515625" style="340" customWidth="1"/>
    <col min="9731" max="9736" width="8.140625" style="340" customWidth="1"/>
    <col min="9737" max="9737" width="2.5703125" style="340" customWidth="1"/>
    <col min="9738" max="9742" width="8.140625" style="340" customWidth="1"/>
    <col min="9743" max="9743" width="9" style="340" customWidth="1"/>
    <col min="9744" max="9744" width="3.42578125" style="340" customWidth="1"/>
    <col min="9745" max="9750" width="8.140625" style="340" customWidth="1"/>
    <col min="9751" max="9754" width="9.140625" style="340"/>
    <col min="9755" max="9756" width="0" style="340" hidden="1" customWidth="1"/>
    <col min="9757" max="9759" width="9.140625" style="340"/>
    <col min="9760" max="9760" width="8.28515625" style="340" customWidth="1"/>
    <col min="9761" max="9984" width="9.140625" style="340"/>
    <col min="9985" max="9985" width="2.28515625" style="340" customWidth="1"/>
    <col min="9986" max="9986" width="17.28515625" style="340" customWidth="1"/>
    <col min="9987" max="9992" width="8.140625" style="340" customWidth="1"/>
    <col min="9993" max="9993" width="2.5703125" style="340" customWidth="1"/>
    <col min="9994" max="9998" width="8.140625" style="340" customWidth="1"/>
    <col min="9999" max="9999" width="9" style="340" customWidth="1"/>
    <col min="10000" max="10000" width="3.42578125" style="340" customWidth="1"/>
    <col min="10001" max="10006" width="8.140625" style="340" customWidth="1"/>
    <col min="10007" max="10010" width="9.140625" style="340"/>
    <col min="10011" max="10012" width="0" style="340" hidden="1" customWidth="1"/>
    <col min="10013" max="10015" width="9.140625" style="340"/>
    <col min="10016" max="10016" width="8.28515625" style="340" customWidth="1"/>
    <col min="10017" max="10240" width="9.140625" style="340"/>
    <col min="10241" max="10241" width="2.28515625" style="340" customWidth="1"/>
    <col min="10242" max="10242" width="17.28515625" style="340" customWidth="1"/>
    <col min="10243" max="10248" width="8.140625" style="340" customWidth="1"/>
    <col min="10249" max="10249" width="2.5703125" style="340" customWidth="1"/>
    <col min="10250" max="10254" width="8.140625" style="340" customWidth="1"/>
    <col min="10255" max="10255" width="9" style="340" customWidth="1"/>
    <col min="10256" max="10256" width="3.42578125" style="340" customWidth="1"/>
    <col min="10257" max="10262" width="8.140625" style="340" customWidth="1"/>
    <col min="10263" max="10266" width="9.140625" style="340"/>
    <col min="10267" max="10268" width="0" style="340" hidden="1" customWidth="1"/>
    <col min="10269" max="10271" width="9.140625" style="340"/>
    <col min="10272" max="10272" width="8.28515625" style="340" customWidth="1"/>
    <col min="10273" max="10496" width="9.140625" style="340"/>
    <col min="10497" max="10497" width="2.28515625" style="340" customWidth="1"/>
    <col min="10498" max="10498" width="17.28515625" style="340" customWidth="1"/>
    <col min="10499" max="10504" width="8.140625" style="340" customWidth="1"/>
    <col min="10505" max="10505" width="2.5703125" style="340" customWidth="1"/>
    <col min="10506" max="10510" width="8.140625" style="340" customWidth="1"/>
    <col min="10511" max="10511" width="9" style="340" customWidth="1"/>
    <col min="10512" max="10512" width="3.42578125" style="340" customWidth="1"/>
    <col min="10513" max="10518" width="8.140625" style="340" customWidth="1"/>
    <col min="10519" max="10522" width="9.140625" style="340"/>
    <col min="10523" max="10524" width="0" style="340" hidden="1" customWidth="1"/>
    <col min="10525" max="10527" width="9.140625" style="340"/>
    <col min="10528" max="10528" width="8.28515625" style="340" customWidth="1"/>
    <col min="10529" max="10752" width="9.140625" style="340"/>
    <col min="10753" max="10753" width="2.28515625" style="340" customWidth="1"/>
    <col min="10754" max="10754" width="17.28515625" style="340" customWidth="1"/>
    <col min="10755" max="10760" width="8.140625" style="340" customWidth="1"/>
    <col min="10761" max="10761" width="2.5703125" style="340" customWidth="1"/>
    <col min="10762" max="10766" width="8.140625" style="340" customWidth="1"/>
    <col min="10767" max="10767" width="9" style="340" customWidth="1"/>
    <col min="10768" max="10768" width="3.42578125" style="340" customWidth="1"/>
    <col min="10769" max="10774" width="8.140625" style="340" customWidth="1"/>
    <col min="10775" max="10778" width="9.140625" style="340"/>
    <col min="10779" max="10780" width="0" style="340" hidden="1" customWidth="1"/>
    <col min="10781" max="10783" width="9.140625" style="340"/>
    <col min="10784" max="10784" width="8.28515625" style="340" customWidth="1"/>
    <col min="10785" max="11008" width="9.140625" style="340"/>
    <col min="11009" max="11009" width="2.28515625" style="340" customWidth="1"/>
    <col min="11010" max="11010" width="17.28515625" style="340" customWidth="1"/>
    <col min="11011" max="11016" width="8.140625" style="340" customWidth="1"/>
    <col min="11017" max="11017" width="2.5703125" style="340" customWidth="1"/>
    <col min="11018" max="11022" width="8.140625" style="340" customWidth="1"/>
    <col min="11023" max="11023" width="9" style="340" customWidth="1"/>
    <col min="11024" max="11024" width="3.42578125" style="340" customWidth="1"/>
    <col min="11025" max="11030" width="8.140625" style="340" customWidth="1"/>
    <col min="11031" max="11034" width="9.140625" style="340"/>
    <col min="11035" max="11036" width="0" style="340" hidden="1" customWidth="1"/>
    <col min="11037" max="11039" width="9.140625" style="340"/>
    <col min="11040" max="11040" width="8.28515625" style="340" customWidth="1"/>
    <col min="11041" max="11264" width="9.140625" style="340"/>
    <col min="11265" max="11265" width="2.28515625" style="340" customWidth="1"/>
    <col min="11266" max="11266" width="17.28515625" style="340" customWidth="1"/>
    <col min="11267" max="11272" width="8.140625" style="340" customWidth="1"/>
    <col min="11273" max="11273" width="2.5703125" style="340" customWidth="1"/>
    <col min="11274" max="11278" width="8.140625" style="340" customWidth="1"/>
    <col min="11279" max="11279" width="9" style="340" customWidth="1"/>
    <col min="11280" max="11280" width="3.42578125" style="340" customWidth="1"/>
    <col min="11281" max="11286" width="8.140625" style="340" customWidth="1"/>
    <col min="11287" max="11290" width="9.140625" style="340"/>
    <col min="11291" max="11292" width="0" style="340" hidden="1" customWidth="1"/>
    <col min="11293" max="11295" width="9.140625" style="340"/>
    <col min="11296" max="11296" width="8.28515625" style="340" customWidth="1"/>
    <col min="11297" max="11520" width="9.140625" style="340"/>
    <col min="11521" max="11521" width="2.28515625" style="340" customWidth="1"/>
    <col min="11522" max="11522" width="17.28515625" style="340" customWidth="1"/>
    <col min="11523" max="11528" width="8.140625" style="340" customWidth="1"/>
    <col min="11529" max="11529" width="2.5703125" style="340" customWidth="1"/>
    <col min="11530" max="11534" width="8.140625" style="340" customWidth="1"/>
    <col min="11535" max="11535" width="9" style="340" customWidth="1"/>
    <col min="11536" max="11536" width="3.42578125" style="340" customWidth="1"/>
    <col min="11537" max="11542" width="8.140625" style="340" customWidth="1"/>
    <col min="11543" max="11546" width="9.140625" style="340"/>
    <col min="11547" max="11548" width="0" style="340" hidden="1" customWidth="1"/>
    <col min="11549" max="11551" width="9.140625" style="340"/>
    <col min="11552" max="11552" width="8.28515625" style="340" customWidth="1"/>
    <col min="11553" max="11776" width="9.140625" style="340"/>
    <col min="11777" max="11777" width="2.28515625" style="340" customWidth="1"/>
    <col min="11778" max="11778" width="17.28515625" style="340" customWidth="1"/>
    <col min="11779" max="11784" width="8.140625" style="340" customWidth="1"/>
    <col min="11785" max="11785" width="2.5703125" style="340" customWidth="1"/>
    <col min="11786" max="11790" width="8.140625" style="340" customWidth="1"/>
    <col min="11791" max="11791" width="9" style="340" customWidth="1"/>
    <col min="11792" max="11792" width="3.42578125" style="340" customWidth="1"/>
    <col min="11793" max="11798" width="8.140625" style="340" customWidth="1"/>
    <col min="11799" max="11802" width="9.140625" style="340"/>
    <col min="11803" max="11804" width="0" style="340" hidden="1" customWidth="1"/>
    <col min="11805" max="11807" width="9.140625" style="340"/>
    <col min="11808" max="11808" width="8.28515625" style="340" customWidth="1"/>
    <col min="11809" max="12032" width="9.140625" style="340"/>
    <col min="12033" max="12033" width="2.28515625" style="340" customWidth="1"/>
    <col min="12034" max="12034" width="17.28515625" style="340" customWidth="1"/>
    <col min="12035" max="12040" width="8.140625" style="340" customWidth="1"/>
    <col min="12041" max="12041" width="2.5703125" style="340" customWidth="1"/>
    <col min="12042" max="12046" width="8.140625" style="340" customWidth="1"/>
    <col min="12047" max="12047" width="9" style="340" customWidth="1"/>
    <col min="12048" max="12048" width="3.42578125" style="340" customWidth="1"/>
    <col min="12049" max="12054" width="8.140625" style="340" customWidth="1"/>
    <col min="12055" max="12058" width="9.140625" style="340"/>
    <col min="12059" max="12060" width="0" style="340" hidden="1" customWidth="1"/>
    <col min="12061" max="12063" width="9.140625" style="340"/>
    <col min="12064" max="12064" width="8.28515625" style="340" customWidth="1"/>
    <col min="12065" max="12288" width="9.140625" style="340"/>
    <col min="12289" max="12289" width="2.28515625" style="340" customWidth="1"/>
    <col min="12290" max="12290" width="17.28515625" style="340" customWidth="1"/>
    <col min="12291" max="12296" width="8.140625" style="340" customWidth="1"/>
    <col min="12297" max="12297" width="2.5703125" style="340" customWidth="1"/>
    <col min="12298" max="12302" width="8.140625" style="340" customWidth="1"/>
    <col min="12303" max="12303" width="9" style="340" customWidth="1"/>
    <col min="12304" max="12304" width="3.42578125" style="340" customWidth="1"/>
    <col min="12305" max="12310" width="8.140625" style="340" customWidth="1"/>
    <col min="12311" max="12314" width="9.140625" style="340"/>
    <col min="12315" max="12316" width="0" style="340" hidden="1" customWidth="1"/>
    <col min="12317" max="12319" width="9.140625" style="340"/>
    <col min="12320" max="12320" width="8.28515625" style="340" customWidth="1"/>
    <col min="12321" max="12544" width="9.140625" style="340"/>
    <col min="12545" max="12545" width="2.28515625" style="340" customWidth="1"/>
    <col min="12546" max="12546" width="17.28515625" style="340" customWidth="1"/>
    <col min="12547" max="12552" width="8.140625" style="340" customWidth="1"/>
    <col min="12553" max="12553" width="2.5703125" style="340" customWidth="1"/>
    <col min="12554" max="12558" width="8.140625" style="340" customWidth="1"/>
    <col min="12559" max="12559" width="9" style="340" customWidth="1"/>
    <col min="12560" max="12560" width="3.42578125" style="340" customWidth="1"/>
    <col min="12561" max="12566" width="8.140625" style="340" customWidth="1"/>
    <col min="12567" max="12570" width="9.140625" style="340"/>
    <col min="12571" max="12572" width="0" style="340" hidden="1" customWidth="1"/>
    <col min="12573" max="12575" width="9.140625" style="340"/>
    <col min="12576" max="12576" width="8.28515625" style="340" customWidth="1"/>
    <col min="12577" max="12800" width="9.140625" style="340"/>
    <col min="12801" max="12801" width="2.28515625" style="340" customWidth="1"/>
    <col min="12802" max="12802" width="17.28515625" style="340" customWidth="1"/>
    <col min="12803" max="12808" width="8.140625" style="340" customWidth="1"/>
    <col min="12809" max="12809" width="2.5703125" style="340" customWidth="1"/>
    <col min="12810" max="12814" width="8.140625" style="340" customWidth="1"/>
    <col min="12815" max="12815" width="9" style="340" customWidth="1"/>
    <col min="12816" max="12816" width="3.42578125" style="340" customWidth="1"/>
    <col min="12817" max="12822" width="8.140625" style="340" customWidth="1"/>
    <col min="12823" max="12826" width="9.140625" style="340"/>
    <col min="12827" max="12828" width="0" style="340" hidden="1" customWidth="1"/>
    <col min="12829" max="12831" width="9.140625" style="340"/>
    <col min="12832" max="12832" width="8.28515625" style="340" customWidth="1"/>
    <col min="12833" max="13056" width="9.140625" style="340"/>
    <col min="13057" max="13057" width="2.28515625" style="340" customWidth="1"/>
    <col min="13058" max="13058" width="17.28515625" style="340" customWidth="1"/>
    <col min="13059" max="13064" width="8.140625" style="340" customWidth="1"/>
    <col min="13065" max="13065" width="2.5703125" style="340" customWidth="1"/>
    <col min="13066" max="13070" width="8.140625" style="340" customWidth="1"/>
    <col min="13071" max="13071" width="9" style="340" customWidth="1"/>
    <col min="13072" max="13072" width="3.42578125" style="340" customWidth="1"/>
    <col min="13073" max="13078" width="8.140625" style="340" customWidth="1"/>
    <col min="13079" max="13082" width="9.140625" style="340"/>
    <col min="13083" max="13084" width="0" style="340" hidden="1" customWidth="1"/>
    <col min="13085" max="13087" width="9.140625" style="340"/>
    <col min="13088" max="13088" width="8.28515625" style="340" customWidth="1"/>
    <col min="13089" max="13312" width="9.140625" style="340"/>
    <col min="13313" max="13313" width="2.28515625" style="340" customWidth="1"/>
    <col min="13314" max="13314" width="17.28515625" style="340" customWidth="1"/>
    <col min="13315" max="13320" width="8.140625" style="340" customWidth="1"/>
    <col min="13321" max="13321" width="2.5703125" style="340" customWidth="1"/>
    <col min="13322" max="13326" width="8.140625" style="340" customWidth="1"/>
    <col min="13327" max="13327" width="9" style="340" customWidth="1"/>
    <col min="13328" max="13328" width="3.42578125" style="340" customWidth="1"/>
    <col min="13329" max="13334" width="8.140625" style="340" customWidth="1"/>
    <col min="13335" max="13338" width="9.140625" style="340"/>
    <col min="13339" max="13340" width="0" style="340" hidden="1" customWidth="1"/>
    <col min="13341" max="13343" width="9.140625" style="340"/>
    <col min="13344" max="13344" width="8.28515625" style="340" customWidth="1"/>
    <col min="13345" max="13568" width="9.140625" style="340"/>
    <col min="13569" max="13569" width="2.28515625" style="340" customWidth="1"/>
    <col min="13570" max="13570" width="17.28515625" style="340" customWidth="1"/>
    <col min="13571" max="13576" width="8.140625" style="340" customWidth="1"/>
    <col min="13577" max="13577" width="2.5703125" style="340" customWidth="1"/>
    <col min="13578" max="13582" width="8.140625" style="340" customWidth="1"/>
    <col min="13583" max="13583" width="9" style="340" customWidth="1"/>
    <col min="13584" max="13584" width="3.42578125" style="340" customWidth="1"/>
    <col min="13585" max="13590" width="8.140625" style="340" customWidth="1"/>
    <col min="13591" max="13594" width="9.140625" style="340"/>
    <col min="13595" max="13596" width="0" style="340" hidden="1" customWidth="1"/>
    <col min="13597" max="13599" width="9.140625" style="340"/>
    <col min="13600" max="13600" width="8.28515625" style="340" customWidth="1"/>
    <col min="13601" max="13824" width="9.140625" style="340"/>
    <col min="13825" max="13825" width="2.28515625" style="340" customWidth="1"/>
    <col min="13826" max="13826" width="17.28515625" style="340" customWidth="1"/>
    <col min="13827" max="13832" width="8.140625" style="340" customWidth="1"/>
    <col min="13833" max="13833" width="2.5703125" style="340" customWidth="1"/>
    <col min="13834" max="13838" width="8.140625" style="340" customWidth="1"/>
    <col min="13839" max="13839" width="9" style="340" customWidth="1"/>
    <col min="13840" max="13840" width="3.42578125" style="340" customWidth="1"/>
    <col min="13841" max="13846" width="8.140625" style="340" customWidth="1"/>
    <col min="13847" max="13850" width="9.140625" style="340"/>
    <col min="13851" max="13852" width="0" style="340" hidden="1" customWidth="1"/>
    <col min="13853" max="13855" width="9.140625" style="340"/>
    <col min="13856" max="13856" width="8.28515625" style="340" customWidth="1"/>
    <col min="13857" max="14080" width="9.140625" style="340"/>
    <col min="14081" max="14081" width="2.28515625" style="340" customWidth="1"/>
    <col min="14082" max="14082" width="17.28515625" style="340" customWidth="1"/>
    <col min="14083" max="14088" width="8.140625" style="340" customWidth="1"/>
    <col min="14089" max="14089" width="2.5703125" style="340" customWidth="1"/>
    <col min="14090" max="14094" width="8.140625" style="340" customWidth="1"/>
    <col min="14095" max="14095" width="9" style="340" customWidth="1"/>
    <col min="14096" max="14096" width="3.42578125" style="340" customWidth="1"/>
    <col min="14097" max="14102" width="8.140625" style="340" customWidth="1"/>
    <col min="14103" max="14106" width="9.140625" style="340"/>
    <col min="14107" max="14108" width="0" style="340" hidden="1" customWidth="1"/>
    <col min="14109" max="14111" width="9.140625" style="340"/>
    <col min="14112" max="14112" width="8.28515625" style="340" customWidth="1"/>
    <col min="14113" max="14336" width="9.140625" style="340"/>
    <col min="14337" max="14337" width="2.28515625" style="340" customWidth="1"/>
    <col min="14338" max="14338" width="17.28515625" style="340" customWidth="1"/>
    <col min="14339" max="14344" width="8.140625" style="340" customWidth="1"/>
    <col min="14345" max="14345" width="2.5703125" style="340" customWidth="1"/>
    <col min="14346" max="14350" width="8.140625" style="340" customWidth="1"/>
    <col min="14351" max="14351" width="9" style="340" customWidth="1"/>
    <col min="14352" max="14352" width="3.42578125" style="340" customWidth="1"/>
    <col min="14353" max="14358" width="8.140625" style="340" customWidth="1"/>
    <col min="14359" max="14362" width="9.140625" style="340"/>
    <col min="14363" max="14364" width="0" style="340" hidden="1" customWidth="1"/>
    <col min="14365" max="14367" width="9.140625" style="340"/>
    <col min="14368" max="14368" width="8.28515625" style="340" customWidth="1"/>
    <col min="14369" max="14592" width="9.140625" style="340"/>
    <col min="14593" max="14593" width="2.28515625" style="340" customWidth="1"/>
    <col min="14594" max="14594" width="17.28515625" style="340" customWidth="1"/>
    <col min="14595" max="14600" width="8.140625" style="340" customWidth="1"/>
    <col min="14601" max="14601" width="2.5703125" style="340" customWidth="1"/>
    <col min="14602" max="14606" width="8.140625" style="340" customWidth="1"/>
    <col min="14607" max="14607" width="9" style="340" customWidth="1"/>
    <col min="14608" max="14608" width="3.42578125" style="340" customWidth="1"/>
    <col min="14609" max="14614" width="8.140625" style="340" customWidth="1"/>
    <col min="14615" max="14618" width="9.140625" style="340"/>
    <col min="14619" max="14620" width="0" style="340" hidden="1" customWidth="1"/>
    <col min="14621" max="14623" width="9.140625" style="340"/>
    <col min="14624" max="14624" width="8.28515625" style="340" customWidth="1"/>
    <col min="14625" max="14848" width="9.140625" style="340"/>
    <col min="14849" max="14849" width="2.28515625" style="340" customWidth="1"/>
    <col min="14850" max="14850" width="17.28515625" style="340" customWidth="1"/>
    <col min="14851" max="14856" width="8.140625" style="340" customWidth="1"/>
    <col min="14857" max="14857" width="2.5703125" style="340" customWidth="1"/>
    <col min="14858" max="14862" width="8.140625" style="340" customWidth="1"/>
    <col min="14863" max="14863" width="9" style="340" customWidth="1"/>
    <col min="14864" max="14864" width="3.42578125" style="340" customWidth="1"/>
    <col min="14865" max="14870" width="8.140625" style="340" customWidth="1"/>
    <col min="14871" max="14874" width="9.140625" style="340"/>
    <col min="14875" max="14876" width="0" style="340" hidden="1" customWidth="1"/>
    <col min="14877" max="14879" width="9.140625" style="340"/>
    <col min="14880" max="14880" width="8.28515625" style="340" customWidth="1"/>
    <col min="14881" max="15104" width="9.140625" style="340"/>
    <col min="15105" max="15105" width="2.28515625" style="340" customWidth="1"/>
    <col min="15106" max="15106" width="17.28515625" style="340" customWidth="1"/>
    <col min="15107" max="15112" width="8.140625" style="340" customWidth="1"/>
    <col min="15113" max="15113" width="2.5703125" style="340" customWidth="1"/>
    <col min="15114" max="15118" width="8.140625" style="340" customWidth="1"/>
    <col min="15119" max="15119" width="9" style="340" customWidth="1"/>
    <col min="15120" max="15120" width="3.42578125" style="340" customWidth="1"/>
    <col min="15121" max="15126" width="8.140625" style="340" customWidth="1"/>
    <col min="15127" max="15130" width="9.140625" style="340"/>
    <col min="15131" max="15132" width="0" style="340" hidden="1" customWidth="1"/>
    <col min="15133" max="15135" width="9.140625" style="340"/>
    <col min="15136" max="15136" width="8.28515625" style="340" customWidth="1"/>
    <col min="15137" max="15360" width="9.140625" style="340"/>
    <col min="15361" max="15361" width="2.28515625" style="340" customWidth="1"/>
    <col min="15362" max="15362" width="17.28515625" style="340" customWidth="1"/>
    <col min="15363" max="15368" width="8.140625" style="340" customWidth="1"/>
    <col min="15369" max="15369" width="2.5703125" style="340" customWidth="1"/>
    <col min="15370" max="15374" width="8.140625" style="340" customWidth="1"/>
    <col min="15375" max="15375" width="9" style="340" customWidth="1"/>
    <col min="15376" max="15376" width="3.42578125" style="340" customWidth="1"/>
    <col min="15377" max="15382" width="8.140625" style="340" customWidth="1"/>
    <col min="15383" max="15386" width="9.140625" style="340"/>
    <col min="15387" max="15388" width="0" style="340" hidden="1" customWidth="1"/>
    <col min="15389" max="15391" width="9.140625" style="340"/>
    <col min="15392" max="15392" width="8.28515625" style="340" customWidth="1"/>
    <col min="15393" max="15616" width="9.140625" style="340"/>
    <col min="15617" max="15617" width="2.28515625" style="340" customWidth="1"/>
    <col min="15618" max="15618" width="17.28515625" style="340" customWidth="1"/>
    <col min="15619" max="15624" width="8.140625" style="340" customWidth="1"/>
    <col min="15625" max="15625" width="2.5703125" style="340" customWidth="1"/>
    <col min="15626" max="15630" width="8.140625" style="340" customWidth="1"/>
    <col min="15631" max="15631" width="9" style="340" customWidth="1"/>
    <col min="15632" max="15632" width="3.42578125" style="340" customWidth="1"/>
    <col min="15633" max="15638" width="8.140625" style="340" customWidth="1"/>
    <col min="15639" max="15642" width="9.140625" style="340"/>
    <col min="15643" max="15644" width="0" style="340" hidden="1" customWidth="1"/>
    <col min="15645" max="15647" width="9.140625" style="340"/>
    <col min="15648" max="15648" width="8.28515625" style="340" customWidth="1"/>
    <col min="15649" max="15872" width="9.140625" style="340"/>
    <col min="15873" max="15873" width="2.28515625" style="340" customWidth="1"/>
    <col min="15874" max="15874" width="17.28515625" style="340" customWidth="1"/>
    <col min="15875" max="15880" width="8.140625" style="340" customWidth="1"/>
    <col min="15881" max="15881" width="2.5703125" style="340" customWidth="1"/>
    <col min="15882" max="15886" width="8.140625" style="340" customWidth="1"/>
    <col min="15887" max="15887" width="9" style="340" customWidth="1"/>
    <col min="15888" max="15888" width="3.42578125" style="340" customWidth="1"/>
    <col min="15889" max="15894" width="8.140625" style="340" customWidth="1"/>
    <col min="15895" max="15898" width="9.140625" style="340"/>
    <col min="15899" max="15900" width="0" style="340" hidden="1" customWidth="1"/>
    <col min="15901" max="15903" width="9.140625" style="340"/>
    <col min="15904" max="15904" width="8.28515625" style="340" customWidth="1"/>
    <col min="15905" max="16128" width="9.140625" style="340"/>
    <col min="16129" max="16129" width="2.28515625" style="340" customWidth="1"/>
    <col min="16130" max="16130" width="17.28515625" style="340" customWidth="1"/>
    <col min="16131" max="16136" width="8.140625" style="340" customWidth="1"/>
    <col min="16137" max="16137" width="2.5703125" style="340" customWidth="1"/>
    <col min="16138" max="16142" width="8.140625" style="340" customWidth="1"/>
    <col min="16143" max="16143" width="9" style="340" customWidth="1"/>
    <col min="16144" max="16144" width="3.42578125" style="340" customWidth="1"/>
    <col min="16145" max="16150" width="8.140625" style="340" customWidth="1"/>
    <col min="16151" max="16154" width="9.140625" style="340"/>
    <col min="16155" max="16156" width="0" style="340" hidden="1" customWidth="1"/>
    <col min="16157" max="16159" width="9.140625" style="340"/>
    <col min="16160" max="16160" width="8.28515625" style="340" customWidth="1"/>
    <col min="16161" max="16384" width="9.140625" style="340"/>
  </cols>
  <sheetData>
    <row r="1" spans="1:50" ht="14.25" customHeight="1" thickBot="1" x14ac:dyDescent="0.25">
      <c r="A1" s="98" t="s">
        <v>480</v>
      </c>
      <c r="B1" s="339"/>
      <c r="C1" s="339"/>
      <c r="D1" s="339"/>
      <c r="E1" s="339"/>
      <c r="F1" s="339"/>
      <c r="G1" s="339"/>
      <c r="H1" s="339"/>
      <c r="J1" s="339"/>
      <c r="K1" s="339"/>
      <c r="L1" s="339"/>
      <c r="M1" s="341"/>
      <c r="AA1" s="238" t="s">
        <v>293</v>
      </c>
      <c r="AH1" s="343"/>
      <c r="AI1" s="343"/>
      <c r="AJ1" s="343"/>
      <c r="AK1" s="343"/>
      <c r="AL1" s="343"/>
      <c r="AM1" s="343"/>
      <c r="AN1" s="343"/>
      <c r="AO1" s="343"/>
      <c r="AP1" s="343"/>
      <c r="AQ1" s="343"/>
      <c r="AR1" s="343"/>
      <c r="AS1" s="343"/>
      <c r="AT1" s="343"/>
      <c r="AU1" s="343"/>
      <c r="AV1" s="343"/>
      <c r="AW1" s="343"/>
      <c r="AX1" s="343"/>
    </row>
    <row r="2" spans="1:50" ht="12.75" customHeight="1" x14ac:dyDescent="0.2">
      <c r="A2" s="99" t="s">
        <v>324</v>
      </c>
      <c r="B2" s="3"/>
      <c r="C2" s="99"/>
      <c r="D2" s="101"/>
      <c r="E2" s="101"/>
      <c r="F2" s="99"/>
      <c r="G2" s="99"/>
      <c r="H2" s="341"/>
      <c r="K2" s="341"/>
      <c r="L2" s="341"/>
      <c r="M2" s="341"/>
      <c r="O2" s="344" t="s">
        <v>3</v>
      </c>
      <c r="P2" s="345"/>
      <c r="Q2" s="345"/>
      <c r="R2" s="345"/>
      <c r="S2" s="345"/>
      <c r="T2" s="345"/>
      <c r="U2" s="345"/>
      <c r="V2" s="346"/>
      <c r="AA2" s="238" t="s">
        <v>294</v>
      </c>
      <c r="AH2" s="343"/>
      <c r="AI2" s="343"/>
      <c r="AJ2" s="343"/>
      <c r="AK2" s="343"/>
      <c r="AL2" s="343"/>
      <c r="AM2" s="343"/>
      <c r="AN2" s="343"/>
      <c r="AO2" s="343"/>
      <c r="AP2" s="343"/>
      <c r="AQ2" s="343"/>
      <c r="AR2" s="343"/>
      <c r="AS2" s="343"/>
      <c r="AT2" s="343"/>
      <c r="AU2" s="343"/>
      <c r="AV2" s="343"/>
      <c r="AW2" s="343"/>
      <c r="AX2" s="343"/>
    </row>
    <row r="3" spans="1:50" ht="12.75" customHeight="1" x14ac:dyDescent="0.2">
      <c r="A3" s="3" t="s">
        <v>290</v>
      </c>
      <c r="B3" s="99"/>
      <c r="C3" s="99"/>
      <c r="D3" s="99"/>
      <c r="E3" s="99"/>
      <c r="F3" s="99"/>
      <c r="G3" s="99"/>
      <c r="H3" s="341"/>
      <c r="K3" s="341"/>
      <c r="L3" s="341"/>
      <c r="M3" s="341"/>
      <c r="O3" s="347" t="s">
        <v>325</v>
      </c>
      <c r="P3" s="348"/>
      <c r="Q3" s="655" t="s">
        <v>294</v>
      </c>
      <c r="R3" s="800"/>
      <c r="S3" s="800"/>
      <c r="T3" s="800"/>
      <c r="U3" s="800"/>
      <c r="V3" s="801"/>
      <c r="AA3" s="238" t="s">
        <v>295</v>
      </c>
      <c r="AH3" s="343"/>
      <c r="AI3" s="343"/>
      <c r="AJ3" s="343"/>
      <c r="AK3" s="343"/>
      <c r="AL3" s="343"/>
      <c r="AM3" s="343"/>
      <c r="AN3" s="343"/>
      <c r="AO3" s="343"/>
      <c r="AP3" s="343"/>
      <c r="AQ3" s="343"/>
      <c r="AR3" s="343"/>
      <c r="AS3" s="343"/>
      <c r="AT3" s="343"/>
      <c r="AU3" s="343"/>
      <c r="AV3" s="343"/>
      <c r="AW3" s="343"/>
      <c r="AX3" s="343"/>
    </row>
    <row r="4" spans="1:50" ht="13.5" thickBot="1" x14ac:dyDescent="0.25">
      <c r="O4" s="349" t="s">
        <v>11</v>
      </c>
      <c r="P4" s="350"/>
      <c r="Q4" s="659" t="s">
        <v>291</v>
      </c>
      <c r="R4" s="659"/>
      <c r="S4" s="659"/>
      <c r="T4" s="659"/>
      <c r="U4" s="659"/>
      <c r="V4" s="660"/>
      <c r="AA4" s="238" t="s">
        <v>296</v>
      </c>
      <c r="AC4" s="351"/>
      <c r="AH4" s="343"/>
      <c r="AI4" s="343"/>
      <c r="AJ4" s="343"/>
      <c r="AK4" s="343"/>
      <c r="AL4" s="343"/>
      <c r="AM4" s="343"/>
      <c r="AN4" s="343"/>
      <c r="AO4" s="343"/>
      <c r="AP4" s="343"/>
      <c r="AQ4" s="343"/>
      <c r="AR4" s="343"/>
      <c r="AS4" s="343"/>
      <c r="AT4" s="343"/>
      <c r="AU4" s="343"/>
      <c r="AV4" s="343"/>
      <c r="AW4" s="343"/>
      <c r="AX4" s="343"/>
    </row>
    <row r="5" spans="1:50" ht="12.75" x14ac:dyDescent="0.2">
      <c r="AA5" s="238" t="s">
        <v>326</v>
      </c>
      <c r="AH5" s="343"/>
      <c r="AI5" s="343"/>
      <c r="AJ5" s="343"/>
      <c r="AK5" s="343"/>
      <c r="AL5" s="343"/>
      <c r="AM5" s="343"/>
      <c r="AN5" s="343"/>
      <c r="AO5" s="343"/>
      <c r="AP5" s="343"/>
      <c r="AQ5" s="343"/>
      <c r="AR5" s="343"/>
      <c r="AS5" s="343"/>
      <c r="AT5" s="343"/>
      <c r="AU5" s="343"/>
      <c r="AV5" s="343"/>
      <c r="AW5" s="343"/>
      <c r="AX5" s="343"/>
    </row>
    <row r="6" spans="1:50" s="353" customFormat="1" ht="13.5" customHeight="1" x14ac:dyDescent="0.2">
      <c r="A6" s="663"/>
      <c r="B6" s="663"/>
      <c r="C6" s="666" t="s">
        <v>160</v>
      </c>
      <c r="D6" s="666"/>
      <c r="E6" s="666"/>
      <c r="F6" s="666"/>
      <c r="G6" s="666"/>
      <c r="H6" s="666"/>
      <c r="I6" s="352"/>
      <c r="J6" s="666" t="s">
        <v>327</v>
      </c>
      <c r="K6" s="666"/>
      <c r="L6" s="666"/>
      <c r="M6" s="666"/>
      <c r="N6" s="666"/>
      <c r="O6" s="666"/>
      <c r="P6" s="352"/>
      <c r="Q6" s="666" t="s">
        <v>22</v>
      </c>
      <c r="R6" s="666"/>
      <c r="S6" s="666"/>
      <c r="T6" s="666"/>
      <c r="U6" s="666"/>
      <c r="V6" s="666"/>
      <c r="AA6" s="238" t="s">
        <v>328</v>
      </c>
      <c r="AB6" s="354"/>
      <c r="AD6" s="354"/>
      <c r="AE6" s="354"/>
      <c r="AF6" s="354"/>
      <c r="AG6" s="355"/>
      <c r="AH6" s="354"/>
      <c r="AI6" s="354"/>
      <c r="AJ6" s="354"/>
      <c r="AK6" s="354"/>
      <c r="AL6" s="354"/>
      <c r="AM6" s="354"/>
      <c r="AN6" s="354"/>
      <c r="AO6" s="354"/>
      <c r="AP6" s="354"/>
      <c r="AQ6" s="354"/>
      <c r="AR6" s="354"/>
    </row>
    <row r="7" spans="1:50" s="353" customFormat="1" ht="38.25" customHeight="1" x14ac:dyDescent="0.2">
      <c r="A7" s="664"/>
      <c r="B7" s="664"/>
      <c r="C7" s="747" t="s">
        <v>292</v>
      </c>
      <c r="D7" s="747"/>
      <c r="E7" s="747"/>
      <c r="F7" s="748" t="str">
        <f>IF($Q$3=$AA$6,"Percentage "&amp;$Q$3,IF($Q$3=$AA$7,"Percentage "&amp;$Q$3,"Percentage achieving "&amp;$Q$3))</f>
        <v>Percentage achieving 5+ A*-C grades inc. English &amp; mathematics GCSEs</v>
      </c>
      <c r="G7" s="748"/>
      <c r="H7" s="748"/>
      <c r="I7" s="356"/>
      <c r="J7" s="747" t="s">
        <v>292</v>
      </c>
      <c r="K7" s="747"/>
      <c r="L7" s="747"/>
      <c r="M7" s="748" t="str">
        <f>IF($Q$3=$AA$6,"Percentage "&amp;$Q$3,IF($Q$3=$AA$7,"Percentage "&amp;$Q$3,"Percentage achieving "&amp;$Q$3))</f>
        <v>Percentage achieving 5+ A*-C grades inc. English &amp; mathematics GCSEs</v>
      </c>
      <c r="N7" s="748"/>
      <c r="O7" s="748"/>
      <c r="P7" s="356"/>
      <c r="Q7" s="747" t="s">
        <v>292</v>
      </c>
      <c r="R7" s="747"/>
      <c r="S7" s="747"/>
      <c r="T7" s="748" t="str">
        <f>IF($Q$3=$AA$6,"Percentage "&amp;$Q$3,IF($Q$3=$AA$7,"Percentage "&amp;$Q$3,"Percentage achieving "&amp;$Q$3))</f>
        <v>Percentage achieving 5+ A*-C grades inc. English &amp; mathematics GCSEs</v>
      </c>
      <c r="U7" s="748"/>
      <c r="V7" s="748"/>
      <c r="AA7" s="238" t="s">
        <v>329</v>
      </c>
      <c r="AB7" s="354"/>
      <c r="AD7" s="354"/>
      <c r="AE7" s="354"/>
      <c r="AF7" s="354"/>
      <c r="AG7" s="357"/>
      <c r="AH7" s="354"/>
      <c r="AI7" s="354"/>
      <c r="AJ7" s="354"/>
      <c r="AK7" s="354"/>
      <c r="AL7" s="354"/>
      <c r="AM7" s="354"/>
      <c r="AN7" s="354"/>
      <c r="AO7" s="354"/>
      <c r="AP7" s="354"/>
      <c r="AQ7" s="354"/>
      <c r="AR7" s="354"/>
    </row>
    <row r="8" spans="1:50" s="353" customFormat="1" ht="12.75" customHeight="1" x14ac:dyDescent="0.2">
      <c r="A8" s="665"/>
      <c r="B8" s="665"/>
      <c r="C8" s="104" t="s">
        <v>12</v>
      </c>
      <c r="D8" s="104" t="s">
        <v>13</v>
      </c>
      <c r="E8" s="104" t="s">
        <v>55</v>
      </c>
      <c r="F8" s="104" t="s">
        <v>12</v>
      </c>
      <c r="G8" s="104" t="s">
        <v>13</v>
      </c>
      <c r="H8" s="104" t="s">
        <v>55</v>
      </c>
      <c r="I8" s="105"/>
      <c r="J8" s="104" t="s">
        <v>12</v>
      </c>
      <c r="K8" s="104" t="s">
        <v>13</v>
      </c>
      <c r="L8" s="104" t="s">
        <v>55</v>
      </c>
      <c r="M8" s="105" t="s">
        <v>12</v>
      </c>
      <c r="N8" s="105" t="s">
        <v>13</v>
      </c>
      <c r="O8" s="105" t="s">
        <v>55</v>
      </c>
      <c r="P8" s="105"/>
      <c r="Q8" s="104" t="s">
        <v>12</v>
      </c>
      <c r="R8" s="104" t="s">
        <v>13</v>
      </c>
      <c r="S8" s="104" t="s">
        <v>55</v>
      </c>
      <c r="T8" s="104" t="s">
        <v>12</v>
      </c>
      <c r="U8" s="104" t="s">
        <v>13</v>
      </c>
      <c r="V8" s="104" t="s">
        <v>55</v>
      </c>
      <c r="AA8" s="238" t="s">
        <v>302</v>
      </c>
      <c r="AB8" s="354"/>
      <c r="AD8" s="354"/>
      <c r="AE8" s="354"/>
      <c r="AF8" s="354"/>
      <c r="AG8" s="355"/>
      <c r="AH8" s="354"/>
      <c r="AI8" s="354"/>
      <c r="AJ8" s="354"/>
      <c r="AK8" s="354"/>
      <c r="AL8" s="354"/>
      <c r="AM8" s="354"/>
      <c r="AN8" s="354"/>
      <c r="AO8" s="354"/>
      <c r="AP8" s="354"/>
      <c r="AQ8" s="354"/>
      <c r="AR8" s="354"/>
    </row>
    <row r="9" spans="1:50" s="358" customFormat="1" ht="12.75" customHeight="1" x14ac:dyDescent="0.2">
      <c r="A9" s="42" t="s">
        <v>330</v>
      </c>
      <c r="C9" s="108">
        <f ca="1">VLOOKUP(TRIM($A9),INDIRECT($AA$15),1+$AA$19,FALSE)</f>
        <v>43330</v>
      </c>
      <c r="D9" s="108">
        <f ca="1">VLOOKUP(TRIM($A9),INDIRECT($AA$15),0+$AA$19,FALSE)</f>
        <v>41852</v>
      </c>
      <c r="E9" s="108">
        <f ca="1">VLOOKUP(TRIM($A9),INDIRECT($AA$15),2+$AA$19,FALSE)</f>
        <v>85182</v>
      </c>
      <c r="F9" s="109">
        <f ca="1">VLOOKUP(TRIM($A9),INDIRECT($AA$15),6+$AA$17,FALSE)</f>
        <v>33.5</v>
      </c>
      <c r="G9" s="109">
        <f ca="1">VLOOKUP(TRIM($A9),INDIRECT($AA$15),5+$AA$17,FALSE)</f>
        <v>42.5</v>
      </c>
      <c r="H9" s="109">
        <f ca="1">VLOOKUP(TRIM($A9),INDIRECT($AA$15),7+$AA$17,FALSE)</f>
        <v>37.9</v>
      </c>
      <c r="I9" s="109"/>
      <c r="J9" s="359">
        <f ca="1">VLOOKUP(TRIM($A9),INDIRECT($AA$15),37+$AA$19,FALSE)</f>
        <v>247678</v>
      </c>
      <c r="K9" s="359">
        <f ca="1">VLOOKUP(TRIM($A9),INDIRECT($AA$15),36+$AA$19,FALSE)</f>
        <v>238474</v>
      </c>
      <c r="L9" s="359">
        <f ca="1">VLOOKUP(TRIM($A9),INDIRECT($AA$15),38+$AA$19,FALSE)</f>
        <v>486152</v>
      </c>
      <c r="M9" s="360">
        <f ca="1">VLOOKUP(TRIM($A9),INDIRECT($AA$15),42+$AA$17,FALSE)</f>
        <v>59.5</v>
      </c>
      <c r="N9" s="360">
        <f ca="1">VLOOKUP(TRIM($A9),INDIRECT($AA$15),41+$AA$17,FALSE)</f>
        <v>69.8</v>
      </c>
      <c r="O9" s="360">
        <f ca="1">VLOOKUP(TRIM($A9),INDIRECT($AA$15),43+$AA$17,FALSE)</f>
        <v>64.599999999999994</v>
      </c>
      <c r="P9" s="109"/>
      <c r="Q9" s="359">
        <f ca="1">VLOOKUP(TRIM($A9),INDIRECT($AA$15),73+$AA$19,FALSE)</f>
        <v>291008</v>
      </c>
      <c r="R9" s="359">
        <f ca="1">VLOOKUP(TRIM($A9),INDIRECT($AA$15),72+$AA$19,FALSE)</f>
        <v>280326</v>
      </c>
      <c r="S9" s="359">
        <f ca="1">VLOOKUP(TRIM($A9),INDIRECT($AA$15),74+$AA$19,FALSE)</f>
        <v>571334</v>
      </c>
      <c r="T9" s="360">
        <f ca="1">VLOOKUP(TRIM($A9),INDIRECT($AA$15),78+$AA$17,FALSE)</f>
        <v>55.6</v>
      </c>
      <c r="U9" s="360">
        <f ca="1">VLOOKUP(TRIM($A9),INDIRECT($AA$15),77+$AA$17,FALSE)</f>
        <v>65.7</v>
      </c>
      <c r="V9" s="360">
        <f ca="1">VLOOKUP(TRIM($A9),INDIRECT($AA$15),79+$AA$17,FALSE)</f>
        <v>60.6</v>
      </c>
      <c r="AA9" s="238" t="s">
        <v>303</v>
      </c>
      <c r="AB9" s="361"/>
      <c r="AD9" s="361"/>
      <c r="AE9" s="361"/>
      <c r="AF9" s="361"/>
      <c r="AG9" s="362"/>
      <c r="AH9" s="361"/>
      <c r="AI9" s="361"/>
      <c r="AJ9" s="361"/>
      <c r="AK9" s="361"/>
      <c r="AL9" s="361"/>
      <c r="AM9" s="361"/>
      <c r="AN9" s="361"/>
      <c r="AO9" s="361"/>
      <c r="AP9" s="361"/>
      <c r="AQ9" s="361"/>
      <c r="AR9" s="361"/>
    </row>
    <row r="10" spans="1:50" s="358" customFormat="1" ht="12.75" customHeight="1" x14ac:dyDescent="0.2">
      <c r="A10" s="42"/>
      <c r="C10" s="108"/>
      <c r="D10" s="108"/>
      <c r="E10" s="108"/>
      <c r="F10" s="109"/>
      <c r="G10" s="109"/>
      <c r="H10" s="109"/>
      <c r="I10" s="109"/>
      <c r="J10" s="359"/>
      <c r="K10" s="359"/>
      <c r="L10" s="359"/>
      <c r="M10" s="360"/>
      <c r="N10" s="360"/>
      <c r="O10" s="360"/>
      <c r="P10" s="109"/>
      <c r="Q10" s="359"/>
      <c r="R10" s="359"/>
      <c r="S10" s="359"/>
      <c r="T10" s="360"/>
      <c r="U10" s="360"/>
      <c r="V10" s="360"/>
      <c r="AA10" s="351" t="s">
        <v>304</v>
      </c>
      <c r="AB10" s="361"/>
      <c r="AD10" s="361"/>
      <c r="AE10" s="361"/>
      <c r="AF10" s="361"/>
      <c r="AG10" s="362"/>
      <c r="AH10" s="361"/>
      <c r="AI10" s="361"/>
      <c r="AJ10" s="361"/>
      <c r="AK10" s="361"/>
      <c r="AL10" s="361"/>
      <c r="AM10" s="361"/>
      <c r="AN10" s="361"/>
      <c r="AO10" s="361"/>
      <c r="AP10" s="361"/>
      <c r="AQ10" s="361"/>
      <c r="AR10" s="361"/>
    </row>
    <row r="11" spans="1:50" s="363" customFormat="1" ht="12.75" customHeight="1" x14ac:dyDescent="0.2">
      <c r="A11" s="106" t="s">
        <v>24</v>
      </c>
      <c r="B11" s="107"/>
      <c r="C11" s="108"/>
      <c r="D11" s="108"/>
      <c r="E11" s="108"/>
      <c r="F11" s="109"/>
      <c r="G11" s="109"/>
      <c r="H11" s="109"/>
      <c r="I11" s="109"/>
      <c r="J11" s="359"/>
      <c r="K11" s="359"/>
      <c r="L11" s="359"/>
      <c r="M11" s="360"/>
      <c r="N11" s="360"/>
      <c r="O11" s="360"/>
      <c r="P11" s="109"/>
      <c r="Q11" s="359"/>
      <c r="R11" s="359"/>
      <c r="S11" s="359"/>
      <c r="T11" s="360"/>
      <c r="U11" s="360"/>
      <c r="V11" s="360"/>
      <c r="AA11" s="351" t="s">
        <v>305</v>
      </c>
      <c r="AB11" s="364"/>
      <c r="AD11" s="364"/>
      <c r="AE11" s="364"/>
      <c r="AF11" s="364"/>
      <c r="AG11" s="357"/>
      <c r="AH11" s="364"/>
      <c r="AI11" s="364"/>
      <c r="AJ11" s="364"/>
      <c r="AK11" s="364"/>
      <c r="AL11" s="364"/>
      <c r="AM11" s="364"/>
      <c r="AN11" s="364"/>
      <c r="AO11" s="364"/>
      <c r="AP11" s="364"/>
      <c r="AQ11" s="364"/>
      <c r="AR11" s="364"/>
    </row>
    <row r="12" spans="1:50" s="353" customFormat="1" ht="12.75" customHeight="1" x14ac:dyDescent="0.2">
      <c r="A12" s="21"/>
      <c r="B12" s="21" t="s">
        <v>25</v>
      </c>
      <c r="C12" s="40">
        <f t="shared" ref="C12:C17" ca="1" si="0">VLOOKUP(TRIM($B12),INDIRECT($AA$15),1+$AA$19,FALSE)</f>
        <v>24474</v>
      </c>
      <c r="D12" s="40">
        <f t="shared" ref="D12:D17" ca="1" si="1">VLOOKUP(TRIM($B12),INDIRECT($AA$15),0+$AA$19,FALSE)</f>
        <v>29124</v>
      </c>
      <c r="E12" s="40">
        <f t="shared" ref="E12:E17" ca="1" si="2">VLOOKUP(TRIM($B12),INDIRECT($AA$15),2+$AA$19,FALSE)</f>
        <v>53598</v>
      </c>
      <c r="F12" s="365">
        <f t="shared" ref="F12:F17" ca="1" si="3">VLOOKUP(TRIM($B12),INDIRECT($AA$15),6+$AA$17,FALSE)</f>
        <v>49.1</v>
      </c>
      <c r="G12" s="365">
        <f t="shared" ref="G12:G17" ca="1" si="4">VLOOKUP(TRIM($B12),INDIRECT($AA$15),5+$AA$17,FALSE)</f>
        <v>53.9</v>
      </c>
      <c r="H12" s="365">
        <f t="shared" ref="H12:H17" ca="1" si="5">VLOOKUP(TRIM($B12),INDIRECT($AA$15),7+$AA$17,FALSE)</f>
        <v>51.7</v>
      </c>
      <c r="I12" s="365"/>
      <c r="J12" s="366">
        <f t="shared" ref="J12:J17" ca="1" si="6">VLOOKUP(TRIM($B12),INDIRECT($AA$15),37+$AA$19,FALSE)</f>
        <v>192189</v>
      </c>
      <c r="K12" s="366">
        <f t="shared" ref="K12:K17" ca="1" si="7">VLOOKUP(TRIM($B12),INDIRECT($AA$15),36+$AA$19,FALSE)</f>
        <v>206443</v>
      </c>
      <c r="L12" s="366">
        <f t="shared" ref="L12:L17" ca="1" si="8">VLOOKUP(TRIM($B12),INDIRECT($AA$15),38+$AA$19,FALSE)</f>
        <v>398632</v>
      </c>
      <c r="M12" s="367">
        <f t="shared" ref="M12:M17" ca="1" si="9">VLOOKUP(TRIM($B12),INDIRECT($AA$15),42+$AA$17,FALSE)</f>
        <v>69.5</v>
      </c>
      <c r="N12" s="367">
        <f t="shared" ref="N12:N17" ca="1" si="10">VLOOKUP(TRIM($B12),INDIRECT($AA$15),41+$AA$17,FALSE)</f>
        <v>76</v>
      </c>
      <c r="O12" s="367">
        <f t="shared" ref="O12:O17" ca="1" si="11">VLOOKUP(TRIM($B12),INDIRECT($AA$15),43+$AA$17,FALSE)</f>
        <v>72.900000000000006</v>
      </c>
      <c r="P12" s="365"/>
      <c r="Q12" s="366">
        <f t="shared" ref="Q12:Q17" ca="1" si="12">VLOOKUP(TRIM($B12),INDIRECT($AA$15),73+$AA$19,FALSE)</f>
        <v>216663</v>
      </c>
      <c r="R12" s="366">
        <f t="shared" ref="R12:R17" ca="1" si="13">VLOOKUP(TRIM($B12),INDIRECT($AA$15),72+$AA$19,FALSE)</f>
        <v>235567</v>
      </c>
      <c r="S12" s="366">
        <f t="shared" ref="S12:S17" ca="1" si="14">VLOOKUP(TRIM($B12),INDIRECT($AA$15),74+$AA$19,FALSE)</f>
        <v>452230</v>
      </c>
      <c r="T12" s="367">
        <f t="shared" ref="T12:T17" ca="1" si="15">VLOOKUP(TRIM($B12),INDIRECT($AA$15),78+$AA$17,FALSE)</f>
        <v>67.2</v>
      </c>
      <c r="U12" s="367">
        <f t="shared" ref="U12:U17" ca="1" si="16">VLOOKUP(TRIM($B12),INDIRECT($AA$15),77+$AA$17,FALSE)</f>
        <v>73.3</v>
      </c>
      <c r="V12" s="367">
        <f t="shared" ref="V12:V17" ca="1" si="17">VLOOKUP(TRIM($B12),INDIRECT($AA$15),79+$AA$17,FALSE)</f>
        <v>70.400000000000006</v>
      </c>
      <c r="AA12" s="351" t="s">
        <v>306</v>
      </c>
      <c r="AB12" s="354"/>
      <c r="AC12" s="351"/>
      <c r="AD12" s="354"/>
      <c r="AE12" s="354"/>
      <c r="AF12" s="354"/>
      <c r="AG12" s="355"/>
      <c r="AH12" s="354"/>
      <c r="AI12" s="354"/>
      <c r="AJ12" s="354"/>
      <c r="AK12" s="354"/>
      <c r="AL12" s="354"/>
      <c r="AM12" s="354"/>
      <c r="AN12" s="354"/>
      <c r="AO12" s="354"/>
      <c r="AP12" s="354"/>
      <c r="AQ12" s="354"/>
      <c r="AR12" s="354"/>
    </row>
    <row r="13" spans="1:50" s="353" customFormat="1" ht="12.75" customHeight="1" x14ac:dyDescent="0.2">
      <c r="A13" s="21"/>
      <c r="B13" s="21" t="s">
        <v>26</v>
      </c>
      <c r="C13" s="40">
        <f t="shared" ca="1" si="0"/>
        <v>18852</v>
      </c>
      <c r="D13" s="40">
        <f t="shared" ca="1" si="1"/>
        <v>12725</v>
      </c>
      <c r="E13" s="40">
        <f t="shared" ca="1" si="2"/>
        <v>31577</v>
      </c>
      <c r="F13" s="365">
        <f t="shared" ca="1" si="3"/>
        <v>13.2</v>
      </c>
      <c r="G13" s="365">
        <f t="shared" ca="1" si="4"/>
        <v>16.399999999999999</v>
      </c>
      <c r="H13" s="365">
        <f t="shared" ca="1" si="5"/>
        <v>14.5</v>
      </c>
      <c r="I13" s="365"/>
      <c r="J13" s="366">
        <f t="shared" ca="1" si="6"/>
        <v>55457</v>
      </c>
      <c r="K13" s="366">
        <f t="shared" ca="1" si="7"/>
        <v>31996</v>
      </c>
      <c r="L13" s="366">
        <f t="shared" ca="1" si="8"/>
        <v>87453</v>
      </c>
      <c r="M13" s="367">
        <f t="shared" ca="1" si="9"/>
        <v>24.9</v>
      </c>
      <c r="N13" s="367">
        <f t="shared" ca="1" si="10"/>
        <v>29.6</v>
      </c>
      <c r="O13" s="367">
        <f t="shared" ca="1" si="11"/>
        <v>26.6</v>
      </c>
      <c r="P13" s="365"/>
      <c r="Q13" s="366">
        <f t="shared" ca="1" si="12"/>
        <v>74309</v>
      </c>
      <c r="R13" s="366">
        <f t="shared" ca="1" si="13"/>
        <v>44721</v>
      </c>
      <c r="S13" s="366">
        <f t="shared" ca="1" si="14"/>
        <v>119030</v>
      </c>
      <c r="T13" s="367">
        <f t="shared" ca="1" si="15"/>
        <v>21.9</v>
      </c>
      <c r="U13" s="367">
        <f t="shared" ca="1" si="16"/>
        <v>25.9</v>
      </c>
      <c r="V13" s="367">
        <f t="shared" ca="1" si="17"/>
        <v>23.4</v>
      </c>
      <c r="AA13" s="351" t="s">
        <v>307</v>
      </c>
      <c r="AB13" s="354"/>
      <c r="AD13" s="354"/>
      <c r="AE13" s="354"/>
      <c r="AF13" s="354"/>
      <c r="AG13" s="355"/>
      <c r="AH13" s="354"/>
      <c r="AI13" s="354"/>
      <c r="AJ13" s="354"/>
      <c r="AK13" s="354"/>
      <c r="AL13" s="354"/>
      <c r="AM13" s="354"/>
      <c r="AN13" s="354"/>
      <c r="AO13" s="354"/>
      <c r="AP13" s="354"/>
      <c r="AQ13" s="354"/>
      <c r="AR13" s="354"/>
    </row>
    <row r="14" spans="1:50" s="353" customFormat="1" ht="12.75" customHeight="1" x14ac:dyDescent="0.2">
      <c r="A14" s="21"/>
      <c r="B14" s="39" t="s">
        <v>27</v>
      </c>
      <c r="C14" s="40">
        <f t="shared" ca="1" si="0"/>
        <v>13681</v>
      </c>
      <c r="D14" s="40">
        <f t="shared" ca="1" si="1"/>
        <v>10841</v>
      </c>
      <c r="E14" s="40">
        <f t="shared" ca="1" si="2"/>
        <v>24522</v>
      </c>
      <c r="F14" s="365">
        <f t="shared" ca="1" si="3"/>
        <v>16.600000000000001</v>
      </c>
      <c r="G14" s="365">
        <f t="shared" ca="1" si="4"/>
        <v>18.600000000000001</v>
      </c>
      <c r="H14" s="365">
        <f t="shared" ca="1" si="5"/>
        <v>17.5</v>
      </c>
      <c r="I14" s="365"/>
      <c r="J14" s="366">
        <f t="shared" ca="1" si="6"/>
        <v>44554</v>
      </c>
      <c r="K14" s="366">
        <f t="shared" ca="1" si="7"/>
        <v>28194</v>
      </c>
      <c r="L14" s="366">
        <f t="shared" ca="1" si="8"/>
        <v>72748</v>
      </c>
      <c r="M14" s="367">
        <f t="shared" ca="1" si="9"/>
        <v>27.9</v>
      </c>
      <c r="N14" s="367">
        <f t="shared" ca="1" si="10"/>
        <v>32.1</v>
      </c>
      <c r="O14" s="367">
        <f t="shared" ca="1" si="11"/>
        <v>29.6</v>
      </c>
      <c r="P14" s="365"/>
      <c r="Q14" s="366">
        <f t="shared" ca="1" si="12"/>
        <v>58235</v>
      </c>
      <c r="R14" s="366">
        <f t="shared" ca="1" si="13"/>
        <v>39035</v>
      </c>
      <c r="S14" s="366">
        <f t="shared" ca="1" si="14"/>
        <v>97270</v>
      </c>
      <c r="T14" s="367">
        <f t="shared" ca="1" si="15"/>
        <v>25.3</v>
      </c>
      <c r="U14" s="367">
        <f t="shared" ca="1" si="16"/>
        <v>28.4</v>
      </c>
      <c r="V14" s="367">
        <f t="shared" ca="1" si="17"/>
        <v>26.5</v>
      </c>
      <c r="AA14" s="354" t="s">
        <v>291</v>
      </c>
      <c r="AB14" s="354"/>
      <c r="AD14" s="354"/>
      <c r="AE14" s="354"/>
      <c r="AF14" s="354"/>
      <c r="AG14" s="355"/>
      <c r="AH14" s="354"/>
      <c r="AI14" s="354"/>
      <c r="AJ14" s="354"/>
      <c r="AK14" s="354"/>
      <c r="AL14" s="354"/>
      <c r="AM14" s="354"/>
      <c r="AN14" s="354"/>
      <c r="AO14" s="354"/>
      <c r="AP14" s="354"/>
      <c r="AQ14" s="354"/>
      <c r="AR14" s="354"/>
    </row>
    <row r="15" spans="1:50" s="353" customFormat="1" ht="12.75" customHeight="1" x14ac:dyDescent="0.2">
      <c r="A15" s="21"/>
      <c r="B15" s="39" t="s">
        <v>165</v>
      </c>
      <c r="C15" s="40">
        <f t="shared" ca="1" si="0"/>
        <v>7855</v>
      </c>
      <c r="D15" s="40">
        <f t="shared" ca="1" si="1"/>
        <v>6555</v>
      </c>
      <c r="E15" s="40">
        <f t="shared" ca="1" si="2"/>
        <v>14410</v>
      </c>
      <c r="F15" s="365">
        <f t="shared" ca="1" si="3"/>
        <v>18.7</v>
      </c>
      <c r="G15" s="365">
        <f t="shared" ca="1" si="4"/>
        <v>20.100000000000001</v>
      </c>
      <c r="H15" s="365">
        <f t="shared" ca="1" si="5"/>
        <v>19.3</v>
      </c>
      <c r="I15" s="365"/>
      <c r="J15" s="366">
        <f t="shared" ca="1" si="6"/>
        <v>29842</v>
      </c>
      <c r="K15" s="366">
        <f t="shared" ca="1" si="7"/>
        <v>19208</v>
      </c>
      <c r="L15" s="366">
        <f t="shared" ca="1" si="8"/>
        <v>49050</v>
      </c>
      <c r="M15" s="367">
        <f t="shared" ca="1" si="9"/>
        <v>30</v>
      </c>
      <c r="N15" s="367">
        <f t="shared" ca="1" si="10"/>
        <v>33.299999999999997</v>
      </c>
      <c r="O15" s="367">
        <f t="shared" ca="1" si="11"/>
        <v>31.3</v>
      </c>
      <c r="P15" s="365"/>
      <c r="Q15" s="366">
        <f t="shared" ca="1" si="12"/>
        <v>37697</v>
      </c>
      <c r="R15" s="366">
        <f t="shared" ca="1" si="13"/>
        <v>25763</v>
      </c>
      <c r="S15" s="366">
        <f t="shared" ca="1" si="14"/>
        <v>63460</v>
      </c>
      <c r="T15" s="367">
        <f t="shared" ca="1" si="15"/>
        <v>27.7</v>
      </c>
      <c r="U15" s="367">
        <f t="shared" ca="1" si="16"/>
        <v>30</v>
      </c>
      <c r="V15" s="367">
        <f t="shared" ca="1" si="17"/>
        <v>28.6</v>
      </c>
      <c r="AA15" s="368" t="str">
        <f>"Table2b_"&amp;LEFT(Q4,2)&amp;RIGHT(Q4,2)&amp;"_data"</f>
        <v>Table2b_2013_data</v>
      </c>
      <c r="AB15" s="354"/>
      <c r="AC15" s="354"/>
      <c r="AD15" s="354"/>
      <c r="AE15" s="354"/>
      <c r="AF15" s="354"/>
      <c r="AG15" s="355"/>
      <c r="AH15" s="354"/>
      <c r="AI15" s="354"/>
      <c r="AJ15" s="354"/>
      <c r="AK15" s="354"/>
      <c r="AL15" s="354"/>
      <c r="AM15" s="354"/>
      <c r="AN15" s="354"/>
      <c r="AO15" s="354"/>
      <c r="AP15" s="354"/>
      <c r="AQ15" s="354"/>
      <c r="AR15" s="354"/>
    </row>
    <row r="16" spans="1:50" s="353" customFormat="1" ht="12.75" customHeight="1" x14ac:dyDescent="0.2">
      <c r="A16" s="21"/>
      <c r="B16" s="39" t="s">
        <v>166</v>
      </c>
      <c r="C16" s="40">
        <f t="shared" ca="1" si="0"/>
        <v>5826</v>
      </c>
      <c r="D16" s="40">
        <f t="shared" ca="1" si="1"/>
        <v>4286</v>
      </c>
      <c r="E16" s="40">
        <f t="shared" ca="1" si="2"/>
        <v>10112</v>
      </c>
      <c r="F16" s="365">
        <f t="shared" ca="1" si="3"/>
        <v>13.7</v>
      </c>
      <c r="G16" s="365">
        <f t="shared" ca="1" si="4"/>
        <v>16.2</v>
      </c>
      <c r="H16" s="365">
        <f t="shared" ca="1" si="5"/>
        <v>14.8</v>
      </c>
      <c r="I16" s="365"/>
      <c r="J16" s="366">
        <f t="shared" ca="1" si="6"/>
        <v>14712</v>
      </c>
      <c r="K16" s="366">
        <f t="shared" ca="1" si="7"/>
        <v>8986</v>
      </c>
      <c r="L16" s="366">
        <f t="shared" ca="1" si="8"/>
        <v>23698</v>
      </c>
      <c r="M16" s="367">
        <f t="shared" ca="1" si="9"/>
        <v>23.6</v>
      </c>
      <c r="N16" s="367">
        <f t="shared" ca="1" si="10"/>
        <v>29.6</v>
      </c>
      <c r="O16" s="367">
        <f t="shared" ca="1" si="11"/>
        <v>25.9</v>
      </c>
      <c r="P16" s="365"/>
      <c r="Q16" s="366">
        <f t="shared" ca="1" si="12"/>
        <v>20538</v>
      </c>
      <c r="R16" s="366">
        <f t="shared" ca="1" si="13"/>
        <v>13272</v>
      </c>
      <c r="S16" s="366">
        <f t="shared" ca="1" si="14"/>
        <v>33810</v>
      </c>
      <c r="T16" s="367">
        <f t="shared" ca="1" si="15"/>
        <v>20.8</v>
      </c>
      <c r="U16" s="367">
        <f t="shared" ca="1" si="16"/>
        <v>25.3</v>
      </c>
      <c r="V16" s="367">
        <f t="shared" ca="1" si="17"/>
        <v>22.6</v>
      </c>
      <c r="AA16" s="354"/>
      <c r="AB16" s="354"/>
      <c r="AC16" s="354"/>
      <c r="AD16" s="354"/>
      <c r="AE16" s="354"/>
      <c r="AF16" s="354"/>
      <c r="AG16" s="355"/>
      <c r="AH16" s="354"/>
      <c r="AI16" s="354"/>
      <c r="AJ16" s="354"/>
      <c r="AK16" s="354"/>
      <c r="AL16" s="354"/>
      <c r="AM16" s="354"/>
      <c r="AN16" s="354"/>
      <c r="AO16" s="354"/>
      <c r="AP16" s="354"/>
      <c r="AQ16" s="354"/>
      <c r="AR16" s="354"/>
    </row>
    <row r="17" spans="1:53" s="353" customFormat="1" ht="12.75" customHeight="1" x14ac:dyDescent="0.2">
      <c r="A17" s="44"/>
      <c r="B17" s="156" t="s">
        <v>30</v>
      </c>
      <c r="C17" s="369">
        <f t="shared" ca="1" si="0"/>
        <v>5171</v>
      </c>
      <c r="D17" s="369">
        <f t="shared" ca="1" si="1"/>
        <v>1884</v>
      </c>
      <c r="E17" s="369">
        <f t="shared" ca="1" si="2"/>
        <v>7055</v>
      </c>
      <c r="F17" s="370">
        <f t="shared" ca="1" si="3"/>
        <v>4.0999999999999996</v>
      </c>
      <c r="G17" s="370">
        <f t="shared" ca="1" si="4"/>
        <v>4</v>
      </c>
      <c r="H17" s="370">
        <f t="shared" ca="1" si="5"/>
        <v>4.0999999999999996</v>
      </c>
      <c r="I17" s="370"/>
      <c r="J17" s="371">
        <f t="shared" ca="1" si="6"/>
        <v>10903</v>
      </c>
      <c r="K17" s="371">
        <f t="shared" ca="1" si="7"/>
        <v>3802</v>
      </c>
      <c r="L17" s="371">
        <f t="shared" ca="1" si="8"/>
        <v>14705</v>
      </c>
      <c r="M17" s="372">
        <f t="shared" ca="1" si="9"/>
        <v>12.4</v>
      </c>
      <c r="N17" s="372">
        <f t="shared" ca="1" si="10"/>
        <v>11</v>
      </c>
      <c r="O17" s="372">
        <f t="shared" ca="1" si="11"/>
        <v>12</v>
      </c>
      <c r="P17" s="370"/>
      <c r="Q17" s="371">
        <f t="shared" ca="1" si="12"/>
        <v>16074</v>
      </c>
      <c r="R17" s="371">
        <f t="shared" ca="1" si="13"/>
        <v>5686</v>
      </c>
      <c r="S17" s="371">
        <f t="shared" ca="1" si="14"/>
        <v>21760</v>
      </c>
      <c r="T17" s="372">
        <f t="shared" ca="1" si="15"/>
        <v>9.6999999999999993</v>
      </c>
      <c r="U17" s="372">
        <f t="shared" ca="1" si="16"/>
        <v>8.6999999999999993</v>
      </c>
      <c r="V17" s="372">
        <f t="shared" ca="1" si="17"/>
        <v>9.5</v>
      </c>
      <c r="AA17" s="354">
        <f>IF($Q$3=AA1,0,IF($Q$3=AA2,3,IF($Q$3=AA3,6,IF($Q$3=AA4,9,IF($Q$3=AA5,12,IF($Q$3=AA6,15,IF($Q$3=AA7,18,IF($Q$3=AA8,24,30))))))))</f>
        <v>3</v>
      </c>
      <c r="AB17" s="354"/>
      <c r="AC17" s="354"/>
      <c r="AD17" s="354"/>
      <c r="AE17" s="354"/>
      <c r="AF17" s="354"/>
      <c r="AG17" s="355"/>
      <c r="AH17" s="354"/>
      <c r="AI17" s="354"/>
      <c r="AJ17" s="354"/>
      <c r="AK17" s="354"/>
      <c r="AL17" s="354"/>
      <c r="AM17" s="354"/>
      <c r="AN17" s="354"/>
      <c r="AO17" s="354"/>
      <c r="AP17" s="354"/>
      <c r="AQ17" s="354"/>
      <c r="AR17" s="354"/>
    </row>
    <row r="18" spans="1:53" s="353" customFormat="1" x14ac:dyDescent="0.2">
      <c r="A18" s="17"/>
      <c r="B18" s="17"/>
      <c r="C18" s="111"/>
      <c r="D18" s="111"/>
      <c r="E18" s="111"/>
      <c r="F18" s="112"/>
      <c r="G18" s="112"/>
      <c r="H18" s="112"/>
      <c r="I18" s="17"/>
      <c r="J18" s="111"/>
      <c r="K18" s="111"/>
      <c r="L18" s="111"/>
      <c r="M18" s="17"/>
      <c r="N18" s="17"/>
      <c r="O18" s="17"/>
      <c r="P18" s="17"/>
      <c r="Q18" s="111"/>
      <c r="R18" s="111"/>
      <c r="S18" s="111"/>
      <c r="T18" s="17"/>
      <c r="U18" s="17"/>
      <c r="V18" s="326" t="s">
        <v>311</v>
      </c>
      <c r="AG18" s="355"/>
      <c r="AH18" s="354"/>
      <c r="AI18" s="354"/>
      <c r="AJ18" s="354"/>
      <c r="AK18" s="354"/>
      <c r="AL18" s="354"/>
      <c r="AM18" s="354"/>
      <c r="AN18" s="354"/>
      <c r="AO18" s="354"/>
      <c r="AP18" s="354"/>
      <c r="AQ18" s="354"/>
      <c r="AR18" s="354"/>
      <c r="AS18" s="354"/>
      <c r="AT18" s="354"/>
      <c r="AU18" s="354"/>
      <c r="AV18" s="354"/>
      <c r="AW18" s="354"/>
      <c r="AX18" s="354"/>
    </row>
    <row r="19" spans="1:53" ht="12.75" customHeight="1" x14ac:dyDescent="0.2">
      <c r="A19" s="373" t="s">
        <v>331</v>
      </c>
      <c r="B19" s="374"/>
      <c r="C19" s="374"/>
      <c r="D19" s="374"/>
      <c r="E19" s="353"/>
      <c r="F19" s="353"/>
      <c r="G19" s="353"/>
      <c r="H19" s="374"/>
      <c r="I19" s="374"/>
      <c r="J19" s="374"/>
      <c r="K19" s="374"/>
      <c r="L19" s="353"/>
      <c r="M19" s="353"/>
      <c r="N19" s="353"/>
      <c r="O19" s="374"/>
      <c r="P19" s="374"/>
      <c r="Q19" s="374"/>
      <c r="R19" s="374"/>
      <c r="S19" s="353"/>
      <c r="T19" s="353"/>
      <c r="U19" s="353"/>
      <c r="AA19" s="340">
        <f>IF($Q$3=AA8,26,IF($Q$3=AA9,32,2))</f>
        <v>2</v>
      </c>
      <c r="AH19" s="343"/>
      <c r="AI19" s="343"/>
      <c r="AJ19" s="343"/>
      <c r="AK19" s="343"/>
      <c r="AL19" s="343"/>
      <c r="AM19" s="343"/>
      <c r="AN19" s="343"/>
      <c r="AO19" s="343"/>
      <c r="AP19" s="343"/>
      <c r="AQ19" s="343"/>
      <c r="AR19" s="343"/>
      <c r="AS19" s="343"/>
      <c r="AT19" s="343"/>
      <c r="AU19" s="343"/>
      <c r="AV19" s="343"/>
      <c r="AW19" s="343"/>
      <c r="AX19" s="343"/>
      <c r="AY19" s="343"/>
      <c r="AZ19" s="343"/>
      <c r="BA19" s="343"/>
    </row>
    <row r="20" spans="1:53" s="6" customFormat="1" ht="12.75" customHeight="1" x14ac:dyDescent="0.2">
      <c r="A20" s="49" t="s">
        <v>313</v>
      </c>
      <c r="B20" s="49"/>
      <c r="C20" s="36"/>
      <c r="D20" s="114"/>
      <c r="E20" s="114"/>
      <c r="F20" s="114"/>
      <c r="G20" s="114"/>
      <c r="H20" s="114"/>
      <c r="I20" s="115"/>
      <c r="J20" s="114"/>
      <c r="K20" s="114"/>
      <c r="L20" s="115"/>
      <c r="M20" s="115"/>
      <c r="N20" s="115"/>
      <c r="O20" s="115"/>
      <c r="P20" s="115"/>
      <c r="Q20" s="115"/>
      <c r="R20" s="115"/>
      <c r="S20" s="115"/>
      <c r="T20" s="115"/>
      <c r="U20" s="115"/>
      <c r="V20" s="115"/>
      <c r="W20" s="115"/>
      <c r="X20" s="115"/>
      <c r="Y20" s="115"/>
      <c r="Z20" s="115"/>
      <c r="AA20" s="115"/>
      <c r="AB20" s="116"/>
      <c r="AG20" s="10"/>
    </row>
    <row r="21" spans="1:53" s="376" customFormat="1" ht="12.75" x14ac:dyDescent="0.2">
      <c r="A21" s="373" t="s">
        <v>314</v>
      </c>
      <c r="B21" s="358"/>
      <c r="C21" s="358"/>
      <c r="D21" s="358"/>
      <c r="E21" s="358"/>
      <c r="F21" s="358"/>
      <c r="G21" s="358"/>
      <c r="H21" s="358"/>
      <c r="I21" s="351"/>
      <c r="J21" s="358"/>
      <c r="K21" s="358"/>
      <c r="L21" s="375"/>
      <c r="M21" s="375"/>
      <c r="N21" s="375"/>
      <c r="O21" s="351"/>
      <c r="P21" s="351"/>
      <c r="Q21" s="351"/>
      <c r="R21" s="351"/>
      <c r="S21" s="351"/>
      <c r="T21" s="375"/>
      <c r="U21" s="351"/>
      <c r="V21" s="351"/>
      <c r="W21" s="351"/>
      <c r="X21" s="351"/>
      <c r="Y21" s="351"/>
      <c r="Z21" s="351"/>
      <c r="AA21" s="351"/>
      <c r="AB21" s="351"/>
      <c r="AC21" s="351"/>
      <c r="AD21" s="351"/>
      <c r="AE21" s="351"/>
    </row>
    <row r="22" spans="1:53" s="376" customFormat="1" ht="12.75" x14ac:dyDescent="0.2">
      <c r="A22" s="49" t="s">
        <v>417</v>
      </c>
      <c r="B22" s="358"/>
      <c r="C22" s="358"/>
      <c r="D22" s="358"/>
      <c r="E22" s="358"/>
      <c r="F22" s="358"/>
      <c r="G22" s="358"/>
      <c r="H22" s="358"/>
      <c r="I22" s="351"/>
      <c r="J22" s="358"/>
      <c r="K22" s="358"/>
      <c r="L22" s="375"/>
      <c r="M22" s="375"/>
      <c r="N22" s="375"/>
      <c r="O22" s="351"/>
      <c r="P22" s="351"/>
      <c r="Q22" s="351"/>
      <c r="R22" s="351"/>
      <c r="S22" s="351"/>
      <c r="T22" s="375"/>
      <c r="U22" s="351"/>
      <c r="V22" s="351"/>
      <c r="W22" s="351"/>
      <c r="X22" s="351"/>
      <c r="Y22" s="351"/>
      <c r="Z22" s="351"/>
      <c r="AA22" s="351"/>
      <c r="AB22" s="351"/>
      <c r="AC22" s="351"/>
      <c r="AD22" s="351"/>
      <c r="AE22" s="351"/>
    </row>
    <row r="23" spans="1:53" s="376" customFormat="1" ht="12.75" x14ac:dyDescent="0.2">
      <c r="A23" s="373" t="s">
        <v>332</v>
      </c>
      <c r="B23" s="358"/>
      <c r="C23" s="358"/>
      <c r="D23" s="358"/>
      <c r="E23" s="358"/>
      <c r="F23" s="358"/>
      <c r="G23" s="358"/>
      <c r="H23" s="358"/>
      <c r="I23" s="351"/>
      <c r="J23" s="358"/>
      <c r="K23" s="358"/>
      <c r="L23" s="375"/>
      <c r="M23" s="375"/>
      <c r="N23" s="375"/>
      <c r="O23" s="351"/>
      <c r="P23" s="351"/>
      <c r="Q23" s="351"/>
      <c r="R23" s="351"/>
      <c r="S23" s="351"/>
      <c r="T23" s="375"/>
      <c r="U23" s="351"/>
      <c r="V23" s="351"/>
      <c r="W23" s="351"/>
      <c r="X23" s="351"/>
      <c r="Y23" s="351"/>
      <c r="Z23" s="351"/>
      <c r="AA23" s="351"/>
      <c r="AB23" s="351"/>
      <c r="AC23" s="351"/>
      <c r="AD23" s="351"/>
      <c r="AE23" s="351"/>
    </row>
    <row r="24" spans="1:53" s="6" customFormat="1" ht="12.75" customHeight="1" x14ac:dyDescent="0.2">
      <c r="A24" s="49" t="s">
        <v>333</v>
      </c>
      <c r="B24" s="49"/>
      <c r="C24" s="36"/>
      <c r="D24" s="36"/>
      <c r="E24" s="36"/>
      <c r="F24" s="36"/>
      <c r="G24" s="36"/>
      <c r="H24" s="19"/>
      <c r="I24" s="19"/>
      <c r="J24" s="19"/>
      <c r="K24" s="36"/>
      <c r="L24" s="19"/>
      <c r="M24" s="19"/>
      <c r="N24" s="19"/>
      <c r="O24" s="19"/>
      <c r="P24" s="19"/>
      <c r="Q24" s="19"/>
      <c r="AG24" s="10"/>
    </row>
    <row r="25" spans="1:53" ht="12.75" customHeight="1" x14ac:dyDescent="0.2"/>
    <row r="26" spans="1:53" ht="22.5" customHeight="1" x14ac:dyDescent="0.2">
      <c r="A26" s="377" t="s">
        <v>316</v>
      </c>
    </row>
    <row r="27" spans="1:53" ht="12.75" customHeight="1" x14ac:dyDescent="0.2">
      <c r="A27" s="373" t="s">
        <v>415</v>
      </c>
    </row>
    <row r="32" spans="1:53" ht="12.75" x14ac:dyDescent="0.2">
      <c r="X32" s="351"/>
      <c r="Y32" s="351"/>
      <c r="Z32" s="351"/>
      <c r="AA32" s="351"/>
      <c r="AB32" s="351"/>
      <c r="AC32" s="351"/>
      <c r="AD32" s="351"/>
      <c r="AE32" s="351"/>
      <c r="AF32" s="351"/>
    </row>
    <row r="46" spans="3:3" x14ac:dyDescent="0.2">
      <c r="C46" s="378"/>
    </row>
  </sheetData>
  <sheetProtection sheet="1" objects="1" scenarios="1"/>
  <mergeCells count="12">
    <mergeCell ref="Q7:S7"/>
    <mergeCell ref="T7:V7"/>
    <mergeCell ref="Q3:V3"/>
    <mergeCell ref="Q4:V4"/>
    <mergeCell ref="A6:B8"/>
    <mergeCell ref="C6:H6"/>
    <mergeCell ref="J6:O6"/>
    <mergeCell ref="Q6:V6"/>
    <mergeCell ref="C7:E7"/>
    <mergeCell ref="F7:H7"/>
    <mergeCell ref="J7:L7"/>
    <mergeCell ref="M7:O7"/>
  </mergeCells>
  <dataValidations count="2">
    <dataValidation type="list" allowBlank="1" showInputMessage="1" showErrorMessage="1" sqref="Q3:V3 JM3:JR3 TI3:TN3 ADE3:ADJ3 ANA3:ANF3 AWW3:AXB3 BGS3:BGX3 BQO3:BQT3 CAK3:CAP3 CKG3:CKL3 CUC3:CUH3 DDY3:DED3 DNU3:DNZ3 DXQ3:DXV3 EHM3:EHR3 ERI3:ERN3 FBE3:FBJ3 FLA3:FLF3 FUW3:FVB3 GES3:GEX3 GOO3:GOT3 GYK3:GYP3 HIG3:HIL3 HSC3:HSH3 IBY3:ICD3 ILU3:ILZ3 IVQ3:IVV3 JFM3:JFR3 JPI3:JPN3 JZE3:JZJ3 KJA3:KJF3 KSW3:KTB3 LCS3:LCX3 LMO3:LMT3 LWK3:LWP3 MGG3:MGL3 MQC3:MQH3 MZY3:NAD3 NJU3:NJZ3 NTQ3:NTV3 ODM3:ODR3 ONI3:ONN3 OXE3:OXJ3 PHA3:PHF3 PQW3:PRB3 QAS3:QAX3 QKO3:QKT3 QUK3:QUP3 REG3:REL3 ROC3:ROH3 RXY3:RYD3 SHU3:SHZ3 SRQ3:SRV3 TBM3:TBR3 TLI3:TLN3 TVE3:TVJ3 UFA3:UFF3 UOW3:UPB3 UYS3:UYX3 VIO3:VIT3 VSK3:VSP3 WCG3:WCL3 WMC3:WMH3 WVY3:WWD3 Q65539:V65539 JM65539:JR65539 TI65539:TN65539 ADE65539:ADJ65539 ANA65539:ANF65539 AWW65539:AXB65539 BGS65539:BGX65539 BQO65539:BQT65539 CAK65539:CAP65539 CKG65539:CKL65539 CUC65539:CUH65539 DDY65539:DED65539 DNU65539:DNZ65539 DXQ65539:DXV65539 EHM65539:EHR65539 ERI65539:ERN65539 FBE65539:FBJ65539 FLA65539:FLF65539 FUW65539:FVB65539 GES65539:GEX65539 GOO65539:GOT65539 GYK65539:GYP65539 HIG65539:HIL65539 HSC65539:HSH65539 IBY65539:ICD65539 ILU65539:ILZ65539 IVQ65539:IVV65539 JFM65539:JFR65539 JPI65539:JPN65539 JZE65539:JZJ65539 KJA65539:KJF65539 KSW65539:KTB65539 LCS65539:LCX65539 LMO65539:LMT65539 LWK65539:LWP65539 MGG65539:MGL65539 MQC65539:MQH65539 MZY65539:NAD65539 NJU65539:NJZ65539 NTQ65539:NTV65539 ODM65539:ODR65539 ONI65539:ONN65539 OXE65539:OXJ65539 PHA65539:PHF65539 PQW65539:PRB65539 QAS65539:QAX65539 QKO65539:QKT65539 QUK65539:QUP65539 REG65539:REL65539 ROC65539:ROH65539 RXY65539:RYD65539 SHU65539:SHZ65539 SRQ65539:SRV65539 TBM65539:TBR65539 TLI65539:TLN65539 TVE65539:TVJ65539 UFA65539:UFF65539 UOW65539:UPB65539 UYS65539:UYX65539 VIO65539:VIT65539 VSK65539:VSP65539 WCG65539:WCL65539 WMC65539:WMH65539 WVY65539:WWD65539 Q131075:V131075 JM131075:JR131075 TI131075:TN131075 ADE131075:ADJ131075 ANA131075:ANF131075 AWW131075:AXB131075 BGS131075:BGX131075 BQO131075:BQT131075 CAK131075:CAP131075 CKG131075:CKL131075 CUC131075:CUH131075 DDY131075:DED131075 DNU131075:DNZ131075 DXQ131075:DXV131075 EHM131075:EHR131075 ERI131075:ERN131075 FBE131075:FBJ131075 FLA131075:FLF131075 FUW131075:FVB131075 GES131075:GEX131075 GOO131075:GOT131075 GYK131075:GYP131075 HIG131075:HIL131075 HSC131075:HSH131075 IBY131075:ICD131075 ILU131075:ILZ131075 IVQ131075:IVV131075 JFM131075:JFR131075 JPI131075:JPN131075 JZE131075:JZJ131075 KJA131075:KJF131075 KSW131075:KTB131075 LCS131075:LCX131075 LMO131075:LMT131075 LWK131075:LWP131075 MGG131075:MGL131075 MQC131075:MQH131075 MZY131075:NAD131075 NJU131075:NJZ131075 NTQ131075:NTV131075 ODM131075:ODR131075 ONI131075:ONN131075 OXE131075:OXJ131075 PHA131075:PHF131075 PQW131075:PRB131075 QAS131075:QAX131075 QKO131075:QKT131075 QUK131075:QUP131075 REG131075:REL131075 ROC131075:ROH131075 RXY131075:RYD131075 SHU131075:SHZ131075 SRQ131075:SRV131075 TBM131075:TBR131075 TLI131075:TLN131075 TVE131075:TVJ131075 UFA131075:UFF131075 UOW131075:UPB131075 UYS131075:UYX131075 VIO131075:VIT131075 VSK131075:VSP131075 WCG131075:WCL131075 WMC131075:WMH131075 WVY131075:WWD131075 Q196611:V196611 JM196611:JR196611 TI196611:TN196611 ADE196611:ADJ196611 ANA196611:ANF196611 AWW196611:AXB196611 BGS196611:BGX196611 BQO196611:BQT196611 CAK196611:CAP196611 CKG196611:CKL196611 CUC196611:CUH196611 DDY196611:DED196611 DNU196611:DNZ196611 DXQ196611:DXV196611 EHM196611:EHR196611 ERI196611:ERN196611 FBE196611:FBJ196611 FLA196611:FLF196611 FUW196611:FVB196611 GES196611:GEX196611 GOO196611:GOT196611 GYK196611:GYP196611 HIG196611:HIL196611 HSC196611:HSH196611 IBY196611:ICD196611 ILU196611:ILZ196611 IVQ196611:IVV196611 JFM196611:JFR196611 JPI196611:JPN196611 JZE196611:JZJ196611 KJA196611:KJF196611 KSW196611:KTB196611 LCS196611:LCX196611 LMO196611:LMT196611 LWK196611:LWP196611 MGG196611:MGL196611 MQC196611:MQH196611 MZY196611:NAD196611 NJU196611:NJZ196611 NTQ196611:NTV196611 ODM196611:ODR196611 ONI196611:ONN196611 OXE196611:OXJ196611 PHA196611:PHF196611 PQW196611:PRB196611 QAS196611:QAX196611 QKO196611:QKT196611 QUK196611:QUP196611 REG196611:REL196611 ROC196611:ROH196611 RXY196611:RYD196611 SHU196611:SHZ196611 SRQ196611:SRV196611 TBM196611:TBR196611 TLI196611:TLN196611 TVE196611:TVJ196611 UFA196611:UFF196611 UOW196611:UPB196611 UYS196611:UYX196611 VIO196611:VIT196611 VSK196611:VSP196611 WCG196611:WCL196611 WMC196611:WMH196611 WVY196611:WWD196611 Q262147:V262147 JM262147:JR262147 TI262147:TN262147 ADE262147:ADJ262147 ANA262147:ANF262147 AWW262147:AXB262147 BGS262147:BGX262147 BQO262147:BQT262147 CAK262147:CAP262147 CKG262147:CKL262147 CUC262147:CUH262147 DDY262147:DED262147 DNU262147:DNZ262147 DXQ262147:DXV262147 EHM262147:EHR262147 ERI262147:ERN262147 FBE262147:FBJ262147 FLA262147:FLF262147 FUW262147:FVB262147 GES262147:GEX262147 GOO262147:GOT262147 GYK262147:GYP262147 HIG262147:HIL262147 HSC262147:HSH262147 IBY262147:ICD262147 ILU262147:ILZ262147 IVQ262147:IVV262147 JFM262147:JFR262147 JPI262147:JPN262147 JZE262147:JZJ262147 KJA262147:KJF262147 KSW262147:KTB262147 LCS262147:LCX262147 LMO262147:LMT262147 LWK262147:LWP262147 MGG262147:MGL262147 MQC262147:MQH262147 MZY262147:NAD262147 NJU262147:NJZ262147 NTQ262147:NTV262147 ODM262147:ODR262147 ONI262147:ONN262147 OXE262147:OXJ262147 PHA262147:PHF262147 PQW262147:PRB262147 QAS262147:QAX262147 QKO262147:QKT262147 QUK262147:QUP262147 REG262147:REL262147 ROC262147:ROH262147 RXY262147:RYD262147 SHU262147:SHZ262147 SRQ262147:SRV262147 TBM262147:TBR262147 TLI262147:TLN262147 TVE262147:TVJ262147 UFA262147:UFF262147 UOW262147:UPB262147 UYS262147:UYX262147 VIO262147:VIT262147 VSK262147:VSP262147 WCG262147:WCL262147 WMC262147:WMH262147 WVY262147:WWD262147 Q327683:V327683 JM327683:JR327683 TI327683:TN327683 ADE327683:ADJ327683 ANA327683:ANF327683 AWW327683:AXB327683 BGS327683:BGX327683 BQO327683:BQT327683 CAK327683:CAP327683 CKG327683:CKL327683 CUC327683:CUH327683 DDY327683:DED327683 DNU327683:DNZ327683 DXQ327683:DXV327683 EHM327683:EHR327683 ERI327683:ERN327683 FBE327683:FBJ327683 FLA327683:FLF327683 FUW327683:FVB327683 GES327683:GEX327683 GOO327683:GOT327683 GYK327683:GYP327683 HIG327683:HIL327683 HSC327683:HSH327683 IBY327683:ICD327683 ILU327683:ILZ327683 IVQ327683:IVV327683 JFM327683:JFR327683 JPI327683:JPN327683 JZE327683:JZJ327683 KJA327683:KJF327683 KSW327683:KTB327683 LCS327683:LCX327683 LMO327683:LMT327683 LWK327683:LWP327683 MGG327683:MGL327683 MQC327683:MQH327683 MZY327683:NAD327683 NJU327683:NJZ327683 NTQ327683:NTV327683 ODM327683:ODR327683 ONI327683:ONN327683 OXE327683:OXJ327683 PHA327683:PHF327683 PQW327683:PRB327683 QAS327683:QAX327683 QKO327683:QKT327683 QUK327683:QUP327683 REG327683:REL327683 ROC327683:ROH327683 RXY327683:RYD327683 SHU327683:SHZ327683 SRQ327683:SRV327683 TBM327683:TBR327683 TLI327683:TLN327683 TVE327683:TVJ327683 UFA327683:UFF327683 UOW327683:UPB327683 UYS327683:UYX327683 VIO327683:VIT327683 VSK327683:VSP327683 WCG327683:WCL327683 WMC327683:WMH327683 WVY327683:WWD327683 Q393219:V393219 JM393219:JR393219 TI393219:TN393219 ADE393219:ADJ393219 ANA393219:ANF393219 AWW393219:AXB393219 BGS393219:BGX393219 BQO393219:BQT393219 CAK393219:CAP393219 CKG393219:CKL393219 CUC393219:CUH393219 DDY393219:DED393219 DNU393219:DNZ393219 DXQ393219:DXV393219 EHM393219:EHR393219 ERI393219:ERN393219 FBE393219:FBJ393219 FLA393219:FLF393219 FUW393219:FVB393219 GES393219:GEX393219 GOO393219:GOT393219 GYK393219:GYP393219 HIG393219:HIL393219 HSC393219:HSH393219 IBY393219:ICD393219 ILU393219:ILZ393219 IVQ393219:IVV393219 JFM393219:JFR393219 JPI393219:JPN393219 JZE393219:JZJ393219 KJA393219:KJF393219 KSW393219:KTB393219 LCS393219:LCX393219 LMO393219:LMT393219 LWK393219:LWP393219 MGG393219:MGL393219 MQC393219:MQH393219 MZY393219:NAD393219 NJU393219:NJZ393219 NTQ393219:NTV393219 ODM393219:ODR393219 ONI393219:ONN393219 OXE393219:OXJ393219 PHA393219:PHF393219 PQW393219:PRB393219 QAS393219:QAX393219 QKO393219:QKT393219 QUK393219:QUP393219 REG393219:REL393219 ROC393219:ROH393219 RXY393219:RYD393219 SHU393219:SHZ393219 SRQ393219:SRV393219 TBM393219:TBR393219 TLI393219:TLN393219 TVE393219:TVJ393219 UFA393219:UFF393219 UOW393219:UPB393219 UYS393219:UYX393219 VIO393219:VIT393219 VSK393219:VSP393219 WCG393219:WCL393219 WMC393219:WMH393219 WVY393219:WWD393219 Q458755:V458755 JM458755:JR458755 TI458755:TN458755 ADE458755:ADJ458755 ANA458755:ANF458755 AWW458755:AXB458755 BGS458755:BGX458755 BQO458755:BQT458755 CAK458755:CAP458755 CKG458755:CKL458755 CUC458755:CUH458755 DDY458755:DED458755 DNU458755:DNZ458755 DXQ458755:DXV458755 EHM458755:EHR458755 ERI458755:ERN458755 FBE458755:FBJ458755 FLA458755:FLF458755 FUW458755:FVB458755 GES458755:GEX458755 GOO458755:GOT458755 GYK458755:GYP458755 HIG458755:HIL458755 HSC458755:HSH458755 IBY458755:ICD458755 ILU458755:ILZ458755 IVQ458755:IVV458755 JFM458755:JFR458755 JPI458755:JPN458755 JZE458755:JZJ458755 KJA458755:KJF458755 KSW458755:KTB458755 LCS458755:LCX458755 LMO458755:LMT458755 LWK458755:LWP458755 MGG458755:MGL458755 MQC458755:MQH458755 MZY458755:NAD458755 NJU458755:NJZ458755 NTQ458755:NTV458755 ODM458755:ODR458755 ONI458755:ONN458755 OXE458755:OXJ458755 PHA458755:PHF458755 PQW458755:PRB458755 QAS458755:QAX458755 QKO458755:QKT458755 QUK458755:QUP458755 REG458755:REL458755 ROC458755:ROH458755 RXY458755:RYD458755 SHU458755:SHZ458755 SRQ458755:SRV458755 TBM458755:TBR458755 TLI458755:TLN458755 TVE458755:TVJ458755 UFA458755:UFF458755 UOW458755:UPB458755 UYS458755:UYX458755 VIO458755:VIT458755 VSK458755:VSP458755 WCG458755:WCL458755 WMC458755:WMH458755 WVY458755:WWD458755 Q524291:V524291 JM524291:JR524291 TI524291:TN524291 ADE524291:ADJ524291 ANA524291:ANF524291 AWW524291:AXB524291 BGS524291:BGX524291 BQO524291:BQT524291 CAK524291:CAP524291 CKG524291:CKL524291 CUC524291:CUH524291 DDY524291:DED524291 DNU524291:DNZ524291 DXQ524291:DXV524291 EHM524291:EHR524291 ERI524291:ERN524291 FBE524291:FBJ524291 FLA524291:FLF524291 FUW524291:FVB524291 GES524291:GEX524291 GOO524291:GOT524291 GYK524291:GYP524291 HIG524291:HIL524291 HSC524291:HSH524291 IBY524291:ICD524291 ILU524291:ILZ524291 IVQ524291:IVV524291 JFM524291:JFR524291 JPI524291:JPN524291 JZE524291:JZJ524291 KJA524291:KJF524291 KSW524291:KTB524291 LCS524291:LCX524291 LMO524291:LMT524291 LWK524291:LWP524291 MGG524291:MGL524291 MQC524291:MQH524291 MZY524291:NAD524291 NJU524291:NJZ524291 NTQ524291:NTV524291 ODM524291:ODR524291 ONI524291:ONN524291 OXE524291:OXJ524291 PHA524291:PHF524291 PQW524291:PRB524291 QAS524291:QAX524291 QKO524291:QKT524291 QUK524291:QUP524291 REG524291:REL524291 ROC524291:ROH524291 RXY524291:RYD524291 SHU524291:SHZ524291 SRQ524291:SRV524291 TBM524291:TBR524291 TLI524291:TLN524291 TVE524291:TVJ524291 UFA524291:UFF524291 UOW524291:UPB524291 UYS524291:UYX524291 VIO524291:VIT524291 VSK524291:VSP524291 WCG524291:WCL524291 WMC524291:WMH524291 WVY524291:WWD524291 Q589827:V589827 JM589827:JR589827 TI589827:TN589827 ADE589827:ADJ589827 ANA589827:ANF589827 AWW589827:AXB589827 BGS589827:BGX589827 BQO589827:BQT589827 CAK589827:CAP589827 CKG589827:CKL589827 CUC589827:CUH589827 DDY589827:DED589827 DNU589827:DNZ589827 DXQ589827:DXV589827 EHM589827:EHR589827 ERI589827:ERN589827 FBE589827:FBJ589827 FLA589827:FLF589827 FUW589827:FVB589827 GES589827:GEX589827 GOO589827:GOT589827 GYK589827:GYP589827 HIG589827:HIL589827 HSC589827:HSH589827 IBY589827:ICD589827 ILU589827:ILZ589827 IVQ589827:IVV589827 JFM589827:JFR589827 JPI589827:JPN589827 JZE589827:JZJ589827 KJA589827:KJF589827 KSW589827:KTB589827 LCS589827:LCX589827 LMO589827:LMT589827 LWK589827:LWP589827 MGG589827:MGL589827 MQC589827:MQH589827 MZY589827:NAD589827 NJU589827:NJZ589827 NTQ589827:NTV589827 ODM589827:ODR589827 ONI589827:ONN589827 OXE589827:OXJ589827 PHA589827:PHF589827 PQW589827:PRB589827 QAS589827:QAX589827 QKO589827:QKT589827 QUK589827:QUP589827 REG589827:REL589827 ROC589827:ROH589827 RXY589827:RYD589827 SHU589827:SHZ589827 SRQ589827:SRV589827 TBM589827:TBR589827 TLI589827:TLN589827 TVE589827:TVJ589827 UFA589827:UFF589827 UOW589827:UPB589827 UYS589827:UYX589827 VIO589827:VIT589827 VSK589827:VSP589827 WCG589827:WCL589827 WMC589827:WMH589827 WVY589827:WWD589827 Q655363:V655363 JM655363:JR655363 TI655363:TN655363 ADE655363:ADJ655363 ANA655363:ANF655363 AWW655363:AXB655363 BGS655363:BGX655363 BQO655363:BQT655363 CAK655363:CAP655363 CKG655363:CKL655363 CUC655363:CUH655363 DDY655363:DED655363 DNU655363:DNZ655363 DXQ655363:DXV655363 EHM655363:EHR655363 ERI655363:ERN655363 FBE655363:FBJ655363 FLA655363:FLF655363 FUW655363:FVB655363 GES655363:GEX655363 GOO655363:GOT655363 GYK655363:GYP655363 HIG655363:HIL655363 HSC655363:HSH655363 IBY655363:ICD655363 ILU655363:ILZ655363 IVQ655363:IVV655363 JFM655363:JFR655363 JPI655363:JPN655363 JZE655363:JZJ655363 KJA655363:KJF655363 KSW655363:KTB655363 LCS655363:LCX655363 LMO655363:LMT655363 LWK655363:LWP655363 MGG655363:MGL655363 MQC655363:MQH655363 MZY655363:NAD655363 NJU655363:NJZ655363 NTQ655363:NTV655363 ODM655363:ODR655363 ONI655363:ONN655363 OXE655363:OXJ655363 PHA655363:PHF655363 PQW655363:PRB655363 QAS655363:QAX655363 QKO655363:QKT655363 QUK655363:QUP655363 REG655363:REL655363 ROC655363:ROH655363 RXY655363:RYD655363 SHU655363:SHZ655363 SRQ655363:SRV655363 TBM655363:TBR655363 TLI655363:TLN655363 TVE655363:TVJ655363 UFA655363:UFF655363 UOW655363:UPB655363 UYS655363:UYX655363 VIO655363:VIT655363 VSK655363:VSP655363 WCG655363:WCL655363 WMC655363:WMH655363 WVY655363:WWD655363 Q720899:V720899 JM720899:JR720899 TI720899:TN720899 ADE720899:ADJ720899 ANA720899:ANF720899 AWW720899:AXB720899 BGS720899:BGX720899 BQO720899:BQT720899 CAK720899:CAP720899 CKG720899:CKL720899 CUC720899:CUH720899 DDY720899:DED720899 DNU720899:DNZ720899 DXQ720899:DXV720899 EHM720899:EHR720899 ERI720899:ERN720899 FBE720899:FBJ720899 FLA720899:FLF720899 FUW720899:FVB720899 GES720899:GEX720899 GOO720899:GOT720899 GYK720899:GYP720899 HIG720899:HIL720899 HSC720899:HSH720899 IBY720899:ICD720899 ILU720899:ILZ720899 IVQ720899:IVV720899 JFM720899:JFR720899 JPI720899:JPN720899 JZE720899:JZJ720899 KJA720899:KJF720899 KSW720899:KTB720899 LCS720899:LCX720899 LMO720899:LMT720899 LWK720899:LWP720899 MGG720899:MGL720899 MQC720899:MQH720899 MZY720899:NAD720899 NJU720899:NJZ720899 NTQ720899:NTV720899 ODM720899:ODR720899 ONI720899:ONN720899 OXE720899:OXJ720899 PHA720899:PHF720899 PQW720899:PRB720899 QAS720899:QAX720899 QKO720899:QKT720899 QUK720899:QUP720899 REG720899:REL720899 ROC720899:ROH720899 RXY720899:RYD720899 SHU720899:SHZ720899 SRQ720899:SRV720899 TBM720899:TBR720899 TLI720899:TLN720899 TVE720899:TVJ720899 UFA720899:UFF720899 UOW720899:UPB720899 UYS720899:UYX720899 VIO720899:VIT720899 VSK720899:VSP720899 WCG720899:WCL720899 WMC720899:WMH720899 WVY720899:WWD720899 Q786435:V786435 JM786435:JR786435 TI786435:TN786435 ADE786435:ADJ786435 ANA786435:ANF786435 AWW786435:AXB786435 BGS786435:BGX786435 BQO786435:BQT786435 CAK786435:CAP786435 CKG786435:CKL786435 CUC786435:CUH786435 DDY786435:DED786435 DNU786435:DNZ786435 DXQ786435:DXV786435 EHM786435:EHR786435 ERI786435:ERN786435 FBE786435:FBJ786435 FLA786435:FLF786435 FUW786435:FVB786435 GES786435:GEX786435 GOO786435:GOT786435 GYK786435:GYP786435 HIG786435:HIL786435 HSC786435:HSH786435 IBY786435:ICD786435 ILU786435:ILZ786435 IVQ786435:IVV786435 JFM786435:JFR786435 JPI786435:JPN786435 JZE786435:JZJ786435 KJA786435:KJF786435 KSW786435:KTB786435 LCS786435:LCX786435 LMO786435:LMT786435 LWK786435:LWP786435 MGG786435:MGL786435 MQC786435:MQH786435 MZY786435:NAD786435 NJU786435:NJZ786435 NTQ786435:NTV786435 ODM786435:ODR786435 ONI786435:ONN786435 OXE786435:OXJ786435 PHA786435:PHF786435 PQW786435:PRB786435 QAS786435:QAX786435 QKO786435:QKT786435 QUK786435:QUP786435 REG786435:REL786435 ROC786435:ROH786435 RXY786435:RYD786435 SHU786435:SHZ786435 SRQ786435:SRV786435 TBM786435:TBR786435 TLI786435:TLN786435 TVE786435:TVJ786435 UFA786435:UFF786435 UOW786435:UPB786435 UYS786435:UYX786435 VIO786435:VIT786435 VSK786435:VSP786435 WCG786435:WCL786435 WMC786435:WMH786435 WVY786435:WWD786435 Q851971:V851971 JM851971:JR851971 TI851971:TN851971 ADE851971:ADJ851971 ANA851971:ANF851971 AWW851971:AXB851971 BGS851971:BGX851971 BQO851971:BQT851971 CAK851971:CAP851971 CKG851971:CKL851971 CUC851971:CUH851971 DDY851971:DED851971 DNU851971:DNZ851971 DXQ851971:DXV851971 EHM851971:EHR851971 ERI851971:ERN851971 FBE851971:FBJ851971 FLA851971:FLF851971 FUW851971:FVB851971 GES851971:GEX851971 GOO851971:GOT851971 GYK851971:GYP851971 HIG851971:HIL851971 HSC851971:HSH851971 IBY851971:ICD851971 ILU851971:ILZ851971 IVQ851971:IVV851971 JFM851971:JFR851971 JPI851971:JPN851971 JZE851971:JZJ851971 KJA851971:KJF851971 KSW851971:KTB851971 LCS851971:LCX851971 LMO851971:LMT851971 LWK851971:LWP851971 MGG851971:MGL851971 MQC851971:MQH851971 MZY851971:NAD851971 NJU851971:NJZ851971 NTQ851971:NTV851971 ODM851971:ODR851971 ONI851971:ONN851971 OXE851971:OXJ851971 PHA851971:PHF851971 PQW851971:PRB851971 QAS851971:QAX851971 QKO851971:QKT851971 QUK851971:QUP851971 REG851971:REL851971 ROC851971:ROH851971 RXY851971:RYD851971 SHU851971:SHZ851971 SRQ851971:SRV851971 TBM851971:TBR851971 TLI851971:TLN851971 TVE851971:TVJ851971 UFA851971:UFF851971 UOW851971:UPB851971 UYS851971:UYX851971 VIO851971:VIT851971 VSK851971:VSP851971 WCG851971:WCL851971 WMC851971:WMH851971 WVY851971:WWD851971 Q917507:V917507 JM917507:JR917507 TI917507:TN917507 ADE917507:ADJ917507 ANA917507:ANF917507 AWW917507:AXB917507 BGS917507:BGX917507 BQO917507:BQT917507 CAK917507:CAP917507 CKG917507:CKL917507 CUC917507:CUH917507 DDY917507:DED917507 DNU917507:DNZ917507 DXQ917507:DXV917507 EHM917507:EHR917507 ERI917507:ERN917507 FBE917507:FBJ917507 FLA917507:FLF917507 FUW917507:FVB917507 GES917507:GEX917507 GOO917507:GOT917507 GYK917507:GYP917507 HIG917507:HIL917507 HSC917507:HSH917507 IBY917507:ICD917507 ILU917507:ILZ917507 IVQ917507:IVV917507 JFM917507:JFR917507 JPI917507:JPN917507 JZE917507:JZJ917507 KJA917507:KJF917507 KSW917507:KTB917507 LCS917507:LCX917507 LMO917507:LMT917507 LWK917507:LWP917507 MGG917507:MGL917507 MQC917507:MQH917507 MZY917507:NAD917507 NJU917507:NJZ917507 NTQ917507:NTV917507 ODM917507:ODR917507 ONI917507:ONN917507 OXE917507:OXJ917507 PHA917507:PHF917507 PQW917507:PRB917507 QAS917507:QAX917507 QKO917507:QKT917507 QUK917507:QUP917507 REG917507:REL917507 ROC917507:ROH917507 RXY917507:RYD917507 SHU917507:SHZ917507 SRQ917507:SRV917507 TBM917507:TBR917507 TLI917507:TLN917507 TVE917507:TVJ917507 UFA917507:UFF917507 UOW917507:UPB917507 UYS917507:UYX917507 VIO917507:VIT917507 VSK917507:VSP917507 WCG917507:WCL917507 WMC917507:WMH917507 WVY917507:WWD917507 Q983043:V983043 JM983043:JR983043 TI983043:TN983043 ADE983043:ADJ983043 ANA983043:ANF983043 AWW983043:AXB983043 BGS983043:BGX983043 BQO983043:BQT983043 CAK983043:CAP983043 CKG983043:CKL983043 CUC983043:CUH983043 DDY983043:DED983043 DNU983043:DNZ983043 DXQ983043:DXV983043 EHM983043:EHR983043 ERI983043:ERN983043 FBE983043:FBJ983043 FLA983043:FLF983043 FUW983043:FVB983043 GES983043:GEX983043 GOO983043:GOT983043 GYK983043:GYP983043 HIG983043:HIL983043 HSC983043:HSH983043 IBY983043:ICD983043 ILU983043:ILZ983043 IVQ983043:IVV983043 JFM983043:JFR983043 JPI983043:JPN983043 JZE983043:JZJ983043 KJA983043:KJF983043 KSW983043:KTB983043 LCS983043:LCX983043 LMO983043:LMT983043 LWK983043:LWP983043 MGG983043:MGL983043 MQC983043:MQH983043 MZY983043:NAD983043 NJU983043:NJZ983043 NTQ983043:NTV983043 ODM983043:ODR983043 ONI983043:ONN983043 OXE983043:OXJ983043 PHA983043:PHF983043 PQW983043:PRB983043 QAS983043:QAX983043 QKO983043:QKT983043 QUK983043:QUP983043 REG983043:REL983043 ROC983043:ROH983043 RXY983043:RYD983043 SHU983043:SHZ983043 SRQ983043:SRV983043 TBM983043:TBR983043 TLI983043:TLN983043 TVE983043:TVJ983043 UFA983043:UFF983043 UOW983043:UPB983043 UYS983043:UYX983043 VIO983043:VIT983043 VSK983043:VSP983043 WCG983043:WCL983043 WMC983043:WMH983043 WVY983043:WWD983043">
      <formula1>$AA$1:$AA$9</formula1>
    </dataValidation>
    <dataValidation type="list" allowBlank="1" showInputMessage="1" showErrorMessage="1" sqref="Q4:V4 JM4:JR4 TI4:TN4 ADE4:ADJ4 ANA4:ANF4 AWW4:AXB4 BGS4:BGX4 BQO4:BQT4 CAK4:CAP4 CKG4:CKL4 CUC4:CUH4 DDY4:DED4 DNU4:DNZ4 DXQ4:DXV4 EHM4:EHR4 ERI4:ERN4 FBE4:FBJ4 FLA4:FLF4 FUW4:FVB4 GES4:GEX4 GOO4:GOT4 GYK4:GYP4 HIG4:HIL4 HSC4:HSH4 IBY4:ICD4 ILU4:ILZ4 IVQ4:IVV4 JFM4:JFR4 JPI4:JPN4 JZE4:JZJ4 KJA4:KJF4 KSW4:KTB4 LCS4:LCX4 LMO4:LMT4 LWK4:LWP4 MGG4:MGL4 MQC4:MQH4 MZY4:NAD4 NJU4:NJZ4 NTQ4:NTV4 ODM4:ODR4 ONI4:ONN4 OXE4:OXJ4 PHA4:PHF4 PQW4:PRB4 QAS4:QAX4 QKO4:QKT4 QUK4:QUP4 REG4:REL4 ROC4:ROH4 RXY4:RYD4 SHU4:SHZ4 SRQ4:SRV4 TBM4:TBR4 TLI4:TLN4 TVE4:TVJ4 UFA4:UFF4 UOW4:UPB4 UYS4:UYX4 VIO4:VIT4 VSK4:VSP4 WCG4:WCL4 WMC4:WMH4 WVY4:WWD4 Q65540:V65540 JM65540:JR65540 TI65540:TN65540 ADE65540:ADJ65540 ANA65540:ANF65540 AWW65540:AXB65540 BGS65540:BGX65540 BQO65540:BQT65540 CAK65540:CAP65540 CKG65540:CKL65540 CUC65540:CUH65540 DDY65540:DED65540 DNU65540:DNZ65540 DXQ65540:DXV65540 EHM65540:EHR65540 ERI65540:ERN65540 FBE65540:FBJ65540 FLA65540:FLF65540 FUW65540:FVB65540 GES65540:GEX65540 GOO65540:GOT65540 GYK65540:GYP65540 HIG65540:HIL65540 HSC65540:HSH65540 IBY65540:ICD65540 ILU65540:ILZ65540 IVQ65540:IVV65540 JFM65540:JFR65540 JPI65540:JPN65540 JZE65540:JZJ65540 KJA65540:KJF65540 KSW65540:KTB65540 LCS65540:LCX65540 LMO65540:LMT65540 LWK65540:LWP65540 MGG65540:MGL65540 MQC65540:MQH65540 MZY65540:NAD65540 NJU65540:NJZ65540 NTQ65540:NTV65540 ODM65540:ODR65540 ONI65540:ONN65540 OXE65540:OXJ65540 PHA65540:PHF65540 PQW65540:PRB65540 QAS65540:QAX65540 QKO65540:QKT65540 QUK65540:QUP65540 REG65540:REL65540 ROC65540:ROH65540 RXY65540:RYD65540 SHU65540:SHZ65540 SRQ65540:SRV65540 TBM65540:TBR65540 TLI65540:TLN65540 TVE65540:TVJ65540 UFA65540:UFF65540 UOW65540:UPB65540 UYS65540:UYX65540 VIO65540:VIT65540 VSK65540:VSP65540 WCG65540:WCL65540 WMC65540:WMH65540 WVY65540:WWD65540 Q131076:V131076 JM131076:JR131076 TI131076:TN131076 ADE131076:ADJ131076 ANA131076:ANF131076 AWW131076:AXB131076 BGS131076:BGX131076 BQO131076:BQT131076 CAK131076:CAP131076 CKG131076:CKL131076 CUC131076:CUH131076 DDY131076:DED131076 DNU131076:DNZ131076 DXQ131076:DXV131076 EHM131076:EHR131076 ERI131076:ERN131076 FBE131076:FBJ131076 FLA131076:FLF131076 FUW131076:FVB131076 GES131076:GEX131076 GOO131076:GOT131076 GYK131076:GYP131076 HIG131076:HIL131076 HSC131076:HSH131076 IBY131076:ICD131076 ILU131076:ILZ131076 IVQ131076:IVV131076 JFM131076:JFR131076 JPI131076:JPN131076 JZE131076:JZJ131076 KJA131076:KJF131076 KSW131076:KTB131076 LCS131076:LCX131076 LMO131076:LMT131076 LWK131076:LWP131076 MGG131076:MGL131076 MQC131076:MQH131076 MZY131076:NAD131076 NJU131076:NJZ131076 NTQ131076:NTV131076 ODM131076:ODR131076 ONI131076:ONN131076 OXE131076:OXJ131076 PHA131076:PHF131076 PQW131076:PRB131076 QAS131076:QAX131076 QKO131076:QKT131076 QUK131076:QUP131076 REG131076:REL131076 ROC131076:ROH131076 RXY131076:RYD131076 SHU131076:SHZ131076 SRQ131076:SRV131076 TBM131076:TBR131076 TLI131076:TLN131076 TVE131076:TVJ131076 UFA131076:UFF131076 UOW131076:UPB131076 UYS131076:UYX131076 VIO131076:VIT131076 VSK131076:VSP131076 WCG131076:WCL131076 WMC131076:WMH131076 WVY131076:WWD131076 Q196612:V196612 JM196612:JR196612 TI196612:TN196612 ADE196612:ADJ196612 ANA196612:ANF196612 AWW196612:AXB196612 BGS196612:BGX196612 BQO196612:BQT196612 CAK196612:CAP196612 CKG196612:CKL196612 CUC196612:CUH196612 DDY196612:DED196612 DNU196612:DNZ196612 DXQ196612:DXV196612 EHM196612:EHR196612 ERI196612:ERN196612 FBE196612:FBJ196612 FLA196612:FLF196612 FUW196612:FVB196612 GES196612:GEX196612 GOO196612:GOT196612 GYK196612:GYP196612 HIG196612:HIL196612 HSC196612:HSH196612 IBY196612:ICD196612 ILU196612:ILZ196612 IVQ196612:IVV196612 JFM196612:JFR196612 JPI196612:JPN196612 JZE196612:JZJ196612 KJA196612:KJF196612 KSW196612:KTB196612 LCS196612:LCX196612 LMO196612:LMT196612 LWK196612:LWP196612 MGG196612:MGL196612 MQC196612:MQH196612 MZY196612:NAD196612 NJU196612:NJZ196612 NTQ196612:NTV196612 ODM196612:ODR196612 ONI196612:ONN196612 OXE196612:OXJ196612 PHA196612:PHF196612 PQW196612:PRB196612 QAS196612:QAX196612 QKO196612:QKT196612 QUK196612:QUP196612 REG196612:REL196612 ROC196612:ROH196612 RXY196612:RYD196612 SHU196612:SHZ196612 SRQ196612:SRV196612 TBM196612:TBR196612 TLI196612:TLN196612 TVE196612:TVJ196612 UFA196612:UFF196612 UOW196612:UPB196612 UYS196612:UYX196612 VIO196612:VIT196612 VSK196612:VSP196612 WCG196612:WCL196612 WMC196612:WMH196612 WVY196612:WWD196612 Q262148:V262148 JM262148:JR262148 TI262148:TN262148 ADE262148:ADJ262148 ANA262148:ANF262148 AWW262148:AXB262148 BGS262148:BGX262148 BQO262148:BQT262148 CAK262148:CAP262148 CKG262148:CKL262148 CUC262148:CUH262148 DDY262148:DED262148 DNU262148:DNZ262148 DXQ262148:DXV262148 EHM262148:EHR262148 ERI262148:ERN262148 FBE262148:FBJ262148 FLA262148:FLF262148 FUW262148:FVB262148 GES262148:GEX262148 GOO262148:GOT262148 GYK262148:GYP262148 HIG262148:HIL262148 HSC262148:HSH262148 IBY262148:ICD262148 ILU262148:ILZ262148 IVQ262148:IVV262148 JFM262148:JFR262148 JPI262148:JPN262148 JZE262148:JZJ262148 KJA262148:KJF262148 KSW262148:KTB262148 LCS262148:LCX262148 LMO262148:LMT262148 LWK262148:LWP262148 MGG262148:MGL262148 MQC262148:MQH262148 MZY262148:NAD262148 NJU262148:NJZ262148 NTQ262148:NTV262148 ODM262148:ODR262148 ONI262148:ONN262148 OXE262148:OXJ262148 PHA262148:PHF262148 PQW262148:PRB262148 QAS262148:QAX262148 QKO262148:QKT262148 QUK262148:QUP262148 REG262148:REL262148 ROC262148:ROH262148 RXY262148:RYD262148 SHU262148:SHZ262148 SRQ262148:SRV262148 TBM262148:TBR262148 TLI262148:TLN262148 TVE262148:TVJ262148 UFA262148:UFF262148 UOW262148:UPB262148 UYS262148:UYX262148 VIO262148:VIT262148 VSK262148:VSP262148 WCG262148:WCL262148 WMC262148:WMH262148 WVY262148:WWD262148 Q327684:V327684 JM327684:JR327684 TI327684:TN327684 ADE327684:ADJ327684 ANA327684:ANF327684 AWW327684:AXB327684 BGS327684:BGX327684 BQO327684:BQT327684 CAK327684:CAP327684 CKG327684:CKL327684 CUC327684:CUH327684 DDY327684:DED327684 DNU327684:DNZ327684 DXQ327684:DXV327684 EHM327684:EHR327684 ERI327684:ERN327684 FBE327684:FBJ327684 FLA327684:FLF327684 FUW327684:FVB327684 GES327684:GEX327684 GOO327684:GOT327684 GYK327684:GYP327684 HIG327684:HIL327684 HSC327684:HSH327684 IBY327684:ICD327684 ILU327684:ILZ327684 IVQ327684:IVV327684 JFM327684:JFR327684 JPI327684:JPN327684 JZE327684:JZJ327684 KJA327684:KJF327684 KSW327684:KTB327684 LCS327684:LCX327684 LMO327684:LMT327684 LWK327684:LWP327684 MGG327684:MGL327684 MQC327684:MQH327684 MZY327684:NAD327684 NJU327684:NJZ327684 NTQ327684:NTV327684 ODM327684:ODR327684 ONI327684:ONN327684 OXE327684:OXJ327684 PHA327684:PHF327684 PQW327684:PRB327684 QAS327684:QAX327684 QKO327684:QKT327684 QUK327684:QUP327684 REG327684:REL327684 ROC327684:ROH327684 RXY327684:RYD327684 SHU327684:SHZ327684 SRQ327684:SRV327684 TBM327684:TBR327684 TLI327684:TLN327684 TVE327684:TVJ327684 UFA327684:UFF327684 UOW327684:UPB327684 UYS327684:UYX327684 VIO327684:VIT327684 VSK327684:VSP327684 WCG327684:WCL327684 WMC327684:WMH327684 WVY327684:WWD327684 Q393220:V393220 JM393220:JR393220 TI393220:TN393220 ADE393220:ADJ393220 ANA393220:ANF393220 AWW393220:AXB393220 BGS393220:BGX393220 BQO393220:BQT393220 CAK393220:CAP393220 CKG393220:CKL393220 CUC393220:CUH393220 DDY393220:DED393220 DNU393220:DNZ393220 DXQ393220:DXV393220 EHM393220:EHR393220 ERI393220:ERN393220 FBE393220:FBJ393220 FLA393220:FLF393220 FUW393220:FVB393220 GES393220:GEX393220 GOO393220:GOT393220 GYK393220:GYP393220 HIG393220:HIL393220 HSC393220:HSH393220 IBY393220:ICD393220 ILU393220:ILZ393220 IVQ393220:IVV393220 JFM393220:JFR393220 JPI393220:JPN393220 JZE393220:JZJ393220 KJA393220:KJF393220 KSW393220:KTB393220 LCS393220:LCX393220 LMO393220:LMT393220 LWK393220:LWP393220 MGG393220:MGL393220 MQC393220:MQH393220 MZY393220:NAD393220 NJU393220:NJZ393220 NTQ393220:NTV393220 ODM393220:ODR393220 ONI393220:ONN393220 OXE393220:OXJ393220 PHA393220:PHF393220 PQW393220:PRB393220 QAS393220:QAX393220 QKO393220:QKT393220 QUK393220:QUP393220 REG393220:REL393220 ROC393220:ROH393220 RXY393220:RYD393220 SHU393220:SHZ393220 SRQ393220:SRV393220 TBM393220:TBR393220 TLI393220:TLN393220 TVE393220:TVJ393220 UFA393220:UFF393220 UOW393220:UPB393220 UYS393220:UYX393220 VIO393220:VIT393220 VSK393220:VSP393220 WCG393220:WCL393220 WMC393220:WMH393220 WVY393220:WWD393220 Q458756:V458756 JM458756:JR458756 TI458756:TN458756 ADE458756:ADJ458756 ANA458756:ANF458756 AWW458756:AXB458756 BGS458756:BGX458756 BQO458756:BQT458756 CAK458756:CAP458756 CKG458756:CKL458756 CUC458756:CUH458756 DDY458756:DED458756 DNU458756:DNZ458756 DXQ458756:DXV458756 EHM458756:EHR458756 ERI458756:ERN458756 FBE458756:FBJ458756 FLA458756:FLF458756 FUW458756:FVB458756 GES458756:GEX458756 GOO458756:GOT458756 GYK458756:GYP458756 HIG458756:HIL458756 HSC458756:HSH458756 IBY458756:ICD458756 ILU458756:ILZ458756 IVQ458756:IVV458756 JFM458756:JFR458756 JPI458756:JPN458756 JZE458756:JZJ458756 KJA458756:KJF458756 KSW458756:KTB458756 LCS458756:LCX458756 LMO458756:LMT458756 LWK458756:LWP458756 MGG458756:MGL458756 MQC458756:MQH458756 MZY458756:NAD458756 NJU458756:NJZ458756 NTQ458756:NTV458756 ODM458756:ODR458756 ONI458756:ONN458756 OXE458756:OXJ458756 PHA458756:PHF458756 PQW458756:PRB458756 QAS458756:QAX458756 QKO458756:QKT458756 QUK458756:QUP458756 REG458756:REL458756 ROC458756:ROH458756 RXY458756:RYD458756 SHU458756:SHZ458756 SRQ458756:SRV458756 TBM458756:TBR458756 TLI458756:TLN458756 TVE458756:TVJ458756 UFA458756:UFF458756 UOW458756:UPB458756 UYS458756:UYX458756 VIO458756:VIT458756 VSK458756:VSP458756 WCG458756:WCL458756 WMC458756:WMH458756 WVY458756:WWD458756 Q524292:V524292 JM524292:JR524292 TI524292:TN524292 ADE524292:ADJ524292 ANA524292:ANF524292 AWW524292:AXB524292 BGS524292:BGX524292 BQO524292:BQT524292 CAK524292:CAP524292 CKG524292:CKL524292 CUC524292:CUH524292 DDY524292:DED524292 DNU524292:DNZ524292 DXQ524292:DXV524292 EHM524292:EHR524292 ERI524292:ERN524292 FBE524292:FBJ524292 FLA524292:FLF524292 FUW524292:FVB524292 GES524292:GEX524292 GOO524292:GOT524292 GYK524292:GYP524292 HIG524292:HIL524292 HSC524292:HSH524292 IBY524292:ICD524292 ILU524292:ILZ524292 IVQ524292:IVV524292 JFM524292:JFR524292 JPI524292:JPN524292 JZE524292:JZJ524292 KJA524292:KJF524292 KSW524292:KTB524292 LCS524292:LCX524292 LMO524292:LMT524292 LWK524292:LWP524292 MGG524292:MGL524292 MQC524292:MQH524292 MZY524292:NAD524292 NJU524292:NJZ524292 NTQ524292:NTV524292 ODM524292:ODR524292 ONI524292:ONN524292 OXE524292:OXJ524292 PHA524292:PHF524292 PQW524292:PRB524292 QAS524292:QAX524292 QKO524292:QKT524292 QUK524292:QUP524292 REG524292:REL524292 ROC524292:ROH524292 RXY524292:RYD524292 SHU524292:SHZ524292 SRQ524292:SRV524292 TBM524292:TBR524292 TLI524292:TLN524292 TVE524292:TVJ524292 UFA524292:UFF524292 UOW524292:UPB524292 UYS524292:UYX524292 VIO524292:VIT524292 VSK524292:VSP524292 WCG524292:WCL524292 WMC524292:WMH524292 WVY524292:WWD524292 Q589828:V589828 JM589828:JR589828 TI589828:TN589828 ADE589828:ADJ589828 ANA589828:ANF589828 AWW589828:AXB589828 BGS589828:BGX589828 BQO589828:BQT589828 CAK589828:CAP589828 CKG589828:CKL589828 CUC589828:CUH589828 DDY589828:DED589828 DNU589828:DNZ589828 DXQ589828:DXV589828 EHM589828:EHR589828 ERI589828:ERN589828 FBE589828:FBJ589828 FLA589828:FLF589828 FUW589828:FVB589828 GES589828:GEX589828 GOO589828:GOT589828 GYK589828:GYP589828 HIG589828:HIL589828 HSC589828:HSH589828 IBY589828:ICD589828 ILU589828:ILZ589828 IVQ589828:IVV589828 JFM589828:JFR589828 JPI589828:JPN589828 JZE589828:JZJ589828 KJA589828:KJF589828 KSW589828:KTB589828 LCS589828:LCX589828 LMO589828:LMT589828 LWK589828:LWP589828 MGG589828:MGL589828 MQC589828:MQH589828 MZY589828:NAD589828 NJU589828:NJZ589828 NTQ589828:NTV589828 ODM589828:ODR589828 ONI589828:ONN589828 OXE589828:OXJ589828 PHA589828:PHF589828 PQW589828:PRB589828 QAS589828:QAX589828 QKO589828:QKT589828 QUK589828:QUP589828 REG589828:REL589828 ROC589828:ROH589828 RXY589828:RYD589828 SHU589828:SHZ589828 SRQ589828:SRV589828 TBM589828:TBR589828 TLI589828:TLN589828 TVE589828:TVJ589828 UFA589828:UFF589828 UOW589828:UPB589828 UYS589828:UYX589828 VIO589828:VIT589828 VSK589828:VSP589828 WCG589828:WCL589828 WMC589828:WMH589828 WVY589828:WWD589828 Q655364:V655364 JM655364:JR655364 TI655364:TN655364 ADE655364:ADJ655364 ANA655364:ANF655364 AWW655364:AXB655364 BGS655364:BGX655364 BQO655364:BQT655364 CAK655364:CAP655364 CKG655364:CKL655364 CUC655364:CUH655364 DDY655364:DED655364 DNU655364:DNZ655364 DXQ655364:DXV655364 EHM655364:EHR655364 ERI655364:ERN655364 FBE655364:FBJ655364 FLA655364:FLF655364 FUW655364:FVB655364 GES655364:GEX655364 GOO655364:GOT655364 GYK655364:GYP655364 HIG655364:HIL655364 HSC655364:HSH655364 IBY655364:ICD655364 ILU655364:ILZ655364 IVQ655364:IVV655364 JFM655364:JFR655364 JPI655364:JPN655364 JZE655364:JZJ655364 KJA655364:KJF655364 KSW655364:KTB655364 LCS655364:LCX655364 LMO655364:LMT655364 LWK655364:LWP655364 MGG655364:MGL655364 MQC655364:MQH655364 MZY655364:NAD655364 NJU655364:NJZ655364 NTQ655364:NTV655364 ODM655364:ODR655364 ONI655364:ONN655364 OXE655364:OXJ655364 PHA655364:PHF655364 PQW655364:PRB655364 QAS655364:QAX655364 QKO655364:QKT655364 QUK655364:QUP655364 REG655364:REL655364 ROC655364:ROH655364 RXY655364:RYD655364 SHU655364:SHZ655364 SRQ655364:SRV655364 TBM655364:TBR655364 TLI655364:TLN655364 TVE655364:TVJ655364 UFA655364:UFF655364 UOW655364:UPB655364 UYS655364:UYX655364 VIO655364:VIT655364 VSK655364:VSP655364 WCG655364:WCL655364 WMC655364:WMH655364 WVY655364:WWD655364 Q720900:V720900 JM720900:JR720900 TI720900:TN720900 ADE720900:ADJ720900 ANA720900:ANF720900 AWW720900:AXB720900 BGS720900:BGX720900 BQO720900:BQT720900 CAK720900:CAP720900 CKG720900:CKL720900 CUC720900:CUH720900 DDY720900:DED720900 DNU720900:DNZ720900 DXQ720900:DXV720900 EHM720900:EHR720900 ERI720900:ERN720900 FBE720900:FBJ720900 FLA720900:FLF720900 FUW720900:FVB720900 GES720900:GEX720900 GOO720900:GOT720900 GYK720900:GYP720900 HIG720900:HIL720900 HSC720900:HSH720900 IBY720900:ICD720900 ILU720900:ILZ720900 IVQ720900:IVV720900 JFM720900:JFR720900 JPI720900:JPN720900 JZE720900:JZJ720900 KJA720900:KJF720900 KSW720900:KTB720900 LCS720900:LCX720900 LMO720900:LMT720900 LWK720900:LWP720900 MGG720900:MGL720900 MQC720900:MQH720900 MZY720900:NAD720900 NJU720900:NJZ720900 NTQ720900:NTV720900 ODM720900:ODR720900 ONI720900:ONN720900 OXE720900:OXJ720900 PHA720900:PHF720900 PQW720900:PRB720900 QAS720900:QAX720900 QKO720900:QKT720900 QUK720900:QUP720900 REG720900:REL720900 ROC720900:ROH720900 RXY720900:RYD720900 SHU720900:SHZ720900 SRQ720900:SRV720900 TBM720900:TBR720900 TLI720900:TLN720900 TVE720900:TVJ720900 UFA720900:UFF720900 UOW720900:UPB720900 UYS720900:UYX720900 VIO720900:VIT720900 VSK720900:VSP720900 WCG720900:WCL720900 WMC720900:WMH720900 WVY720900:WWD720900 Q786436:V786436 JM786436:JR786436 TI786436:TN786436 ADE786436:ADJ786436 ANA786436:ANF786436 AWW786436:AXB786436 BGS786436:BGX786436 BQO786436:BQT786436 CAK786436:CAP786436 CKG786436:CKL786436 CUC786436:CUH786436 DDY786436:DED786436 DNU786436:DNZ786436 DXQ786436:DXV786436 EHM786436:EHR786436 ERI786436:ERN786436 FBE786436:FBJ786436 FLA786436:FLF786436 FUW786436:FVB786436 GES786436:GEX786436 GOO786436:GOT786436 GYK786436:GYP786436 HIG786436:HIL786436 HSC786436:HSH786436 IBY786436:ICD786436 ILU786436:ILZ786436 IVQ786436:IVV786436 JFM786436:JFR786436 JPI786436:JPN786436 JZE786436:JZJ786436 KJA786436:KJF786436 KSW786436:KTB786436 LCS786436:LCX786436 LMO786436:LMT786436 LWK786436:LWP786436 MGG786436:MGL786436 MQC786436:MQH786436 MZY786436:NAD786436 NJU786436:NJZ786436 NTQ786436:NTV786436 ODM786436:ODR786436 ONI786436:ONN786436 OXE786436:OXJ786436 PHA786436:PHF786436 PQW786436:PRB786436 QAS786436:QAX786436 QKO786436:QKT786436 QUK786436:QUP786436 REG786436:REL786436 ROC786436:ROH786436 RXY786436:RYD786436 SHU786436:SHZ786436 SRQ786436:SRV786436 TBM786436:TBR786436 TLI786436:TLN786436 TVE786436:TVJ786436 UFA786436:UFF786436 UOW786436:UPB786436 UYS786436:UYX786436 VIO786436:VIT786436 VSK786436:VSP786436 WCG786436:WCL786436 WMC786436:WMH786436 WVY786436:WWD786436 Q851972:V851972 JM851972:JR851972 TI851972:TN851972 ADE851972:ADJ851972 ANA851972:ANF851972 AWW851972:AXB851972 BGS851972:BGX851972 BQO851972:BQT851972 CAK851972:CAP851972 CKG851972:CKL851972 CUC851972:CUH851972 DDY851972:DED851972 DNU851972:DNZ851972 DXQ851972:DXV851972 EHM851972:EHR851972 ERI851972:ERN851972 FBE851972:FBJ851972 FLA851972:FLF851972 FUW851972:FVB851972 GES851972:GEX851972 GOO851972:GOT851972 GYK851972:GYP851972 HIG851972:HIL851972 HSC851972:HSH851972 IBY851972:ICD851972 ILU851972:ILZ851972 IVQ851972:IVV851972 JFM851972:JFR851972 JPI851972:JPN851972 JZE851972:JZJ851972 KJA851972:KJF851972 KSW851972:KTB851972 LCS851972:LCX851972 LMO851972:LMT851972 LWK851972:LWP851972 MGG851972:MGL851972 MQC851972:MQH851972 MZY851972:NAD851972 NJU851972:NJZ851972 NTQ851972:NTV851972 ODM851972:ODR851972 ONI851972:ONN851972 OXE851972:OXJ851972 PHA851972:PHF851972 PQW851972:PRB851972 QAS851972:QAX851972 QKO851972:QKT851972 QUK851972:QUP851972 REG851972:REL851972 ROC851972:ROH851972 RXY851972:RYD851972 SHU851972:SHZ851972 SRQ851972:SRV851972 TBM851972:TBR851972 TLI851972:TLN851972 TVE851972:TVJ851972 UFA851972:UFF851972 UOW851972:UPB851972 UYS851972:UYX851972 VIO851972:VIT851972 VSK851972:VSP851972 WCG851972:WCL851972 WMC851972:WMH851972 WVY851972:WWD851972 Q917508:V917508 JM917508:JR917508 TI917508:TN917508 ADE917508:ADJ917508 ANA917508:ANF917508 AWW917508:AXB917508 BGS917508:BGX917508 BQO917508:BQT917508 CAK917508:CAP917508 CKG917508:CKL917508 CUC917508:CUH917508 DDY917508:DED917508 DNU917508:DNZ917508 DXQ917508:DXV917508 EHM917508:EHR917508 ERI917508:ERN917508 FBE917508:FBJ917508 FLA917508:FLF917508 FUW917508:FVB917508 GES917508:GEX917508 GOO917508:GOT917508 GYK917508:GYP917508 HIG917508:HIL917508 HSC917508:HSH917508 IBY917508:ICD917508 ILU917508:ILZ917508 IVQ917508:IVV917508 JFM917508:JFR917508 JPI917508:JPN917508 JZE917508:JZJ917508 KJA917508:KJF917508 KSW917508:KTB917508 LCS917508:LCX917508 LMO917508:LMT917508 LWK917508:LWP917508 MGG917508:MGL917508 MQC917508:MQH917508 MZY917508:NAD917508 NJU917508:NJZ917508 NTQ917508:NTV917508 ODM917508:ODR917508 ONI917508:ONN917508 OXE917508:OXJ917508 PHA917508:PHF917508 PQW917508:PRB917508 QAS917508:QAX917508 QKO917508:QKT917508 QUK917508:QUP917508 REG917508:REL917508 ROC917508:ROH917508 RXY917508:RYD917508 SHU917508:SHZ917508 SRQ917508:SRV917508 TBM917508:TBR917508 TLI917508:TLN917508 TVE917508:TVJ917508 UFA917508:UFF917508 UOW917508:UPB917508 UYS917508:UYX917508 VIO917508:VIT917508 VSK917508:VSP917508 WCG917508:WCL917508 WMC917508:WMH917508 WVY917508:WWD917508 Q983044:V983044 JM983044:JR983044 TI983044:TN983044 ADE983044:ADJ983044 ANA983044:ANF983044 AWW983044:AXB983044 BGS983044:BGX983044 BQO983044:BQT983044 CAK983044:CAP983044 CKG983044:CKL983044 CUC983044:CUH983044 DDY983044:DED983044 DNU983044:DNZ983044 DXQ983044:DXV983044 EHM983044:EHR983044 ERI983044:ERN983044 FBE983044:FBJ983044 FLA983044:FLF983044 FUW983044:FVB983044 GES983044:GEX983044 GOO983044:GOT983044 GYK983044:GYP983044 HIG983044:HIL983044 HSC983044:HSH983044 IBY983044:ICD983044 ILU983044:ILZ983044 IVQ983044:IVV983044 JFM983044:JFR983044 JPI983044:JPN983044 JZE983044:JZJ983044 KJA983044:KJF983044 KSW983044:KTB983044 LCS983044:LCX983044 LMO983044:LMT983044 LWK983044:LWP983044 MGG983044:MGL983044 MQC983044:MQH983044 MZY983044:NAD983044 NJU983044:NJZ983044 NTQ983044:NTV983044 ODM983044:ODR983044 ONI983044:ONN983044 OXE983044:OXJ983044 PHA983044:PHF983044 PQW983044:PRB983044 QAS983044:QAX983044 QKO983044:QKT983044 QUK983044:QUP983044 REG983044:REL983044 ROC983044:ROH983044 RXY983044:RYD983044 SHU983044:SHZ983044 SRQ983044:SRV983044 TBM983044:TBR983044 TLI983044:TLN983044 TVE983044:TVJ983044 UFA983044:UFF983044 UOW983044:UPB983044 UYS983044:UYX983044 VIO983044:VIT983044 VSK983044:VSP983044 WCG983044:WCL983044 WMC983044:WMH983044 WVY983044:WWD983044">
      <formula1>$AA$10:$AA$14</formula1>
    </dataValidation>
  </dataValidations>
  <pageMargins left="0.75" right="0.75" top="1" bottom="1" header="0.5" footer="0.5"/>
  <pageSetup paperSize="9" scale="73" orientation="landscape"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24"/>
  </sheetPr>
  <dimension ref="A1:DF17"/>
  <sheetViews>
    <sheetView zoomScale="85" workbookViewId="0">
      <pane xSplit="2" ySplit="10" topLeftCell="C11" activePane="bottomRight" state="frozen"/>
      <selection activeCell="K3" sqref="K3:N3"/>
      <selection pane="topRight" activeCell="K3" sqref="K3:N3"/>
      <selection pane="bottomLeft" activeCell="K3" sqref="K3:N3"/>
      <selection pane="bottomRight" activeCell="K3" sqref="K3:N3"/>
    </sheetView>
  </sheetViews>
  <sheetFormatPr defaultRowHeight="12.75" x14ac:dyDescent="0.2"/>
  <cols>
    <col min="2" max="2" width="19.5703125" customWidth="1"/>
    <col min="258" max="258" width="19.5703125" customWidth="1"/>
    <col min="514" max="514" width="19.5703125" customWidth="1"/>
    <col min="770" max="770" width="19.5703125" customWidth="1"/>
    <col min="1026" max="1026" width="19.5703125" customWidth="1"/>
    <col min="1282" max="1282" width="19.5703125" customWidth="1"/>
    <col min="1538" max="1538" width="19.5703125" customWidth="1"/>
    <col min="1794" max="1794" width="19.5703125" customWidth="1"/>
    <col min="2050" max="2050" width="19.5703125" customWidth="1"/>
    <col min="2306" max="2306" width="19.5703125" customWidth="1"/>
    <col min="2562" max="2562" width="19.5703125" customWidth="1"/>
    <col min="2818" max="2818" width="19.5703125" customWidth="1"/>
    <col min="3074" max="3074" width="19.5703125" customWidth="1"/>
    <col min="3330" max="3330" width="19.5703125" customWidth="1"/>
    <col min="3586" max="3586" width="19.5703125" customWidth="1"/>
    <col min="3842" max="3842" width="19.5703125" customWidth="1"/>
    <col min="4098" max="4098" width="19.5703125" customWidth="1"/>
    <col min="4354" max="4354" width="19.5703125" customWidth="1"/>
    <col min="4610" max="4610" width="19.5703125" customWidth="1"/>
    <col min="4866" max="4866" width="19.5703125" customWidth="1"/>
    <col min="5122" max="5122" width="19.5703125" customWidth="1"/>
    <col min="5378" max="5378" width="19.5703125" customWidth="1"/>
    <col min="5634" max="5634" width="19.5703125" customWidth="1"/>
    <col min="5890" max="5890" width="19.5703125" customWidth="1"/>
    <col min="6146" max="6146" width="19.5703125" customWidth="1"/>
    <col min="6402" max="6402" width="19.5703125" customWidth="1"/>
    <col min="6658" max="6658" width="19.5703125" customWidth="1"/>
    <col min="6914" max="6914" width="19.5703125" customWidth="1"/>
    <col min="7170" max="7170" width="19.5703125" customWidth="1"/>
    <col min="7426" max="7426" width="19.5703125" customWidth="1"/>
    <col min="7682" max="7682" width="19.5703125" customWidth="1"/>
    <col min="7938" max="7938" width="19.5703125" customWidth="1"/>
    <col min="8194" max="8194" width="19.5703125" customWidth="1"/>
    <col min="8450" max="8450" width="19.5703125" customWidth="1"/>
    <col min="8706" max="8706" width="19.5703125" customWidth="1"/>
    <col min="8962" max="8962" width="19.5703125" customWidth="1"/>
    <col min="9218" max="9218" width="19.5703125" customWidth="1"/>
    <col min="9474" max="9474" width="19.5703125" customWidth="1"/>
    <col min="9730" max="9730" width="19.5703125" customWidth="1"/>
    <col min="9986" max="9986" width="19.5703125" customWidth="1"/>
    <col min="10242" max="10242" width="19.5703125" customWidth="1"/>
    <col min="10498" max="10498" width="19.5703125" customWidth="1"/>
    <col min="10754" max="10754" width="19.5703125" customWidth="1"/>
    <col min="11010" max="11010" width="19.5703125" customWidth="1"/>
    <col min="11266" max="11266" width="19.5703125" customWidth="1"/>
    <col min="11522" max="11522" width="19.5703125" customWidth="1"/>
    <col min="11778" max="11778" width="19.5703125" customWidth="1"/>
    <col min="12034" max="12034" width="19.5703125" customWidth="1"/>
    <col min="12290" max="12290" width="19.5703125" customWidth="1"/>
    <col min="12546" max="12546" width="19.5703125" customWidth="1"/>
    <col min="12802" max="12802" width="19.5703125" customWidth="1"/>
    <col min="13058" max="13058" width="19.5703125" customWidth="1"/>
    <col min="13314" max="13314" width="19.5703125" customWidth="1"/>
    <col min="13570" max="13570" width="19.5703125" customWidth="1"/>
    <col min="13826" max="13826" width="19.5703125" customWidth="1"/>
    <col min="14082" max="14082" width="19.5703125" customWidth="1"/>
    <col min="14338" max="14338" width="19.5703125" customWidth="1"/>
    <col min="14594" max="14594" width="19.5703125" customWidth="1"/>
    <col min="14850" max="14850" width="19.5703125" customWidth="1"/>
    <col min="15106" max="15106" width="19.5703125" customWidth="1"/>
    <col min="15362" max="15362" width="19.5703125" customWidth="1"/>
    <col min="15618" max="15618" width="19.5703125" customWidth="1"/>
    <col min="15874" max="15874" width="19.5703125" customWidth="1"/>
    <col min="16130" max="16130" width="19.5703125" customWidth="1"/>
  </cols>
  <sheetData>
    <row r="1" spans="1:110" ht="15.75" x14ac:dyDescent="0.25">
      <c r="A1" s="335" t="s">
        <v>49</v>
      </c>
    </row>
    <row r="2" spans="1:110" x14ac:dyDescent="0.2">
      <c r="A2" t="s">
        <v>106</v>
      </c>
      <c r="B2" s="336">
        <v>1</v>
      </c>
      <c r="C2" s="336">
        <v>2</v>
      </c>
      <c r="D2" s="336">
        <v>3</v>
      </c>
      <c r="E2" s="336">
        <v>4</v>
      </c>
      <c r="F2" s="336">
        <v>5</v>
      </c>
      <c r="G2" s="336">
        <v>6</v>
      </c>
      <c r="H2" s="336">
        <v>7</v>
      </c>
      <c r="I2" s="336">
        <v>8</v>
      </c>
      <c r="J2" s="336">
        <v>9</v>
      </c>
      <c r="K2" s="336">
        <v>10</v>
      </c>
      <c r="L2" s="336">
        <v>11</v>
      </c>
      <c r="M2" s="336">
        <v>12</v>
      </c>
      <c r="N2" s="336">
        <v>13</v>
      </c>
      <c r="O2" s="336">
        <v>14</v>
      </c>
      <c r="P2" s="336">
        <v>15</v>
      </c>
      <c r="Q2" s="336">
        <v>16</v>
      </c>
      <c r="R2" s="336">
        <v>17</v>
      </c>
      <c r="S2" s="336">
        <v>18</v>
      </c>
      <c r="T2" s="336">
        <v>19</v>
      </c>
      <c r="U2" s="336">
        <v>20</v>
      </c>
      <c r="V2" s="336">
        <v>21</v>
      </c>
      <c r="W2" s="336">
        <v>22</v>
      </c>
      <c r="X2" s="336">
        <v>23</v>
      </c>
      <c r="Y2" s="336">
        <v>24</v>
      </c>
      <c r="Z2" s="336">
        <v>25</v>
      </c>
      <c r="AA2" s="336">
        <v>26</v>
      </c>
      <c r="AB2" s="336">
        <v>27</v>
      </c>
      <c r="AC2" s="336">
        <v>28</v>
      </c>
      <c r="AD2" s="336">
        <v>29</v>
      </c>
      <c r="AE2" s="336">
        <v>30</v>
      </c>
      <c r="AF2" s="336">
        <v>31</v>
      </c>
      <c r="AG2" s="336">
        <v>32</v>
      </c>
      <c r="AH2" s="336">
        <v>33</v>
      </c>
      <c r="AI2" s="336">
        <v>34</v>
      </c>
      <c r="AJ2" s="336">
        <v>35</v>
      </c>
      <c r="AK2" s="336">
        <v>36</v>
      </c>
      <c r="AL2" s="336">
        <v>37</v>
      </c>
      <c r="AM2" s="336">
        <v>38</v>
      </c>
      <c r="AN2" s="336">
        <v>39</v>
      </c>
      <c r="AO2" s="336">
        <v>40</v>
      </c>
      <c r="AP2" s="336">
        <v>41</v>
      </c>
      <c r="AQ2" s="336">
        <v>42</v>
      </c>
      <c r="AR2" s="336">
        <v>43</v>
      </c>
      <c r="AS2" s="336">
        <v>44</v>
      </c>
      <c r="AT2" s="336">
        <v>45</v>
      </c>
      <c r="AU2" s="336">
        <v>46</v>
      </c>
      <c r="AV2" s="336">
        <v>47</v>
      </c>
      <c r="AW2" s="336">
        <v>48</v>
      </c>
      <c r="AX2" s="336">
        <v>49</v>
      </c>
      <c r="AY2" s="336">
        <v>50</v>
      </c>
      <c r="AZ2" s="336">
        <v>51</v>
      </c>
      <c r="BA2" s="336">
        <v>52</v>
      </c>
      <c r="BB2" s="336">
        <v>53</v>
      </c>
      <c r="BC2" s="336">
        <v>54</v>
      </c>
      <c r="BD2" s="336">
        <v>55</v>
      </c>
      <c r="BE2" s="336">
        <v>56</v>
      </c>
      <c r="BF2" s="336">
        <v>57</v>
      </c>
      <c r="BG2" s="336">
        <v>58</v>
      </c>
      <c r="BH2" s="336">
        <v>59</v>
      </c>
      <c r="BI2" s="336">
        <v>60</v>
      </c>
      <c r="BJ2" s="336">
        <v>61</v>
      </c>
      <c r="BK2" s="336">
        <v>62</v>
      </c>
      <c r="BL2" s="336">
        <v>63</v>
      </c>
      <c r="BM2" s="336">
        <v>64</v>
      </c>
      <c r="BN2" s="336">
        <v>65</v>
      </c>
      <c r="BO2" s="336">
        <v>66</v>
      </c>
      <c r="BP2" s="336">
        <v>67</v>
      </c>
      <c r="BQ2" s="336">
        <v>68</v>
      </c>
      <c r="BR2" s="336">
        <v>69</v>
      </c>
      <c r="BS2" s="336">
        <v>70</v>
      </c>
      <c r="BT2" s="336">
        <v>71</v>
      </c>
      <c r="BU2" s="336">
        <v>72</v>
      </c>
      <c r="BV2" s="336">
        <v>73</v>
      </c>
      <c r="BW2" s="336">
        <v>74</v>
      </c>
      <c r="BX2" s="336">
        <v>75</v>
      </c>
      <c r="BY2" s="336">
        <v>76</v>
      </c>
      <c r="BZ2" s="336">
        <v>77</v>
      </c>
      <c r="CA2" s="336">
        <v>78</v>
      </c>
      <c r="CB2" s="336">
        <v>79</v>
      </c>
      <c r="CC2" s="336">
        <v>80</v>
      </c>
      <c r="CD2" s="336">
        <v>81</v>
      </c>
      <c r="CE2" s="336">
        <v>82</v>
      </c>
      <c r="CF2" s="336">
        <v>83</v>
      </c>
      <c r="CG2" s="336">
        <v>84</v>
      </c>
      <c r="CH2" s="336">
        <v>85</v>
      </c>
      <c r="CI2" s="336">
        <v>86</v>
      </c>
      <c r="CJ2" s="336">
        <v>87</v>
      </c>
      <c r="CK2" s="336">
        <v>88</v>
      </c>
      <c r="CL2" s="336">
        <v>89</v>
      </c>
      <c r="CM2" s="336">
        <v>90</v>
      </c>
      <c r="CN2" s="336">
        <v>91</v>
      </c>
      <c r="CO2" s="336">
        <v>92</v>
      </c>
      <c r="CP2" s="336">
        <v>93</v>
      </c>
      <c r="CQ2" s="336">
        <v>94</v>
      </c>
      <c r="CR2" s="336">
        <v>95</v>
      </c>
      <c r="CS2" s="336">
        <v>96</v>
      </c>
      <c r="CT2" s="336">
        <v>97</v>
      </c>
      <c r="CU2" s="336">
        <v>98</v>
      </c>
      <c r="CV2" s="336">
        <v>99</v>
      </c>
      <c r="CW2" s="336">
        <v>100</v>
      </c>
      <c r="CX2" s="336">
        <v>101</v>
      </c>
      <c r="CY2" s="336">
        <v>102</v>
      </c>
      <c r="CZ2" s="336">
        <v>103</v>
      </c>
      <c r="DA2" s="336">
        <v>104</v>
      </c>
      <c r="DB2" s="336">
        <v>105</v>
      </c>
      <c r="DC2" s="336">
        <v>106</v>
      </c>
      <c r="DD2" s="336">
        <v>107</v>
      </c>
      <c r="DE2" s="336">
        <v>108</v>
      </c>
      <c r="DF2" s="336">
        <v>109</v>
      </c>
    </row>
    <row r="3" spans="1:110" x14ac:dyDescent="0.2">
      <c r="C3" t="s">
        <v>172</v>
      </c>
      <c r="AM3" t="s">
        <v>261</v>
      </c>
      <c r="BW3" t="s">
        <v>55</v>
      </c>
    </row>
    <row r="4" spans="1:110" x14ac:dyDescent="0.2">
      <c r="C4" t="s">
        <v>269</v>
      </c>
      <c r="F4" t="s">
        <v>270</v>
      </c>
      <c r="AM4" t="s">
        <v>269</v>
      </c>
      <c r="AP4" t="s">
        <v>270</v>
      </c>
      <c r="BW4" t="s">
        <v>269</v>
      </c>
      <c r="BZ4" t="s">
        <v>270</v>
      </c>
    </row>
    <row r="5" spans="1:110" x14ac:dyDescent="0.2">
      <c r="C5">
        <v>1</v>
      </c>
      <c r="F5">
        <v>1</v>
      </c>
      <c r="AM5">
        <v>1</v>
      </c>
      <c r="AP5">
        <v>1</v>
      </c>
      <c r="BW5">
        <v>1</v>
      </c>
      <c r="BZ5">
        <v>1</v>
      </c>
    </row>
    <row r="6" spans="1:110" x14ac:dyDescent="0.2">
      <c r="C6" t="s">
        <v>317</v>
      </c>
      <c r="F6" t="s">
        <v>271</v>
      </c>
      <c r="I6" t="s">
        <v>272</v>
      </c>
      <c r="L6" t="s">
        <v>273</v>
      </c>
      <c r="O6"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t="s">
        <v>317</v>
      </c>
      <c r="AP6" t="s">
        <v>271</v>
      </c>
      <c r="AS6" t="s">
        <v>272</v>
      </c>
      <c r="AV6" t="s">
        <v>273</v>
      </c>
      <c r="AY6"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t="s">
        <v>317</v>
      </c>
      <c r="BZ6" t="s">
        <v>271</v>
      </c>
      <c r="CC6" t="s">
        <v>272</v>
      </c>
      <c r="CF6" t="s">
        <v>273</v>
      </c>
      <c r="CI6"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row>
    <row r="7" spans="1:110" x14ac:dyDescent="0.2">
      <c r="C7" t="s">
        <v>53</v>
      </c>
      <c r="D7" t="s">
        <v>54</v>
      </c>
      <c r="E7" t="s">
        <v>55</v>
      </c>
      <c r="F7">
        <v>1</v>
      </c>
      <c r="I7">
        <v>1</v>
      </c>
      <c r="L7">
        <v>1</v>
      </c>
      <c r="O7">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t="s">
        <v>53</v>
      </c>
      <c r="AN7" t="s">
        <v>54</v>
      </c>
      <c r="AO7" t="s">
        <v>55</v>
      </c>
      <c r="AP7">
        <v>1</v>
      </c>
      <c r="AS7">
        <v>1</v>
      </c>
      <c r="AV7">
        <v>1</v>
      </c>
      <c r="AY7">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t="s">
        <v>53</v>
      </c>
      <c r="BX7" t="s">
        <v>54</v>
      </c>
      <c r="BY7" t="s">
        <v>55</v>
      </c>
      <c r="BZ7">
        <v>1</v>
      </c>
      <c r="CC7">
        <v>1</v>
      </c>
      <c r="CF7">
        <v>1</v>
      </c>
      <c r="CI7">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row>
    <row r="8" spans="1:110" x14ac:dyDescent="0.2">
      <c r="C8" t="s">
        <v>76</v>
      </c>
      <c r="D8" t="s">
        <v>76</v>
      </c>
      <c r="E8" t="s">
        <v>76</v>
      </c>
      <c r="F8" t="s">
        <v>317</v>
      </c>
      <c r="I8" t="s">
        <v>317</v>
      </c>
      <c r="L8" t="s">
        <v>317</v>
      </c>
      <c r="O8"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t="s">
        <v>76</v>
      </c>
      <c r="AN8" t="s">
        <v>76</v>
      </c>
      <c r="AO8" t="s">
        <v>76</v>
      </c>
      <c r="AP8" t="s">
        <v>317</v>
      </c>
      <c r="AS8" t="s">
        <v>317</v>
      </c>
      <c r="AV8" t="s">
        <v>317</v>
      </c>
      <c r="AY8"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t="s">
        <v>76</v>
      </c>
      <c r="BX8" t="s">
        <v>76</v>
      </c>
      <c r="BY8" t="s">
        <v>76</v>
      </c>
      <c r="BZ8" t="s">
        <v>317</v>
      </c>
      <c r="CC8" t="s">
        <v>317</v>
      </c>
      <c r="CF8" t="s">
        <v>317</v>
      </c>
      <c r="CI8"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row>
    <row r="9" spans="1:110" x14ac:dyDescent="0.2">
      <c r="C9" t="s">
        <v>53</v>
      </c>
      <c r="D9" t="s">
        <v>54</v>
      </c>
      <c r="E9" t="s">
        <v>55</v>
      </c>
      <c r="F9" t="s">
        <v>53</v>
      </c>
      <c r="G9" t="s">
        <v>54</v>
      </c>
      <c r="H9" t="s">
        <v>55</v>
      </c>
      <c r="I9" t="s">
        <v>53</v>
      </c>
      <c r="J9" t="s">
        <v>54</v>
      </c>
      <c r="K9" t="s">
        <v>55</v>
      </c>
      <c r="L9" t="s">
        <v>53</v>
      </c>
      <c r="M9" t="s">
        <v>54</v>
      </c>
      <c r="N9" t="s">
        <v>55</v>
      </c>
      <c r="O9" t="s">
        <v>53</v>
      </c>
      <c r="P9" t="s">
        <v>54</v>
      </c>
      <c r="Q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t="s">
        <v>53</v>
      </c>
      <c r="AN9" t="s">
        <v>54</v>
      </c>
      <c r="AO9" t="s">
        <v>55</v>
      </c>
      <c r="AP9" t="s">
        <v>53</v>
      </c>
      <c r="AQ9" t="s">
        <v>54</v>
      </c>
      <c r="AR9" t="s">
        <v>55</v>
      </c>
      <c r="AS9" t="s">
        <v>53</v>
      </c>
      <c r="AT9" t="s">
        <v>54</v>
      </c>
      <c r="AU9" t="s">
        <v>55</v>
      </c>
      <c r="AV9" t="s">
        <v>53</v>
      </c>
      <c r="AW9" t="s">
        <v>54</v>
      </c>
      <c r="AX9" t="s">
        <v>55</v>
      </c>
      <c r="AY9" t="s">
        <v>53</v>
      </c>
      <c r="AZ9" t="s">
        <v>54</v>
      </c>
      <c r="BA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t="s">
        <v>53</v>
      </c>
      <c r="BX9" t="s">
        <v>54</v>
      </c>
      <c r="BY9" t="s">
        <v>55</v>
      </c>
      <c r="BZ9" t="s">
        <v>53</v>
      </c>
      <c r="CA9" t="s">
        <v>54</v>
      </c>
      <c r="CB9" t="s">
        <v>55</v>
      </c>
      <c r="CC9" t="s">
        <v>53</v>
      </c>
      <c r="CD9" t="s">
        <v>54</v>
      </c>
      <c r="CE9" t="s">
        <v>55</v>
      </c>
      <c r="CF9" t="s">
        <v>53</v>
      </c>
      <c r="CG9" t="s">
        <v>54</v>
      </c>
      <c r="CH9" t="s">
        <v>55</v>
      </c>
      <c r="CI9" t="s">
        <v>53</v>
      </c>
      <c r="CJ9" t="s">
        <v>54</v>
      </c>
      <c r="CK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row>
    <row r="10" spans="1:110" x14ac:dyDescent="0.2">
      <c r="C10" t="s">
        <v>76</v>
      </c>
      <c r="D10" t="s">
        <v>76</v>
      </c>
      <c r="E10" t="s">
        <v>76</v>
      </c>
      <c r="F10" t="s">
        <v>76</v>
      </c>
      <c r="G10" t="s">
        <v>76</v>
      </c>
      <c r="H10" t="s">
        <v>76</v>
      </c>
      <c r="I10" t="s">
        <v>76</v>
      </c>
      <c r="J10" t="s">
        <v>76</v>
      </c>
      <c r="K10" t="s">
        <v>76</v>
      </c>
      <c r="L10" t="s">
        <v>76</v>
      </c>
      <c r="M10" t="s">
        <v>76</v>
      </c>
      <c r="N10" t="s">
        <v>76</v>
      </c>
      <c r="O10" t="s">
        <v>76</v>
      </c>
      <c r="P10" t="s">
        <v>76</v>
      </c>
      <c r="Q10"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t="s">
        <v>76</v>
      </c>
      <c r="AN10" t="s">
        <v>76</v>
      </c>
      <c r="AO10" t="s">
        <v>76</v>
      </c>
      <c r="AP10" t="s">
        <v>76</v>
      </c>
      <c r="AQ10" t="s">
        <v>76</v>
      </c>
      <c r="AR10" t="s">
        <v>76</v>
      </c>
      <c r="AS10" t="s">
        <v>76</v>
      </c>
      <c r="AT10" t="s">
        <v>76</v>
      </c>
      <c r="AU10" t="s">
        <v>76</v>
      </c>
      <c r="AV10" t="s">
        <v>76</v>
      </c>
      <c r="AW10" t="s">
        <v>76</v>
      </c>
      <c r="AX10" t="s">
        <v>76</v>
      </c>
      <c r="AY10" t="s">
        <v>76</v>
      </c>
      <c r="AZ10" t="s">
        <v>76</v>
      </c>
      <c r="BA10"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t="s">
        <v>76</v>
      </c>
      <c r="BX10" t="s">
        <v>76</v>
      </c>
      <c r="BY10" t="s">
        <v>76</v>
      </c>
      <c r="BZ10" t="s">
        <v>76</v>
      </c>
      <c r="CA10" t="s">
        <v>76</v>
      </c>
      <c r="CB10" t="s">
        <v>76</v>
      </c>
      <c r="CC10" t="s">
        <v>76</v>
      </c>
      <c r="CD10" t="s">
        <v>76</v>
      </c>
      <c r="CE10" t="s">
        <v>76</v>
      </c>
      <c r="CF10" t="s">
        <v>76</v>
      </c>
      <c r="CG10" t="s">
        <v>76</v>
      </c>
      <c r="CH10" t="s">
        <v>76</v>
      </c>
      <c r="CI10" t="s">
        <v>76</v>
      </c>
      <c r="CJ10" t="s">
        <v>76</v>
      </c>
      <c r="CK10"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row>
    <row r="11" spans="1:110" x14ac:dyDescent="0.2">
      <c r="A11" t="s">
        <v>102</v>
      </c>
      <c r="B11" t="s">
        <v>25</v>
      </c>
      <c r="C11">
        <v>23826</v>
      </c>
      <c r="D11">
        <v>19566</v>
      </c>
      <c r="E11">
        <v>43392</v>
      </c>
      <c r="F11">
        <v>66.8</v>
      </c>
      <c r="G11">
        <v>62.4</v>
      </c>
      <c r="H11">
        <v>64.8</v>
      </c>
      <c r="I11">
        <v>40.700000000000003</v>
      </c>
      <c r="J11">
        <v>37.5</v>
      </c>
      <c r="K11">
        <v>39.299999999999997</v>
      </c>
      <c r="L11">
        <v>95.1</v>
      </c>
      <c r="M11">
        <v>94</v>
      </c>
      <c r="N11">
        <v>94.6</v>
      </c>
      <c r="O11">
        <v>93.4</v>
      </c>
      <c r="P11">
        <v>92.6</v>
      </c>
      <c r="Q11">
        <v>93</v>
      </c>
      <c r="R11" t="s">
        <v>119</v>
      </c>
      <c r="S11" t="s">
        <v>119</v>
      </c>
      <c r="T11" t="s">
        <v>119</v>
      </c>
      <c r="U11" t="s">
        <v>119</v>
      </c>
      <c r="V11" t="s">
        <v>119</v>
      </c>
      <c r="W11" t="s">
        <v>119</v>
      </c>
      <c r="X11" t="s">
        <v>119</v>
      </c>
      <c r="Y11" t="s">
        <v>119</v>
      </c>
      <c r="Z11" t="s">
        <v>119</v>
      </c>
      <c r="AA11" t="s">
        <v>119</v>
      </c>
      <c r="AB11" t="s">
        <v>119</v>
      </c>
      <c r="AC11" t="s">
        <v>119</v>
      </c>
      <c r="AD11" t="s">
        <v>119</v>
      </c>
      <c r="AE11" t="s">
        <v>119</v>
      </c>
      <c r="AF11" t="s">
        <v>119</v>
      </c>
      <c r="AG11" t="s">
        <v>119</v>
      </c>
      <c r="AH11" t="s">
        <v>119</v>
      </c>
      <c r="AI11" t="s">
        <v>119</v>
      </c>
      <c r="AJ11" t="s">
        <v>119</v>
      </c>
      <c r="AK11" t="s">
        <v>119</v>
      </c>
      <c r="AL11" t="s">
        <v>119</v>
      </c>
      <c r="AM11">
        <v>207361</v>
      </c>
      <c r="AN11">
        <v>190815</v>
      </c>
      <c r="AO11">
        <v>398176</v>
      </c>
      <c r="AP11">
        <v>83.6</v>
      </c>
      <c r="AQ11">
        <v>80</v>
      </c>
      <c r="AR11">
        <v>81.900000000000006</v>
      </c>
      <c r="AS11">
        <v>65.3</v>
      </c>
      <c r="AT11">
        <v>62.1</v>
      </c>
      <c r="AU11">
        <v>63.7</v>
      </c>
      <c r="AV11">
        <v>98.4</v>
      </c>
      <c r="AW11">
        <v>98.1</v>
      </c>
      <c r="AX11">
        <v>98.2</v>
      </c>
      <c r="AY11">
        <v>97.9</v>
      </c>
      <c r="AZ11">
        <v>97.6</v>
      </c>
      <c r="BA11">
        <v>97.7</v>
      </c>
      <c r="BB11" t="s">
        <v>119</v>
      </c>
      <c r="BC11" t="s">
        <v>119</v>
      </c>
      <c r="BD11" t="s">
        <v>119</v>
      </c>
      <c r="BE11" t="s">
        <v>119</v>
      </c>
      <c r="BF11" t="s">
        <v>119</v>
      </c>
      <c r="BG11" t="s">
        <v>119</v>
      </c>
      <c r="BH11" t="s">
        <v>119</v>
      </c>
      <c r="BI11" t="s">
        <v>119</v>
      </c>
      <c r="BJ11" t="s">
        <v>119</v>
      </c>
      <c r="BK11" t="s">
        <v>119</v>
      </c>
      <c r="BL11" t="s">
        <v>119</v>
      </c>
      <c r="BM11" t="s">
        <v>119</v>
      </c>
      <c r="BN11" t="s">
        <v>119</v>
      </c>
      <c r="BO11" t="s">
        <v>119</v>
      </c>
      <c r="BP11" t="s">
        <v>119</v>
      </c>
      <c r="BQ11" t="s">
        <v>119</v>
      </c>
      <c r="BR11" t="s">
        <v>119</v>
      </c>
      <c r="BS11" t="s">
        <v>119</v>
      </c>
      <c r="BT11" t="s">
        <v>119</v>
      </c>
      <c r="BU11" t="s">
        <v>119</v>
      </c>
      <c r="BV11" t="s">
        <v>119</v>
      </c>
      <c r="BW11">
        <v>231187</v>
      </c>
      <c r="BX11">
        <v>210381</v>
      </c>
      <c r="BY11">
        <v>441568</v>
      </c>
      <c r="BZ11">
        <v>81.900000000000006</v>
      </c>
      <c r="CA11">
        <v>78.400000000000006</v>
      </c>
      <c r="CB11">
        <v>80.2</v>
      </c>
      <c r="CC11">
        <v>62.7</v>
      </c>
      <c r="CD11">
        <v>59.8</v>
      </c>
      <c r="CE11">
        <v>61.3</v>
      </c>
      <c r="CF11">
        <v>98</v>
      </c>
      <c r="CG11">
        <v>97.7</v>
      </c>
      <c r="CH11">
        <v>97.9</v>
      </c>
      <c r="CI11">
        <v>97.4</v>
      </c>
      <c r="CJ11">
        <v>97.1</v>
      </c>
      <c r="CK11">
        <v>97.2</v>
      </c>
      <c r="CL11" t="s">
        <v>119</v>
      </c>
      <c r="CM11" t="s">
        <v>119</v>
      </c>
      <c r="CN11" t="s">
        <v>119</v>
      </c>
      <c r="CO11" t="s">
        <v>119</v>
      </c>
      <c r="CP11" t="s">
        <v>119</v>
      </c>
      <c r="CQ11" t="s">
        <v>119</v>
      </c>
      <c r="CR11" t="s">
        <v>119</v>
      </c>
      <c r="CS11" t="s">
        <v>119</v>
      </c>
      <c r="CT11" t="s">
        <v>119</v>
      </c>
      <c r="CU11" t="s">
        <v>119</v>
      </c>
      <c r="CV11" t="s">
        <v>119</v>
      </c>
      <c r="CW11" t="s">
        <v>119</v>
      </c>
      <c r="CX11" t="s">
        <v>119</v>
      </c>
      <c r="CY11" t="s">
        <v>119</v>
      </c>
      <c r="CZ11" t="s">
        <v>119</v>
      </c>
      <c r="DA11" t="s">
        <v>119</v>
      </c>
      <c r="DB11" t="s">
        <v>119</v>
      </c>
      <c r="DC11" t="s">
        <v>119</v>
      </c>
      <c r="DD11" t="s">
        <v>119</v>
      </c>
      <c r="DE11" t="s">
        <v>119</v>
      </c>
      <c r="DF11" t="s">
        <v>119</v>
      </c>
    </row>
    <row r="12" spans="1:110" x14ac:dyDescent="0.2">
      <c r="B12" t="s">
        <v>103</v>
      </c>
      <c r="C12">
        <v>7135</v>
      </c>
      <c r="D12">
        <v>8131</v>
      </c>
      <c r="E12">
        <v>15266</v>
      </c>
      <c r="F12">
        <v>37.1</v>
      </c>
      <c r="G12">
        <v>35.1</v>
      </c>
      <c r="H12">
        <v>36</v>
      </c>
      <c r="I12">
        <v>12.4</v>
      </c>
      <c r="J12">
        <v>11.9</v>
      </c>
      <c r="K12">
        <v>12.1</v>
      </c>
      <c r="L12">
        <v>86.8</v>
      </c>
      <c r="M12">
        <v>84.3</v>
      </c>
      <c r="N12">
        <v>85.5</v>
      </c>
      <c r="O12">
        <v>81.7</v>
      </c>
      <c r="P12">
        <v>80.5</v>
      </c>
      <c r="Q12">
        <v>81.099999999999994</v>
      </c>
      <c r="R12" t="s">
        <v>119</v>
      </c>
      <c r="S12" t="s">
        <v>119</v>
      </c>
      <c r="T12" t="s">
        <v>119</v>
      </c>
      <c r="U12" t="s">
        <v>119</v>
      </c>
      <c r="V12" t="s">
        <v>119</v>
      </c>
      <c r="W12" t="s">
        <v>119</v>
      </c>
      <c r="X12" t="s">
        <v>119</v>
      </c>
      <c r="Y12" t="s">
        <v>119</v>
      </c>
      <c r="Z12" t="s">
        <v>119</v>
      </c>
      <c r="AA12" t="s">
        <v>119</v>
      </c>
      <c r="AB12" t="s">
        <v>119</v>
      </c>
      <c r="AC12" t="s">
        <v>119</v>
      </c>
      <c r="AD12" t="s">
        <v>119</v>
      </c>
      <c r="AE12" t="s">
        <v>119</v>
      </c>
      <c r="AF12" t="s">
        <v>119</v>
      </c>
      <c r="AG12" t="s">
        <v>119</v>
      </c>
      <c r="AH12" t="s">
        <v>119</v>
      </c>
      <c r="AI12" t="s">
        <v>119</v>
      </c>
      <c r="AJ12" t="s">
        <v>119</v>
      </c>
      <c r="AK12" t="s">
        <v>119</v>
      </c>
      <c r="AL12" t="s">
        <v>119</v>
      </c>
      <c r="AM12">
        <v>24517</v>
      </c>
      <c r="AN12">
        <v>36169</v>
      </c>
      <c r="AO12">
        <v>60686</v>
      </c>
      <c r="AP12">
        <v>50.1</v>
      </c>
      <c r="AQ12">
        <v>46.5</v>
      </c>
      <c r="AR12">
        <v>47.9</v>
      </c>
      <c r="AS12">
        <v>24.8</v>
      </c>
      <c r="AT12">
        <v>22.5</v>
      </c>
      <c r="AU12">
        <v>23.4</v>
      </c>
      <c r="AV12">
        <v>92.9</v>
      </c>
      <c r="AW12">
        <v>92.2</v>
      </c>
      <c r="AX12">
        <v>92.5</v>
      </c>
      <c r="AY12">
        <v>89.7</v>
      </c>
      <c r="AZ12">
        <v>89.7</v>
      </c>
      <c r="BA12">
        <v>89.7</v>
      </c>
      <c r="BB12" t="s">
        <v>119</v>
      </c>
      <c r="BC12" t="s">
        <v>119</v>
      </c>
      <c r="BD12" t="s">
        <v>119</v>
      </c>
      <c r="BE12" t="s">
        <v>119</v>
      </c>
      <c r="BF12" t="s">
        <v>119</v>
      </c>
      <c r="BG12" t="s">
        <v>119</v>
      </c>
      <c r="BH12" t="s">
        <v>119</v>
      </c>
      <c r="BI12" t="s">
        <v>119</v>
      </c>
      <c r="BJ12" t="s">
        <v>119</v>
      </c>
      <c r="BK12" t="s">
        <v>119</v>
      </c>
      <c r="BL12" t="s">
        <v>119</v>
      </c>
      <c r="BM12" t="s">
        <v>119</v>
      </c>
      <c r="BN12" t="s">
        <v>119</v>
      </c>
      <c r="BO12" t="s">
        <v>119</v>
      </c>
      <c r="BP12" t="s">
        <v>119</v>
      </c>
      <c r="BQ12" t="s">
        <v>119</v>
      </c>
      <c r="BR12" t="s">
        <v>119</v>
      </c>
      <c r="BS12" t="s">
        <v>119</v>
      </c>
      <c r="BT12" t="s">
        <v>119</v>
      </c>
      <c r="BU12" t="s">
        <v>119</v>
      </c>
      <c r="BV12" t="s">
        <v>119</v>
      </c>
      <c r="BW12">
        <v>31652</v>
      </c>
      <c r="BX12">
        <v>44300</v>
      </c>
      <c r="BY12">
        <v>75952</v>
      </c>
      <c r="BZ12">
        <v>47.2</v>
      </c>
      <c r="CA12">
        <v>44.4</v>
      </c>
      <c r="CB12">
        <v>45.5</v>
      </c>
      <c r="CC12">
        <v>22</v>
      </c>
      <c r="CD12">
        <v>20.6</v>
      </c>
      <c r="CE12">
        <v>21.2</v>
      </c>
      <c r="CF12">
        <v>91.6</v>
      </c>
      <c r="CG12">
        <v>90.7</v>
      </c>
      <c r="CH12">
        <v>91.1</v>
      </c>
      <c r="CI12">
        <v>87.9</v>
      </c>
      <c r="CJ12">
        <v>88</v>
      </c>
      <c r="CK12">
        <v>88</v>
      </c>
      <c r="CL12" t="s">
        <v>119</v>
      </c>
      <c r="CM12" t="s">
        <v>119</v>
      </c>
      <c r="CN12" t="s">
        <v>119</v>
      </c>
      <c r="CO12" t="s">
        <v>119</v>
      </c>
      <c r="CP12" t="s">
        <v>119</v>
      </c>
      <c r="CQ12" t="s">
        <v>119</v>
      </c>
      <c r="CR12" t="s">
        <v>119</v>
      </c>
      <c r="CS12" t="s">
        <v>119</v>
      </c>
      <c r="CT12" t="s">
        <v>119</v>
      </c>
      <c r="CU12" t="s">
        <v>119</v>
      </c>
      <c r="CV12" t="s">
        <v>119</v>
      </c>
      <c r="CW12" t="s">
        <v>119</v>
      </c>
      <c r="CX12" t="s">
        <v>119</v>
      </c>
      <c r="CY12" t="s">
        <v>119</v>
      </c>
      <c r="CZ12" t="s">
        <v>119</v>
      </c>
      <c r="DA12" t="s">
        <v>119</v>
      </c>
      <c r="DB12" t="s">
        <v>119</v>
      </c>
      <c r="DC12" t="s">
        <v>119</v>
      </c>
      <c r="DD12" t="s">
        <v>119</v>
      </c>
      <c r="DE12" t="s">
        <v>119</v>
      </c>
      <c r="DF12" t="s">
        <v>119</v>
      </c>
    </row>
    <row r="13" spans="1:110" x14ac:dyDescent="0.2">
      <c r="B13" t="s">
        <v>104</v>
      </c>
      <c r="C13">
        <v>4007</v>
      </c>
      <c r="D13">
        <v>5677</v>
      </c>
      <c r="E13">
        <v>9684</v>
      </c>
      <c r="F13">
        <v>24.7</v>
      </c>
      <c r="G13">
        <v>22.4</v>
      </c>
      <c r="H13">
        <v>23.4</v>
      </c>
      <c r="I13">
        <v>8.4</v>
      </c>
      <c r="J13">
        <v>7.2</v>
      </c>
      <c r="K13">
        <v>7.7</v>
      </c>
      <c r="L13">
        <v>72.8</v>
      </c>
      <c r="M13">
        <v>68.099999999999994</v>
      </c>
      <c r="N13">
        <v>70</v>
      </c>
      <c r="O13">
        <v>65.5</v>
      </c>
      <c r="P13">
        <v>62.5</v>
      </c>
      <c r="Q13">
        <v>63.7</v>
      </c>
      <c r="R13" t="s">
        <v>119</v>
      </c>
      <c r="S13" t="s">
        <v>119</v>
      </c>
      <c r="T13" t="s">
        <v>119</v>
      </c>
      <c r="U13" t="s">
        <v>119</v>
      </c>
      <c r="V13" t="s">
        <v>119</v>
      </c>
      <c r="W13" t="s">
        <v>119</v>
      </c>
      <c r="X13" t="s">
        <v>119</v>
      </c>
      <c r="Y13" t="s">
        <v>119</v>
      </c>
      <c r="Z13" t="s">
        <v>119</v>
      </c>
      <c r="AA13" t="s">
        <v>119</v>
      </c>
      <c r="AB13" t="s">
        <v>119</v>
      </c>
      <c r="AC13" t="s">
        <v>119</v>
      </c>
      <c r="AD13" t="s">
        <v>119</v>
      </c>
      <c r="AE13" t="s">
        <v>119</v>
      </c>
      <c r="AF13" t="s">
        <v>119</v>
      </c>
      <c r="AG13" t="s">
        <v>119</v>
      </c>
      <c r="AH13" t="s">
        <v>119</v>
      </c>
      <c r="AI13" t="s">
        <v>119</v>
      </c>
      <c r="AJ13" t="s">
        <v>119</v>
      </c>
      <c r="AK13" t="s">
        <v>119</v>
      </c>
      <c r="AL13" t="s">
        <v>119</v>
      </c>
      <c r="AM13">
        <v>11095</v>
      </c>
      <c r="AN13">
        <v>18133</v>
      </c>
      <c r="AO13">
        <v>29228</v>
      </c>
      <c r="AP13">
        <v>35.700000000000003</v>
      </c>
      <c r="AQ13">
        <v>30.6</v>
      </c>
      <c r="AR13">
        <v>32.6</v>
      </c>
      <c r="AS13">
        <v>17.399999999999999</v>
      </c>
      <c r="AT13">
        <v>13.7</v>
      </c>
      <c r="AU13">
        <v>15.1</v>
      </c>
      <c r="AV13">
        <v>79.3</v>
      </c>
      <c r="AW13">
        <v>76.2</v>
      </c>
      <c r="AX13">
        <v>77.3</v>
      </c>
      <c r="AY13">
        <v>74.2</v>
      </c>
      <c r="AZ13">
        <v>71.7</v>
      </c>
      <c r="BA13">
        <v>72.599999999999994</v>
      </c>
      <c r="BB13" t="s">
        <v>119</v>
      </c>
      <c r="BC13" t="s">
        <v>119</v>
      </c>
      <c r="BD13" t="s">
        <v>119</v>
      </c>
      <c r="BE13" t="s">
        <v>119</v>
      </c>
      <c r="BF13" t="s">
        <v>119</v>
      </c>
      <c r="BG13" t="s">
        <v>119</v>
      </c>
      <c r="BH13" t="s">
        <v>119</v>
      </c>
      <c r="BI13" t="s">
        <v>119</v>
      </c>
      <c r="BJ13" t="s">
        <v>119</v>
      </c>
      <c r="BK13" t="s">
        <v>119</v>
      </c>
      <c r="BL13" t="s">
        <v>119</v>
      </c>
      <c r="BM13" t="s">
        <v>119</v>
      </c>
      <c r="BN13" t="s">
        <v>119</v>
      </c>
      <c r="BO13" t="s">
        <v>119</v>
      </c>
      <c r="BP13" t="s">
        <v>119</v>
      </c>
      <c r="BQ13" t="s">
        <v>119</v>
      </c>
      <c r="BR13" t="s">
        <v>119</v>
      </c>
      <c r="BS13" t="s">
        <v>119</v>
      </c>
      <c r="BT13" t="s">
        <v>119</v>
      </c>
      <c r="BU13" t="s">
        <v>119</v>
      </c>
      <c r="BV13" t="s">
        <v>119</v>
      </c>
      <c r="BW13">
        <v>15102</v>
      </c>
      <c r="BX13">
        <v>23810</v>
      </c>
      <c r="BY13">
        <v>38912</v>
      </c>
      <c r="BZ13">
        <v>32.799999999999997</v>
      </c>
      <c r="CA13">
        <v>28.7</v>
      </c>
      <c r="CB13">
        <v>30.3</v>
      </c>
      <c r="CC13">
        <v>15.1</v>
      </c>
      <c r="CD13">
        <v>12.2</v>
      </c>
      <c r="CE13">
        <v>13.3</v>
      </c>
      <c r="CF13">
        <v>77.5</v>
      </c>
      <c r="CG13">
        <v>74.2</v>
      </c>
      <c r="CH13">
        <v>75.5</v>
      </c>
      <c r="CI13">
        <v>71.900000000000006</v>
      </c>
      <c r="CJ13">
        <v>69.5</v>
      </c>
      <c r="CK13">
        <v>70.400000000000006</v>
      </c>
      <c r="CL13" t="s">
        <v>119</v>
      </c>
      <c r="CM13" t="s">
        <v>119</v>
      </c>
      <c r="CN13" t="s">
        <v>119</v>
      </c>
      <c r="CO13" t="s">
        <v>119</v>
      </c>
      <c r="CP13" t="s">
        <v>119</v>
      </c>
      <c r="CQ13" t="s">
        <v>119</v>
      </c>
      <c r="CR13" t="s">
        <v>119</v>
      </c>
      <c r="CS13" t="s">
        <v>119</v>
      </c>
      <c r="CT13" t="s">
        <v>119</v>
      </c>
      <c r="CU13" t="s">
        <v>119</v>
      </c>
      <c r="CV13" t="s">
        <v>119</v>
      </c>
      <c r="CW13" t="s">
        <v>119</v>
      </c>
      <c r="CX13" t="s">
        <v>119</v>
      </c>
      <c r="CY13" t="s">
        <v>119</v>
      </c>
      <c r="CZ13" t="s">
        <v>119</v>
      </c>
      <c r="DA13" t="s">
        <v>119</v>
      </c>
      <c r="DB13" t="s">
        <v>119</v>
      </c>
      <c r="DC13" t="s">
        <v>119</v>
      </c>
      <c r="DD13" t="s">
        <v>119</v>
      </c>
      <c r="DE13" t="s">
        <v>119</v>
      </c>
      <c r="DF13" t="s">
        <v>119</v>
      </c>
    </row>
    <row r="14" spans="1:110" x14ac:dyDescent="0.2">
      <c r="B14" t="s">
        <v>27</v>
      </c>
      <c r="C14">
        <v>11142</v>
      </c>
      <c r="D14">
        <v>13808</v>
      </c>
      <c r="E14">
        <v>24950</v>
      </c>
      <c r="F14">
        <v>32.6</v>
      </c>
      <c r="G14">
        <v>29.9</v>
      </c>
      <c r="H14">
        <v>31.1</v>
      </c>
      <c r="I14">
        <v>11</v>
      </c>
      <c r="J14">
        <v>10</v>
      </c>
      <c r="K14">
        <v>10.4</v>
      </c>
      <c r="L14">
        <v>81.8</v>
      </c>
      <c r="M14">
        <v>77.599999999999994</v>
      </c>
      <c r="N14">
        <v>79.5</v>
      </c>
      <c r="O14">
        <v>75.900000000000006</v>
      </c>
      <c r="P14">
        <v>73.099999999999994</v>
      </c>
      <c r="Q14">
        <v>74.3</v>
      </c>
      <c r="R14" t="s">
        <v>119</v>
      </c>
      <c r="S14" t="s">
        <v>119</v>
      </c>
      <c r="T14" t="s">
        <v>119</v>
      </c>
      <c r="U14" t="s">
        <v>119</v>
      </c>
      <c r="V14" t="s">
        <v>119</v>
      </c>
      <c r="W14" t="s">
        <v>119</v>
      </c>
      <c r="X14" t="s">
        <v>119</v>
      </c>
      <c r="Y14" t="s">
        <v>119</v>
      </c>
      <c r="Z14" t="s">
        <v>119</v>
      </c>
      <c r="AA14" t="s">
        <v>119</v>
      </c>
      <c r="AB14" t="s">
        <v>119</v>
      </c>
      <c r="AC14" t="s">
        <v>119</v>
      </c>
      <c r="AD14" t="s">
        <v>119</v>
      </c>
      <c r="AE14" t="s">
        <v>119</v>
      </c>
      <c r="AF14" t="s">
        <v>119</v>
      </c>
      <c r="AG14" t="s">
        <v>119</v>
      </c>
      <c r="AH14" t="s">
        <v>119</v>
      </c>
      <c r="AI14" t="s">
        <v>119</v>
      </c>
      <c r="AJ14" t="s">
        <v>119</v>
      </c>
      <c r="AK14" t="s">
        <v>119</v>
      </c>
      <c r="AL14" t="s">
        <v>119</v>
      </c>
      <c r="AM14">
        <v>35612</v>
      </c>
      <c r="AN14">
        <v>54302</v>
      </c>
      <c r="AO14">
        <v>89914</v>
      </c>
      <c r="AP14">
        <v>45.6</v>
      </c>
      <c r="AQ14">
        <v>41.2</v>
      </c>
      <c r="AR14">
        <v>42.9</v>
      </c>
      <c r="AS14">
        <v>22.5</v>
      </c>
      <c r="AT14">
        <v>19.600000000000001</v>
      </c>
      <c r="AU14">
        <v>20.7</v>
      </c>
      <c r="AV14">
        <v>88.7</v>
      </c>
      <c r="AW14">
        <v>86.8</v>
      </c>
      <c r="AX14">
        <v>87.6</v>
      </c>
      <c r="AY14">
        <v>84.9</v>
      </c>
      <c r="AZ14">
        <v>83.6</v>
      </c>
      <c r="BA14">
        <v>84.1</v>
      </c>
      <c r="BB14" t="s">
        <v>119</v>
      </c>
      <c r="BC14" t="s">
        <v>119</v>
      </c>
      <c r="BD14" t="s">
        <v>119</v>
      </c>
      <c r="BE14" t="s">
        <v>119</v>
      </c>
      <c r="BF14" t="s">
        <v>119</v>
      </c>
      <c r="BG14" t="s">
        <v>119</v>
      </c>
      <c r="BH14" t="s">
        <v>119</v>
      </c>
      <c r="BI14" t="s">
        <v>119</v>
      </c>
      <c r="BJ14" t="s">
        <v>119</v>
      </c>
      <c r="BK14" t="s">
        <v>119</v>
      </c>
      <c r="BL14" t="s">
        <v>119</v>
      </c>
      <c r="BM14" t="s">
        <v>119</v>
      </c>
      <c r="BN14" t="s">
        <v>119</v>
      </c>
      <c r="BO14" t="s">
        <v>119</v>
      </c>
      <c r="BP14" t="s">
        <v>119</v>
      </c>
      <c r="BQ14" t="s">
        <v>119</v>
      </c>
      <c r="BR14" t="s">
        <v>119</v>
      </c>
      <c r="BS14" t="s">
        <v>119</v>
      </c>
      <c r="BT14" t="s">
        <v>119</v>
      </c>
      <c r="BU14" t="s">
        <v>119</v>
      </c>
      <c r="BV14" t="s">
        <v>119</v>
      </c>
      <c r="BW14">
        <v>46754</v>
      </c>
      <c r="BX14">
        <v>68110</v>
      </c>
      <c r="BY14">
        <v>114864</v>
      </c>
      <c r="BZ14">
        <v>42.5</v>
      </c>
      <c r="CA14">
        <v>38.9</v>
      </c>
      <c r="CB14">
        <v>40.4</v>
      </c>
      <c r="CC14">
        <v>19.7</v>
      </c>
      <c r="CD14">
        <v>17.600000000000001</v>
      </c>
      <c r="CE14">
        <v>18.5</v>
      </c>
      <c r="CF14">
        <v>87</v>
      </c>
      <c r="CG14">
        <v>85</v>
      </c>
      <c r="CH14">
        <v>85.8</v>
      </c>
      <c r="CI14">
        <v>82.7</v>
      </c>
      <c r="CJ14">
        <v>81.5</v>
      </c>
      <c r="CK14">
        <v>82</v>
      </c>
      <c r="CL14" t="s">
        <v>119</v>
      </c>
      <c r="CM14" t="s">
        <v>119</v>
      </c>
      <c r="CN14" t="s">
        <v>119</v>
      </c>
      <c r="CO14" t="s">
        <v>119</v>
      </c>
      <c r="CP14" t="s">
        <v>119</v>
      </c>
      <c r="CQ14" t="s">
        <v>119</v>
      </c>
      <c r="CR14" t="s">
        <v>119</v>
      </c>
      <c r="CS14" t="s">
        <v>119</v>
      </c>
      <c r="CT14" t="s">
        <v>119</v>
      </c>
      <c r="CU14" t="s">
        <v>119</v>
      </c>
      <c r="CV14" t="s">
        <v>119</v>
      </c>
      <c r="CW14" t="s">
        <v>119</v>
      </c>
      <c r="CX14" t="s">
        <v>119</v>
      </c>
      <c r="CY14" t="s">
        <v>119</v>
      </c>
      <c r="CZ14" t="s">
        <v>119</v>
      </c>
      <c r="DA14" t="s">
        <v>119</v>
      </c>
      <c r="DB14" t="s">
        <v>119</v>
      </c>
      <c r="DC14" t="s">
        <v>119</v>
      </c>
      <c r="DD14" t="s">
        <v>119</v>
      </c>
      <c r="DE14" t="s">
        <v>119</v>
      </c>
      <c r="DF14" t="s">
        <v>119</v>
      </c>
    </row>
    <row r="15" spans="1:110" x14ac:dyDescent="0.2">
      <c r="B15" t="s">
        <v>30</v>
      </c>
      <c r="C15">
        <v>1738</v>
      </c>
      <c r="D15">
        <v>4339</v>
      </c>
      <c r="E15">
        <v>6077</v>
      </c>
      <c r="F15">
        <v>8.1</v>
      </c>
      <c r="G15">
        <v>7.9</v>
      </c>
      <c r="H15">
        <v>8</v>
      </c>
      <c r="I15">
        <v>2.1</v>
      </c>
      <c r="J15">
        <v>2.6</v>
      </c>
      <c r="K15">
        <v>2.4</v>
      </c>
      <c r="L15">
        <v>36.299999999999997</v>
      </c>
      <c r="M15">
        <v>34.700000000000003</v>
      </c>
      <c r="N15">
        <v>35.1</v>
      </c>
      <c r="O15">
        <v>27.6</v>
      </c>
      <c r="P15">
        <v>28.6</v>
      </c>
      <c r="Q15">
        <v>28.3</v>
      </c>
      <c r="R15" t="s">
        <v>119</v>
      </c>
      <c r="S15" t="s">
        <v>119</v>
      </c>
      <c r="T15" t="s">
        <v>119</v>
      </c>
      <c r="U15" t="s">
        <v>119</v>
      </c>
      <c r="V15" t="s">
        <v>119</v>
      </c>
      <c r="W15" t="s">
        <v>119</v>
      </c>
      <c r="X15" t="s">
        <v>119</v>
      </c>
      <c r="Y15" t="s">
        <v>119</v>
      </c>
      <c r="Z15" t="s">
        <v>119</v>
      </c>
      <c r="AA15" t="s">
        <v>119</v>
      </c>
      <c r="AB15" t="s">
        <v>119</v>
      </c>
      <c r="AC15" t="s">
        <v>119</v>
      </c>
      <c r="AD15" t="s">
        <v>119</v>
      </c>
      <c r="AE15" t="s">
        <v>119</v>
      </c>
      <c r="AF15" t="s">
        <v>119</v>
      </c>
      <c r="AG15" t="s">
        <v>119</v>
      </c>
      <c r="AH15" t="s">
        <v>119</v>
      </c>
      <c r="AI15" t="s">
        <v>119</v>
      </c>
      <c r="AJ15" t="s">
        <v>119</v>
      </c>
      <c r="AK15" t="s">
        <v>119</v>
      </c>
      <c r="AL15" t="s">
        <v>119</v>
      </c>
      <c r="AM15">
        <v>4358</v>
      </c>
      <c r="AN15">
        <v>11929</v>
      </c>
      <c r="AO15">
        <v>16287</v>
      </c>
      <c r="AP15">
        <v>15.1</v>
      </c>
      <c r="AQ15">
        <v>18.3</v>
      </c>
      <c r="AR15">
        <v>17.5</v>
      </c>
      <c r="AS15">
        <v>6.2</v>
      </c>
      <c r="AT15">
        <v>8</v>
      </c>
      <c r="AU15">
        <v>7.5</v>
      </c>
      <c r="AV15">
        <v>48.7</v>
      </c>
      <c r="AW15">
        <v>52.7</v>
      </c>
      <c r="AX15">
        <v>51.6</v>
      </c>
      <c r="AY15">
        <v>39.6</v>
      </c>
      <c r="AZ15">
        <v>46.1</v>
      </c>
      <c r="BA15">
        <v>44.4</v>
      </c>
      <c r="BB15" t="s">
        <v>119</v>
      </c>
      <c r="BC15" t="s">
        <v>119</v>
      </c>
      <c r="BD15" t="s">
        <v>119</v>
      </c>
      <c r="BE15" t="s">
        <v>119</v>
      </c>
      <c r="BF15" t="s">
        <v>119</v>
      </c>
      <c r="BG15" t="s">
        <v>119</v>
      </c>
      <c r="BH15" t="s">
        <v>119</v>
      </c>
      <c r="BI15" t="s">
        <v>119</v>
      </c>
      <c r="BJ15" t="s">
        <v>119</v>
      </c>
      <c r="BK15" t="s">
        <v>119</v>
      </c>
      <c r="BL15" t="s">
        <v>119</v>
      </c>
      <c r="BM15" t="s">
        <v>119</v>
      </c>
      <c r="BN15" t="s">
        <v>119</v>
      </c>
      <c r="BO15" t="s">
        <v>119</v>
      </c>
      <c r="BP15" t="s">
        <v>119</v>
      </c>
      <c r="BQ15" t="s">
        <v>119</v>
      </c>
      <c r="BR15" t="s">
        <v>119</v>
      </c>
      <c r="BS15" t="s">
        <v>119</v>
      </c>
      <c r="BT15" t="s">
        <v>119</v>
      </c>
      <c r="BU15" t="s">
        <v>119</v>
      </c>
      <c r="BV15" t="s">
        <v>119</v>
      </c>
      <c r="BW15">
        <v>6096</v>
      </c>
      <c r="BX15">
        <v>16268</v>
      </c>
      <c r="BY15">
        <v>22364</v>
      </c>
      <c r="BZ15">
        <v>13.1</v>
      </c>
      <c r="CA15">
        <v>15.5</v>
      </c>
      <c r="CB15">
        <v>14.9</v>
      </c>
      <c r="CC15">
        <v>5</v>
      </c>
      <c r="CD15">
        <v>6.5</v>
      </c>
      <c r="CE15">
        <v>6.1</v>
      </c>
      <c r="CF15">
        <v>45.1</v>
      </c>
      <c r="CG15">
        <v>47.9</v>
      </c>
      <c r="CH15">
        <v>47.1</v>
      </c>
      <c r="CI15">
        <v>36.1</v>
      </c>
      <c r="CJ15">
        <v>41.5</v>
      </c>
      <c r="CK15">
        <v>40</v>
      </c>
      <c r="CL15" t="s">
        <v>119</v>
      </c>
      <c r="CM15" t="s">
        <v>119</v>
      </c>
      <c r="CN15" t="s">
        <v>119</v>
      </c>
      <c r="CO15" t="s">
        <v>119</v>
      </c>
      <c r="CP15" t="s">
        <v>119</v>
      </c>
      <c r="CQ15" t="s">
        <v>119</v>
      </c>
      <c r="CR15" t="s">
        <v>119</v>
      </c>
      <c r="CS15" t="s">
        <v>119</v>
      </c>
      <c r="CT15" t="s">
        <v>119</v>
      </c>
      <c r="CU15" t="s">
        <v>119</v>
      </c>
      <c r="CV15" t="s">
        <v>119</v>
      </c>
      <c r="CW15" t="s">
        <v>119</v>
      </c>
      <c r="CX15" t="s">
        <v>119</v>
      </c>
      <c r="CY15" t="s">
        <v>119</v>
      </c>
      <c r="CZ15" t="s">
        <v>119</v>
      </c>
      <c r="DA15" t="s">
        <v>119</v>
      </c>
      <c r="DB15" t="s">
        <v>119</v>
      </c>
      <c r="DC15" t="s">
        <v>119</v>
      </c>
      <c r="DD15" t="s">
        <v>119</v>
      </c>
      <c r="DE15" t="s">
        <v>119</v>
      </c>
      <c r="DF15" t="s">
        <v>119</v>
      </c>
    </row>
    <row r="16" spans="1:110" x14ac:dyDescent="0.2">
      <c r="B16" t="s">
        <v>26</v>
      </c>
      <c r="C16">
        <v>12880</v>
      </c>
      <c r="D16">
        <v>18147</v>
      </c>
      <c r="E16">
        <v>31027</v>
      </c>
      <c r="F16">
        <v>29.3</v>
      </c>
      <c r="G16">
        <v>24.6</v>
      </c>
      <c r="H16">
        <v>26.6</v>
      </c>
      <c r="I16">
        <v>9.8000000000000007</v>
      </c>
      <c r="J16">
        <v>8.1999999999999993</v>
      </c>
      <c r="K16">
        <v>8.9</v>
      </c>
      <c r="L16">
        <v>75.599999999999994</v>
      </c>
      <c r="M16">
        <v>67.3</v>
      </c>
      <c r="N16">
        <v>70.8</v>
      </c>
      <c r="O16">
        <v>69.3</v>
      </c>
      <c r="P16">
        <v>62.5</v>
      </c>
      <c r="Q16">
        <v>65.3</v>
      </c>
      <c r="R16" t="s">
        <v>119</v>
      </c>
      <c r="S16" t="s">
        <v>119</v>
      </c>
      <c r="T16" t="s">
        <v>119</v>
      </c>
      <c r="U16" t="s">
        <v>119</v>
      </c>
      <c r="V16" t="s">
        <v>119</v>
      </c>
      <c r="W16" t="s">
        <v>119</v>
      </c>
      <c r="X16" t="s">
        <v>119</v>
      </c>
      <c r="Y16" t="s">
        <v>119</v>
      </c>
      <c r="Z16" t="s">
        <v>119</v>
      </c>
      <c r="AA16" t="s">
        <v>119</v>
      </c>
      <c r="AB16" t="s">
        <v>119</v>
      </c>
      <c r="AC16" t="s">
        <v>119</v>
      </c>
      <c r="AD16" t="s">
        <v>119</v>
      </c>
      <c r="AE16" t="s">
        <v>119</v>
      </c>
      <c r="AF16" t="s">
        <v>119</v>
      </c>
      <c r="AG16" t="s">
        <v>119</v>
      </c>
      <c r="AH16" t="s">
        <v>119</v>
      </c>
      <c r="AI16" t="s">
        <v>119</v>
      </c>
      <c r="AJ16" t="s">
        <v>119</v>
      </c>
      <c r="AK16" t="s">
        <v>119</v>
      </c>
      <c r="AL16" t="s">
        <v>119</v>
      </c>
      <c r="AM16">
        <v>39970</v>
      </c>
      <c r="AN16">
        <v>66231</v>
      </c>
      <c r="AO16">
        <v>106201</v>
      </c>
      <c r="AP16">
        <v>42.3</v>
      </c>
      <c r="AQ16">
        <v>37.1</v>
      </c>
      <c r="AR16">
        <v>39</v>
      </c>
      <c r="AS16">
        <v>20.7</v>
      </c>
      <c r="AT16">
        <v>17.5</v>
      </c>
      <c r="AU16">
        <v>18.7</v>
      </c>
      <c r="AV16">
        <v>84.3</v>
      </c>
      <c r="AW16">
        <v>80.7</v>
      </c>
      <c r="AX16">
        <v>82</v>
      </c>
      <c r="AY16">
        <v>79.900000000000006</v>
      </c>
      <c r="AZ16">
        <v>76.900000000000006</v>
      </c>
      <c r="BA16">
        <v>78</v>
      </c>
      <c r="BB16" t="s">
        <v>119</v>
      </c>
      <c r="BC16" t="s">
        <v>119</v>
      </c>
      <c r="BD16" t="s">
        <v>119</v>
      </c>
      <c r="BE16" t="s">
        <v>119</v>
      </c>
      <c r="BF16" t="s">
        <v>119</v>
      </c>
      <c r="BG16" t="s">
        <v>119</v>
      </c>
      <c r="BH16" t="s">
        <v>119</v>
      </c>
      <c r="BI16" t="s">
        <v>119</v>
      </c>
      <c r="BJ16" t="s">
        <v>119</v>
      </c>
      <c r="BK16" t="s">
        <v>119</v>
      </c>
      <c r="BL16" t="s">
        <v>119</v>
      </c>
      <c r="BM16" t="s">
        <v>119</v>
      </c>
      <c r="BN16" t="s">
        <v>119</v>
      </c>
      <c r="BO16" t="s">
        <v>119</v>
      </c>
      <c r="BP16" t="s">
        <v>119</v>
      </c>
      <c r="BQ16" t="s">
        <v>119</v>
      </c>
      <c r="BR16" t="s">
        <v>119</v>
      </c>
      <c r="BS16" t="s">
        <v>119</v>
      </c>
      <c r="BT16" t="s">
        <v>119</v>
      </c>
      <c r="BU16" t="s">
        <v>119</v>
      </c>
      <c r="BV16" t="s">
        <v>119</v>
      </c>
      <c r="BW16">
        <v>52850</v>
      </c>
      <c r="BX16">
        <v>84378</v>
      </c>
      <c r="BY16">
        <v>137228</v>
      </c>
      <c r="BZ16">
        <v>39.1</v>
      </c>
      <c r="CA16">
        <v>34.4</v>
      </c>
      <c r="CB16">
        <v>36.200000000000003</v>
      </c>
      <c r="CC16">
        <v>18.100000000000001</v>
      </c>
      <c r="CD16">
        <v>15.5</v>
      </c>
      <c r="CE16">
        <v>16.5</v>
      </c>
      <c r="CF16">
        <v>82.2</v>
      </c>
      <c r="CG16">
        <v>77.8</v>
      </c>
      <c r="CH16">
        <v>79.5</v>
      </c>
      <c r="CI16">
        <v>77.400000000000006</v>
      </c>
      <c r="CJ16">
        <v>73.8</v>
      </c>
      <c r="CK16">
        <v>75.2</v>
      </c>
      <c r="CL16" t="s">
        <v>119</v>
      </c>
      <c r="CM16" t="s">
        <v>119</v>
      </c>
      <c r="CN16" t="s">
        <v>119</v>
      </c>
      <c r="CO16" t="s">
        <v>119</v>
      </c>
      <c r="CP16" t="s">
        <v>119</v>
      </c>
      <c r="CQ16" t="s">
        <v>119</v>
      </c>
      <c r="CR16" t="s">
        <v>119</v>
      </c>
      <c r="CS16" t="s">
        <v>119</v>
      </c>
      <c r="CT16" t="s">
        <v>119</v>
      </c>
      <c r="CU16" t="s">
        <v>119</v>
      </c>
      <c r="CV16" t="s">
        <v>119</v>
      </c>
      <c r="CW16" t="s">
        <v>119</v>
      </c>
      <c r="CX16" t="s">
        <v>119</v>
      </c>
      <c r="CY16" t="s">
        <v>119</v>
      </c>
      <c r="CZ16" t="s">
        <v>119</v>
      </c>
      <c r="DA16" t="s">
        <v>119</v>
      </c>
      <c r="DB16" t="s">
        <v>119</v>
      </c>
      <c r="DC16" t="s">
        <v>119</v>
      </c>
      <c r="DD16" t="s">
        <v>119</v>
      </c>
      <c r="DE16" t="s">
        <v>119</v>
      </c>
      <c r="DF16" t="s">
        <v>119</v>
      </c>
    </row>
    <row r="17" spans="2:110" x14ac:dyDescent="0.2">
      <c r="B17" s="337" t="s">
        <v>322</v>
      </c>
      <c r="C17">
        <v>36706</v>
      </c>
      <c r="D17">
        <v>37713</v>
      </c>
      <c r="E17">
        <v>74419</v>
      </c>
      <c r="F17">
        <v>53.6</v>
      </c>
      <c r="G17">
        <v>44.2</v>
      </c>
      <c r="H17">
        <v>48.9</v>
      </c>
      <c r="I17">
        <v>29.9</v>
      </c>
      <c r="J17">
        <v>23.4</v>
      </c>
      <c r="K17">
        <v>26.6</v>
      </c>
      <c r="L17">
        <v>88.2</v>
      </c>
      <c r="M17">
        <v>81.2</v>
      </c>
      <c r="N17">
        <v>84.7</v>
      </c>
      <c r="O17">
        <v>84.9</v>
      </c>
      <c r="P17">
        <v>78.099999999999994</v>
      </c>
      <c r="Q17">
        <v>81.5</v>
      </c>
      <c r="R17" t="s">
        <v>119</v>
      </c>
      <c r="S17" t="s">
        <v>119</v>
      </c>
      <c r="T17" t="s">
        <v>119</v>
      </c>
      <c r="U17" t="s">
        <v>119</v>
      </c>
      <c r="V17" t="s">
        <v>119</v>
      </c>
      <c r="W17" t="s">
        <v>119</v>
      </c>
      <c r="X17" t="s">
        <v>119</v>
      </c>
      <c r="Y17" t="s">
        <v>119</v>
      </c>
      <c r="Z17" t="s">
        <v>119</v>
      </c>
      <c r="AA17" t="s">
        <v>119</v>
      </c>
      <c r="AB17" t="s">
        <v>119</v>
      </c>
      <c r="AC17" t="s">
        <v>119</v>
      </c>
      <c r="AD17" t="s">
        <v>119</v>
      </c>
      <c r="AE17" t="s">
        <v>119</v>
      </c>
      <c r="AF17" t="s">
        <v>119</v>
      </c>
      <c r="AG17" t="s">
        <v>119</v>
      </c>
      <c r="AH17" t="s">
        <v>119</v>
      </c>
      <c r="AI17" t="s">
        <v>119</v>
      </c>
      <c r="AJ17" t="s">
        <v>119</v>
      </c>
      <c r="AK17" t="s">
        <v>119</v>
      </c>
      <c r="AL17" t="s">
        <v>119</v>
      </c>
      <c r="AM17">
        <v>247355</v>
      </c>
      <c r="AN17">
        <v>257066</v>
      </c>
      <c r="AO17">
        <v>504421</v>
      </c>
      <c r="AP17">
        <v>76.900000000000006</v>
      </c>
      <c r="AQ17">
        <v>68.900000000000006</v>
      </c>
      <c r="AR17">
        <v>72.8</v>
      </c>
      <c r="AS17">
        <v>58.1</v>
      </c>
      <c r="AT17">
        <v>50.6</v>
      </c>
      <c r="AU17">
        <v>54.3</v>
      </c>
      <c r="AV17">
        <v>96.1</v>
      </c>
      <c r="AW17">
        <v>93.6</v>
      </c>
      <c r="AX17">
        <v>94.8</v>
      </c>
      <c r="AY17">
        <v>95</v>
      </c>
      <c r="AZ17">
        <v>92.2</v>
      </c>
      <c r="BA17">
        <v>93.6</v>
      </c>
      <c r="BB17" t="s">
        <v>119</v>
      </c>
      <c r="BC17" t="s">
        <v>119</v>
      </c>
      <c r="BD17" t="s">
        <v>119</v>
      </c>
      <c r="BE17" t="s">
        <v>119</v>
      </c>
      <c r="BF17" t="s">
        <v>119</v>
      </c>
      <c r="BG17" t="s">
        <v>119</v>
      </c>
      <c r="BH17" t="s">
        <v>119</v>
      </c>
      <c r="BI17" t="s">
        <v>119</v>
      </c>
      <c r="BJ17" t="s">
        <v>119</v>
      </c>
      <c r="BK17" t="s">
        <v>119</v>
      </c>
      <c r="BL17" t="s">
        <v>119</v>
      </c>
      <c r="BM17" t="s">
        <v>119</v>
      </c>
      <c r="BN17" t="s">
        <v>119</v>
      </c>
      <c r="BO17" t="s">
        <v>119</v>
      </c>
      <c r="BP17" t="s">
        <v>119</v>
      </c>
      <c r="BQ17" t="s">
        <v>119</v>
      </c>
      <c r="BR17" t="s">
        <v>119</v>
      </c>
      <c r="BS17" t="s">
        <v>119</v>
      </c>
      <c r="BT17" t="s">
        <v>119</v>
      </c>
      <c r="BU17" t="s">
        <v>119</v>
      </c>
      <c r="BV17" t="s">
        <v>119</v>
      </c>
      <c r="BW17">
        <v>284061</v>
      </c>
      <c r="BX17">
        <v>294779</v>
      </c>
      <c r="BY17">
        <v>578840</v>
      </c>
      <c r="BZ17">
        <v>73.900000000000006</v>
      </c>
      <c r="CA17">
        <v>65.8</v>
      </c>
      <c r="CB17">
        <v>69.8</v>
      </c>
      <c r="CC17">
        <v>54.4</v>
      </c>
      <c r="CD17">
        <v>47.1</v>
      </c>
      <c r="CE17">
        <v>50.7</v>
      </c>
      <c r="CF17">
        <v>95.1</v>
      </c>
      <c r="CG17">
        <v>92</v>
      </c>
      <c r="CH17">
        <v>93.5</v>
      </c>
      <c r="CI17">
        <v>93.7</v>
      </c>
      <c r="CJ17">
        <v>90.4</v>
      </c>
      <c r="CK17">
        <v>92</v>
      </c>
      <c r="CL17" t="s">
        <v>119</v>
      </c>
      <c r="CM17" t="s">
        <v>119</v>
      </c>
      <c r="CN17" t="s">
        <v>119</v>
      </c>
      <c r="CO17" t="s">
        <v>119</v>
      </c>
      <c r="CP17" t="s">
        <v>119</v>
      </c>
      <c r="CQ17" t="s">
        <v>119</v>
      </c>
      <c r="CR17" t="s">
        <v>119</v>
      </c>
      <c r="CS17" t="s">
        <v>119</v>
      </c>
      <c r="CT17" t="s">
        <v>119</v>
      </c>
      <c r="CU17" t="s">
        <v>119</v>
      </c>
      <c r="CV17" t="s">
        <v>119</v>
      </c>
      <c r="CW17" t="s">
        <v>119</v>
      </c>
      <c r="CX17" t="s">
        <v>119</v>
      </c>
      <c r="CY17" t="s">
        <v>119</v>
      </c>
      <c r="CZ17" t="s">
        <v>119</v>
      </c>
      <c r="DA17" t="s">
        <v>119</v>
      </c>
      <c r="DB17" t="s">
        <v>119</v>
      </c>
      <c r="DC17" t="s">
        <v>119</v>
      </c>
      <c r="DD17" t="s">
        <v>119</v>
      </c>
      <c r="DE17" t="s">
        <v>119</v>
      </c>
      <c r="DF17" t="s">
        <v>119</v>
      </c>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24"/>
  </sheetPr>
  <dimension ref="A1:DF17"/>
  <sheetViews>
    <sheetView zoomScale="85" workbookViewId="0">
      <pane xSplit="2" ySplit="10" topLeftCell="C11" activePane="bottomRight" state="frozen"/>
      <selection activeCell="K3" sqref="K3:N3"/>
      <selection pane="topRight" activeCell="K3" sqref="K3:N3"/>
      <selection pane="bottomLeft" activeCell="K3" sqref="K3:N3"/>
      <selection pane="bottomRight" activeCell="K3" sqref="K3:N3"/>
    </sheetView>
  </sheetViews>
  <sheetFormatPr defaultRowHeight="12.75" x14ac:dyDescent="0.2"/>
  <cols>
    <col min="2" max="2" width="19.5703125" customWidth="1"/>
    <col min="258" max="258" width="19.5703125" customWidth="1"/>
    <col min="514" max="514" width="19.5703125" customWidth="1"/>
    <col min="770" max="770" width="19.5703125" customWidth="1"/>
    <col min="1026" max="1026" width="19.5703125" customWidth="1"/>
    <col min="1282" max="1282" width="19.5703125" customWidth="1"/>
    <col min="1538" max="1538" width="19.5703125" customWidth="1"/>
    <col min="1794" max="1794" width="19.5703125" customWidth="1"/>
    <col min="2050" max="2050" width="19.5703125" customWidth="1"/>
    <col min="2306" max="2306" width="19.5703125" customWidth="1"/>
    <col min="2562" max="2562" width="19.5703125" customWidth="1"/>
    <col min="2818" max="2818" width="19.5703125" customWidth="1"/>
    <col min="3074" max="3074" width="19.5703125" customWidth="1"/>
    <col min="3330" max="3330" width="19.5703125" customWidth="1"/>
    <col min="3586" max="3586" width="19.5703125" customWidth="1"/>
    <col min="3842" max="3842" width="19.5703125" customWidth="1"/>
    <col min="4098" max="4098" width="19.5703125" customWidth="1"/>
    <col min="4354" max="4354" width="19.5703125" customWidth="1"/>
    <col min="4610" max="4610" width="19.5703125" customWidth="1"/>
    <col min="4866" max="4866" width="19.5703125" customWidth="1"/>
    <col min="5122" max="5122" width="19.5703125" customWidth="1"/>
    <col min="5378" max="5378" width="19.5703125" customWidth="1"/>
    <col min="5634" max="5634" width="19.5703125" customWidth="1"/>
    <col min="5890" max="5890" width="19.5703125" customWidth="1"/>
    <col min="6146" max="6146" width="19.5703125" customWidth="1"/>
    <col min="6402" max="6402" width="19.5703125" customWidth="1"/>
    <col min="6658" max="6658" width="19.5703125" customWidth="1"/>
    <col min="6914" max="6914" width="19.5703125" customWidth="1"/>
    <col min="7170" max="7170" width="19.5703125" customWidth="1"/>
    <col min="7426" max="7426" width="19.5703125" customWidth="1"/>
    <col min="7682" max="7682" width="19.5703125" customWidth="1"/>
    <col min="7938" max="7938" width="19.5703125" customWidth="1"/>
    <col min="8194" max="8194" width="19.5703125" customWidth="1"/>
    <col min="8450" max="8450" width="19.5703125" customWidth="1"/>
    <col min="8706" max="8706" width="19.5703125" customWidth="1"/>
    <col min="8962" max="8962" width="19.5703125" customWidth="1"/>
    <col min="9218" max="9218" width="19.5703125" customWidth="1"/>
    <col min="9474" max="9474" width="19.5703125" customWidth="1"/>
    <col min="9730" max="9730" width="19.5703125" customWidth="1"/>
    <col min="9986" max="9986" width="19.5703125" customWidth="1"/>
    <col min="10242" max="10242" width="19.5703125" customWidth="1"/>
    <col min="10498" max="10498" width="19.5703125" customWidth="1"/>
    <col min="10754" max="10754" width="19.5703125" customWidth="1"/>
    <col min="11010" max="11010" width="19.5703125" customWidth="1"/>
    <col min="11266" max="11266" width="19.5703125" customWidth="1"/>
    <col min="11522" max="11522" width="19.5703125" customWidth="1"/>
    <col min="11778" max="11778" width="19.5703125" customWidth="1"/>
    <col min="12034" max="12034" width="19.5703125" customWidth="1"/>
    <col min="12290" max="12290" width="19.5703125" customWidth="1"/>
    <col min="12546" max="12546" width="19.5703125" customWidth="1"/>
    <col min="12802" max="12802" width="19.5703125" customWidth="1"/>
    <col min="13058" max="13058" width="19.5703125" customWidth="1"/>
    <col min="13314" max="13314" width="19.5703125" customWidth="1"/>
    <col min="13570" max="13570" width="19.5703125" customWidth="1"/>
    <col min="13826" max="13826" width="19.5703125" customWidth="1"/>
    <col min="14082" max="14082" width="19.5703125" customWidth="1"/>
    <col min="14338" max="14338" width="19.5703125" customWidth="1"/>
    <col min="14594" max="14594" width="19.5703125" customWidth="1"/>
    <col min="14850" max="14850" width="19.5703125" customWidth="1"/>
    <col min="15106" max="15106" width="19.5703125" customWidth="1"/>
    <col min="15362" max="15362" width="19.5703125" customWidth="1"/>
    <col min="15618" max="15618" width="19.5703125" customWidth="1"/>
    <col min="15874" max="15874" width="19.5703125" customWidth="1"/>
    <col min="16130" max="16130" width="19.5703125" customWidth="1"/>
  </cols>
  <sheetData>
    <row r="1" spans="1:110" ht="15.75" x14ac:dyDescent="0.25">
      <c r="A1" s="335" t="s">
        <v>49</v>
      </c>
    </row>
    <row r="2" spans="1:110" x14ac:dyDescent="0.2">
      <c r="A2" t="s">
        <v>106</v>
      </c>
      <c r="B2" s="336">
        <v>1</v>
      </c>
      <c r="C2" s="336">
        <v>2</v>
      </c>
      <c r="D2" s="336">
        <v>3</v>
      </c>
      <c r="E2" s="336">
        <v>4</v>
      </c>
      <c r="F2" s="336">
        <v>5</v>
      </c>
      <c r="G2" s="336">
        <v>6</v>
      </c>
      <c r="H2" s="336">
        <v>7</v>
      </c>
      <c r="I2" s="336">
        <v>8</v>
      </c>
      <c r="J2" s="336">
        <v>9</v>
      </c>
      <c r="K2" s="336">
        <v>10</v>
      </c>
      <c r="L2" s="336">
        <v>11</v>
      </c>
      <c r="M2" s="336">
        <v>12</v>
      </c>
      <c r="N2" s="336">
        <v>13</v>
      </c>
      <c r="O2" s="336">
        <v>14</v>
      </c>
      <c r="P2" s="336">
        <v>15</v>
      </c>
      <c r="Q2" s="336">
        <v>16</v>
      </c>
      <c r="R2" s="336">
        <v>17</v>
      </c>
      <c r="S2" s="336">
        <v>18</v>
      </c>
      <c r="T2" s="336">
        <v>19</v>
      </c>
      <c r="U2" s="336">
        <v>20</v>
      </c>
      <c r="V2" s="336">
        <v>21</v>
      </c>
      <c r="W2" s="336">
        <v>22</v>
      </c>
      <c r="X2" s="336">
        <v>23</v>
      </c>
      <c r="Y2" s="336">
        <v>24</v>
      </c>
      <c r="Z2" s="336">
        <v>25</v>
      </c>
      <c r="AA2" s="336">
        <v>26</v>
      </c>
      <c r="AB2" s="336">
        <v>27</v>
      </c>
      <c r="AC2" s="336">
        <v>28</v>
      </c>
      <c r="AD2" s="336">
        <v>29</v>
      </c>
      <c r="AE2" s="336">
        <v>30</v>
      </c>
      <c r="AF2" s="336">
        <v>31</v>
      </c>
      <c r="AG2" s="336">
        <v>32</v>
      </c>
      <c r="AH2" s="336">
        <v>33</v>
      </c>
      <c r="AI2" s="336">
        <v>34</v>
      </c>
      <c r="AJ2" s="336">
        <v>35</v>
      </c>
      <c r="AK2" s="336">
        <v>36</v>
      </c>
      <c r="AL2" s="336">
        <v>37</v>
      </c>
      <c r="AM2" s="336">
        <v>38</v>
      </c>
      <c r="AN2" s="336">
        <v>39</v>
      </c>
      <c r="AO2" s="336">
        <v>40</v>
      </c>
      <c r="AP2" s="336">
        <v>41</v>
      </c>
      <c r="AQ2" s="336">
        <v>42</v>
      </c>
      <c r="AR2" s="336">
        <v>43</v>
      </c>
      <c r="AS2" s="336">
        <v>44</v>
      </c>
      <c r="AT2" s="336">
        <v>45</v>
      </c>
      <c r="AU2" s="336">
        <v>46</v>
      </c>
      <c r="AV2" s="336">
        <v>47</v>
      </c>
      <c r="AW2" s="336">
        <v>48</v>
      </c>
      <c r="AX2" s="336">
        <v>49</v>
      </c>
      <c r="AY2" s="336">
        <v>50</v>
      </c>
      <c r="AZ2" s="336">
        <v>51</v>
      </c>
      <c r="BA2" s="336">
        <v>52</v>
      </c>
      <c r="BB2" s="336">
        <v>53</v>
      </c>
      <c r="BC2" s="336">
        <v>54</v>
      </c>
      <c r="BD2" s="336">
        <v>55</v>
      </c>
      <c r="BE2" s="336">
        <v>56</v>
      </c>
      <c r="BF2" s="336">
        <v>57</v>
      </c>
      <c r="BG2" s="336">
        <v>58</v>
      </c>
      <c r="BH2" s="336">
        <v>59</v>
      </c>
      <c r="BI2" s="336">
        <v>60</v>
      </c>
      <c r="BJ2" s="336">
        <v>61</v>
      </c>
      <c r="BK2" s="336">
        <v>62</v>
      </c>
      <c r="BL2" s="336">
        <v>63</v>
      </c>
      <c r="BM2" s="336">
        <v>64</v>
      </c>
      <c r="BN2" s="336">
        <v>65</v>
      </c>
      <c r="BO2" s="336">
        <v>66</v>
      </c>
      <c r="BP2" s="336">
        <v>67</v>
      </c>
      <c r="BQ2" s="336">
        <v>68</v>
      </c>
      <c r="BR2" s="336">
        <v>69</v>
      </c>
      <c r="BS2" s="336">
        <v>70</v>
      </c>
      <c r="BT2" s="336">
        <v>71</v>
      </c>
      <c r="BU2" s="336">
        <v>72</v>
      </c>
      <c r="BV2" s="336">
        <v>73</v>
      </c>
      <c r="BW2" s="336">
        <v>74</v>
      </c>
      <c r="BX2" s="336">
        <v>75</v>
      </c>
      <c r="BY2" s="336">
        <v>76</v>
      </c>
      <c r="BZ2" s="336">
        <v>77</v>
      </c>
      <c r="CA2" s="336">
        <v>78</v>
      </c>
      <c r="CB2" s="336">
        <v>79</v>
      </c>
      <c r="CC2" s="336">
        <v>80</v>
      </c>
      <c r="CD2" s="336">
        <v>81</v>
      </c>
      <c r="CE2" s="336">
        <v>82</v>
      </c>
      <c r="CF2" s="336">
        <v>83</v>
      </c>
      <c r="CG2" s="336">
        <v>84</v>
      </c>
      <c r="CH2" s="336">
        <v>85</v>
      </c>
      <c r="CI2" s="336">
        <v>86</v>
      </c>
      <c r="CJ2" s="336">
        <v>87</v>
      </c>
      <c r="CK2" s="336">
        <v>88</v>
      </c>
      <c r="CL2" s="336">
        <v>89</v>
      </c>
      <c r="CM2" s="336">
        <v>90</v>
      </c>
      <c r="CN2" s="336">
        <v>91</v>
      </c>
      <c r="CO2" s="336">
        <v>92</v>
      </c>
      <c r="CP2" s="336">
        <v>93</v>
      </c>
      <c r="CQ2" s="336">
        <v>94</v>
      </c>
      <c r="CR2" s="336">
        <v>95</v>
      </c>
      <c r="CS2" s="336">
        <v>96</v>
      </c>
      <c r="CT2" s="336">
        <v>97</v>
      </c>
      <c r="CU2" s="336">
        <v>98</v>
      </c>
      <c r="CV2" s="336">
        <v>99</v>
      </c>
      <c r="CW2" s="336">
        <v>100</v>
      </c>
      <c r="CX2" s="336">
        <v>101</v>
      </c>
      <c r="CY2" s="336">
        <v>102</v>
      </c>
      <c r="CZ2" s="336">
        <v>103</v>
      </c>
      <c r="DA2" s="336">
        <v>104</v>
      </c>
      <c r="DB2" s="336">
        <v>105</v>
      </c>
      <c r="DC2" s="336">
        <v>106</v>
      </c>
      <c r="DD2" s="336">
        <v>107</v>
      </c>
      <c r="DE2" s="336">
        <v>108</v>
      </c>
      <c r="DF2" s="336">
        <v>109</v>
      </c>
    </row>
    <row r="3" spans="1:110" x14ac:dyDescent="0.2">
      <c r="A3" s="302"/>
      <c r="C3" t="s">
        <v>172</v>
      </c>
      <c r="AM3" t="s">
        <v>261</v>
      </c>
      <c r="BW3" t="s">
        <v>55</v>
      </c>
    </row>
    <row r="4" spans="1:110" x14ac:dyDescent="0.2">
      <c r="C4" t="s">
        <v>269</v>
      </c>
      <c r="F4" t="s">
        <v>270</v>
      </c>
      <c r="AM4" t="s">
        <v>269</v>
      </c>
      <c r="AP4" t="s">
        <v>270</v>
      </c>
      <c r="BW4" t="s">
        <v>269</v>
      </c>
      <c r="BZ4" t="s">
        <v>270</v>
      </c>
    </row>
    <row r="5" spans="1:110" x14ac:dyDescent="0.2">
      <c r="C5">
        <v>1</v>
      </c>
      <c r="F5">
        <v>1</v>
      </c>
      <c r="AM5">
        <v>1</v>
      </c>
      <c r="AP5">
        <v>1</v>
      </c>
      <c r="BW5">
        <v>1</v>
      </c>
      <c r="BZ5">
        <v>1</v>
      </c>
    </row>
    <row r="6" spans="1:110" x14ac:dyDescent="0.2">
      <c r="C6" t="s">
        <v>317</v>
      </c>
      <c r="F6" t="s">
        <v>271</v>
      </c>
      <c r="I6" t="s">
        <v>272</v>
      </c>
      <c r="L6" t="s">
        <v>273</v>
      </c>
      <c r="O6"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t="s">
        <v>317</v>
      </c>
      <c r="AP6" t="s">
        <v>271</v>
      </c>
      <c r="AS6" t="s">
        <v>272</v>
      </c>
      <c r="AV6" t="s">
        <v>273</v>
      </c>
      <c r="AY6"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t="s">
        <v>317</v>
      </c>
      <c r="BZ6" t="s">
        <v>271</v>
      </c>
      <c r="CC6" t="s">
        <v>272</v>
      </c>
      <c r="CF6" t="s">
        <v>273</v>
      </c>
      <c r="CI6"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row>
    <row r="7" spans="1:110" x14ac:dyDescent="0.2">
      <c r="C7" t="s">
        <v>53</v>
      </c>
      <c r="D7" t="s">
        <v>54</v>
      </c>
      <c r="E7" t="s">
        <v>55</v>
      </c>
      <c r="F7">
        <v>1</v>
      </c>
      <c r="I7">
        <v>1</v>
      </c>
      <c r="L7">
        <v>1</v>
      </c>
      <c r="O7">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t="s">
        <v>53</v>
      </c>
      <c r="AN7" t="s">
        <v>54</v>
      </c>
      <c r="AO7" t="s">
        <v>55</v>
      </c>
      <c r="AP7">
        <v>1</v>
      </c>
      <c r="AS7">
        <v>1</v>
      </c>
      <c r="AV7">
        <v>1</v>
      </c>
      <c r="AY7">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t="s">
        <v>53</v>
      </c>
      <c r="BX7" t="s">
        <v>54</v>
      </c>
      <c r="BY7" t="s">
        <v>55</v>
      </c>
      <c r="BZ7">
        <v>1</v>
      </c>
      <c r="CC7">
        <v>1</v>
      </c>
      <c r="CF7">
        <v>1</v>
      </c>
      <c r="CI7">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row>
    <row r="8" spans="1:110" x14ac:dyDescent="0.2">
      <c r="C8" t="s">
        <v>76</v>
      </c>
      <c r="D8" t="s">
        <v>76</v>
      </c>
      <c r="E8" t="s">
        <v>76</v>
      </c>
      <c r="F8" t="s">
        <v>317</v>
      </c>
      <c r="I8" t="s">
        <v>317</v>
      </c>
      <c r="L8" t="s">
        <v>317</v>
      </c>
      <c r="O8"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t="s">
        <v>76</v>
      </c>
      <c r="AN8" t="s">
        <v>76</v>
      </c>
      <c r="AO8" t="s">
        <v>76</v>
      </c>
      <c r="AP8" t="s">
        <v>317</v>
      </c>
      <c r="AS8" t="s">
        <v>317</v>
      </c>
      <c r="AV8" t="s">
        <v>317</v>
      </c>
      <c r="AY8"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t="s">
        <v>76</v>
      </c>
      <c r="BX8" t="s">
        <v>76</v>
      </c>
      <c r="BY8" t="s">
        <v>76</v>
      </c>
      <c r="BZ8" t="s">
        <v>317</v>
      </c>
      <c r="CC8" t="s">
        <v>317</v>
      </c>
      <c r="CF8" t="s">
        <v>317</v>
      </c>
      <c r="CI8"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row>
    <row r="9" spans="1:110" x14ac:dyDescent="0.2">
      <c r="C9" t="s">
        <v>53</v>
      </c>
      <c r="D9" t="s">
        <v>54</v>
      </c>
      <c r="E9" t="s">
        <v>55</v>
      </c>
      <c r="F9" t="s">
        <v>53</v>
      </c>
      <c r="G9" t="s">
        <v>54</v>
      </c>
      <c r="H9" t="s">
        <v>55</v>
      </c>
      <c r="I9" t="s">
        <v>53</v>
      </c>
      <c r="J9" t="s">
        <v>54</v>
      </c>
      <c r="K9" t="s">
        <v>55</v>
      </c>
      <c r="L9" t="s">
        <v>53</v>
      </c>
      <c r="M9" t="s">
        <v>54</v>
      </c>
      <c r="N9" t="s">
        <v>55</v>
      </c>
      <c r="O9" t="s">
        <v>53</v>
      </c>
      <c r="P9" t="s">
        <v>54</v>
      </c>
      <c r="Q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t="s">
        <v>53</v>
      </c>
      <c r="AN9" t="s">
        <v>54</v>
      </c>
      <c r="AO9" t="s">
        <v>55</v>
      </c>
      <c r="AP9" t="s">
        <v>53</v>
      </c>
      <c r="AQ9" t="s">
        <v>54</v>
      </c>
      <c r="AR9" t="s">
        <v>55</v>
      </c>
      <c r="AS9" t="s">
        <v>53</v>
      </c>
      <c r="AT9" t="s">
        <v>54</v>
      </c>
      <c r="AU9" t="s">
        <v>55</v>
      </c>
      <c r="AV9" t="s">
        <v>53</v>
      </c>
      <c r="AW9" t="s">
        <v>54</v>
      </c>
      <c r="AX9" t="s">
        <v>55</v>
      </c>
      <c r="AY9" t="s">
        <v>53</v>
      </c>
      <c r="AZ9" t="s">
        <v>54</v>
      </c>
      <c r="BA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t="s">
        <v>53</v>
      </c>
      <c r="BX9" t="s">
        <v>54</v>
      </c>
      <c r="BY9" t="s">
        <v>55</v>
      </c>
      <c r="BZ9" t="s">
        <v>53</v>
      </c>
      <c r="CA9" t="s">
        <v>54</v>
      </c>
      <c r="CB9" t="s">
        <v>55</v>
      </c>
      <c r="CC9" t="s">
        <v>53</v>
      </c>
      <c r="CD9" t="s">
        <v>54</v>
      </c>
      <c r="CE9" t="s">
        <v>55</v>
      </c>
      <c r="CF9" t="s">
        <v>53</v>
      </c>
      <c r="CG9" t="s">
        <v>54</v>
      </c>
      <c r="CH9" t="s">
        <v>55</v>
      </c>
      <c r="CI9" t="s">
        <v>53</v>
      </c>
      <c r="CJ9" t="s">
        <v>54</v>
      </c>
      <c r="CK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row>
    <row r="10" spans="1:110" x14ac:dyDescent="0.2">
      <c r="C10" t="s">
        <v>76</v>
      </c>
      <c r="D10" t="s">
        <v>76</v>
      </c>
      <c r="E10" t="s">
        <v>76</v>
      </c>
      <c r="F10" t="s">
        <v>76</v>
      </c>
      <c r="G10" t="s">
        <v>76</v>
      </c>
      <c r="H10" t="s">
        <v>76</v>
      </c>
      <c r="I10" t="s">
        <v>76</v>
      </c>
      <c r="J10" t="s">
        <v>76</v>
      </c>
      <c r="K10" t="s">
        <v>76</v>
      </c>
      <c r="L10" t="s">
        <v>76</v>
      </c>
      <c r="M10" t="s">
        <v>76</v>
      </c>
      <c r="N10" t="s">
        <v>76</v>
      </c>
      <c r="O10" t="s">
        <v>76</v>
      </c>
      <c r="P10" t="s">
        <v>76</v>
      </c>
      <c r="Q10"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t="s">
        <v>76</v>
      </c>
      <c r="AN10" t="s">
        <v>76</v>
      </c>
      <c r="AO10" t="s">
        <v>76</v>
      </c>
      <c r="AP10" t="s">
        <v>76</v>
      </c>
      <c r="AQ10" t="s">
        <v>76</v>
      </c>
      <c r="AR10" t="s">
        <v>76</v>
      </c>
      <c r="AS10" t="s">
        <v>76</v>
      </c>
      <c r="AT10" t="s">
        <v>76</v>
      </c>
      <c r="AU10" t="s">
        <v>76</v>
      </c>
      <c r="AV10" t="s">
        <v>76</v>
      </c>
      <c r="AW10" t="s">
        <v>76</v>
      </c>
      <c r="AX10" t="s">
        <v>76</v>
      </c>
      <c r="AY10" t="s">
        <v>76</v>
      </c>
      <c r="AZ10" t="s">
        <v>76</v>
      </c>
      <c r="BA10"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t="s">
        <v>76</v>
      </c>
      <c r="BX10" t="s">
        <v>76</v>
      </c>
      <c r="BY10" t="s">
        <v>76</v>
      </c>
      <c r="BZ10" t="s">
        <v>76</v>
      </c>
      <c r="CA10" t="s">
        <v>76</v>
      </c>
      <c r="CB10" t="s">
        <v>76</v>
      </c>
      <c r="CC10" t="s">
        <v>76</v>
      </c>
      <c r="CD10" t="s">
        <v>76</v>
      </c>
      <c r="CE10" t="s">
        <v>76</v>
      </c>
      <c r="CF10" t="s">
        <v>76</v>
      </c>
      <c r="CG10" t="s">
        <v>76</v>
      </c>
      <c r="CH10" t="s">
        <v>76</v>
      </c>
      <c r="CI10" t="s">
        <v>76</v>
      </c>
      <c r="CJ10" t="s">
        <v>76</v>
      </c>
      <c r="CK10"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row>
    <row r="11" spans="1:110" x14ac:dyDescent="0.2">
      <c r="A11" t="s">
        <v>102</v>
      </c>
      <c r="B11" t="s">
        <v>25</v>
      </c>
      <c r="C11" s="338">
        <v>24162</v>
      </c>
      <c r="D11" s="338">
        <v>20044</v>
      </c>
      <c r="E11" s="338">
        <v>44206</v>
      </c>
      <c r="F11" s="338">
        <v>75.099999999999994</v>
      </c>
      <c r="G11" s="338">
        <v>72.8</v>
      </c>
      <c r="H11" s="338">
        <v>74</v>
      </c>
      <c r="I11" s="338">
        <v>46.3</v>
      </c>
      <c r="J11" s="338">
        <v>44.7</v>
      </c>
      <c r="K11" s="338">
        <v>45.6</v>
      </c>
      <c r="L11" s="338">
        <v>96</v>
      </c>
      <c r="M11" s="338">
        <v>95.8</v>
      </c>
      <c r="N11" s="338">
        <v>95.9</v>
      </c>
      <c r="O11" s="338">
        <v>94.8</v>
      </c>
      <c r="P11" s="338">
        <v>94.7</v>
      </c>
      <c r="Q11" s="338">
        <v>94.7</v>
      </c>
      <c r="R11" s="338" t="s">
        <v>119</v>
      </c>
      <c r="S11" s="338" t="s">
        <v>119</v>
      </c>
      <c r="T11" s="338" t="s">
        <v>119</v>
      </c>
      <c r="U11" s="211" t="s">
        <v>119</v>
      </c>
      <c r="V11" t="s">
        <v>119</v>
      </c>
      <c r="W11" t="s">
        <v>119</v>
      </c>
      <c r="X11" s="211" t="s">
        <v>119</v>
      </c>
      <c r="Y11" t="s">
        <v>119</v>
      </c>
      <c r="Z11" t="s">
        <v>119</v>
      </c>
      <c r="AA11" s="211" t="s">
        <v>119</v>
      </c>
      <c r="AB11" t="s">
        <v>119</v>
      </c>
      <c r="AC11" t="s">
        <v>119</v>
      </c>
      <c r="AD11" s="211" t="s">
        <v>119</v>
      </c>
      <c r="AE11" t="s">
        <v>119</v>
      </c>
      <c r="AF11" t="s">
        <v>119</v>
      </c>
      <c r="AG11" s="211" t="s">
        <v>119</v>
      </c>
      <c r="AH11" t="s">
        <v>119</v>
      </c>
      <c r="AI11" t="s">
        <v>119</v>
      </c>
      <c r="AJ11" s="211" t="s">
        <v>119</v>
      </c>
      <c r="AK11" t="s">
        <v>119</v>
      </c>
      <c r="AL11" t="s">
        <v>119</v>
      </c>
      <c r="AM11" s="338">
        <v>203502</v>
      </c>
      <c r="AN11" s="338">
        <v>187274</v>
      </c>
      <c r="AO11" s="338">
        <v>390776</v>
      </c>
      <c r="AP11" s="338">
        <v>88.6</v>
      </c>
      <c r="AQ11" s="338">
        <v>85.4</v>
      </c>
      <c r="AR11" s="338">
        <v>87</v>
      </c>
      <c r="AS11" s="338">
        <v>70.5</v>
      </c>
      <c r="AT11" s="338">
        <v>67.2</v>
      </c>
      <c r="AU11" s="338">
        <v>68.900000000000006</v>
      </c>
      <c r="AV11" s="338">
        <v>98.8</v>
      </c>
      <c r="AW11" s="338">
        <v>98.6</v>
      </c>
      <c r="AX11" s="338">
        <v>98.7</v>
      </c>
      <c r="AY11" s="338">
        <v>98.4</v>
      </c>
      <c r="AZ11" s="338">
        <v>98.2</v>
      </c>
      <c r="BA11" s="338">
        <v>98.3</v>
      </c>
      <c r="BB11" s="338" t="s">
        <v>119</v>
      </c>
      <c r="BC11" s="338" t="s">
        <v>119</v>
      </c>
      <c r="BD11" s="338" t="s">
        <v>119</v>
      </c>
      <c r="BE11" s="211" t="s">
        <v>119</v>
      </c>
      <c r="BF11" t="s">
        <v>119</v>
      </c>
      <c r="BG11" t="s">
        <v>119</v>
      </c>
      <c r="BH11" s="211" t="s">
        <v>119</v>
      </c>
      <c r="BI11" t="s">
        <v>119</v>
      </c>
      <c r="BJ11" t="s">
        <v>119</v>
      </c>
      <c r="BK11" s="211" t="s">
        <v>119</v>
      </c>
      <c r="BL11" t="s">
        <v>119</v>
      </c>
      <c r="BM11" t="s">
        <v>119</v>
      </c>
      <c r="BN11" s="211" t="s">
        <v>119</v>
      </c>
      <c r="BO11" t="s">
        <v>119</v>
      </c>
      <c r="BP11" t="s">
        <v>119</v>
      </c>
      <c r="BQ11" s="211" t="s">
        <v>119</v>
      </c>
      <c r="BR11" t="s">
        <v>119</v>
      </c>
      <c r="BS11" t="s">
        <v>119</v>
      </c>
      <c r="BT11" s="211" t="s">
        <v>119</v>
      </c>
      <c r="BU11" t="s">
        <v>119</v>
      </c>
      <c r="BV11" t="s">
        <v>119</v>
      </c>
      <c r="BW11" s="338">
        <v>227664</v>
      </c>
      <c r="BX11" s="338">
        <v>207318</v>
      </c>
      <c r="BY11" s="338">
        <v>434982</v>
      </c>
      <c r="BZ11" s="338">
        <v>87.1</v>
      </c>
      <c r="CA11" s="338">
        <v>84.2</v>
      </c>
      <c r="CB11" s="338">
        <v>85.7</v>
      </c>
      <c r="CC11" s="338">
        <v>67.900000000000006</v>
      </c>
      <c r="CD11" s="338">
        <v>65</v>
      </c>
      <c r="CE11" s="338">
        <v>66.5</v>
      </c>
      <c r="CF11" s="338">
        <v>98.5</v>
      </c>
      <c r="CG11" s="338">
        <v>98.4</v>
      </c>
      <c r="CH11" s="338">
        <v>98.4</v>
      </c>
      <c r="CI11" s="338">
        <v>98</v>
      </c>
      <c r="CJ11" s="338">
        <v>97.8</v>
      </c>
      <c r="CK11" s="338">
        <v>97.9</v>
      </c>
      <c r="CL11" s="338" t="s">
        <v>119</v>
      </c>
      <c r="CM11" s="338" t="s">
        <v>119</v>
      </c>
      <c r="CN11" s="338" t="s">
        <v>119</v>
      </c>
      <c r="CO11" s="211" t="s">
        <v>119</v>
      </c>
      <c r="CP11" t="s">
        <v>119</v>
      </c>
      <c r="CQ11" t="s">
        <v>119</v>
      </c>
      <c r="CR11" s="211" t="s">
        <v>119</v>
      </c>
      <c r="CS11" t="s">
        <v>119</v>
      </c>
      <c r="CT11" t="s">
        <v>119</v>
      </c>
      <c r="CU11" s="211" t="s">
        <v>119</v>
      </c>
      <c r="CV11" t="s">
        <v>119</v>
      </c>
      <c r="CW11" t="s">
        <v>119</v>
      </c>
      <c r="CX11" s="211" t="s">
        <v>119</v>
      </c>
      <c r="CY11" t="s">
        <v>119</v>
      </c>
      <c r="CZ11" t="s">
        <v>119</v>
      </c>
      <c r="DA11" s="211" t="s">
        <v>119</v>
      </c>
      <c r="DB11" t="s">
        <v>119</v>
      </c>
      <c r="DC11" t="s">
        <v>119</v>
      </c>
      <c r="DD11" s="211" t="s">
        <v>119</v>
      </c>
      <c r="DE11" t="s">
        <v>119</v>
      </c>
      <c r="DF11" t="s">
        <v>119</v>
      </c>
    </row>
    <row r="12" spans="1:110" x14ac:dyDescent="0.2">
      <c r="B12" t="s">
        <v>103</v>
      </c>
      <c r="C12" s="338">
        <v>7600</v>
      </c>
      <c r="D12" s="338">
        <v>8794</v>
      </c>
      <c r="E12" s="338">
        <v>16394</v>
      </c>
      <c r="F12" s="338">
        <v>50.8</v>
      </c>
      <c r="G12" s="338">
        <v>48.7</v>
      </c>
      <c r="H12" s="338">
        <v>49.7</v>
      </c>
      <c r="I12" s="338">
        <v>17.100000000000001</v>
      </c>
      <c r="J12" s="338">
        <v>16.399999999999999</v>
      </c>
      <c r="K12" s="338">
        <v>16.7</v>
      </c>
      <c r="L12" s="338">
        <v>90.8</v>
      </c>
      <c r="M12" s="338">
        <v>89.7</v>
      </c>
      <c r="N12" s="338">
        <v>90.2</v>
      </c>
      <c r="O12" s="338">
        <v>86.2</v>
      </c>
      <c r="P12" s="338">
        <v>86.2</v>
      </c>
      <c r="Q12" s="338">
        <v>86.2</v>
      </c>
      <c r="R12" s="338" t="s">
        <v>119</v>
      </c>
      <c r="S12" s="338" t="s">
        <v>119</v>
      </c>
      <c r="T12" s="338" t="s">
        <v>119</v>
      </c>
      <c r="U12" s="211" t="s">
        <v>119</v>
      </c>
      <c r="V12" t="s">
        <v>119</v>
      </c>
      <c r="W12" t="s">
        <v>119</v>
      </c>
      <c r="X12" s="211" t="s">
        <v>119</v>
      </c>
      <c r="Y12" t="s">
        <v>119</v>
      </c>
      <c r="Z12" t="s">
        <v>119</v>
      </c>
      <c r="AA12" s="211" t="s">
        <v>119</v>
      </c>
      <c r="AB12" t="s">
        <v>119</v>
      </c>
      <c r="AC12" t="s">
        <v>119</v>
      </c>
      <c r="AD12" s="211" t="s">
        <v>119</v>
      </c>
      <c r="AE12" t="s">
        <v>119</v>
      </c>
      <c r="AF12" t="s">
        <v>119</v>
      </c>
      <c r="AG12" s="211" t="s">
        <v>119</v>
      </c>
      <c r="AH12" t="s">
        <v>119</v>
      </c>
      <c r="AI12" t="s">
        <v>119</v>
      </c>
      <c r="AJ12" s="211" t="s">
        <v>119</v>
      </c>
      <c r="AK12" t="s">
        <v>119</v>
      </c>
      <c r="AL12" t="s">
        <v>119</v>
      </c>
      <c r="AM12" s="338">
        <v>26002</v>
      </c>
      <c r="AN12" s="338">
        <v>37416</v>
      </c>
      <c r="AO12" s="338">
        <v>63418</v>
      </c>
      <c r="AP12" s="338">
        <v>61.5</v>
      </c>
      <c r="AQ12" s="338">
        <v>57.5</v>
      </c>
      <c r="AR12" s="338">
        <v>59.1</v>
      </c>
      <c r="AS12" s="338">
        <v>29.1</v>
      </c>
      <c r="AT12" s="338">
        <v>27.5</v>
      </c>
      <c r="AU12" s="338">
        <v>28.1</v>
      </c>
      <c r="AV12" s="338">
        <v>95</v>
      </c>
      <c r="AW12" s="338">
        <v>94.4</v>
      </c>
      <c r="AX12" s="338">
        <v>94.6</v>
      </c>
      <c r="AY12" s="338">
        <v>92.4</v>
      </c>
      <c r="AZ12" s="338">
        <v>92.3</v>
      </c>
      <c r="BA12" s="338">
        <v>92.3</v>
      </c>
      <c r="BB12" s="338" t="s">
        <v>119</v>
      </c>
      <c r="BC12" s="338" t="s">
        <v>119</v>
      </c>
      <c r="BD12" s="338" t="s">
        <v>119</v>
      </c>
      <c r="BE12" s="211" t="s">
        <v>119</v>
      </c>
      <c r="BF12" t="s">
        <v>119</v>
      </c>
      <c r="BG12" t="s">
        <v>119</v>
      </c>
      <c r="BH12" s="211" t="s">
        <v>119</v>
      </c>
      <c r="BI12" t="s">
        <v>119</v>
      </c>
      <c r="BJ12" t="s">
        <v>119</v>
      </c>
      <c r="BK12" s="211" t="s">
        <v>119</v>
      </c>
      <c r="BL12" t="s">
        <v>119</v>
      </c>
      <c r="BM12" t="s">
        <v>119</v>
      </c>
      <c r="BN12" s="211" t="s">
        <v>119</v>
      </c>
      <c r="BO12" t="s">
        <v>119</v>
      </c>
      <c r="BP12" t="s">
        <v>119</v>
      </c>
      <c r="BQ12" s="211" t="s">
        <v>119</v>
      </c>
      <c r="BR12" t="s">
        <v>119</v>
      </c>
      <c r="BS12" t="s">
        <v>119</v>
      </c>
      <c r="BT12" s="211" t="s">
        <v>119</v>
      </c>
      <c r="BU12" t="s">
        <v>119</v>
      </c>
      <c r="BV12" t="s">
        <v>119</v>
      </c>
      <c r="BW12" s="338">
        <v>33602</v>
      </c>
      <c r="BX12" s="338">
        <v>46210</v>
      </c>
      <c r="BY12" s="338">
        <v>79812</v>
      </c>
      <c r="BZ12" s="338">
        <v>59.1</v>
      </c>
      <c r="CA12" s="338">
        <v>55.8</v>
      </c>
      <c r="CB12" s="338">
        <v>57.2</v>
      </c>
      <c r="CC12" s="338">
        <v>26.4</v>
      </c>
      <c r="CD12" s="338">
        <v>25.4</v>
      </c>
      <c r="CE12" s="338">
        <v>25.8</v>
      </c>
      <c r="CF12" s="338">
        <v>94</v>
      </c>
      <c r="CG12" s="338">
        <v>93.5</v>
      </c>
      <c r="CH12" s="338">
        <v>93.7</v>
      </c>
      <c r="CI12" s="338">
        <v>91</v>
      </c>
      <c r="CJ12" s="338">
        <v>91.1</v>
      </c>
      <c r="CK12" s="338">
        <v>91.1</v>
      </c>
      <c r="CL12" s="338" t="s">
        <v>119</v>
      </c>
      <c r="CM12" s="338" t="s">
        <v>119</v>
      </c>
      <c r="CN12" s="338" t="s">
        <v>119</v>
      </c>
      <c r="CO12" s="211" t="s">
        <v>119</v>
      </c>
      <c r="CP12" t="s">
        <v>119</v>
      </c>
      <c r="CQ12" t="s">
        <v>119</v>
      </c>
      <c r="CR12" s="211" t="s">
        <v>119</v>
      </c>
      <c r="CS12" t="s">
        <v>119</v>
      </c>
      <c r="CT12" t="s">
        <v>119</v>
      </c>
      <c r="CU12" s="211" t="s">
        <v>119</v>
      </c>
      <c r="CV12" t="s">
        <v>119</v>
      </c>
      <c r="CW12" t="s">
        <v>119</v>
      </c>
      <c r="CX12" s="211" t="s">
        <v>119</v>
      </c>
      <c r="CY12" t="s">
        <v>119</v>
      </c>
      <c r="CZ12" t="s">
        <v>119</v>
      </c>
      <c r="DA12" s="211" t="s">
        <v>119</v>
      </c>
      <c r="DB12" t="s">
        <v>119</v>
      </c>
      <c r="DC12" t="s">
        <v>119</v>
      </c>
      <c r="DD12" s="211" t="s">
        <v>119</v>
      </c>
      <c r="DE12" t="s">
        <v>119</v>
      </c>
      <c r="DF12" t="s">
        <v>119</v>
      </c>
    </row>
    <row r="13" spans="1:110" x14ac:dyDescent="0.2">
      <c r="B13" t="s">
        <v>104</v>
      </c>
      <c r="C13" s="338">
        <v>4523</v>
      </c>
      <c r="D13" s="338">
        <v>6146</v>
      </c>
      <c r="E13" s="338">
        <v>10669</v>
      </c>
      <c r="F13" s="338">
        <v>37.700000000000003</v>
      </c>
      <c r="G13" s="338">
        <v>32.200000000000003</v>
      </c>
      <c r="H13" s="338">
        <v>34.5</v>
      </c>
      <c r="I13" s="338">
        <v>12.3</v>
      </c>
      <c r="J13" s="338">
        <v>9</v>
      </c>
      <c r="K13" s="338">
        <v>10.4</v>
      </c>
      <c r="L13" s="338">
        <v>77.2</v>
      </c>
      <c r="M13" s="338">
        <v>73.7</v>
      </c>
      <c r="N13" s="338">
        <v>75.2</v>
      </c>
      <c r="O13" s="338">
        <v>71.400000000000006</v>
      </c>
      <c r="P13" s="338">
        <v>68.400000000000006</v>
      </c>
      <c r="Q13" s="338">
        <v>69.7</v>
      </c>
      <c r="R13" s="338" t="s">
        <v>119</v>
      </c>
      <c r="S13" s="338" t="s">
        <v>119</v>
      </c>
      <c r="T13" s="338" t="s">
        <v>119</v>
      </c>
      <c r="U13" s="211" t="s">
        <v>119</v>
      </c>
      <c r="V13" t="s">
        <v>119</v>
      </c>
      <c r="W13" t="s">
        <v>119</v>
      </c>
      <c r="X13" s="211" t="s">
        <v>119</v>
      </c>
      <c r="Y13" t="s">
        <v>119</v>
      </c>
      <c r="Z13" t="s">
        <v>119</v>
      </c>
      <c r="AA13" s="211" t="s">
        <v>119</v>
      </c>
      <c r="AB13" t="s">
        <v>119</v>
      </c>
      <c r="AC13" t="s">
        <v>119</v>
      </c>
      <c r="AD13" s="211" t="s">
        <v>119</v>
      </c>
      <c r="AE13" t="s">
        <v>119</v>
      </c>
      <c r="AF13" t="s">
        <v>119</v>
      </c>
      <c r="AG13" s="211" t="s">
        <v>119</v>
      </c>
      <c r="AH13" t="s">
        <v>119</v>
      </c>
      <c r="AI13" t="s">
        <v>119</v>
      </c>
      <c r="AJ13" s="211" t="s">
        <v>119</v>
      </c>
      <c r="AK13" t="s">
        <v>119</v>
      </c>
      <c r="AL13" t="s">
        <v>119</v>
      </c>
      <c r="AM13" s="338">
        <v>11900</v>
      </c>
      <c r="AN13" s="338">
        <v>18868</v>
      </c>
      <c r="AO13" s="338">
        <v>30768</v>
      </c>
      <c r="AP13" s="338">
        <v>47.4</v>
      </c>
      <c r="AQ13" s="338">
        <v>41.1</v>
      </c>
      <c r="AR13" s="338">
        <v>43.5</v>
      </c>
      <c r="AS13" s="338">
        <v>22.6</v>
      </c>
      <c r="AT13" s="338">
        <v>17.3</v>
      </c>
      <c r="AU13" s="338">
        <v>19.3</v>
      </c>
      <c r="AV13" s="338">
        <v>83.1</v>
      </c>
      <c r="AW13" s="338">
        <v>81.7</v>
      </c>
      <c r="AX13" s="338">
        <v>82.3</v>
      </c>
      <c r="AY13" s="338">
        <v>78.7</v>
      </c>
      <c r="AZ13" s="338">
        <v>77.7</v>
      </c>
      <c r="BA13" s="338">
        <v>78.099999999999994</v>
      </c>
      <c r="BB13" s="338" t="s">
        <v>119</v>
      </c>
      <c r="BC13" s="338" t="s">
        <v>119</v>
      </c>
      <c r="BD13" s="338" t="s">
        <v>119</v>
      </c>
      <c r="BE13" s="211" t="s">
        <v>119</v>
      </c>
      <c r="BF13" t="s">
        <v>119</v>
      </c>
      <c r="BG13" t="s">
        <v>119</v>
      </c>
      <c r="BH13" s="211" t="s">
        <v>119</v>
      </c>
      <c r="BI13" t="s">
        <v>119</v>
      </c>
      <c r="BJ13" t="s">
        <v>119</v>
      </c>
      <c r="BK13" s="211" t="s">
        <v>119</v>
      </c>
      <c r="BL13" t="s">
        <v>119</v>
      </c>
      <c r="BM13" t="s">
        <v>119</v>
      </c>
      <c r="BN13" s="211" t="s">
        <v>119</v>
      </c>
      <c r="BO13" t="s">
        <v>119</v>
      </c>
      <c r="BP13" t="s">
        <v>119</v>
      </c>
      <c r="BQ13" s="211" t="s">
        <v>119</v>
      </c>
      <c r="BR13" t="s">
        <v>119</v>
      </c>
      <c r="BS13" t="s">
        <v>119</v>
      </c>
      <c r="BT13" s="211" t="s">
        <v>119</v>
      </c>
      <c r="BU13" t="s">
        <v>119</v>
      </c>
      <c r="BV13" t="s">
        <v>119</v>
      </c>
      <c r="BW13" s="338">
        <v>16423</v>
      </c>
      <c r="BX13" s="338">
        <v>25014</v>
      </c>
      <c r="BY13" s="338">
        <v>41437</v>
      </c>
      <c r="BZ13" s="338">
        <v>44.7</v>
      </c>
      <c r="CA13" s="338">
        <v>38.9</v>
      </c>
      <c r="CB13" s="338">
        <v>41.2</v>
      </c>
      <c r="CC13" s="338">
        <v>19.8</v>
      </c>
      <c r="CD13" s="338">
        <v>15.2</v>
      </c>
      <c r="CE13" s="338">
        <v>17</v>
      </c>
      <c r="CF13" s="338">
        <v>81.5</v>
      </c>
      <c r="CG13" s="338">
        <v>79.8</v>
      </c>
      <c r="CH13" s="338">
        <v>80.400000000000006</v>
      </c>
      <c r="CI13" s="338">
        <v>76.7</v>
      </c>
      <c r="CJ13" s="338">
        <v>75.400000000000006</v>
      </c>
      <c r="CK13" s="338">
        <v>75.900000000000006</v>
      </c>
      <c r="CL13" s="338" t="s">
        <v>119</v>
      </c>
      <c r="CM13" s="338" t="s">
        <v>119</v>
      </c>
      <c r="CN13" s="338" t="s">
        <v>119</v>
      </c>
      <c r="CO13" s="211" t="s">
        <v>119</v>
      </c>
      <c r="CP13" t="s">
        <v>119</v>
      </c>
      <c r="CQ13" t="s">
        <v>119</v>
      </c>
      <c r="CR13" s="211" t="s">
        <v>119</v>
      </c>
      <c r="CS13" t="s">
        <v>119</v>
      </c>
      <c r="CT13" t="s">
        <v>119</v>
      </c>
      <c r="CU13" s="211" t="s">
        <v>119</v>
      </c>
      <c r="CV13" t="s">
        <v>119</v>
      </c>
      <c r="CW13" t="s">
        <v>119</v>
      </c>
      <c r="CX13" s="211" t="s">
        <v>119</v>
      </c>
      <c r="CY13" t="s">
        <v>119</v>
      </c>
      <c r="CZ13" t="s">
        <v>119</v>
      </c>
      <c r="DA13" s="211" t="s">
        <v>119</v>
      </c>
      <c r="DB13" t="s">
        <v>119</v>
      </c>
      <c r="DC13" t="s">
        <v>119</v>
      </c>
      <c r="DD13" s="211" t="s">
        <v>119</v>
      </c>
      <c r="DE13" t="s">
        <v>119</v>
      </c>
      <c r="DF13" t="s">
        <v>119</v>
      </c>
    </row>
    <row r="14" spans="1:110" x14ac:dyDescent="0.2">
      <c r="B14" t="s">
        <v>27</v>
      </c>
      <c r="C14" s="338">
        <v>12123</v>
      </c>
      <c r="D14" s="338">
        <v>14940</v>
      </c>
      <c r="E14" s="338">
        <v>27063</v>
      </c>
      <c r="F14" s="338">
        <v>45.9</v>
      </c>
      <c r="G14" s="338">
        <v>41.9</v>
      </c>
      <c r="H14" s="338">
        <v>43.7</v>
      </c>
      <c r="I14" s="338">
        <v>15.3</v>
      </c>
      <c r="J14" s="338">
        <v>13.4</v>
      </c>
      <c r="K14" s="338">
        <v>14.2</v>
      </c>
      <c r="L14" s="338">
        <v>85.7</v>
      </c>
      <c r="M14" s="338">
        <v>83.1</v>
      </c>
      <c r="N14" s="338">
        <v>84.3</v>
      </c>
      <c r="O14" s="338">
        <v>80.7</v>
      </c>
      <c r="P14" s="338">
        <v>78.900000000000006</v>
      </c>
      <c r="Q14" s="338">
        <v>79.7</v>
      </c>
      <c r="R14" s="338" t="s">
        <v>119</v>
      </c>
      <c r="S14" s="338" t="s">
        <v>119</v>
      </c>
      <c r="T14" s="338" t="s">
        <v>119</v>
      </c>
      <c r="U14" s="211" t="s">
        <v>119</v>
      </c>
      <c r="V14" t="s">
        <v>119</v>
      </c>
      <c r="W14" t="s">
        <v>119</v>
      </c>
      <c r="X14" s="211" t="s">
        <v>119</v>
      </c>
      <c r="Y14" t="s">
        <v>119</v>
      </c>
      <c r="Z14" t="s">
        <v>119</v>
      </c>
      <c r="AA14" s="211" t="s">
        <v>119</v>
      </c>
      <c r="AB14" t="s">
        <v>119</v>
      </c>
      <c r="AC14" t="s">
        <v>119</v>
      </c>
      <c r="AD14" s="211" t="s">
        <v>119</v>
      </c>
      <c r="AE14" t="s">
        <v>119</v>
      </c>
      <c r="AF14" t="s">
        <v>119</v>
      </c>
      <c r="AG14" s="211" t="s">
        <v>119</v>
      </c>
      <c r="AH14" t="s">
        <v>119</v>
      </c>
      <c r="AI14" t="s">
        <v>119</v>
      </c>
      <c r="AJ14" s="211" t="s">
        <v>119</v>
      </c>
      <c r="AK14" t="s">
        <v>119</v>
      </c>
      <c r="AL14" t="s">
        <v>119</v>
      </c>
      <c r="AM14" s="338">
        <v>37902</v>
      </c>
      <c r="AN14" s="338">
        <v>56284</v>
      </c>
      <c r="AO14" s="338">
        <v>94186</v>
      </c>
      <c r="AP14" s="338">
        <v>57.1</v>
      </c>
      <c r="AQ14" s="338">
        <v>52</v>
      </c>
      <c r="AR14" s="338">
        <v>54</v>
      </c>
      <c r="AS14" s="338">
        <v>27.1</v>
      </c>
      <c r="AT14" s="338">
        <v>24</v>
      </c>
      <c r="AU14" s="338">
        <v>25.3</v>
      </c>
      <c r="AV14" s="338">
        <v>91.2</v>
      </c>
      <c r="AW14" s="338">
        <v>90.1</v>
      </c>
      <c r="AX14" s="338">
        <v>90.6</v>
      </c>
      <c r="AY14" s="338">
        <v>88.1</v>
      </c>
      <c r="AZ14" s="338">
        <v>87.4</v>
      </c>
      <c r="BA14" s="338">
        <v>87.7</v>
      </c>
      <c r="BB14" s="338" t="s">
        <v>119</v>
      </c>
      <c r="BC14" s="338" t="s">
        <v>119</v>
      </c>
      <c r="BD14" s="338" t="s">
        <v>119</v>
      </c>
      <c r="BE14" s="211" t="s">
        <v>119</v>
      </c>
      <c r="BF14" t="s">
        <v>119</v>
      </c>
      <c r="BG14" t="s">
        <v>119</v>
      </c>
      <c r="BH14" s="211" t="s">
        <v>119</v>
      </c>
      <c r="BI14" t="s">
        <v>119</v>
      </c>
      <c r="BJ14" t="s">
        <v>119</v>
      </c>
      <c r="BK14" s="211" t="s">
        <v>119</v>
      </c>
      <c r="BL14" t="s">
        <v>119</v>
      </c>
      <c r="BM14" t="s">
        <v>119</v>
      </c>
      <c r="BN14" s="211" t="s">
        <v>119</v>
      </c>
      <c r="BO14" t="s">
        <v>119</v>
      </c>
      <c r="BP14" t="s">
        <v>119</v>
      </c>
      <c r="BQ14" s="211" t="s">
        <v>119</v>
      </c>
      <c r="BR14" t="s">
        <v>119</v>
      </c>
      <c r="BS14" t="s">
        <v>119</v>
      </c>
      <c r="BT14" s="211" t="s">
        <v>119</v>
      </c>
      <c r="BU14" t="s">
        <v>119</v>
      </c>
      <c r="BV14" t="s">
        <v>119</v>
      </c>
      <c r="BW14" s="338">
        <v>50025</v>
      </c>
      <c r="BX14" s="338">
        <v>71224</v>
      </c>
      <c r="BY14" s="338">
        <v>121249</v>
      </c>
      <c r="BZ14" s="338">
        <v>54.4</v>
      </c>
      <c r="CA14" s="338">
        <v>49.9</v>
      </c>
      <c r="CB14" s="338">
        <v>51.7</v>
      </c>
      <c r="CC14" s="338">
        <v>24.2</v>
      </c>
      <c r="CD14" s="338">
        <v>21.8</v>
      </c>
      <c r="CE14" s="338">
        <v>22.8</v>
      </c>
      <c r="CF14" s="338">
        <v>89.9</v>
      </c>
      <c r="CG14" s="338">
        <v>88.7</v>
      </c>
      <c r="CH14" s="338">
        <v>89.2</v>
      </c>
      <c r="CI14" s="338">
        <v>86.3</v>
      </c>
      <c r="CJ14" s="338">
        <v>85.6</v>
      </c>
      <c r="CK14" s="338">
        <v>85.9</v>
      </c>
      <c r="CL14" s="338" t="s">
        <v>119</v>
      </c>
      <c r="CM14" s="338" t="s">
        <v>119</v>
      </c>
      <c r="CN14" s="338" t="s">
        <v>119</v>
      </c>
      <c r="CO14" s="211" t="s">
        <v>119</v>
      </c>
      <c r="CP14" t="s">
        <v>119</v>
      </c>
      <c r="CQ14" t="s">
        <v>119</v>
      </c>
      <c r="CR14" s="211" t="s">
        <v>119</v>
      </c>
      <c r="CS14" t="s">
        <v>119</v>
      </c>
      <c r="CT14" t="s">
        <v>119</v>
      </c>
      <c r="CU14" s="211" t="s">
        <v>119</v>
      </c>
      <c r="CV14" t="s">
        <v>119</v>
      </c>
      <c r="CW14" t="s">
        <v>119</v>
      </c>
      <c r="CX14" s="211" t="s">
        <v>119</v>
      </c>
      <c r="CY14" t="s">
        <v>119</v>
      </c>
      <c r="CZ14" t="s">
        <v>119</v>
      </c>
      <c r="DA14" s="211" t="s">
        <v>119</v>
      </c>
      <c r="DB14" t="s">
        <v>119</v>
      </c>
      <c r="DC14" t="s">
        <v>119</v>
      </c>
      <c r="DD14" s="211" t="s">
        <v>119</v>
      </c>
      <c r="DE14" t="s">
        <v>119</v>
      </c>
      <c r="DF14" t="s">
        <v>119</v>
      </c>
    </row>
    <row r="15" spans="1:110" x14ac:dyDescent="0.2">
      <c r="B15" t="s">
        <v>30</v>
      </c>
      <c r="C15" s="338">
        <v>1722</v>
      </c>
      <c r="D15" s="338">
        <v>4330</v>
      </c>
      <c r="E15" s="338">
        <v>6052</v>
      </c>
      <c r="F15" s="338">
        <v>12.5</v>
      </c>
      <c r="G15" s="338">
        <v>12.2</v>
      </c>
      <c r="H15" s="338">
        <v>12.3</v>
      </c>
      <c r="I15" s="338">
        <v>2.6</v>
      </c>
      <c r="J15" s="338">
        <v>2.7</v>
      </c>
      <c r="K15" s="338">
        <v>2.6</v>
      </c>
      <c r="L15" s="338">
        <v>38.6</v>
      </c>
      <c r="M15" s="338">
        <v>38.799999999999997</v>
      </c>
      <c r="N15" s="338">
        <v>38.700000000000003</v>
      </c>
      <c r="O15" s="338">
        <v>30.4</v>
      </c>
      <c r="P15" s="338">
        <v>31.7</v>
      </c>
      <c r="Q15" s="338">
        <v>31.3</v>
      </c>
      <c r="R15" s="338" t="s">
        <v>119</v>
      </c>
      <c r="S15" s="338" t="s">
        <v>119</v>
      </c>
      <c r="T15" s="338" t="s">
        <v>119</v>
      </c>
      <c r="U15" s="211" t="s">
        <v>119</v>
      </c>
      <c r="V15" t="s">
        <v>119</v>
      </c>
      <c r="W15" t="s">
        <v>119</v>
      </c>
      <c r="X15" s="211" t="s">
        <v>119</v>
      </c>
      <c r="Y15" t="s">
        <v>119</v>
      </c>
      <c r="Z15" t="s">
        <v>119</v>
      </c>
      <c r="AA15" s="211" t="s">
        <v>119</v>
      </c>
      <c r="AB15" t="s">
        <v>119</v>
      </c>
      <c r="AC15" t="s">
        <v>119</v>
      </c>
      <c r="AD15" s="211" t="s">
        <v>119</v>
      </c>
      <c r="AE15" t="s">
        <v>119</v>
      </c>
      <c r="AF15" t="s">
        <v>119</v>
      </c>
      <c r="AG15" s="211" t="s">
        <v>119</v>
      </c>
      <c r="AH15" t="s">
        <v>119</v>
      </c>
      <c r="AI15" t="s">
        <v>119</v>
      </c>
      <c r="AJ15" s="211" t="s">
        <v>119</v>
      </c>
      <c r="AK15" t="s">
        <v>119</v>
      </c>
      <c r="AL15" t="s">
        <v>119</v>
      </c>
      <c r="AM15" s="338">
        <v>4135</v>
      </c>
      <c r="AN15" s="338">
        <v>11542</v>
      </c>
      <c r="AO15" s="338">
        <v>15677</v>
      </c>
      <c r="AP15" s="338">
        <v>21</v>
      </c>
      <c r="AQ15" s="338">
        <v>24</v>
      </c>
      <c r="AR15" s="338">
        <v>23.2</v>
      </c>
      <c r="AS15" s="338">
        <v>7.5</v>
      </c>
      <c r="AT15" s="338">
        <v>9.6999999999999993</v>
      </c>
      <c r="AU15" s="338">
        <v>9.1</v>
      </c>
      <c r="AV15" s="338">
        <v>50.1</v>
      </c>
      <c r="AW15" s="338">
        <v>54.7</v>
      </c>
      <c r="AX15" s="338">
        <v>53.5</v>
      </c>
      <c r="AY15" s="338">
        <v>42.1</v>
      </c>
      <c r="AZ15" s="338">
        <v>48.1</v>
      </c>
      <c r="BA15" s="338">
        <v>46.5</v>
      </c>
      <c r="BB15" s="338" t="s">
        <v>119</v>
      </c>
      <c r="BC15" s="338" t="s">
        <v>119</v>
      </c>
      <c r="BD15" s="338" t="s">
        <v>119</v>
      </c>
      <c r="BE15" s="211" t="s">
        <v>119</v>
      </c>
      <c r="BF15" t="s">
        <v>119</v>
      </c>
      <c r="BG15" t="s">
        <v>119</v>
      </c>
      <c r="BH15" s="211" t="s">
        <v>119</v>
      </c>
      <c r="BI15" t="s">
        <v>119</v>
      </c>
      <c r="BJ15" t="s">
        <v>119</v>
      </c>
      <c r="BK15" s="211" t="s">
        <v>119</v>
      </c>
      <c r="BL15" t="s">
        <v>119</v>
      </c>
      <c r="BM15" t="s">
        <v>119</v>
      </c>
      <c r="BN15" s="211" t="s">
        <v>119</v>
      </c>
      <c r="BO15" t="s">
        <v>119</v>
      </c>
      <c r="BP15" t="s">
        <v>119</v>
      </c>
      <c r="BQ15" s="211" t="s">
        <v>119</v>
      </c>
      <c r="BR15" t="s">
        <v>119</v>
      </c>
      <c r="BS15" t="s">
        <v>119</v>
      </c>
      <c r="BT15" s="211" t="s">
        <v>119</v>
      </c>
      <c r="BU15" t="s">
        <v>119</v>
      </c>
      <c r="BV15" t="s">
        <v>119</v>
      </c>
      <c r="BW15" s="338">
        <v>5857</v>
      </c>
      <c r="BX15" s="338">
        <v>15872</v>
      </c>
      <c r="BY15" s="338">
        <v>21729</v>
      </c>
      <c r="BZ15" s="338">
        <v>18.5</v>
      </c>
      <c r="CA15" s="338">
        <v>20.8</v>
      </c>
      <c r="CB15" s="338">
        <v>20.2</v>
      </c>
      <c r="CC15" s="338">
        <v>6</v>
      </c>
      <c r="CD15" s="338">
        <v>7.8</v>
      </c>
      <c r="CE15" s="338">
        <v>7.3</v>
      </c>
      <c r="CF15" s="338">
        <v>46.7</v>
      </c>
      <c r="CG15" s="338">
        <v>50.3</v>
      </c>
      <c r="CH15" s="338">
        <v>49.4</v>
      </c>
      <c r="CI15" s="338">
        <v>38.6</v>
      </c>
      <c r="CJ15" s="338">
        <v>43.7</v>
      </c>
      <c r="CK15" s="338">
        <v>42.3</v>
      </c>
      <c r="CL15" s="338" t="s">
        <v>119</v>
      </c>
      <c r="CM15" s="338" t="s">
        <v>119</v>
      </c>
      <c r="CN15" s="338" t="s">
        <v>119</v>
      </c>
      <c r="CO15" s="211" t="s">
        <v>119</v>
      </c>
      <c r="CP15" t="s">
        <v>119</v>
      </c>
      <c r="CQ15" t="s">
        <v>119</v>
      </c>
      <c r="CR15" s="211" t="s">
        <v>119</v>
      </c>
      <c r="CS15" t="s">
        <v>119</v>
      </c>
      <c r="CT15" t="s">
        <v>119</v>
      </c>
      <c r="CU15" s="211" t="s">
        <v>119</v>
      </c>
      <c r="CV15" t="s">
        <v>119</v>
      </c>
      <c r="CW15" t="s">
        <v>119</v>
      </c>
      <c r="CX15" s="211" t="s">
        <v>119</v>
      </c>
      <c r="CY15" t="s">
        <v>119</v>
      </c>
      <c r="CZ15" t="s">
        <v>119</v>
      </c>
      <c r="DA15" s="211" t="s">
        <v>119</v>
      </c>
      <c r="DB15" t="s">
        <v>119</v>
      </c>
      <c r="DC15" t="s">
        <v>119</v>
      </c>
      <c r="DD15" s="211" t="s">
        <v>119</v>
      </c>
      <c r="DE15" t="s">
        <v>119</v>
      </c>
      <c r="DF15" t="s">
        <v>119</v>
      </c>
    </row>
    <row r="16" spans="1:110" x14ac:dyDescent="0.2">
      <c r="B16" t="s">
        <v>26</v>
      </c>
      <c r="C16" s="338">
        <v>13845</v>
      </c>
      <c r="D16" s="338">
        <v>19270</v>
      </c>
      <c r="E16" s="338">
        <v>33115</v>
      </c>
      <c r="F16" s="338">
        <v>41.8</v>
      </c>
      <c r="G16" s="338">
        <v>35.200000000000003</v>
      </c>
      <c r="H16" s="338">
        <v>38</v>
      </c>
      <c r="I16" s="338">
        <v>13.7</v>
      </c>
      <c r="J16" s="338">
        <v>11</v>
      </c>
      <c r="K16" s="338">
        <v>12.1</v>
      </c>
      <c r="L16" s="338">
        <v>79.900000000000006</v>
      </c>
      <c r="M16" s="338">
        <v>73.2</v>
      </c>
      <c r="N16" s="338">
        <v>76</v>
      </c>
      <c r="O16" s="338">
        <v>74.400000000000006</v>
      </c>
      <c r="P16" s="338">
        <v>68.3</v>
      </c>
      <c r="Q16" s="338">
        <v>70.8</v>
      </c>
      <c r="R16" s="338" t="s">
        <v>119</v>
      </c>
      <c r="S16" s="338" t="s">
        <v>119</v>
      </c>
      <c r="T16" s="338" t="s">
        <v>119</v>
      </c>
      <c r="U16" s="211" t="s">
        <v>119</v>
      </c>
      <c r="V16" t="s">
        <v>119</v>
      </c>
      <c r="W16" t="s">
        <v>119</v>
      </c>
      <c r="X16" s="211" t="s">
        <v>119</v>
      </c>
      <c r="Y16" t="s">
        <v>119</v>
      </c>
      <c r="Z16" t="s">
        <v>119</v>
      </c>
      <c r="AA16" s="211" t="s">
        <v>119</v>
      </c>
      <c r="AB16" t="s">
        <v>119</v>
      </c>
      <c r="AC16" t="s">
        <v>119</v>
      </c>
      <c r="AD16" s="211" t="s">
        <v>119</v>
      </c>
      <c r="AE16" t="s">
        <v>119</v>
      </c>
      <c r="AF16" t="s">
        <v>119</v>
      </c>
      <c r="AG16" s="211" t="s">
        <v>119</v>
      </c>
      <c r="AH16" t="s">
        <v>119</v>
      </c>
      <c r="AI16" t="s">
        <v>119</v>
      </c>
      <c r="AJ16" s="211" t="s">
        <v>119</v>
      </c>
      <c r="AK16" t="s">
        <v>119</v>
      </c>
      <c r="AL16" t="s">
        <v>119</v>
      </c>
      <c r="AM16" s="338">
        <v>42037</v>
      </c>
      <c r="AN16" s="338">
        <v>67826</v>
      </c>
      <c r="AO16" s="338">
        <v>109863</v>
      </c>
      <c r="AP16" s="338">
        <v>53.5</v>
      </c>
      <c r="AQ16" s="338">
        <v>47.2</v>
      </c>
      <c r="AR16" s="338">
        <v>49.6</v>
      </c>
      <c r="AS16" s="338">
        <v>25.1</v>
      </c>
      <c r="AT16" s="338">
        <v>21.6</v>
      </c>
      <c r="AU16" s="338">
        <v>22.9</v>
      </c>
      <c r="AV16" s="338">
        <v>87.2</v>
      </c>
      <c r="AW16" s="338">
        <v>84.1</v>
      </c>
      <c r="AX16" s="338">
        <v>85.3</v>
      </c>
      <c r="AY16" s="338">
        <v>83.6</v>
      </c>
      <c r="AZ16" s="338">
        <v>80.7</v>
      </c>
      <c r="BA16" s="338">
        <v>81.8</v>
      </c>
      <c r="BB16" s="338" t="s">
        <v>119</v>
      </c>
      <c r="BC16" s="338" t="s">
        <v>119</v>
      </c>
      <c r="BD16" s="338" t="s">
        <v>119</v>
      </c>
      <c r="BE16" s="211" t="s">
        <v>119</v>
      </c>
      <c r="BF16" t="s">
        <v>119</v>
      </c>
      <c r="BG16" t="s">
        <v>119</v>
      </c>
      <c r="BH16" s="211" t="s">
        <v>119</v>
      </c>
      <c r="BI16" t="s">
        <v>119</v>
      </c>
      <c r="BJ16" t="s">
        <v>119</v>
      </c>
      <c r="BK16" s="211" t="s">
        <v>119</v>
      </c>
      <c r="BL16" t="s">
        <v>119</v>
      </c>
      <c r="BM16" t="s">
        <v>119</v>
      </c>
      <c r="BN16" s="211" t="s">
        <v>119</v>
      </c>
      <c r="BO16" t="s">
        <v>119</v>
      </c>
      <c r="BP16" t="s">
        <v>119</v>
      </c>
      <c r="BQ16" s="211" t="s">
        <v>119</v>
      </c>
      <c r="BR16" t="s">
        <v>119</v>
      </c>
      <c r="BS16" t="s">
        <v>119</v>
      </c>
      <c r="BT16" s="211" t="s">
        <v>119</v>
      </c>
      <c r="BU16" t="s">
        <v>119</v>
      </c>
      <c r="BV16" t="s">
        <v>119</v>
      </c>
      <c r="BW16" s="338">
        <v>55882</v>
      </c>
      <c r="BX16" s="338">
        <v>87096</v>
      </c>
      <c r="BY16" s="338">
        <v>142978</v>
      </c>
      <c r="BZ16" s="338">
        <v>50.6</v>
      </c>
      <c r="CA16" s="338">
        <v>44.6</v>
      </c>
      <c r="CB16" s="338">
        <v>46.9</v>
      </c>
      <c r="CC16" s="338">
        <v>22.3</v>
      </c>
      <c r="CD16" s="338">
        <v>19.2</v>
      </c>
      <c r="CE16" s="338">
        <v>20.399999999999999</v>
      </c>
      <c r="CF16" s="338">
        <v>85.4</v>
      </c>
      <c r="CG16" s="338">
        <v>81.7</v>
      </c>
      <c r="CH16" s="338">
        <v>83.1</v>
      </c>
      <c r="CI16" s="338">
        <v>81.3</v>
      </c>
      <c r="CJ16" s="338">
        <v>77.900000000000006</v>
      </c>
      <c r="CK16" s="338">
        <v>79.3</v>
      </c>
      <c r="CL16" s="338" t="s">
        <v>119</v>
      </c>
      <c r="CM16" s="338" t="s">
        <v>119</v>
      </c>
      <c r="CN16" s="338" t="s">
        <v>119</v>
      </c>
      <c r="CO16" s="211" t="s">
        <v>119</v>
      </c>
      <c r="CP16" t="s">
        <v>119</v>
      </c>
      <c r="CQ16" t="s">
        <v>119</v>
      </c>
      <c r="CR16" s="211" t="s">
        <v>119</v>
      </c>
      <c r="CS16" t="s">
        <v>119</v>
      </c>
      <c r="CT16" t="s">
        <v>119</v>
      </c>
      <c r="CU16" s="211" t="s">
        <v>119</v>
      </c>
      <c r="CV16" t="s">
        <v>119</v>
      </c>
      <c r="CW16" t="s">
        <v>119</v>
      </c>
      <c r="CX16" s="211" t="s">
        <v>119</v>
      </c>
      <c r="CY16" t="s">
        <v>119</v>
      </c>
      <c r="CZ16" t="s">
        <v>119</v>
      </c>
      <c r="DA16" s="211" t="s">
        <v>119</v>
      </c>
      <c r="DB16" t="s">
        <v>119</v>
      </c>
      <c r="DC16" t="s">
        <v>119</v>
      </c>
      <c r="DD16" s="211" t="s">
        <v>119</v>
      </c>
      <c r="DE16" t="s">
        <v>119</v>
      </c>
      <c r="DF16" t="s">
        <v>119</v>
      </c>
    </row>
    <row r="17" spans="2:110" x14ac:dyDescent="0.2">
      <c r="B17" s="337" t="s">
        <v>322</v>
      </c>
      <c r="C17" s="338">
        <v>38007</v>
      </c>
      <c r="D17" s="338">
        <v>39314</v>
      </c>
      <c r="E17" s="338">
        <v>77321</v>
      </c>
      <c r="F17" s="338">
        <v>62.9</v>
      </c>
      <c r="G17" s="338">
        <v>54.4</v>
      </c>
      <c r="H17" s="338">
        <v>58.6</v>
      </c>
      <c r="I17" s="338">
        <v>34.4</v>
      </c>
      <c r="J17" s="338">
        <v>28.1</v>
      </c>
      <c r="K17" s="338">
        <v>31.2</v>
      </c>
      <c r="L17" s="338">
        <v>90.1</v>
      </c>
      <c r="M17" s="338">
        <v>84.7</v>
      </c>
      <c r="N17" s="338">
        <v>87.4</v>
      </c>
      <c r="O17" s="338">
        <v>87.4</v>
      </c>
      <c r="P17" s="338">
        <v>81.7</v>
      </c>
      <c r="Q17" s="338">
        <v>84.5</v>
      </c>
      <c r="R17" s="338" t="s">
        <v>119</v>
      </c>
      <c r="S17" s="338" t="s">
        <v>119</v>
      </c>
      <c r="T17" s="338" t="s">
        <v>119</v>
      </c>
      <c r="U17" s="211" t="s">
        <v>119</v>
      </c>
      <c r="V17" t="s">
        <v>119</v>
      </c>
      <c r="W17" t="s">
        <v>119</v>
      </c>
      <c r="X17" s="211" t="s">
        <v>119</v>
      </c>
      <c r="Y17" t="s">
        <v>119</v>
      </c>
      <c r="Z17" t="s">
        <v>119</v>
      </c>
      <c r="AA17" s="211" t="s">
        <v>119</v>
      </c>
      <c r="AB17" t="s">
        <v>119</v>
      </c>
      <c r="AC17" t="s">
        <v>119</v>
      </c>
      <c r="AD17" s="211" t="s">
        <v>119</v>
      </c>
      <c r="AE17" t="s">
        <v>119</v>
      </c>
      <c r="AF17" t="s">
        <v>119</v>
      </c>
      <c r="AG17" s="211" t="s">
        <v>119</v>
      </c>
      <c r="AH17" t="s">
        <v>119</v>
      </c>
      <c r="AI17" t="s">
        <v>119</v>
      </c>
      <c r="AJ17" s="211" t="s">
        <v>119</v>
      </c>
      <c r="AK17" t="s">
        <v>119</v>
      </c>
      <c r="AL17" t="s">
        <v>119</v>
      </c>
      <c r="AM17" s="338">
        <v>245587</v>
      </c>
      <c r="AN17" s="338">
        <v>255151</v>
      </c>
      <c r="AO17" s="338">
        <v>500738</v>
      </c>
      <c r="AP17" s="338">
        <v>82.6</v>
      </c>
      <c r="AQ17" s="338">
        <v>75.2</v>
      </c>
      <c r="AR17" s="338">
        <v>78.8</v>
      </c>
      <c r="AS17" s="338">
        <v>62.7</v>
      </c>
      <c r="AT17" s="338">
        <v>55.1</v>
      </c>
      <c r="AU17" s="338">
        <v>58.8</v>
      </c>
      <c r="AV17" s="338">
        <v>96.8</v>
      </c>
      <c r="AW17" s="338">
        <v>94.8</v>
      </c>
      <c r="AX17" s="338">
        <v>95.8</v>
      </c>
      <c r="AY17" s="338">
        <v>95.8</v>
      </c>
      <c r="AZ17" s="338">
        <v>93.5</v>
      </c>
      <c r="BA17" s="338">
        <v>94.7</v>
      </c>
      <c r="BB17" s="338" t="s">
        <v>119</v>
      </c>
      <c r="BC17" s="338" t="s">
        <v>119</v>
      </c>
      <c r="BD17" s="338" t="s">
        <v>119</v>
      </c>
      <c r="BE17" s="211" t="s">
        <v>119</v>
      </c>
      <c r="BF17" t="s">
        <v>119</v>
      </c>
      <c r="BG17" t="s">
        <v>119</v>
      </c>
      <c r="BH17" s="211" t="s">
        <v>119</v>
      </c>
      <c r="BI17" t="s">
        <v>119</v>
      </c>
      <c r="BJ17" t="s">
        <v>119</v>
      </c>
      <c r="BK17" s="211" t="s">
        <v>119</v>
      </c>
      <c r="BL17" t="s">
        <v>119</v>
      </c>
      <c r="BM17" t="s">
        <v>119</v>
      </c>
      <c r="BN17" s="211" t="s">
        <v>119</v>
      </c>
      <c r="BO17" t="s">
        <v>119</v>
      </c>
      <c r="BP17" t="s">
        <v>119</v>
      </c>
      <c r="BQ17" s="211" t="s">
        <v>119</v>
      </c>
      <c r="BR17" t="s">
        <v>119</v>
      </c>
      <c r="BS17" t="s">
        <v>119</v>
      </c>
      <c r="BT17" s="211" t="s">
        <v>119</v>
      </c>
      <c r="BU17" t="s">
        <v>119</v>
      </c>
      <c r="BV17" t="s">
        <v>119</v>
      </c>
      <c r="BW17" s="338">
        <v>283594</v>
      </c>
      <c r="BX17" s="338">
        <v>294465</v>
      </c>
      <c r="BY17" s="338">
        <v>578059</v>
      </c>
      <c r="BZ17" s="338">
        <v>79.900000000000006</v>
      </c>
      <c r="CA17" s="338">
        <v>72.400000000000006</v>
      </c>
      <c r="CB17" s="338">
        <v>76.099999999999994</v>
      </c>
      <c r="CC17" s="338">
        <v>58.9</v>
      </c>
      <c r="CD17" s="338">
        <v>51.5</v>
      </c>
      <c r="CE17" s="338">
        <v>55.1</v>
      </c>
      <c r="CF17" s="338">
        <v>95.9</v>
      </c>
      <c r="CG17" s="338">
        <v>93.4</v>
      </c>
      <c r="CH17" s="338">
        <v>94.7</v>
      </c>
      <c r="CI17" s="338">
        <v>94.7</v>
      </c>
      <c r="CJ17" s="338">
        <v>92</v>
      </c>
      <c r="CK17" s="338">
        <v>93.3</v>
      </c>
      <c r="CL17" s="338" t="s">
        <v>119</v>
      </c>
      <c r="CM17" s="338" t="s">
        <v>119</v>
      </c>
      <c r="CN17" s="338" t="s">
        <v>119</v>
      </c>
      <c r="CO17" s="211" t="s">
        <v>119</v>
      </c>
      <c r="CP17" t="s">
        <v>119</v>
      </c>
      <c r="CQ17" t="s">
        <v>119</v>
      </c>
      <c r="CR17" s="211" t="s">
        <v>119</v>
      </c>
      <c r="CS17" t="s">
        <v>119</v>
      </c>
      <c r="CT17" t="s">
        <v>119</v>
      </c>
      <c r="CU17" s="211" t="s">
        <v>119</v>
      </c>
      <c r="CV17" t="s">
        <v>119</v>
      </c>
      <c r="CW17" t="s">
        <v>119</v>
      </c>
      <c r="CX17" s="211" t="s">
        <v>119</v>
      </c>
      <c r="CY17" t="s">
        <v>119</v>
      </c>
      <c r="CZ17" t="s">
        <v>119</v>
      </c>
      <c r="DA17" s="211" t="s">
        <v>119</v>
      </c>
      <c r="DB17" t="s">
        <v>119</v>
      </c>
      <c r="DC17" t="s">
        <v>119</v>
      </c>
      <c r="DD17" s="211" t="s">
        <v>119</v>
      </c>
      <c r="DE17" t="s">
        <v>119</v>
      </c>
      <c r="DF17" t="s">
        <v>119</v>
      </c>
    </row>
  </sheetData>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24"/>
  </sheetPr>
  <dimension ref="A1:DF17"/>
  <sheetViews>
    <sheetView zoomScale="85" workbookViewId="0">
      <pane xSplit="2" ySplit="10" topLeftCell="CH11" activePane="bottomRight" state="frozen"/>
      <selection activeCell="K3" sqref="K3:N3"/>
      <selection pane="topRight" activeCell="K3" sqref="K3:N3"/>
      <selection pane="bottomLeft" activeCell="K3" sqref="K3:N3"/>
      <selection pane="bottomRight" activeCell="K3" sqref="K3:N3"/>
    </sheetView>
  </sheetViews>
  <sheetFormatPr defaultRowHeight="12.75" x14ac:dyDescent="0.2"/>
  <cols>
    <col min="2" max="2" width="19.5703125" customWidth="1"/>
    <col min="258" max="258" width="19.5703125" customWidth="1"/>
    <col min="514" max="514" width="19.5703125" customWidth="1"/>
    <col min="770" max="770" width="19.5703125" customWidth="1"/>
    <col min="1026" max="1026" width="19.5703125" customWidth="1"/>
    <col min="1282" max="1282" width="19.5703125" customWidth="1"/>
    <col min="1538" max="1538" width="19.5703125" customWidth="1"/>
    <col min="1794" max="1794" width="19.5703125" customWidth="1"/>
    <col min="2050" max="2050" width="19.5703125" customWidth="1"/>
    <col min="2306" max="2306" width="19.5703125" customWidth="1"/>
    <col min="2562" max="2562" width="19.5703125" customWidth="1"/>
    <col min="2818" max="2818" width="19.5703125" customWidth="1"/>
    <col min="3074" max="3074" width="19.5703125" customWidth="1"/>
    <col min="3330" max="3330" width="19.5703125" customWidth="1"/>
    <col min="3586" max="3586" width="19.5703125" customWidth="1"/>
    <col min="3842" max="3842" width="19.5703125" customWidth="1"/>
    <col min="4098" max="4098" width="19.5703125" customWidth="1"/>
    <col min="4354" max="4354" width="19.5703125" customWidth="1"/>
    <col min="4610" max="4610" width="19.5703125" customWidth="1"/>
    <col min="4866" max="4866" width="19.5703125" customWidth="1"/>
    <col min="5122" max="5122" width="19.5703125" customWidth="1"/>
    <col min="5378" max="5378" width="19.5703125" customWidth="1"/>
    <col min="5634" max="5634" width="19.5703125" customWidth="1"/>
    <col min="5890" max="5890" width="19.5703125" customWidth="1"/>
    <col min="6146" max="6146" width="19.5703125" customWidth="1"/>
    <col min="6402" max="6402" width="19.5703125" customWidth="1"/>
    <col min="6658" max="6658" width="19.5703125" customWidth="1"/>
    <col min="6914" max="6914" width="19.5703125" customWidth="1"/>
    <col min="7170" max="7170" width="19.5703125" customWidth="1"/>
    <col min="7426" max="7426" width="19.5703125" customWidth="1"/>
    <col min="7682" max="7682" width="19.5703125" customWidth="1"/>
    <col min="7938" max="7938" width="19.5703125" customWidth="1"/>
    <col min="8194" max="8194" width="19.5703125" customWidth="1"/>
    <col min="8450" max="8450" width="19.5703125" customWidth="1"/>
    <col min="8706" max="8706" width="19.5703125" customWidth="1"/>
    <col min="8962" max="8962" width="19.5703125" customWidth="1"/>
    <col min="9218" max="9218" width="19.5703125" customWidth="1"/>
    <col min="9474" max="9474" width="19.5703125" customWidth="1"/>
    <col min="9730" max="9730" width="19.5703125" customWidth="1"/>
    <col min="9986" max="9986" width="19.5703125" customWidth="1"/>
    <col min="10242" max="10242" width="19.5703125" customWidth="1"/>
    <col min="10498" max="10498" width="19.5703125" customWidth="1"/>
    <col min="10754" max="10754" width="19.5703125" customWidth="1"/>
    <col min="11010" max="11010" width="19.5703125" customWidth="1"/>
    <col min="11266" max="11266" width="19.5703125" customWidth="1"/>
    <col min="11522" max="11522" width="19.5703125" customWidth="1"/>
    <col min="11778" max="11778" width="19.5703125" customWidth="1"/>
    <col min="12034" max="12034" width="19.5703125" customWidth="1"/>
    <col min="12290" max="12290" width="19.5703125" customWidth="1"/>
    <col min="12546" max="12546" width="19.5703125" customWidth="1"/>
    <col min="12802" max="12802" width="19.5703125" customWidth="1"/>
    <col min="13058" max="13058" width="19.5703125" customWidth="1"/>
    <col min="13314" max="13314" width="19.5703125" customWidth="1"/>
    <col min="13570" max="13570" width="19.5703125" customWidth="1"/>
    <col min="13826" max="13826" width="19.5703125" customWidth="1"/>
    <col min="14082" max="14082" width="19.5703125" customWidth="1"/>
    <col min="14338" max="14338" width="19.5703125" customWidth="1"/>
    <col min="14594" max="14594" width="19.5703125" customWidth="1"/>
    <col min="14850" max="14850" width="19.5703125" customWidth="1"/>
    <col min="15106" max="15106" width="19.5703125" customWidth="1"/>
    <col min="15362" max="15362" width="19.5703125" customWidth="1"/>
    <col min="15618" max="15618" width="19.5703125" customWidth="1"/>
    <col min="15874" max="15874" width="19.5703125" customWidth="1"/>
    <col min="16130" max="16130" width="19.5703125" customWidth="1"/>
  </cols>
  <sheetData>
    <row r="1" spans="1:110" ht="15.75" x14ac:dyDescent="0.25">
      <c r="A1" s="335" t="s">
        <v>49</v>
      </c>
    </row>
    <row r="2" spans="1:110" x14ac:dyDescent="0.2">
      <c r="A2" t="s">
        <v>106</v>
      </c>
      <c r="B2" s="336">
        <v>1</v>
      </c>
      <c r="C2" s="336">
        <v>2</v>
      </c>
      <c r="D2" s="336">
        <v>3</v>
      </c>
      <c r="E2" s="336">
        <v>4</v>
      </c>
      <c r="F2" s="336">
        <v>5</v>
      </c>
      <c r="G2" s="336">
        <v>6</v>
      </c>
      <c r="H2" s="336">
        <v>7</v>
      </c>
      <c r="I2" s="336">
        <v>8</v>
      </c>
      <c r="J2" s="336">
        <v>9</v>
      </c>
      <c r="K2" s="336">
        <v>10</v>
      </c>
      <c r="L2" s="336">
        <v>11</v>
      </c>
      <c r="M2" s="336">
        <v>12</v>
      </c>
      <c r="N2" s="336">
        <v>13</v>
      </c>
      <c r="O2" s="336">
        <v>14</v>
      </c>
      <c r="P2" s="336">
        <v>15</v>
      </c>
      <c r="Q2" s="336">
        <v>16</v>
      </c>
      <c r="R2" s="336">
        <v>17</v>
      </c>
      <c r="S2" s="336">
        <v>18</v>
      </c>
      <c r="T2" s="336">
        <v>19</v>
      </c>
      <c r="U2" s="336">
        <v>20</v>
      </c>
      <c r="V2" s="336">
        <v>21</v>
      </c>
      <c r="W2" s="336">
        <v>22</v>
      </c>
      <c r="X2" s="336">
        <v>23</v>
      </c>
      <c r="Y2" s="336">
        <v>24</v>
      </c>
      <c r="Z2" s="336">
        <v>25</v>
      </c>
      <c r="AA2" s="336">
        <v>26</v>
      </c>
      <c r="AB2" s="336">
        <v>27</v>
      </c>
      <c r="AC2" s="336">
        <v>28</v>
      </c>
      <c r="AD2" s="336">
        <v>29</v>
      </c>
      <c r="AE2" s="336">
        <v>30</v>
      </c>
      <c r="AF2" s="336">
        <v>31</v>
      </c>
      <c r="AG2" s="336">
        <v>32</v>
      </c>
      <c r="AH2" s="336">
        <v>33</v>
      </c>
      <c r="AI2" s="336">
        <v>34</v>
      </c>
      <c r="AJ2" s="336">
        <v>35</v>
      </c>
      <c r="AK2" s="336">
        <v>36</v>
      </c>
      <c r="AL2" s="336">
        <v>37</v>
      </c>
      <c r="AM2" s="336">
        <v>38</v>
      </c>
      <c r="AN2" s="336">
        <v>39</v>
      </c>
      <c r="AO2" s="336">
        <v>40</v>
      </c>
      <c r="AP2" s="336">
        <v>41</v>
      </c>
      <c r="AQ2" s="336">
        <v>42</v>
      </c>
      <c r="AR2" s="336">
        <v>43</v>
      </c>
      <c r="AS2" s="336">
        <v>44</v>
      </c>
      <c r="AT2" s="336">
        <v>45</v>
      </c>
      <c r="AU2" s="336">
        <v>46</v>
      </c>
      <c r="AV2" s="336">
        <v>47</v>
      </c>
      <c r="AW2" s="336">
        <v>48</v>
      </c>
      <c r="AX2" s="336">
        <v>49</v>
      </c>
      <c r="AY2" s="336">
        <v>50</v>
      </c>
      <c r="AZ2" s="336">
        <v>51</v>
      </c>
      <c r="BA2" s="336">
        <v>52</v>
      </c>
      <c r="BB2" s="336">
        <v>53</v>
      </c>
      <c r="BC2" s="336">
        <v>54</v>
      </c>
      <c r="BD2" s="336">
        <v>55</v>
      </c>
      <c r="BE2" s="336">
        <v>56</v>
      </c>
      <c r="BF2" s="336">
        <v>57</v>
      </c>
      <c r="BG2" s="336">
        <v>58</v>
      </c>
      <c r="BH2" s="336">
        <v>59</v>
      </c>
      <c r="BI2" s="336">
        <v>60</v>
      </c>
      <c r="BJ2" s="336">
        <v>61</v>
      </c>
      <c r="BK2" s="336">
        <v>62</v>
      </c>
      <c r="BL2" s="336">
        <v>63</v>
      </c>
      <c r="BM2" s="336">
        <v>64</v>
      </c>
      <c r="BN2" s="336">
        <v>65</v>
      </c>
      <c r="BO2" s="336">
        <v>66</v>
      </c>
      <c r="BP2" s="336">
        <v>67</v>
      </c>
      <c r="BQ2" s="336">
        <v>68</v>
      </c>
      <c r="BR2" s="336">
        <v>69</v>
      </c>
      <c r="BS2" s="336">
        <v>70</v>
      </c>
      <c r="BT2" s="336">
        <v>71</v>
      </c>
      <c r="BU2" s="336">
        <v>72</v>
      </c>
      <c r="BV2" s="336">
        <v>73</v>
      </c>
      <c r="BW2" s="336">
        <v>74</v>
      </c>
      <c r="BX2" s="336">
        <v>75</v>
      </c>
      <c r="BY2" s="336">
        <v>76</v>
      </c>
      <c r="BZ2" s="336">
        <v>77</v>
      </c>
      <c r="CA2" s="336">
        <v>78</v>
      </c>
      <c r="CB2" s="336">
        <v>79</v>
      </c>
      <c r="CC2" s="336">
        <v>80</v>
      </c>
      <c r="CD2" s="336">
        <v>81</v>
      </c>
      <c r="CE2" s="336">
        <v>82</v>
      </c>
      <c r="CF2" s="336">
        <v>83</v>
      </c>
      <c r="CG2" s="336">
        <v>84</v>
      </c>
      <c r="CH2" s="336">
        <v>85</v>
      </c>
      <c r="CI2" s="336">
        <v>86</v>
      </c>
      <c r="CJ2" s="336">
        <v>87</v>
      </c>
      <c r="CK2" s="336">
        <v>88</v>
      </c>
      <c r="CL2" s="336">
        <v>89</v>
      </c>
      <c r="CM2" s="336">
        <v>90</v>
      </c>
      <c r="CN2" s="336">
        <v>91</v>
      </c>
      <c r="CO2" s="336">
        <v>92</v>
      </c>
      <c r="CP2" s="336">
        <v>93</v>
      </c>
      <c r="CQ2" s="336">
        <v>94</v>
      </c>
      <c r="CR2" s="336">
        <v>95</v>
      </c>
      <c r="CS2" s="336">
        <v>96</v>
      </c>
      <c r="CT2" s="336">
        <v>97</v>
      </c>
      <c r="CU2" s="336">
        <v>98</v>
      </c>
      <c r="CV2" s="336">
        <v>99</v>
      </c>
      <c r="CW2" s="336">
        <v>100</v>
      </c>
      <c r="CX2" s="336">
        <v>101</v>
      </c>
      <c r="CY2" s="336">
        <v>102</v>
      </c>
      <c r="CZ2" s="336">
        <v>103</v>
      </c>
      <c r="DA2" s="336">
        <v>104</v>
      </c>
      <c r="DB2" s="336">
        <v>105</v>
      </c>
      <c r="DC2" s="336">
        <v>106</v>
      </c>
      <c r="DD2" s="336">
        <v>107</v>
      </c>
      <c r="DE2" s="336">
        <v>108</v>
      </c>
      <c r="DF2" s="336">
        <v>109</v>
      </c>
    </row>
    <row r="3" spans="1:110" x14ac:dyDescent="0.2">
      <c r="A3" s="302"/>
      <c r="C3" t="s">
        <v>172</v>
      </c>
      <c r="AM3" t="s">
        <v>261</v>
      </c>
      <c r="BW3" t="s">
        <v>55</v>
      </c>
    </row>
    <row r="4" spans="1:110" x14ac:dyDescent="0.2">
      <c r="C4" t="s">
        <v>269</v>
      </c>
      <c r="F4" t="s">
        <v>270</v>
      </c>
      <c r="AM4" t="s">
        <v>269</v>
      </c>
      <c r="AP4" t="s">
        <v>270</v>
      </c>
      <c r="BW4" t="s">
        <v>269</v>
      </c>
      <c r="BZ4" t="s">
        <v>270</v>
      </c>
    </row>
    <row r="5" spans="1:110" x14ac:dyDescent="0.2">
      <c r="C5">
        <v>1</v>
      </c>
      <c r="F5">
        <v>1</v>
      </c>
      <c r="AM5">
        <v>1</v>
      </c>
      <c r="AP5">
        <v>1</v>
      </c>
      <c r="BW5">
        <v>1</v>
      </c>
      <c r="BZ5">
        <v>1</v>
      </c>
    </row>
    <row r="6" spans="1:110" x14ac:dyDescent="0.2">
      <c r="C6" t="s">
        <v>317</v>
      </c>
      <c r="F6" t="s">
        <v>271</v>
      </c>
      <c r="I6" t="s">
        <v>272</v>
      </c>
      <c r="L6" t="s">
        <v>273</v>
      </c>
      <c r="O6"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t="s">
        <v>317</v>
      </c>
      <c r="AP6" t="s">
        <v>271</v>
      </c>
      <c r="AS6" t="s">
        <v>272</v>
      </c>
      <c r="AV6" t="s">
        <v>273</v>
      </c>
      <c r="AY6"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t="s">
        <v>317</v>
      </c>
      <c r="BZ6" t="s">
        <v>271</v>
      </c>
      <c r="CC6" t="s">
        <v>272</v>
      </c>
      <c r="CF6" t="s">
        <v>273</v>
      </c>
      <c r="CI6"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row>
    <row r="7" spans="1:110" x14ac:dyDescent="0.2">
      <c r="C7" t="s">
        <v>53</v>
      </c>
      <c r="D7" t="s">
        <v>54</v>
      </c>
      <c r="E7" t="s">
        <v>55</v>
      </c>
      <c r="F7">
        <v>1</v>
      </c>
      <c r="I7">
        <v>1</v>
      </c>
      <c r="L7">
        <v>1</v>
      </c>
      <c r="O7">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t="s">
        <v>53</v>
      </c>
      <c r="AN7" t="s">
        <v>54</v>
      </c>
      <c r="AO7" t="s">
        <v>55</v>
      </c>
      <c r="AP7">
        <v>1</v>
      </c>
      <c r="AS7">
        <v>1</v>
      </c>
      <c r="AV7">
        <v>1</v>
      </c>
      <c r="AY7">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t="s">
        <v>53</v>
      </c>
      <c r="BX7" t="s">
        <v>54</v>
      </c>
      <c r="BY7" t="s">
        <v>55</v>
      </c>
      <c r="BZ7">
        <v>1</v>
      </c>
      <c r="CC7">
        <v>1</v>
      </c>
      <c r="CF7">
        <v>1</v>
      </c>
      <c r="CI7">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row>
    <row r="8" spans="1:110" x14ac:dyDescent="0.2">
      <c r="C8" t="s">
        <v>76</v>
      </c>
      <c r="D8" t="s">
        <v>76</v>
      </c>
      <c r="E8" t="s">
        <v>76</v>
      </c>
      <c r="F8" t="s">
        <v>317</v>
      </c>
      <c r="I8" t="s">
        <v>317</v>
      </c>
      <c r="L8" t="s">
        <v>317</v>
      </c>
      <c r="O8"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t="s">
        <v>76</v>
      </c>
      <c r="AN8" t="s">
        <v>76</v>
      </c>
      <c r="AO8" t="s">
        <v>76</v>
      </c>
      <c r="AP8" t="s">
        <v>317</v>
      </c>
      <c r="AS8" t="s">
        <v>317</v>
      </c>
      <c r="AV8" t="s">
        <v>317</v>
      </c>
      <c r="AY8"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t="s">
        <v>76</v>
      </c>
      <c r="BX8" t="s">
        <v>76</v>
      </c>
      <c r="BY8" t="s">
        <v>76</v>
      </c>
      <c r="BZ8" t="s">
        <v>317</v>
      </c>
      <c r="CC8" t="s">
        <v>317</v>
      </c>
      <c r="CF8" t="s">
        <v>317</v>
      </c>
      <c r="CI8"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row>
    <row r="9" spans="1:110" x14ac:dyDescent="0.2">
      <c r="C9" t="s">
        <v>53</v>
      </c>
      <c r="D9" t="s">
        <v>54</v>
      </c>
      <c r="E9" t="s">
        <v>55</v>
      </c>
      <c r="F9" t="s">
        <v>53</v>
      </c>
      <c r="G9" t="s">
        <v>54</v>
      </c>
      <c r="H9" t="s">
        <v>55</v>
      </c>
      <c r="I9" t="s">
        <v>53</v>
      </c>
      <c r="J9" t="s">
        <v>54</v>
      </c>
      <c r="K9" t="s">
        <v>55</v>
      </c>
      <c r="L9" t="s">
        <v>53</v>
      </c>
      <c r="M9" t="s">
        <v>54</v>
      </c>
      <c r="N9" t="s">
        <v>55</v>
      </c>
      <c r="O9" t="s">
        <v>53</v>
      </c>
      <c r="P9" t="s">
        <v>54</v>
      </c>
      <c r="Q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t="s">
        <v>53</v>
      </c>
      <c r="AN9" t="s">
        <v>54</v>
      </c>
      <c r="AO9" t="s">
        <v>55</v>
      </c>
      <c r="AP9" t="s">
        <v>53</v>
      </c>
      <c r="AQ9" t="s">
        <v>54</v>
      </c>
      <c r="AR9" t="s">
        <v>55</v>
      </c>
      <c r="AS9" t="s">
        <v>53</v>
      </c>
      <c r="AT9" t="s">
        <v>54</v>
      </c>
      <c r="AU9" t="s">
        <v>55</v>
      </c>
      <c r="AV9" t="s">
        <v>53</v>
      </c>
      <c r="AW9" t="s">
        <v>54</v>
      </c>
      <c r="AX9" t="s">
        <v>55</v>
      </c>
      <c r="AY9" t="s">
        <v>53</v>
      </c>
      <c r="AZ9" t="s">
        <v>54</v>
      </c>
      <c r="BA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t="s">
        <v>53</v>
      </c>
      <c r="BX9" t="s">
        <v>54</v>
      </c>
      <c r="BY9" t="s">
        <v>55</v>
      </c>
      <c r="BZ9" t="s">
        <v>53</v>
      </c>
      <c r="CA9" t="s">
        <v>54</v>
      </c>
      <c r="CB9" t="s">
        <v>55</v>
      </c>
      <c r="CC9" t="s">
        <v>53</v>
      </c>
      <c r="CD9" t="s">
        <v>54</v>
      </c>
      <c r="CE9" t="s">
        <v>55</v>
      </c>
      <c r="CF9" t="s">
        <v>53</v>
      </c>
      <c r="CG9" t="s">
        <v>54</v>
      </c>
      <c r="CH9" t="s">
        <v>55</v>
      </c>
      <c r="CI9" t="s">
        <v>53</v>
      </c>
      <c r="CJ9" t="s">
        <v>54</v>
      </c>
      <c r="CK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row>
    <row r="10" spans="1:110" x14ac:dyDescent="0.2">
      <c r="C10" t="s">
        <v>76</v>
      </c>
      <c r="D10" t="s">
        <v>76</v>
      </c>
      <c r="E10" t="s">
        <v>76</v>
      </c>
      <c r="F10" t="s">
        <v>76</v>
      </c>
      <c r="G10" t="s">
        <v>76</v>
      </c>
      <c r="H10" t="s">
        <v>76</v>
      </c>
      <c r="I10" t="s">
        <v>76</v>
      </c>
      <c r="J10" t="s">
        <v>76</v>
      </c>
      <c r="K10" t="s">
        <v>76</v>
      </c>
      <c r="L10" t="s">
        <v>76</v>
      </c>
      <c r="M10" t="s">
        <v>76</v>
      </c>
      <c r="N10" t="s">
        <v>76</v>
      </c>
      <c r="O10" t="s">
        <v>76</v>
      </c>
      <c r="P10" t="s">
        <v>76</v>
      </c>
      <c r="Q10"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t="s">
        <v>76</v>
      </c>
      <c r="AN10" t="s">
        <v>76</v>
      </c>
      <c r="AO10" t="s">
        <v>76</v>
      </c>
      <c r="AP10" t="s">
        <v>76</v>
      </c>
      <c r="AQ10" t="s">
        <v>76</v>
      </c>
      <c r="AR10" t="s">
        <v>76</v>
      </c>
      <c r="AS10" t="s">
        <v>76</v>
      </c>
      <c r="AT10" t="s">
        <v>76</v>
      </c>
      <c r="AU10" t="s">
        <v>76</v>
      </c>
      <c r="AV10" t="s">
        <v>76</v>
      </c>
      <c r="AW10" t="s">
        <v>76</v>
      </c>
      <c r="AX10" t="s">
        <v>76</v>
      </c>
      <c r="AY10" t="s">
        <v>76</v>
      </c>
      <c r="AZ10" t="s">
        <v>76</v>
      </c>
      <c r="BA10"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t="s">
        <v>76</v>
      </c>
      <c r="BX10" t="s">
        <v>76</v>
      </c>
      <c r="BY10" t="s">
        <v>76</v>
      </c>
      <c r="BZ10" t="s">
        <v>76</v>
      </c>
      <c r="CA10" t="s">
        <v>76</v>
      </c>
      <c r="CB10" t="s">
        <v>76</v>
      </c>
      <c r="CC10" t="s">
        <v>76</v>
      </c>
      <c r="CD10" t="s">
        <v>76</v>
      </c>
      <c r="CE10" t="s">
        <v>76</v>
      </c>
      <c r="CF10" t="s">
        <v>76</v>
      </c>
      <c r="CG10" t="s">
        <v>76</v>
      </c>
      <c r="CH10" t="s">
        <v>76</v>
      </c>
      <c r="CI10" t="s">
        <v>76</v>
      </c>
      <c r="CJ10" t="s">
        <v>76</v>
      </c>
      <c r="CK10"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row>
    <row r="11" spans="1:110" x14ac:dyDescent="0.2">
      <c r="A11" t="s">
        <v>102</v>
      </c>
      <c r="B11" t="s">
        <v>25</v>
      </c>
      <c r="C11" s="338">
        <v>25019</v>
      </c>
      <c r="D11" s="338">
        <v>20727</v>
      </c>
      <c r="E11" s="338">
        <v>45746</v>
      </c>
      <c r="F11" s="338">
        <v>80.5</v>
      </c>
      <c r="G11" s="338">
        <v>77.599999999999994</v>
      </c>
      <c r="H11" s="338">
        <v>79.2</v>
      </c>
      <c r="I11" s="338">
        <v>50.6</v>
      </c>
      <c r="J11" s="338">
        <v>48.7</v>
      </c>
      <c r="K11" s="338">
        <v>49.7</v>
      </c>
      <c r="L11" s="338">
        <v>96.3</v>
      </c>
      <c r="M11" s="338">
        <v>95.8</v>
      </c>
      <c r="N11" s="338">
        <v>96.1</v>
      </c>
      <c r="O11" s="338">
        <v>95.2</v>
      </c>
      <c r="P11" s="338">
        <v>94.7</v>
      </c>
      <c r="Q11" s="338">
        <v>95</v>
      </c>
      <c r="R11" s="338">
        <v>51.1</v>
      </c>
      <c r="S11" s="338">
        <v>49.5</v>
      </c>
      <c r="T11" s="338">
        <v>50.4</v>
      </c>
      <c r="U11" s="338">
        <v>12.6</v>
      </c>
      <c r="V11" s="338">
        <v>11.1</v>
      </c>
      <c r="W11" s="338">
        <v>11.9</v>
      </c>
      <c r="X11" s="338">
        <v>7.8</v>
      </c>
      <c r="Y11" s="338">
        <v>5.5</v>
      </c>
      <c r="Z11" s="338">
        <v>6.7</v>
      </c>
      <c r="AA11" s="338">
        <v>23970</v>
      </c>
      <c r="AB11" s="338">
        <v>19560</v>
      </c>
      <c r="AC11" s="338">
        <v>43530</v>
      </c>
      <c r="AD11" s="338">
        <v>70.400000000000006</v>
      </c>
      <c r="AE11" s="338">
        <v>62.8</v>
      </c>
      <c r="AF11" s="338">
        <v>67</v>
      </c>
      <c r="AG11" s="338">
        <v>23900</v>
      </c>
      <c r="AH11" s="338">
        <v>19718</v>
      </c>
      <c r="AI11" s="338">
        <v>43618</v>
      </c>
      <c r="AJ11" s="338">
        <v>57.7</v>
      </c>
      <c r="AK11" s="338">
        <v>58.7</v>
      </c>
      <c r="AL11" s="338">
        <v>58.1</v>
      </c>
      <c r="AM11" s="338">
        <v>199940</v>
      </c>
      <c r="AN11" s="338">
        <v>184692</v>
      </c>
      <c r="AO11" s="338">
        <v>384632</v>
      </c>
      <c r="AP11" s="338">
        <v>91.5</v>
      </c>
      <c r="AQ11" s="338">
        <v>88.5</v>
      </c>
      <c r="AR11" s="338">
        <v>90.1</v>
      </c>
      <c r="AS11" s="338">
        <v>73.3</v>
      </c>
      <c r="AT11" s="338">
        <v>70.3</v>
      </c>
      <c r="AU11" s="338">
        <v>71.900000000000006</v>
      </c>
      <c r="AV11" s="338">
        <v>98.9</v>
      </c>
      <c r="AW11" s="338">
        <v>98.8</v>
      </c>
      <c r="AX11" s="338">
        <v>98.9</v>
      </c>
      <c r="AY11" s="338">
        <v>98.6</v>
      </c>
      <c r="AZ11" s="338">
        <v>98.4</v>
      </c>
      <c r="BA11" s="338">
        <v>98.5</v>
      </c>
      <c r="BB11" s="338">
        <v>73.7</v>
      </c>
      <c r="BC11" s="338">
        <v>70.900000000000006</v>
      </c>
      <c r="BD11" s="338">
        <v>72.400000000000006</v>
      </c>
      <c r="BE11" s="338">
        <v>30</v>
      </c>
      <c r="BF11" s="338">
        <v>26.8</v>
      </c>
      <c r="BG11" s="338">
        <v>28.4</v>
      </c>
      <c r="BH11" s="338">
        <v>23.4</v>
      </c>
      <c r="BI11" s="338">
        <v>18.2</v>
      </c>
      <c r="BJ11" s="338">
        <v>20.9</v>
      </c>
      <c r="BK11" s="338">
        <v>195254</v>
      </c>
      <c r="BL11" s="338">
        <v>178886</v>
      </c>
      <c r="BM11" s="338">
        <v>374140</v>
      </c>
      <c r="BN11" s="338">
        <v>83.9</v>
      </c>
      <c r="BO11" s="338">
        <v>76.7</v>
      </c>
      <c r="BP11" s="338">
        <v>80.5</v>
      </c>
      <c r="BQ11" s="338">
        <v>194989</v>
      </c>
      <c r="BR11" s="338">
        <v>179814</v>
      </c>
      <c r="BS11" s="338">
        <v>374803</v>
      </c>
      <c r="BT11" s="338">
        <v>75.7</v>
      </c>
      <c r="BU11" s="338">
        <v>75.099999999999994</v>
      </c>
      <c r="BV11" s="338">
        <v>75.400000000000006</v>
      </c>
      <c r="BW11" s="338">
        <v>224959</v>
      </c>
      <c r="BX11" s="338">
        <v>205419</v>
      </c>
      <c r="BY11" s="338">
        <v>430378</v>
      </c>
      <c r="BZ11" s="338">
        <v>90.3</v>
      </c>
      <c r="CA11" s="338">
        <v>87.4</v>
      </c>
      <c r="CB11" s="338">
        <v>88.9</v>
      </c>
      <c r="CC11" s="338">
        <v>70.8</v>
      </c>
      <c r="CD11" s="338">
        <v>68.2</v>
      </c>
      <c r="CE11" s="338">
        <v>69.5</v>
      </c>
      <c r="CF11" s="338">
        <v>98.6</v>
      </c>
      <c r="CG11" s="338">
        <v>98.5</v>
      </c>
      <c r="CH11" s="338">
        <v>98.6</v>
      </c>
      <c r="CI11" s="338">
        <v>98.2</v>
      </c>
      <c r="CJ11" s="338">
        <v>98</v>
      </c>
      <c r="CK11" s="338">
        <v>98.1</v>
      </c>
      <c r="CL11" s="338">
        <v>71.2</v>
      </c>
      <c r="CM11" s="338">
        <v>68.8</v>
      </c>
      <c r="CN11" s="338">
        <v>70</v>
      </c>
      <c r="CO11" s="338">
        <v>28.1</v>
      </c>
      <c r="CP11" s="338">
        <v>25.2</v>
      </c>
      <c r="CQ11" s="338">
        <v>26.7</v>
      </c>
      <c r="CR11" s="338">
        <v>21.7</v>
      </c>
      <c r="CS11" s="338">
        <v>16.899999999999999</v>
      </c>
      <c r="CT11" s="338">
        <v>19.399999999999999</v>
      </c>
      <c r="CU11" s="338">
        <v>219224</v>
      </c>
      <c r="CV11" s="338">
        <v>198446</v>
      </c>
      <c r="CW11" s="338">
        <v>417670</v>
      </c>
      <c r="CX11" s="338">
        <v>82.4</v>
      </c>
      <c r="CY11" s="338">
        <v>75.400000000000006</v>
      </c>
      <c r="CZ11" s="338">
        <v>79.099999999999994</v>
      </c>
      <c r="DA11" s="338">
        <v>218889</v>
      </c>
      <c r="DB11" s="338">
        <v>199532</v>
      </c>
      <c r="DC11" s="338">
        <v>418421</v>
      </c>
      <c r="DD11" s="338">
        <v>73.7</v>
      </c>
      <c r="DE11" s="338">
        <v>73.5</v>
      </c>
      <c r="DF11" s="338">
        <v>73.599999999999994</v>
      </c>
    </row>
    <row r="12" spans="1:110" x14ac:dyDescent="0.2">
      <c r="B12" t="s">
        <v>103</v>
      </c>
      <c r="C12" s="338">
        <v>7470</v>
      </c>
      <c r="D12" s="338">
        <v>8713</v>
      </c>
      <c r="E12" s="338">
        <v>16183</v>
      </c>
      <c r="F12" s="338">
        <v>58.9</v>
      </c>
      <c r="G12" s="338">
        <v>56.2</v>
      </c>
      <c r="H12" s="338">
        <v>57.5</v>
      </c>
      <c r="I12" s="338">
        <v>18.399999999999999</v>
      </c>
      <c r="J12" s="338">
        <v>18.8</v>
      </c>
      <c r="K12" s="338">
        <v>18.600000000000001</v>
      </c>
      <c r="L12" s="338">
        <v>91.7</v>
      </c>
      <c r="M12" s="338">
        <v>90.5</v>
      </c>
      <c r="N12" s="338">
        <v>91.1</v>
      </c>
      <c r="O12" s="338">
        <v>87.7</v>
      </c>
      <c r="P12" s="338">
        <v>87.4</v>
      </c>
      <c r="Q12" s="338">
        <v>87.5</v>
      </c>
      <c r="R12" s="338">
        <v>18.7</v>
      </c>
      <c r="S12" s="338">
        <v>19.2</v>
      </c>
      <c r="T12" s="338">
        <v>19</v>
      </c>
      <c r="U12" s="338">
        <v>3.8</v>
      </c>
      <c r="V12" s="338">
        <v>3.2</v>
      </c>
      <c r="W12" s="338">
        <v>3.5</v>
      </c>
      <c r="X12" s="338">
        <v>1.6</v>
      </c>
      <c r="Y12" s="338">
        <v>0.9</v>
      </c>
      <c r="Z12" s="338">
        <v>1.2</v>
      </c>
      <c r="AA12" s="338">
        <v>6926</v>
      </c>
      <c r="AB12" s="338">
        <v>7997</v>
      </c>
      <c r="AC12" s="338">
        <v>14923</v>
      </c>
      <c r="AD12" s="338">
        <v>52.9</v>
      </c>
      <c r="AE12" s="338">
        <v>43.4</v>
      </c>
      <c r="AF12" s="338">
        <v>47.8</v>
      </c>
      <c r="AG12" s="338">
        <v>6846</v>
      </c>
      <c r="AH12" s="338">
        <v>8131</v>
      </c>
      <c r="AI12" s="338">
        <v>14977</v>
      </c>
      <c r="AJ12" s="338">
        <v>31.4</v>
      </c>
      <c r="AK12" s="338">
        <v>35.1</v>
      </c>
      <c r="AL12" s="338">
        <v>33.4</v>
      </c>
      <c r="AM12" s="338">
        <v>23831</v>
      </c>
      <c r="AN12" s="338">
        <v>35275</v>
      </c>
      <c r="AO12" s="338">
        <v>59106</v>
      </c>
      <c r="AP12" s="338">
        <v>69.5</v>
      </c>
      <c r="AQ12" s="338">
        <v>64.900000000000006</v>
      </c>
      <c r="AR12" s="338">
        <v>66.8</v>
      </c>
      <c r="AS12" s="338">
        <v>31.5</v>
      </c>
      <c r="AT12" s="338">
        <v>28.9</v>
      </c>
      <c r="AU12" s="338">
        <v>30</v>
      </c>
      <c r="AV12" s="338">
        <v>95.7</v>
      </c>
      <c r="AW12" s="338">
        <v>95.4</v>
      </c>
      <c r="AX12" s="338">
        <v>95.6</v>
      </c>
      <c r="AY12" s="338">
        <v>93.2</v>
      </c>
      <c r="AZ12" s="338">
        <v>93.6</v>
      </c>
      <c r="BA12" s="338">
        <v>93.4</v>
      </c>
      <c r="BB12" s="338">
        <v>31.9</v>
      </c>
      <c r="BC12" s="338">
        <v>29.6</v>
      </c>
      <c r="BD12" s="338">
        <v>30.6</v>
      </c>
      <c r="BE12" s="338">
        <v>8.5</v>
      </c>
      <c r="BF12" s="338">
        <v>7.6</v>
      </c>
      <c r="BG12" s="338">
        <v>7.9</v>
      </c>
      <c r="BH12" s="338">
        <v>4.5</v>
      </c>
      <c r="BI12" s="338">
        <v>3.2</v>
      </c>
      <c r="BJ12" s="338">
        <v>3.7</v>
      </c>
      <c r="BK12" s="338">
        <v>22426</v>
      </c>
      <c r="BL12" s="338">
        <v>33128</v>
      </c>
      <c r="BM12" s="338">
        <v>55554</v>
      </c>
      <c r="BN12" s="338">
        <v>64.3</v>
      </c>
      <c r="BO12" s="338">
        <v>54.9</v>
      </c>
      <c r="BP12" s="338">
        <v>58.7</v>
      </c>
      <c r="BQ12" s="338">
        <v>22327</v>
      </c>
      <c r="BR12" s="338">
        <v>33471</v>
      </c>
      <c r="BS12" s="338">
        <v>55798</v>
      </c>
      <c r="BT12" s="338">
        <v>44.7</v>
      </c>
      <c r="BU12" s="338">
        <v>46.3</v>
      </c>
      <c r="BV12" s="338">
        <v>45.7</v>
      </c>
      <c r="BW12" s="338">
        <v>31301</v>
      </c>
      <c r="BX12" s="338">
        <v>43988</v>
      </c>
      <c r="BY12" s="338">
        <v>75289</v>
      </c>
      <c r="BZ12" s="338">
        <v>66.900000000000006</v>
      </c>
      <c r="CA12" s="338">
        <v>63.2</v>
      </c>
      <c r="CB12" s="338">
        <v>64.8</v>
      </c>
      <c r="CC12" s="338">
        <v>28.4</v>
      </c>
      <c r="CD12" s="338">
        <v>26.9</v>
      </c>
      <c r="CE12" s="338">
        <v>27.5</v>
      </c>
      <c r="CF12" s="338">
        <v>94.8</v>
      </c>
      <c r="CG12" s="338">
        <v>94.5</v>
      </c>
      <c r="CH12" s="338">
        <v>94.6</v>
      </c>
      <c r="CI12" s="338">
        <v>91.9</v>
      </c>
      <c r="CJ12" s="338">
        <v>92.3</v>
      </c>
      <c r="CK12" s="338">
        <v>92.2</v>
      </c>
      <c r="CL12" s="338">
        <v>28.8</v>
      </c>
      <c r="CM12" s="338">
        <v>27.6</v>
      </c>
      <c r="CN12" s="338">
        <v>28.1</v>
      </c>
      <c r="CO12" s="338">
        <v>7.4</v>
      </c>
      <c r="CP12" s="338">
        <v>6.7</v>
      </c>
      <c r="CQ12" s="338">
        <v>7</v>
      </c>
      <c r="CR12" s="338">
        <v>3.8</v>
      </c>
      <c r="CS12" s="338">
        <v>2.8</v>
      </c>
      <c r="CT12" s="338">
        <v>3.2</v>
      </c>
      <c r="CU12" s="338">
        <v>29352</v>
      </c>
      <c r="CV12" s="338">
        <v>41125</v>
      </c>
      <c r="CW12" s="338">
        <v>70477</v>
      </c>
      <c r="CX12" s="338">
        <v>61.6</v>
      </c>
      <c r="CY12" s="338">
        <v>52.7</v>
      </c>
      <c r="CZ12" s="338">
        <v>56.4</v>
      </c>
      <c r="DA12" s="338">
        <v>29173</v>
      </c>
      <c r="DB12" s="338">
        <v>41602</v>
      </c>
      <c r="DC12" s="338">
        <v>70775</v>
      </c>
      <c r="DD12" s="338">
        <v>41.5</v>
      </c>
      <c r="DE12" s="338">
        <v>44.1</v>
      </c>
      <c r="DF12" s="338">
        <v>43.1</v>
      </c>
    </row>
    <row r="13" spans="1:110" x14ac:dyDescent="0.2">
      <c r="B13" t="s">
        <v>104</v>
      </c>
      <c r="C13" s="338">
        <v>4741</v>
      </c>
      <c r="D13" s="338">
        <v>6246</v>
      </c>
      <c r="E13" s="338">
        <v>10987</v>
      </c>
      <c r="F13" s="338">
        <v>44.6</v>
      </c>
      <c r="G13" s="338">
        <v>40.299999999999997</v>
      </c>
      <c r="H13" s="338">
        <v>42.1</v>
      </c>
      <c r="I13" s="338">
        <v>13.6</v>
      </c>
      <c r="J13" s="338">
        <v>11.8</v>
      </c>
      <c r="K13" s="338">
        <v>12.6</v>
      </c>
      <c r="L13" s="338">
        <v>78.5</v>
      </c>
      <c r="M13" s="338">
        <v>77.2</v>
      </c>
      <c r="N13" s="338">
        <v>77.8</v>
      </c>
      <c r="O13" s="338">
        <v>73</v>
      </c>
      <c r="P13" s="338">
        <v>71.5</v>
      </c>
      <c r="Q13" s="338">
        <v>72.2</v>
      </c>
      <c r="R13" s="338">
        <v>14.2</v>
      </c>
      <c r="S13" s="338">
        <v>12.4</v>
      </c>
      <c r="T13" s="338">
        <v>13.2</v>
      </c>
      <c r="U13" s="338">
        <v>2.2999999999999998</v>
      </c>
      <c r="V13" s="338">
        <v>1.8</v>
      </c>
      <c r="W13" s="338">
        <v>2</v>
      </c>
      <c r="X13" s="338" t="s">
        <v>78</v>
      </c>
      <c r="Y13" s="338" t="s">
        <v>78</v>
      </c>
      <c r="Z13" s="338">
        <v>0.7</v>
      </c>
      <c r="AA13" s="338">
        <v>4431</v>
      </c>
      <c r="AB13" s="338">
        <v>5741</v>
      </c>
      <c r="AC13" s="338">
        <v>10172</v>
      </c>
      <c r="AD13" s="338">
        <v>39.6</v>
      </c>
      <c r="AE13" s="338">
        <v>31.5</v>
      </c>
      <c r="AF13" s="338">
        <v>35.1</v>
      </c>
      <c r="AG13" s="338">
        <v>4433</v>
      </c>
      <c r="AH13" s="338">
        <v>5833</v>
      </c>
      <c r="AI13" s="338">
        <v>10266</v>
      </c>
      <c r="AJ13" s="338">
        <v>21.6</v>
      </c>
      <c r="AK13" s="338">
        <v>23.1</v>
      </c>
      <c r="AL13" s="338">
        <v>22.5</v>
      </c>
      <c r="AM13" s="338">
        <v>11017</v>
      </c>
      <c r="AN13" s="338">
        <v>17394</v>
      </c>
      <c r="AO13" s="338">
        <v>28411</v>
      </c>
      <c r="AP13" s="338">
        <v>54.7</v>
      </c>
      <c r="AQ13" s="338">
        <v>48.9</v>
      </c>
      <c r="AR13" s="338">
        <v>51.2</v>
      </c>
      <c r="AS13" s="338">
        <v>24.7</v>
      </c>
      <c r="AT13" s="338">
        <v>20</v>
      </c>
      <c r="AU13" s="338">
        <v>21.8</v>
      </c>
      <c r="AV13" s="338">
        <v>84.7</v>
      </c>
      <c r="AW13" s="338">
        <v>84.5</v>
      </c>
      <c r="AX13" s="338">
        <v>84.6</v>
      </c>
      <c r="AY13" s="338">
        <v>80.599999999999994</v>
      </c>
      <c r="AZ13" s="338">
        <v>80.5</v>
      </c>
      <c r="BA13" s="338">
        <v>80.599999999999994</v>
      </c>
      <c r="BB13" s="338">
        <v>25.8</v>
      </c>
      <c r="BC13" s="338">
        <v>20.7</v>
      </c>
      <c r="BD13" s="338">
        <v>22.7</v>
      </c>
      <c r="BE13" s="338">
        <v>6.5</v>
      </c>
      <c r="BF13" s="338">
        <v>4.8</v>
      </c>
      <c r="BG13" s="338">
        <v>5.5</v>
      </c>
      <c r="BH13" s="338" t="s">
        <v>78</v>
      </c>
      <c r="BI13" s="338" t="s">
        <v>78</v>
      </c>
      <c r="BJ13" s="338">
        <v>2.8</v>
      </c>
      <c r="BK13" s="338">
        <v>10352</v>
      </c>
      <c r="BL13" s="338">
        <v>16092</v>
      </c>
      <c r="BM13" s="338">
        <v>26444</v>
      </c>
      <c r="BN13" s="338">
        <v>51.1</v>
      </c>
      <c r="BO13" s="338">
        <v>42.6</v>
      </c>
      <c r="BP13" s="338">
        <v>46</v>
      </c>
      <c r="BQ13" s="338">
        <v>10281</v>
      </c>
      <c r="BR13" s="338">
        <v>16327</v>
      </c>
      <c r="BS13" s="338">
        <v>26608</v>
      </c>
      <c r="BT13" s="338">
        <v>34.1</v>
      </c>
      <c r="BU13" s="338">
        <v>33.700000000000003</v>
      </c>
      <c r="BV13" s="338">
        <v>33.9</v>
      </c>
      <c r="BW13" s="338">
        <v>15758</v>
      </c>
      <c r="BX13" s="338">
        <v>23640</v>
      </c>
      <c r="BY13" s="338">
        <v>39398</v>
      </c>
      <c r="BZ13" s="338">
        <v>51.6</v>
      </c>
      <c r="CA13" s="338">
        <v>46.7</v>
      </c>
      <c r="CB13" s="338">
        <v>48.6</v>
      </c>
      <c r="CC13" s="338">
        <v>21.4</v>
      </c>
      <c r="CD13" s="338">
        <v>17.8</v>
      </c>
      <c r="CE13" s="338">
        <v>19.2</v>
      </c>
      <c r="CF13" s="338">
        <v>82.8</v>
      </c>
      <c r="CG13" s="338">
        <v>82.6</v>
      </c>
      <c r="CH13" s="338">
        <v>82.7</v>
      </c>
      <c r="CI13" s="338">
        <v>78.3</v>
      </c>
      <c r="CJ13" s="338">
        <v>78.2</v>
      </c>
      <c r="CK13" s="338">
        <v>78.2</v>
      </c>
      <c r="CL13" s="338">
        <v>22.3</v>
      </c>
      <c r="CM13" s="338">
        <v>18.5</v>
      </c>
      <c r="CN13" s="338">
        <v>20</v>
      </c>
      <c r="CO13" s="338">
        <v>5.2</v>
      </c>
      <c r="CP13" s="338">
        <v>4</v>
      </c>
      <c r="CQ13" s="338">
        <v>4.5</v>
      </c>
      <c r="CR13" s="338">
        <v>2.9</v>
      </c>
      <c r="CS13" s="338">
        <v>1.7</v>
      </c>
      <c r="CT13" s="338">
        <v>2.2000000000000002</v>
      </c>
      <c r="CU13" s="338">
        <v>14783</v>
      </c>
      <c r="CV13" s="338">
        <v>21833</v>
      </c>
      <c r="CW13" s="338">
        <v>36616</v>
      </c>
      <c r="CX13" s="338">
        <v>47.7</v>
      </c>
      <c r="CY13" s="338">
        <v>39.700000000000003</v>
      </c>
      <c r="CZ13" s="338">
        <v>42.9</v>
      </c>
      <c r="DA13" s="338">
        <v>14714</v>
      </c>
      <c r="DB13" s="338">
        <v>22160</v>
      </c>
      <c r="DC13" s="338">
        <v>36874</v>
      </c>
      <c r="DD13" s="338">
        <v>30.3</v>
      </c>
      <c r="DE13" s="338">
        <v>30.9</v>
      </c>
      <c r="DF13" s="338">
        <v>30.7</v>
      </c>
    </row>
    <row r="14" spans="1:110" x14ac:dyDescent="0.2">
      <c r="B14" t="s">
        <v>27</v>
      </c>
      <c r="C14" s="338">
        <v>12211</v>
      </c>
      <c r="D14" s="338">
        <v>14959</v>
      </c>
      <c r="E14" s="338">
        <v>27170</v>
      </c>
      <c r="F14" s="338">
        <v>53.3</v>
      </c>
      <c r="G14" s="338">
        <v>49.6</v>
      </c>
      <c r="H14" s="338">
        <v>51.3</v>
      </c>
      <c r="I14" s="338">
        <v>16.5</v>
      </c>
      <c r="J14" s="338">
        <v>15.9</v>
      </c>
      <c r="K14" s="338">
        <v>16.2</v>
      </c>
      <c r="L14" s="338">
        <v>86.6</v>
      </c>
      <c r="M14" s="338">
        <v>84.9</v>
      </c>
      <c r="N14" s="338">
        <v>85.7</v>
      </c>
      <c r="O14" s="338">
        <v>82</v>
      </c>
      <c r="P14" s="338">
        <v>80.8</v>
      </c>
      <c r="Q14" s="338">
        <v>81.3</v>
      </c>
      <c r="R14" s="338">
        <v>16.899999999999999</v>
      </c>
      <c r="S14" s="338">
        <v>16.399999999999999</v>
      </c>
      <c r="T14" s="338">
        <v>16.600000000000001</v>
      </c>
      <c r="U14" s="338">
        <v>3.2</v>
      </c>
      <c r="V14" s="338">
        <v>2.6</v>
      </c>
      <c r="W14" s="338">
        <v>2.9</v>
      </c>
      <c r="X14" s="338" t="s">
        <v>78</v>
      </c>
      <c r="Y14" s="338" t="s">
        <v>78</v>
      </c>
      <c r="Z14" s="338">
        <v>1</v>
      </c>
      <c r="AA14" s="338">
        <v>11357</v>
      </c>
      <c r="AB14" s="338">
        <v>13738</v>
      </c>
      <c r="AC14" s="338">
        <v>25095</v>
      </c>
      <c r="AD14" s="338">
        <v>47.7</v>
      </c>
      <c r="AE14" s="338">
        <v>38.5</v>
      </c>
      <c r="AF14" s="338">
        <v>42.6</v>
      </c>
      <c r="AG14" s="338">
        <v>11279</v>
      </c>
      <c r="AH14" s="338">
        <v>13964</v>
      </c>
      <c r="AI14" s="338">
        <v>25243</v>
      </c>
      <c r="AJ14" s="338">
        <v>27.5</v>
      </c>
      <c r="AK14" s="338">
        <v>30.1</v>
      </c>
      <c r="AL14" s="338">
        <v>28.9</v>
      </c>
      <c r="AM14" s="338">
        <v>34848</v>
      </c>
      <c r="AN14" s="338">
        <v>52669</v>
      </c>
      <c r="AO14" s="338">
        <v>87517</v>
      </c>
      <c r="AP14" s="338">
        <v>64.8</v>
      </c>
      <c r="AQ14" s="338">
        <v>59.7</v>
      </c>
      <c r="AR14" s="338">
        <v>61.7</v>
      </c>
      <c r="AS14" s="338">
        <v>29.4</v>
      </c>
      <c r="AT14" s="338">
        <v>26</v>
      </c>
      <c r="AU14" s="338">
        <v>27.3</v>
      </c>
      <c r="AV14" s="338">
        <v>92.2</v>
      </c>
      <c r="AW14" s="338">
        <v>91.8</v>
      </c>
      <c r="AX14" s="338">
        <v>92</v>
      </c>
      <c r="AY14" s="338">
        <v>89.2</v>
      </c>
      <c r="AZ14" s="338">
        <v>89.3</v>
      </c>
      <c r="BA14" s="338">
        <v>89.2</v>
      </c>
      <c r="BB14" s="338">
        <v>30</v>
      </c>
      <c r="BC14" s="338">
        <v>26.7</v>
      </c>
      <c r="BD14" s="338">
        <v>28</v>
      </c>
      <c r="BE14" s="338">
        <v>7.9</v>
      </c>
      <c r="BF14" s="338">
        <v>6.7</v>
      </c>
      <c r="BG14" s="338">
        <v>7.1</v>
      </c>
      <c r="BH14" s="338" t="s">
        <v>78</v>
      </c>
      <c r="BI14" s="338" t="s">
        <v>78</v>
      </c>
      <c r="BJ14" s="338">
        <v>3.4</v>
      </c>
      <c r="BK14" s="338">
        <v>32778</v>
      </c>
      <c r="BL14" s="338">
        <v>49220</v>
      </c>
      <c r="BM14" s="338">
        <v>81998</v>
      </c>
      <c r="BN14" s="338">
        <v>60.1</v>
      </c>
      <c r="BO14" s="338">
        <v>50.9</v>
      </c>
      <c r="BP14" s="338">
        <v>54.6</v>
      </c>
      <c r="BQ14" s="338">
        <v>32608</v>
      </c>
      <c r="BR14" s="338">
        <v>49798</v>
      </c>
      <c r="BS14" s="338">
        <v>82406</v>
      </c>
      <c r="BT14" s="338">
        <v>41.3</v>
      </c>
      <c r="BU14" s="338">
        <v>42.2</v>
      </c>
      <c r="BV14" s="338">
        <v>41.8</v>
      </c>
      <c r="BW14" s="338">
        <v>47059</v>
      </c>
      <c r="BX14" s="338">
        <v>67628</v>
      </c>
      <c r="BY14" s="338">
        <v>114687</v>
      </c>
      <c r="BZ14" s="338">
        <v>61.8</v>
      </c>
      <c r="CA14" s="338">
        <v>57.4</v>
      </c>
      <c r="CB14" s="338">
        <v>59.2</v>
      </c>
      <c r="CC14" s="338">
        <v>26</v>
      </c>
      <c r="CD14" s="338">
        <v>23.7</v>
      </c>
      <c r="CE14" s="338">
        <v>24.7</v>
      </c>
      <c r="CF14" s="338">
        <v>90.8</v>
      </c>
      <c r="CG14" s="338">
        <v>90.3</v>
      </c>
      <c r="CH14" s="338">
        <v>90.5</v>
      </c>
      <c r="CI14" s="338">
        <v>87.4</v>
      </c>
      <c r="CJ14" s="338">
        <v>87.4</v>
      </c>
      <c r="CK14" s="338">
        <v>87.4</v>
      </c>
      <c r="CL14" s="338">
        <v>26.6</v>
      </c>
      <c r="CM14" s="338">
        <v>24.4</v>
      </c>
      <c r="CN14" s="338">
        <v>25.3</v>
      </c>
      <c r="CO14" s="338">
        <v>6.7</v>
      </c>
      <c r="CP14" s="338">
        <v>5.8</v>
      </c>
      <c r="CQ14" s="338">
        <v>6.1</v>
      </c>
      <c r="CR14" s="338">
        <v>3.5</v>
      </c>
      <c r="CS14" s="338">
        <v>2.4</v>
      </c>
      <c r="CT14" s="338">
        <v>2.8</v>
      </c>
      <c r="CU14" s="338">
        <v>44135</v>
      </c>
      <c r="CV14" s="338">
        <v>62958</v>
      </c>
      <c r="CW14" s="338">
        <v>107093</v>
      </c>
      <c r="CX14" s="338">
        <v>56.9</v>
      </c>
      <c r="CY14" s="338">
        <v>48.2</v>
      </c>
      <c r="CZ14" s="338">
        <v>51.8</v>
      </c>
      <c r="DA14" s="338">
        <v>43887</v>
      </c>
      <c r="DB14" s="338">
        <v>63762</v>
      </c>
      <c r="DC14" s="338">
        <v>107649</v>
      </c>
      <c r="DD14" s="338">
        <v>37.799999999999997</v>
      </c>
      <c r="DE14" s="338">
        <v>39.5</v>
      </c>
      <c r="DF14" s="338">
        <v>38.799999999999997</v>
      </c>
    </row>
    <row r="15" spans="1:110" x14ac:dyDescent="0.2">
      <c r="B15" t="s">
        <v>30</v>
      </c>
      <c r="C15" s="338">
        <v>1608</v>
      </c>
      <c r="D15" s="338">
        <v>4644</v>
      </c>
      <c r="E15" s="338">
        <v>6252</v>
      </c>
      <c r="F15" s="338">
        <v>15.9</v>
      </c>
      <c r="G15" s="338">
        <v>17.2</v>
      </c>
      <c r="H15" s="338">
        <v>16.8</v>
      </c>
      <c r="I15" s="338">
        <v>3</v>
      </c>
      <c r="J15" s="338">
        <v>4.2</v>
      </c>
      <c r="K15" s="338">
        <v>3.9</v>
      </c>
      <c r="L15" s="338">
        <v>37.6</v>
      </c>
      <c r="M15" s="338">
        <v>41.6</v>
      </c>
      <c r="N15" s="338">
        <v>40.5</v>
      </c>
      <c r="O15" s="338">
        <v>28.5</v>
      </c>
      <c r="P15" s="338">
        <v>34.200000000000003</v>
      </c>
      <c r="Q15" s="338">
        <v>32.700000000000003</v>
      </c>
      <c r="R15" s="338">
        <v>3</v>
      </c>
      <c r="S15" s="338">
        <v>4.4000000000000004</v>
      </c>
      <c r="T15" s="338">
        <v>4.0999999999999996</v>
      </c>
      <c r="U15" s="338">
        <v>0.7</v>
      </c>
      <c r="V15" s="338">
        <v>0.6</v>
      </c>
      <c r="W15" s="338">
        <v>0.6</v>
      </c>
      <c r="X15" s="338" t="s">
        <v>78</v>
      </c>
      <c r="Y15" s="338" t="s">
        <v>78</v>
      </c>
      <c r="Z15" s="338">
        <v>0.2</v>
      </c>
      <c r="AA15" s="338">
        <v>1486</v>
      </c>
      <c r="AB15" s="338">
        <v>4251</v>
      </c>
      <c r="AC15" s="338">
        <v>5737</v>
      </c>
      <c r="AD15" s="338">
        <v>17.100000000000001</v>
      </c>
      <c r="AE15" s="338">
        <v>17.100000000000001</v>
      </c>
      <c r="AF15" s="338">
        <v>17.100000000000001</v>
      </c>
      <c r="AG15" s="338">
        <v>1478</v>
      </c>
      <c r="AH15" s="338">
        <v>4239</v>
      </c>
      <c r="AI15" s="338">
        <v>5717</v>
      </c>
      <c r="AJ15" s="338">
        <v>7.5</v>
      </c>
      <c r="AK15" s="338">
        <v>14.1</v>
      </c>
      <c r="AL15" s="338">
        <v>12.4</v>
      </c>
      <c r="AM15" s="338">
        <v>4087</v>
      </c>
      <c r="AN15" s="338">
        <v>10867</v>
      </c>
      <c r="AO15" s="338">
        <v>14954</v>
      </c>
      <c r="AP15" s="338">
        <v>25.5</v>
      </c>
      <c r="AQ15" s="338">
        <v>29.3</v>
      </c>
      <c r="AR15" s="338">
        <v>28.3</v>
      </c>
      <c r="AS15" s="338">
        <v>7.7</v>
      </c>
      <c r="AT15" s="338">
        <v>11.3</v>
      </c>
      <c r="AU15" s="338">
        <v>10.4</v>
      </c>
      <c r="AV15" s="338">
        <v>50.5</v>
      </c>
      <c r="AW15" s="338">
        <v>57.8</v>
      </c>
      <c r="AX15" s="338">
        <v>55.8</v>
      </c>
      <c r="AY15" s="338">
        <v>41.9</v>
      </c>
      <c r="AZ15" s="338">
        <v>51</v>
      </c>
      <c r="BA15" s="338">
        <v>48.5</v>
      </c>
      <c r="BB15" s="338">
        <v>7.7</v>
      </c>
      <c r="BC15" s="338">
        <v>11.7</v>
      </c>
      <c r="BD15" s="338">
        <v>10.6</v>
      </c>
      <c r="BE15" s="338">
        <v>2.2000000000000002</v>
      </c>
      <c r="BF15" s="338">
        <v>2.9</v>
      </c>
      <c r="BG15" s="338">
        <v>2.7</v>
      </c>
      <c r="BH15" s="338" t="s">
        <v>78</v>
      </c>
      <c r="BI15" s="338" t="s">
        <v>78</v>
      </c>
      <c r="BJ15" s="338">
        <v>1.5</v>
      </c>
      <c r="BK15" s="338">
        <v>3790</v>
      </c>
      <c r="BL15" s="338">
        <v>9943</v>
      </c>
      <c r="BM15" s="338">
        <v>13733</v>
      </c>
      <c r="BN15" s="338">
        <v>28.9</v>
      </c>
      <c r="BO15" s="338">
        <v>31.1</v>
      </c>
      <c r="BP15" s="338">
        <v>30.5</v>
      </c>
      <c r="BQ15" s="338">
        <v>3779</v>
      </c>
      <c r="BR15" s="338">
        <v>10023</v>
      </c>
      <c r="BS15" s="338">
        <v>13802</v>
      </c>
      <c r="BT15" s="338">
        <v>17</v>
      </c>
      <c r="BU15" s="338">
        <v>25.3</v>
      </c>
      <c r="BV15" s="338">
        <v>23</v>
      </c>
      <c r="BW15" s="338">
        <v>5695</v>
      </c>
      <c r="BX15" s="338">
        <v>15511</v>
      </c>
      <c r="BY15" s="338">
        <v>21206</v>
      </c>
      <c r="BZ15" s="338">
        <v>22.8</v>
      </c>
      <c r="CA15" s="338">
        <v>25.7</v>
      </c>
      <c r="CB15" s="338">
        <v>24.9</v>
      </c>
      <c r="CC15" s="338">
        <v>6.4</v>
      </c>
      <c r="CD15" s="338">
        <v>9.1999999999999993</v>
      </c>
      <c r="CE15" s="338">
        <v>8.5</v>
      </c>
      <c r="CF15" s="338">
        <v>46.9</v>
      </c>
      <c r="CG15" s="338">
        <v>53</v>
      </c>
      <c r="CH15" s="338">
        <v>51.3</v>
      </c>
      <c r="CI15" s="338">
        <v>38.1</v>
      </c>
      <c r="CJ15" s="338">
        <v>45.9</v>
      </c>
      <c r="CK15" s="338">
        <v>43.8</v>
      </c>
      <c r="CL15" s="338">
        <v>6.4</v>
      </c>
      <c r="CM15" s="338">
        <v>9.5</v>
      </c>
      <c r="CN15" s="338">
        <v>8.6999999999999993</v>
      </c>
      <c r="CO15" s="338">
        <v>1.8</v>
      </c>
      <c r="CP15" s="338">
        <v>2.2000000000000002</v>
      </c>
      <c r="CQ15" s="338">
        <v>2.1</v>
      </c>
      <c r="CR15" s="338">
        <v>1</v>
      </c>
      <c r="CS15" s="338">
        <v>1.2</v>
      </c>
      <c r="CT15" s="338">
        <v>1.1000000000000001</v>
      </c>
      <c r="CU15" s="338">
        <v>5276</v>
      </c>
      <c r="CV15" s="338">
        <v>14194</v>
      </c>
      <c r="CW15" s="338">
        <v>19470</v>
      </c>
      <c r="CX15" s="338">
        <v>25.6</v>
      </c>
      <c r="CY15" s="338">
        <v>26.9</v>
      </c>
      <c r="CZ15" s="338">
        <v>26.6</v>
      </c>
      <c r="DA15" s="338">
        <v>5257</v>
      </c>
      <c r="DB15" s="338">
        <v>14262</v>
      </c>
      <c r="DC15" s="338">
        <v>19519</v>
      </c>
      <c r="DD15" s="338">
        <v>14.3</v>
      </c>
      <c r="DE15" s="338">
        <v>22</v>
      </c>
      <c r="DF15" s="338">
        <v>19.899999999999999</v>
      </c>
    </row>
    <row r="16" spans="1:110" x14ac:dyDescent="0.2">
      <c r="B16" t="s">
        <v>26</v>
      </c>
      <c r="C16" s="338">
        <v>13819</v>
      </c>
      <c r="D16" s="338">
        <v>19603</v>
      </c>
      <c r="E16" s="338">
        <v>33422</v>
      </c>
      <c r="F16" s="338">
        <v>49</v>
      </c>
      <c r="G16" s="338">
        <v>41.9</v>
      </c>
      <c r="H16" s="338">
        <v>44.8</v>
      </c>
      <c r="I16" s="338">
        <v>15</v>
      </c>
      <c r="J16" s="338">
        <v>13.1</v>
      </c>
      <c r="K16" s="338">
        <v>13.9</v>
      </c>
      <c r="L16" s="338">
        <v>80.900000000000006</v>
      </c>
      <c r="M16" s="338">
        <v>74.7</v>
      </c>
      <c r="N16" s="338">
        <v>77.2</v>
      </c>
      <c r="O16" s="338">
        <v>75.8</v>
      </c>
      <c r="P16" s="338">
        <v>69.7</v>
      </c>
      <c r="Q16" s="338">
        <v>72.2</v>
      </c>
      <c r="R16" s="338">
        <v>15.3</v>
      </c>
      <c r="S16" s="338">
        <v>13.5</v>
      </c>
      <c r="T16" s="338">
        <v>14.3</v>
      </c>
      <c r="U16" s="338">
        <v>2.9</v>
      </c>
      <c r="V16" s="338">
        <v>2.1</v>
      </c>
      <c r="W16" s="338">
        <v>2.5</v>
      </c>
      <c r="X16" s="338">
        <v>1.1000000000000001</v>
      </c>
      <c r="Y16" s="338">
        <v>0.7</v>
      </c>
      <c r="Z16" s="338">
        <v>0.9</v>
      </c>
      <c r="AA16" s="338">
        <v>12843</v>
      </c>
      <c r="AB16" s="338">
        <v>17989</v>
      </c>
      <c r="AC16" s="338">
        <v>30832</v>
      </c>
      <c r="AD16" s="338">
        <v>44.2</v>
      </c>
      <c r="AE16" s="338">
        <v>33.4</v>
      </c>
      <c r="AF16" s="338">
        <v>37.9</v>
      </c>
      <c r="AG16" s="338">
        <v>12757</v>
      </c>
      <c r="AH16" s="338">
        <v>18203</v>
      </c>
      <c r="AI16" s="338">
        <v>30960</v>
      </c>
      <c r="AJ16" s="338">
        <v>25.2</v>
      </c>
      <c r="AK16" s="338">
        <v>26.4</v>
      </c>
      <c r="AL16" s="338">
        <v>25.9</v>
      </c>
      <c r="AM16" s="338">
        <v>38935</v>
      </c>
      <c r="AN16" s="338">
        <v>63536</v>
      </c>
      <c r="AO16" s="338">
        <v>102471</v>
      </c>
      <c r="AP16" s="338">
        <v>60.7</v>
      </c>
      <c r="AQ16" s="338">
        <v>54.5</v>
      </c>
      <c r="AR16" s="338">
        <v>56.8</v>
      </c>
      <c r="AS16" s="338">
        <v>27.1</v>
      </c>
      <c r="AT16" s="338">
        <v>23.5</v>
      </c>
      <c r="AU16" s="338">
        <v>24.8</v>
      </c>
      <c r="AV16" s="338">
        <v>87.9</v>
      </c>
      <c r="AW16" s="338">
        <v>86</v>
      </c>
      <c r="AX16" s="338">
        <v>86.7</v>
      </c>
      <c r="AY16" s="338">
        <v>84.3</v>
      </c>
      <c r="AZ16" s="338">
        <v>82.7</v>
      </c>
      <c r="BA16" s="338">
        <v>83.3</v>
      </c>
      <c r="BB16" s="338">
        <v>27.6</v>
      </c>
      <c r="BC16" s="338">
        <v>24.1</v>
      </c>
      <c r="BD16" s="338">
        <v>25.5</v>
      </c>
      <c r="BE16" s="338">
        <v>7.3</v>
      </c>
      <c r="BF16" s="338">
        <v>6</v>
      </c>
      <c r="BG16" s="338">
        <v>6.5</v>
      </c>
      <c r="BH16" s="338">
        <v>4</v>
      </c>
      <c r="BI16" s="338">
        <v>2.6</v>
      </c>
      <c r="BJ16" s="338">
        <v>3.1</v>
      </c>
      <c r="BK16" s="338">
        <v>36568</v>
      </c>
      <c r="BL16" s="338">
        <v>59163</v>
      </c>
      <c r="BM16" s="338">
        <v>95731</v>
      </c>
      <c r="BN16" s="338">
        <v>56.9</v>
      </c>
      <c r="BO16" s="338">
        <v>47.6</v>
      </c>
      <c r="BP16" s="338">
        <v>51.1</v>
      </c>
      <c r="BQ16" s="338">
        <v>36387</v>
      </c>
      <c r="BR16" s="338">
        <v>59821</v>
      </c>
      <c r="BS16" s="338">
        <v>96208</v>
      </c>
      <c r="BT16" s="338">
        <v>38.799999999999997</v>
      </c>
      <c r="BU16" s="338">
        <v>39.4</v>
      </c>
      <c r="BV16" s="338">
        <v>39.1</v>
      </c>
      <c r="BW16" s="338">
        <v>52754</v>
      </c>
      <c r="BX16" s="338">
        <v>83139</v>
      </c>
      <c r="BY16" s="338">
        <v>135893</v>
      </c>
      <c r="BZ16" s="338">
        <v>57.6</v>
      </c>
      <c r="CA16" s="338">
        <v>51.5</v>
      </c>
      <c r="CB16" s="338">
        <v>53.9</v>
      </c>
      <c r="CC16" s="338">
        <v>23.9</v>
      </c>
      <c r="CD16" s="338">
        <v>21</v>
      </c>
      <c r="CE16" s="338">
        <v>22.1</v>
      </c>
      <c r="CF16" s="338">
        <v>86</v>
      </c>
      <c r="CG16" s="338">
        <v>83.3</v>
      </c>
      <c r="CH16" s="338">
        <v>84.4</v>
      </c>
      <c r="CI16" s="338">
        <v>82</v>
      </c>
      <c r="CJ16" s="338">
        <v>79.599999999999994</v>
      </c>
      <c r="CK16" s="338">
        <v>80.599999999999994</v>
      </c>
      <c r="CL16" s="338">
        <v>24.4</v>
      </c>
      <c r="CM16" s="338">
        <v>21.6</v>
      </c>
      <c r="CN16" s="338">
        <v>22.7</v>
      </c>
      <c r="CO16" s="338">
        <v>6.1</v>
      </c>
      <c r="CP16" s="338">
        <v>5.0999999999999996</v>
      </c>
      <c r="CQ16" s="338">
        <v>5.5</v>
      </c>
      <c r="CR16" s="338">
        <v>3.2</v>
      </c>
      <c r="CS16" s="338">
        <v>2.2000000000000002</v>
      </c>
      <c r="CT16" s="338">
        <v>2.6</v>
      </c>
      <c r="CU16" s="338">
        <v>49411</v>
      </c>
      <c r="CV16" s="338">
        <v>77152</v>
      </c>
      <c r="CW16" s="338">
        <v>126563</v>
      </c>
      <c r="CX16" s="338">
        <v>53.6</v>
      </c>
      <c r="CY16" s="338">
        <v>44.3</v>
      </c>
      <c r="CZ16" s="338">
        <v>47.9</v>
      </c>
      <c r="DA16" s="338">
        <v>49144</v>
      </c>
      <c r="DB16" s="338">
        <v>78024</v>
      </c>
      <c r="DC16" s="338">
        <v>127168</v>
      </c>
      <c r="DD16" s="338">
        <v>35.299999999999997</v>
      </c>
      <c r="DE16" s="338">
        <v>36.299999999999997</v>
      </c>
      <c r="DF16" s="338">
        <v>35.9</v>
      </c>
    </row>
    <row r="17" spans="2:110" x14ac:dyDescent="0.2">
      <c r="B17" s="337" t="s">
        <v>322</v>
      </c>
      <c r="C17" s="338">
        <v>38838</v>
      </c>
      <c r="D17" s="338">
        <v>40330</v>
      </c>
      <c r="E17" s="338">
        <v>79168</v>
      </c>
      <c r="F17" s="338">
        <v>69.3</v>
      </c>
      <c r="G17" s="338">
        <v>60.2</v>
      </c>
      <c r="H17" s="338">
        <v>64.7</v>
      </c>
      <c r="I17" s="338">
        <v>37.9</v>
      </c>
      <c r="J17" s="338">
        <v>31.4</v>
      </c>
      <c r="K17" s="338">
        <v>34.6</v>
      </c>
      <c r="L17" s="338">
        <v>90.8</v>
      </c>
      <c r="M17" s="338">
        <v>85.5</v>
      </c>
      <c r="N17" s="338">
        <v>88.1</v>
      </c>
      <c r="O17" s="338">
        <v>88.3</v>
      </c>
      <c r="P17" s="338">
        <v>82.6</v>
      </c>
      <c r="Q17" s="338">
        <v>85.4</v>
      </c>
      <c r="R17" s="338">
        <v>38.4</v>
      </c>
      <c r="S17" s="338">
        <v>32</v>
      </c>
      <c r="T17" s="338">
        <v>35.1</v>
      </c>
      <c r="U17" s="338">
        <v>9.1999999999999993</v>
      </c>
      <c r="V17" s="338">
        <v>6.7</v>
      </c>
      <c r="W17" s="338">
        <v>7.9</v>
      </c>
      <c r="X17" s="338">
        <v>5.4</v>
      </c>
      <c r="Y17" s="338">
        <v>3.2</v>
      </c>
      <c r="Z17" s="338">
        <v>4.3</v>
      </c>
      <c r="AA17" s="338">
        <v>36813</v>
      </c>
      <c r="AB17" s="338">
        <v>37549</v>
      </c>
      <c r="AC17" s="338">
        <v>74362</v>
      </c>
      <c r="AD17" s="338">
        <v>61.2</v>
      </c>
      <c r="AE17" s="338">
        <v>48.7</v>
      </c>
      <c r="AF17" s="338">
        <v>54.9</v>
      </c>
      <c r="AG17" s="338">
        <v>36657</v>
      </c>
      <c r="AH17" s="338">
        <v>37921</v>
      </c>
      <c r="AI17" s="338">
        <v>74578</v>
      </c>
      <c r="AJ17" s="338">
        <v>46.4</v>
      </c>
      <c r="AK17" s="338">
        <v>43.2</v>
      </c>
      <c r="AL17" s="338">
        <v>44.8</v>
      </c>
      <c r="AM17" s="338">
        <v>239204</v>
      </c>
      <c r="AN17" s="338">
        <v>248555</v>
      </c>
      <c r="AO17" s="338">
        <v>487759</v>
      </c>
      <c r="AP17" s="338">
        <v>86.4</v>
      </c>
      <c r="AQ17" s="338">
        <v>79.8</v>
      </c>
      <c r="AR17" s="338">
        <v>83.1</v>
      </c>
      <c r="AS17" s="338">
        <v>65.8</v>
      </c>
      <c r="AT17" s="338">
        <v>58.3</v>
      </c>
      <c r="AU17" s="338">
        <v>62</v>
      </c>
      <c r="AV17" s="338">
        <v>97.1</v>
      </c>
      <c r="AW17" s="338">
        <v>95.5</v>
      </c>
      <c r="AX17" s="338">
        <v>96.3</v>
      </c>
      <c r="AY17" s="338">
        <v>96.2</v>
      </c>
      <c r="AZ17" s="338">
        <v>94.4</v>
      </c>
      <c r="BA17" s="338">
        <v>95.3</v>
      </c>
      <c r="BB17" s="338">
        <v>66.2</v>
      </c>
      <c r="BC17" s="338">
        <v>59</v>
      </c>
      <c r="BD17" s="338">
        <v>62.5</v>
      </c>
      <c r="BE17" s="338">
        <v>26.3</v>
      </c>
      <c r="BF17" s="338">
        <v>21.5</v>
      </c>
      <c r="BG17" s="338">
        <v>23.8</v>
      </c>
      <c r="BH17" s="338">
        <v>20.2</v>
      </c>
      <c r="BI17" s="338">
        <v>14.2</v>
      </c>
      <c r="BJ17" s="338">
        <v>17.2</v>
      </c>
      <c r="BK17" s="338">
        <v>232106</v>
      </c>
      <c r="BL17" s="338">
        <v>238316</v>
      </c>
      <c r="BM17" s="338">
        <v>470422</v>
      </c>
      <c r="BN17" s="338">
        <v>79.599999999999994</v>
      </c>
      <c r="BO17" s="338">
        <v>69.5</v>
      </c>
      <c r="BP17" s="338">
        <v>74.5</v>
      </c>
      <c r="BQ17" s="338">
        <v>231651</v>
      </c>
      <c r="BR17" s="338">
        <v>239926</v>
      </c>
      <c r="BS17" s="338">
        <v>471577</v>
      </c>
      <c r="BT17" s="338">
        <v>69.900000000000006</v>
      </c>
      <c r="BU17" s="338">
        <v>66.2</v>
      </c>
      <c r="BV17" s="338">
        <v>68</v>
      </c>
      <c r="BW17" s="338">
        <v>278042</v>
      </c>
      <c r="BX17" s="338">
        <v>288885</v>
      </c>
      <c r="BY17" s="338">
        <v>566927</v>
      </c>
      <c r="BZ17" s="338">
        <v>84</v>
      </c>
      <c r="CA17" s="338">
        <v>77.099999999999994</v>
      </c>
      <c r="CB17" s="338">
        <v>80.5</v>
      </c>
      <c r="CC17" s="338">
        <v>61.9</v>
      </c>
      <c r="CD17" s="338">
        <v>54.6</v>
      </c>
      <c r="CE17" s="338">
        <v>58.2</v>
      </c>
      <c r="CF17" s="338">
        <v>96.2</v>
      </c>
      <c r="CG17" s="338">
        <v>94.1</v>
      </c>
      <c r="CH17" s="338">
        <v>95.2</v>
      </c>
      <c r="CI17" s="338">
        <v>95.1</v>
      </c>
      <c r="CJ17" s="338">
        <v>92.7</v>
      </c>
      <c r="CK17" s="338">
        <v>93.9</v>
      </c>
      <c r="CL17" s="338">
        <v>62.3</v>
      </c>
      <c r="CM17" s="338">
        <v>55.2</v>
      </c>
      <c r="CN17" s="338">
        <v>58.7</v>
      </c>
      <c r="CO17" s="338">
        <v>23.9</v>
      </c>
      <c r="CP17" s="338">
        <v>19.399999999999999</v>
      </c>
      <c r="CQ17" s="338">
        <v>21.6</v>
      </c>
      <c r="CR17" s="338">
        <v>18.2</v>
      </c>
      <c r="CS17" s="338">
        <v>12.7</v>
      </c>
      <c r="CT17" s="338">
        <v>15.4</v>
      </c>
      <c r="CU17" s="338">
        <v>268919</v>
      </c>
      <c r="CV17" s="338">
        <v>275865</v>
      </c>
      <c r="CW17" s="338">
        <v>544784</v>
      </c>
      <c r="CX17" s="338">
        <v>77.099999999999994</v>
      </c>
      <c r="CY17" s="338">
        <v>66.7</v>
      </c>
      <c r="CZ17" s="338">
        <v>71.8</v>
      </c>
      <c r="DA17" s="338">
        <v>268308</v>
      </c>
      <c r="DB17" s="338">
        <v>277847</v>
      </c>
      <c r="DC17" s="338">
        <v>546155</v>
      </c>
      <c r="DD17" s="338">
        <v>66.7</v>
      </c>
      <c r="DE17" s="338">
        <v>63.1</v>
      </c>
      <c r="DF17" s="338">
        <v>64.8</v>
      </c>
    </row>
  </sheetData>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999FF"/>
  </sheetPr>
  <dimension ref="A1:DF17"/>
  <sheetViews>
    <sheetView zoomScale="85" zoomScaleNormal="85" workbookViewId="0">
      <selection activeCell="K3" sqref="K3:N3"/>
    </sheetView>
  </sheetViews>
  <sheetFormatPr defaultRowHeight="12.75" x14ac:dyDescent="0.2"/>
  <sheetData>
    <row r="1" spans="1:110" ht="15.75" x14ac:dyDescent="0.25">
      <c r="A1" s="335"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row>
    <row r="2" spans="1:110"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c r="AM2" s="302">
        <v>38</v>
      </c>
      <c r="AN2" s="302">
        <v>39</v>
      </c>
      <c r="AO2" s="302">
        <v>40</v>
      </c>
      <c r="AP2" s="302">
        <v>41</v>
      </c>
      <c r="AQ2" s="302">
        <v>42</v>
      </c>
      <c r="AR2" s="302">
        <v>43</v>
      </c>
      <c r="AS2" s="302">
        <v>44</v>
      </c>
      <c r="AT2" s="302">
        <v>45</v>
      </c>
      <c r="AU2" s="302">
        <v>46</v>
      </c>
      <c r="AV2" s="302">
        <v>47</v>
      </c>
      <c r="AW2" s="302">
        <v>48</v>
      </c>
      <c r="AX2" s="302">
        <v>49</v>
      </c>
      <c r="AY2" s="302">
        <v>50</v>
      </c>
      <c r="AZ2" s="302">
        <v>51</v>
      </c>
      <c r="BA2" s="302">
        <v>52</v>
      </c>
      <c r="BB2" s="302">
        <v>53</v>
      </c>
      <c r="BC2" s="302">
        <v>54</v>
      </c>
      <c r="BD2" s="302">
        <v>55</v>
      </c>
      <c r="BE2" s="302">
        <v>56</v>
      </c>
      <c r="BF2" s="302">
        <v>57</v>
      </c>
      <c r="BG2" s="302">
        <v>58</v>
      </c>
      <c r="BH2" s="302">
        <v>59</v>
      </c>
      <c r="BI2" s="302">
        <v>60</v>
      </c>
      <c r="BJ2" s="302">
        <v>61</v>
      </c>
      <c r="BK2" s="302">
        <v>62</v>
      </c>
      <c r="BL2" s="302">
        <v>63</v>
      </c>
      <c r="BM2" s="302">
        <v>64</v>
      </c>
      <c r="BN2" s="302">
        <v>65</v>
      </c>
      <c r="BO2" s="302">
        <v>66</v>
      </c>
      <c r="BP2" s="302">
        <v>67</v>
      </c>
      <c r="BQ2" s="302">
        <v>68</v>
      </c>
      <c r="BR2" s="302">
        <v>69</v>
      </c>
      <c r="BS2" s="302">
        <v>70</v>
      </c>
      <c r="BT2" s="302">
        <v>71</v>
      </c>
      <c r="BU2" s="302">
        <v>72</v>
      </c>
      <c r="BV2" s="302">
        <v>73</v>
      </c>
      <c r="BW2" s="302">
        <v>74</v>
      </c>
      <c r="BX2" s="302">
        <v>75</v>
      </c>
      <c r="BY2" s="302">
        <v>76</v>
      </c>
      <c r="BZ2" s="302">
        <v>77</v>
      </c>
      <c r="CA2" s="302">
        <v>78</v>
      </c>
      <c r="CB2" s="302">
        <v>79</v>
      </c>
      <c r="CC2" s="302">
        <v>80</v>
      </c>
      <c r="CD2" s="302">
        <v>81</v>
      </c>
      <c r="CE2" s="302">
        <v>82</v>
      </c>
      <c r="CF2" s="302">
        <v>83</v>
      </c>
      <c r="CG2" s="302">
        <v>84</v>
      </c>
      <c r="CH2" s="302">
        <v>85</v>
      </c>
      <c r="CI2" s="302">
        <v>86</v>
      </c>
      <c r="CJ2" s="302">
        <v>87</v>
      </c>
      <c r="CK2" s="302">
        <v>88</v>
      </c>
      <c r="CL2" s="302">
        <v>89</v>
      </c>
      <c r="CM2" s="302">
        <v>90</v>
      </c>
      <c r="CN2" s="302">
        <v>91</v>
      </c>
      <c r="CO2" s="302">
        <v>92</v>
      </c>
      <c r="CP2" s="302">
        <v>93</v>
      </c>
      <c r="CQ2" s="302">
        <v>94</v>
      </c>
      <c r="CR2" s="302">
        <v>95</v>
      </c>
      <c r="CS2" s="302">
        <v>96</v>
      </c>
      <c r="CT2" s="302">
        <v>97</v>
      </c>
      <c r="CU2" s="302">
        <v>98</v>
      </c>
      <c r="CV2" s="302">
        <v>99</v>
      </c>
      <c r="CW2" s="302">
        <v>100</v>
      </c>
      <c r="CX2" s="302">
        <v>101</v>
      </c>
      <c r="CY2" s="302">
        <v>102</v>
      </c>
      <c r="CZ2" s="302">
        <v>103</v>
      </c>
      <c r="DA2" s="302">
        <v>104</v>
      </c>
      <c r="DB2" s="302">
        <v>105</v>
      </c>
      <c r="DC2" s="302">
        <v>106</v>
      </c>
      <c r="DD2" s="302">
        <v>107</v>
      </c>
      <c r="DE2" s="302">
        <v>108</v>
      </c>
      <c r="DF2" s="302">
        <v>109</v>
      </c>
    </row>
    <row r="3" spans="1:110" x14ac:dyDescent="0.2">
      <c r="A3" s="211"/>
      <c r="B3" s="211"/>
      <c r="C3" s="211" t="s">
        <v>172</v>
      </c>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t="s">
        <v>323</v>
      </c>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t="s">
        <v>55</v>
      </c>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row>
    <row r="4" spans="1:110" x14ac:dyDescent="0.2">
      <c r="A4" s="211"/>
      <c r="B4" s="211"/>
      <c r="C4" s="211" t="s">
        <v>269</v>
      </c>
      <c r="D4" s="211"/>
      <c r="E4" s="211"/>
      <c r="F4" s="211" t="s">
        <v>270</v>
      </c>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t="s">
        <v>269</v>
      </c>
      <c r="AN4" s="211"/>
      <c r="AO4" s="211"/>
      <c r="AP4" s="211" t="s">
        <v>270</v>
      </c>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t="s">
        <v>269</v>
      </c>
      <c r="BX4" s="211"/>
      <c r="BY4" s="211"/>
      <c r="BZ4" s="211" t="s">
        <v>270</v>
      </c>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row>
    <row r="5" spans="1:110" x14ac:dyDescent="0.2">
      <c r="A5" s="211"/>
      <c r="B5" s="211"/>
      <c r="C5" s="211">
        <v>1</v>
      </c>
      <c r="D5" s="211"/>
      <c r="E5" s="211"/>
      <c r="F5" s="211">
        <v>1</v>
      </c>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v>1</v>
      </c>
      <c r="AN5" s="211"/>
      <c r="AO5" s="211"/>
      <c r="AP5" s="211">
        <v>1</v>
      </c>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v>1</v>
      </c>
      <c r="BX5" s="211"/>
      <c r="BY5" s="211"/>
      <c r="BZ5" s="211">
        <v>1</v>
      </c>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row>
    <row r="6" spans="1:110" x14ac:dyDescent="0.2">
      <c r="A6" s="211"/>
      <c r="B6" s="211"/>
      <c r="C6" s="211" t="s">
        <v>317</v>
      </c>
      <c r="D6" s="211"/>
      <c r="E6" s="211"/>
      <c r="F6" s="211" t="s">
        <v>271</v>
      </c>
      <c r="G6" s="211"/>
      <c r="H6" s="211"/>
      <c r="I6" s="211" t="s">
        <v>272</v>
      </c>
      <c r="J6" s="211"/>
      <c r="K6" s="211"/>
      <c r="L6" s="211" t="s">
        <v>273</v>
      </c>
      <c r="M6" s="211"/>
      <c r="N6" s="211"/>
      <c r="O6" s="211" t="s">
        <v>274</v>
      </c>
      <c r="P6" s="211"/>
      <c r="Q6" s="211"/>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11" t="s">
        <v>317</v>
      </c>
      <c r="AN6" s="211"/>
      <c r="AO6" s="211"/>
      <c r="AP6" s="211" t="s">
        <v>271</v>
      </c>
      <c r="AQ6" s="211"/>
      <c r="AR6" s="211"/>
      <c r="AS6" s="211" t="s">
        <v>272</v>
      </c>
      <c r="AT6" s="211"/>
      <c r="AU6" s="211"/>
      <c r="AV6" s="211" t="s">
        <v>273</v>
      </c>
      <c r="AW6" s="211"/>
      <c r="AX6" s="211"/>
      <c r="AY6" s="211" t="s">
        <v>274</v>
      </c>
      <c r="AZ6" s="211"/>
      <c r="BA6" s="211"/>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11" t="s">
        <v>317</v>
      </c>
      <c r="BX6" s="211"/>
      <c r="BY6" s="211"/>
      <c r="BZ6" s="211" t="s">
        <v>271</v>
      </c>
      <c r="CA6" s="211"/>
      <c r="CB6" s="211"/>
      <c r="CC6" s="211" t="s">
        <v>272</v>
      </c>
      <c r="CD6" s="211"/>
      <c r="CE6" s="211"/>
      <c r="CF6" s="211" t="s">
        <v>273</v>
      </c>
      <c r="CG6" s="211"/>
      <c r="CH6" s="211"/>
      <c r="CI6" s="211" t="s">
        <v>274</v>
      </c>
      <c r="CJ6" s="211"/>
      <c r="CK6" s="211"/>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row>
    <row r="7" spans="1:110" x14ac:dyDescent="0.2">
      <c r="A7" s="211"/>
      <c r="B7" s="211"/>
      <c r="C7" s="211" t="s">
        <v>53</v>
      </c>
      <c r="D7" s="211" t="s">
        <v>54</v>
      </c>
      <c r="E7" s="211" t="s">
        <v>55</v>
      </c>
      <c r="F7" s="211">
        <v>1</v>
      </c>
      <c r="G7" s="211"/>
      <c r="H7" s="211"/>
      <c r="I7" s="211">
        <v>1</v>
      </c>
      <c r="J7" s="211"/>
      <c r="K7" s="211"/>
      <c r="L7" s="211">
        <v>1</v>
      </c>
      <c r="M7" s="211"/>
      <c r="N7" s="211"/>
      <c r="O7" s="211">
        <v>1</v>
      </c>
      <c r="P7" s="211"/>
      <c r="Q7" s="211"/>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11" t="s">
        <v>53</v>
      </c>
      <c r="AN7" s="211" t="s">
        <v>54</v>
      </c>
      <c r="AO7" s="211" t="s">
        <v>55</v>
      </c>
      <c r="AP7" s="211">
        <v>1</v>
      </c>
      <c r="AQ7" s="211"/>
      <c r="AR7" s="211"/>
      <c r="AS7" s="211">
        <v>1</v>
      </c>
      <c r="AT7" s="211"/>
      <c r="AU7" s="211"/>
      <c r="AV7" s="211">
        <v>1</v>
      </c>
      <c r="AW7" s="211"/>
      <c r="AX7" s="211"/>
      <c r="AY7" s="211">
        <v>1</v>
      </c>
      <c r="AZ7" s="211"/>
      <c r="BA7" s="211"/>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11" t="s">
        <v>53</v>
      </c>
      <c r="BX7" s="211" t="s">
        <v>54</v>
      </c>
      <c r="BY7" s="211" t="s">
        <v>55</v>
      </c>
      <c r="BZ7" s="211">
        <v>1</v>
      </c>
      <c r="CA7" s="211"/>
      <c r="CB7" s="211"/>
      <c r="CC7" s="211">
        <v>1</v>
      </c>
      <c r="CD7" s="211"/>
      <c r="CE7" s="211"/>
      <c r="CF7" s="211">
        <v>1</v>
      </c>
      <c r="CG7" s="211"/>
      <c r="CH7" s="211"/>
      <c r="CI7" s="211">
        <v>1</v>
      </c>
      <c r="CJ7" s="211"/>
      <c r="CK7" s="211"/>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row>
    <row r="8" spans="1:110" x14ac:dyDescent="0.2">
      <c r="A8" s="211"/>
      <c r="B8" s="211"/>
      <c r="C8" s="211" t="s">
        <v>76</v>
      </c>
      <c r="D8" s="211" t="s">
        <v>76</v>
      </c>
      <c r="E8" s="211" t="s">
        <v>76</v>
      </c>
      <c r="F8" s="211" t="s">
        <v>317</v>
      </c>
      <c r="G8" s="211"/>
      <c r="H8" s="211"/>
      <c r="I8" s="211" t="s">
        <v>317</v>
      </c>
      <c r="J8" s="211"/>
      <c r="K8" s="211"/>
      <c r="L8" s="211" t="s">
        <v>317</v>
      </c>
      <c r="M8" s="211"/>
      <c r="N8" s="211"/>
      <c r="O8" s="211" t="s">
        <v>317</v>
      </c>
      <c r="P8" s="211"/>
      <c r="Q8" s="211"/>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11" t="s">
        <v>76</v>
      </c>
      <c r="AN8" s="211" t="s">
        <v>76</v>
      </c>
      <c r="AO8" s="211" t="s">
        <v>76</v>
      </c>
      <c r="AP8" s="211" t="s">
        <v>317</v>
      </c>
      <c r="AQ8" s="211"/>
      <c r="AR8" s="211"/>
      <c r="AS8" s="211" t="s">
        <v>317</v>
      </c>
      <c r="AT8" s="211"/>
      <c r="AU8" s="211"/>
      <c r="AV8" s="211" t="s">
        <v>317</v>
      </c>
      <c r="AW8" s="211"/>
      <c r="AX8" s="211"/>
      <c r="AY8" s="211" t="s">
        <v>317</v>
      </c>
      <c r="AZ8" s="211"/>
      <c r="BA8" s="211"/>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11" t="s">
        <v>76</v>
      </c>
      <c r="BX8" s="211" t="s">
        <v>76</v>
      </c>
      <c r="BY8" s="211" t="s">
        <v>76</v>
      </c>
      <c r="BZ8" s="211" t="s">
        <v>317</v>
      </c>
      <c r="CA8" s="211"/>
      <c r="CB8" s="211"/>
      <c r="CC8" s="211" t="s">
        <v>317</v>
      </c>
      <c r="CD8" s="211"/>
      <c r="CE8" s="211"/>
      <c r="CF8" s="211" t="s">
        <v>317</v>
      </c>
      <c r="CG8" s="211"/>
      <c r="CH8" s="211"/>
      <c r="CI8" s="211" t="s">
        <v>317</v>
      </c>
      <c r="CJ8" s="211"/>
      <c r="CK8" s="211"/>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row>
    <row r="9" spans="1:110" x14ac:dyDescent="0.2">
      <c r="A9" s="211"/>
      <c r="B9" s="211"/>
      <c r="C9" s="211" t="s">
        <v>53</v>
      </c>
      <c r="D9" s="211" t="s">
        <v>54</v>
      </c>
      <c r="E9" s="211" t="s">
        <v>55</v>
      </c>
      <c r="F9" s="211" t="s">
        <v>53</v>
      </c>
      <c r="G9" s="211" t="s">
        <v>54</v>
      </c>
      <c r="H9" s="211" t="s">
        <v>55</v>
      </c>
      <c r="I9" s="211" t="s">
        <v>53</v>
      </c>
      <c r="J9" s="211" t="s">
        <v>54</v>
      </c>
      <c r="K9" s="211" t="s">
        <v>55</v>
      </c>
      <c r="L9" s="211" t="s">
        <v>53</v>
      </c>
      <c r="M9" s="211" t="s">
        <v>54</v>
      </c>
      <c r="N9" s="211" t="s">
        <v>55</v>
      </c>
      <c r="O9" s="211" t="s">
        <v>53</v>
      </c>
      <c r="P9" s="211" t="s">
        <v>54</v>
      </c>
      <c r="Q9" s="211"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11" t="s">
        <v>53</v>
      </c>
      <c r="AN9" s="211" t="s">
        <v>54</v>
      </c>
      <c r="AO9" s="211" t="s">
        <v>55</v>
      </c>
      <c r="AP9" s="211" t="s">
        <v>53</v>
      </c>
      <c r="AQ9" s="211" t="s">
        <v>54</v>
      </c>
      <c r="AR9" s="211" t="s">
        <v>55</v>
      </c>
      <c r="AS9" s="211" t="s">
        <v>53</v>
      </c>
      <c r="AT9" s="211" t="s">
        <v>54</v>
      </c>
      <c r="AU9" s="211" t="s">
        <v>55</v>
      </c>
      <c r="AV9" s="211" t="s">
        <v>53</v>
      </c>
      <c r="AW9" s="211" t="s">
        <v>54</v>
      </c>
      <c r="AX9" s="211" t="s">
        <v>55</v>
      </c>
      <c r="AY9" s="211" t="s">
        <v>53</v>
      </c>
      <c r="AZ9" s="211" t="s">
        <v>54</v>
      </c>
      <c r="BA9" s="211"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11" t="s">
        <v>53</v>
      </c>
      <c r="BX9" s="211" t="s">
        <v>54</v>
      </c>
      <c r="BY9" s="211" t="s">
        <v>55</v>
      </c>
      <c r="BZ9" s="211" t="s">
        <v>53</v>
      </c>
      <c r="CA9" s="211" t="s">
        <v>54</v>
      </c>
      <c r="CB9" s="211" t="s">
        <v>55</v>
      </c>
      <c r="CC9" s="211" t="s">
        <v>53</v>
      </c>
      <c r="CD9" s="211" t="s">
        <v>54</v>
      </c>
      <c r="CE9" s="211" t="s">
        <v>55</v>
      </c>
      <c r="CF9" s="211" t="s">
        <v>53</v>
      </c>
      <c r="CG9" s="211" t="s">
        <v>54</v>
      </c>
      <c r="CH9" s="211" t="s">
        <v>55</v>
      </c>
      <c r="CI9" s="211" t="s">
        <v>53</v>
      </c>
      <c r="CJ9" s="211" t="s">
        <v>54</v>
      </c>
      <c r="CK9" s="211"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row>
    <row r="10" spans="1:110" x14ac:dyDescent="0.2">
      <c r="A10" s="211"/>
      <c r="B10" s="211"/>
      <c r="C10" s="211" t="s">
        <v>76</v>
      </c>
      <c r="D10" s="211" t="s">
        <v>76</v>
      </c>
      <c r="E10" s="211" t="s">
        <v>76</v>
      </c>
      <c r="F10" s="211" t="s">
        <v>76</v>
      </c>
      <c r="G10" s="211" t="s">
        <v>76</v>
      </c>
      <c r="H10" s="211" t="s">
        <v>76</v>
      </c>
      <c r="I10" s="211" t="s">
        <v>76</v>
      </c>
      <c r="J10" s="211" t="s">
        <v>76</v>
      </c>
      <c r="K10" s="211" t="s">
        <v>76</v>
      </c>
      <c r="L10" s="211" t="s">
        <v>76</v>
      </c>
      <c r="M10" s="211" t="s">
        <v>76</v>
      </c>
      <c r="N10" s="211" t="s">
        <v>76</v>
      </c>
      <c r="O10" s="211" t="s">
        <v>76</v>
      </c>
      <c r="P10" s="211" t="s">
        <v>76</v>
      </c>
      <c r="Q10" s="211"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11" t="s">
        <v>76</v>
      </c>
      <c r="AN10" s="211" t="s">
        <v>76</v>
      </c>
      <c r="AO10" s="211" t="s">
        <v>76</v>
      </c>
      <c r="AP10" s="211" t="s">
        <v>76</v>
      </c>
      <c r="AQ10" s="211" t="s">
        <v>76</v>
      </c>
      <c r="AR10" s="211" t="s">
        <v>76</v>
      </c>
      <c r="AS10" s="211" t="s">
        <v>76</v>
      </c>
      <c r="AT10" s="211" t="s">
        <v>76</v>
      </c>
      <c r="AU10" s="211" t="s">
        <v>76</v>
      </c>
      <c r="AV10" s="211" t="s">
        <v>76</v>
      </c>
      <c r="AW10" s="211" t="s">
        <v>76</v>
      </c>
      <c r="AX10" s="211" t="s">
        <v>76</v>
      </c>
      <c r="AY10" s="211" t="s">
        <v>76</v>
      </c>
      <c r="AZ10" s="211" t="s">
        <v>76</v>
      </c>
      <c r="BA10" s="211"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11" t="s">
        <v>76</v>
      </c>
      <c r="BX10" s="211" t="s">
        <v>76</v>
      </c>
      <c r="BY10" s="211" t="s">
        <v>76</v>
      </c>
      <c r="BZ10" s="211" t="s">
        <v>76</v>
      </c>
      <c r="CA10" s="211" t="s">
        <v>76</v>
      </c>
      <c r="CB10" s="211" t="s">
        <v>76</v>
      </c>
      <c r="CC10" s="211" t="s">
        <v>76</v>
      </c>
      <c r="CD10" s="211" t="s">
        <v>76</v>
      </c>
      <c r="CE10" s="211" t="s">
        <v>76</v>
      </c>
      <c r="CF10" s="211" t="s">
        <v>76</v>
      </c>
      <c r="CG10" s="211" t="s">
        <v>76</v>
      </c>
      <c r="CH10" s="211" t="s">
        <v>76</v>
      </c>
      <c r="CI10" s="211" t="s">
        <v>76</v>
      </c>
      <c r="CJ10" s="211" t="s">
        <v>76</v>
      </c>
      <c r="CK10" s="211"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row>
    <row r="11" spans="1:110" x14ac:dyDescent="0.2">
      <c r="A11" t="s">
        <v>102</v>
      </c>
      <c r="B11" t="s">
        <v>25</v>
      </c>
      <c r="C11">
        <v>26585</v>
      </c>
      <c r="D11">
        <v>21796</v>
      </c>
      <c r="E11">
        <v>48381</v>
      </c>
      <c r="F11">
        <v>83.2</v>
      </c>
      <c r="G11">
        <v>79.900000000000006</v>
      </c>
      <c r="H11">
        <v>81.7</v>
      </c>
      <c r="I11">
        <v>52.6</v>
      </c>
      <c r="J11">
        <v>48</v>
      </c>
      <c r="K11">
        <v>50.5</v>
      </c>
      <c r="L11">
        <v>96.5</v>
      </c>
      <c r="M11">
        <v>96.2</v>
      </c>
      <c r="N11">
        <v>96.4</v>
      </c>
      <c r="O11">
        <v>95.3</v>
      </c>
      <c r="P11">
        <v>94.8</v>
      </c>
      <c r="Q11">
        <v>95.1</v>
      </c>
      <c r="R11">
        <v>53.2</v>
      </c>
      <c r="S11">
        <v>48.7</v>
      </c>
      <c r="T11">
        <v>51.2</v>
      </c>
      <c r="U11">
        <v>14.1</v>
      </c>
      <c r="V11">
        <v>12.1</v>
      </c>
      <c r="W11">
        <v>13.2</v>
      </c>
      <c r="X11">
        <v>8.6</v>
      </c>
      <c r="Y11">
        <v>6.2</v>
      </c>
      <c r="Z11">
        <v>7.6</v>
      </c>
      <c r="AA11">
        <v>25524</v>
      </c>
      <c r="AB11">
        <v>20639</v>
      </c>
      <c r="AC11">
        <v>46163</v>
      </c>
      <c r="AD11">
        <v>67.7</v>
      </c>
      <c r="AE11">
        <v>57.5</v>
      </c>
      <c r="AF11">
        <v>63.2</v>
      </c>
      <c r="AG11">
        <v>25490</v>
      </c>
      <c r="AH11">
        <v>20778</v>
      </c>
      <c r="AI11">
        <v>46268</v>
      </c>
      <c r="AJ11">
        <v>62.9</v>
      </c>
      <c r="AK11">
        <v>62.4</v>
      </c>
      <c r="AL11">
        <v>62.7</v>
      </c>
      <c r="AM11">
        <v>200056</v>
      </c>
      <c r="AN11">
        <v>187623</v>
      </c>
      <c r="AO11">
        <v>387679</v>
      </c>
      <c r="AP11">
        <v>92.5</v>
      </c>
      <c r="AQ11">
        <v>89.6</v>
      </c>
      <c r="AR11">
        <v>91.1</v>
      </c>
      <c r="AS11">
        <v>74.400000000000006</v>
      </c>
      <c r="AT11">
        <v>68.599999999999994</v>
      </c>
      <c r="AU11">
        <v>71.599999999999994</v>
      </c>
      <c r="AV11">
        <v>99.1</v>
      </c>
      <c r="AW11">
        <v>98.9</v>
      </c>
      <c r="AX11">
        <v>99</v>
      </c>
      <c r="AY11">
        <v>98.6</v>
      </c>
      <c r="AZ11">
        <v>98.4</v>
      </c>
      <c r="BA11">
        <v>98.5</v>
      </c>
      <c r="BB11">
        <v>74.7</v>
      </c>
      <c r="BC11">
        <v>69.099999999999994</v>
      </c>
      <c r="BD11">
        <v>72</v>
      </c>
      <c r="BE11">
        <v>31.7</v>
      </c>
      <c r="BF11">
        <v>27.9</v>
      </c>
      <c r="BG11">
        <v>29.8</v>
      </c>
      <c r="BH11">
        <v>24.2</v>
      </c>
      <c r="BI11">
        <v>18.600000000000001</v>
      </c>
      <c r="BJ11">
        <v>21.5</v>
      </c>
      <c r="BK11">
        <v>195270</v>
      </c>
      <c r="BL11">
        <v>181753</v>
      </c>
      <c r="BM11">
        <v>377023</v>
      </c>
      <c r="BN11">
        <v>81.099999999999994</v>
      </c>
      <c r="BO11">
        <v>70.7</v>
      </c>
      <c r="BP11">
        <v>76.099999999999994</v>
      </c>
      <c r="BQ11">
        <v>195168</v>
      </c>
      <c r="BR11">
        <v>182682</v>
      </c>
      <c r="BS11">
        <v>377850</v>
      </c>
      <c r="BT11">
        <v>79.3</v>
      </c>
      <c r="BU11">
        <v>77.5</v>
      </c>
      <c r="BV11">
        <v>78.400000000000006</v>
      </c>
      <c r="BW11">
        <v>226641</v>
      </c>
      <c r="BX11">
        <v>209419</v>
      </c>
      <c r="BY11">
        <v>436060</v>
      </c>
      <c r="BZ11">
        <v>91.4</v>
      </c>
      <c r="CA11">
        <v>88.6</v>
      </c>
      <c r="CB11">
        <v>90.1</v>
      </c>
      <c r="CC11">
        <v>71.900000000000006</v>
      </c>
      <c r="CD11">
        <v>66.400000000000006</v>
      </c>
      <c r="CE11">
        <v>69.3</v>
      </c>
      <c r="CF11">
        <v>98.8</v>
      </c>
      <c r="CG11">
        <v>98.6</v>
      </c>
      <c r="CH11">
        <v>98.7</v>
      </c>
      <c r="CI11">
        <v>98.2</v>
      </c>
      <c r="CJ11">
        <v>98</v>
      </c>
      <c r="CK11">
        <v>98.1</v>
      </c>
      <c r="CL11">
        <v>72.2</v>
      </c>
      <c r="CM11">
        <v>67</v>
      </c>
      <c r="CN11">
        <v>69.7</v>
      </c>
      <c r="CO11">
        <v>29.6</v>
      </c>
      <c r="CP11">
        <v>26.2</v>
      </c>
      <c r="CQ11">
        <v>28</v>
      </c>
      <c r="CR11">
        <v>22.4</v>
      </c>
      <c r="CS11">
        <v>17.3</v>
      </c>
      <c r="CT11">
        <v>19.899999999999999</v>
      </c>
      <c r="CU11">
        <v>220794</v>
      </c>
      <c r="CV11">
        <v>202392</v>
      </c>
      <c r="CW11">
        <v>423186</v>
      </c>
      <c r="CX11">
        <v>79.5</v>
      </c>
      <c r="CY11">
        <v>69.3</v>
      </c>
      <c r="CZ11">
        <v>74.7</v>
      </c>
      <c r="DA11">
        <v>220658</v>
      </c>
      <c r="DB11">
        <v>203460</v>
      </c>
      <c r="DC11">
        <v>424118</v>
      </c>
      <c r="DD11">
        <v>77.400000000000006</v>
      </c>
      <c r="DE11">
        <v>75.900000000000006</v>
      </c>
      <c r="DF11">
        <v>76.7</v>
      </c>
    </row>
    <row r="12" spans="1:110" x14ac:dyDescent="0.2">
      <c r="B12" t="s">
        <v>103</v>
      </c>
      <c r="C12">
        <v>6959</v>
      </c>
      <c r="D12">
        <v>8068</v>
      </c>
      <c r="E12">
        <v>15027</v>
      </c>
      <c r="F12">
        <v>64.099999999999994</v>
      </c>
      <c r="G12">
        <v>61.5</v>
      </c>
      <c r="H12">
        <v>62.7</v>
      </c>
      <c r="I12">
        <v>20.100000000000001</v>
      </c>
      <c r="J12">
        <v>19.399999999999999</v>
      </c>
      <c r="K12">
        <v>19.7</v>
      </c>
      <c r="L12">
        <v>92.2</v>
      </c>
      <c r="M12">
        <v>91.5</v>
      </c>
      <c r="N12">
        <v>91.8</v>
      </c>
      <c r="O12">
        <v>87.4</v>
      </c>
      <c r="P12">
        <v>88</v>
      </c>
      <c r="Q12">
        <v>87.7</v>
      </c>
      <c r="R12">
        <v>20.399999999999999</v>
      </c>
      <c r="S12">
        <v>19.8</v>
      </c>
      <c r="T12">
        <v>20.100000000000001</v>
      </c>
      <c r="U12">
        <v>4.4000000000000004</v>
      </c>
      <c r="V12">
        <v>3.7</v>
      </c>
      <c r="W12">
        <v>4</v>
      </c>
      <c r="X12">
        <v>1.9</v>
      </c>
      <c r="Y12">
        <v>1.4</v>
      </c>
      <c r="Z12">
        <v>1.6</v>
      </c>
      <c r="AA12">
        <v>6594</v>
      </c>
      <c r="AB12">
        <v>7625</v>
      </c>
      <c r="AC12">
        <v>14219</v>
      </c>
      <c r="AD12">
        <v>50.2</v>
      </c>
      <c r="AE12">
        <v>40.799999999999997</v>
      </c>
      <c r="AF12">
        <v>45.1</v>
      </c>
      <c r="AG12">
        <v>6583</v>
      </c>
      <c r="AH12">
        <v>7685</v>
      </c>
      <c r="AI12">
        <v>14268</v>
      </c>
      <c r="AJ12">
        <v>36.1</v>
      </c>
      <c r="AK12">
        <v>38.200000000000003</v>
      </c>
      <c r="AL12">
        <v>37.200000000000003</v>
      </c>
      <c r="AM12">
        <v>21267</v>
      </c>
      <c r="AN12">
        <v>32201</v>
      </c>
      <c r="AO12">
        <v>53468</v>
      </c>
      <c r="AP12">
        <v>73.3</v>
      </c>
      <c r="AQ12">
        <v>69.5</v>
      </c>
      <c r="AR12">
        <v>71</v>
      </c>
      <c r="AS12">
        <v>32.1</v>
      </c>
      <c r="AT12">
        <v>28.6</v>
      </c>
      <c r="AU12">
        <v>30</v>
      </c>
      <c r="AV12">
        <v>96.6</v>
      </c>
      <c r="AW12">
        <v>96.1</v>
      </c>
      <c r="AX12">
        <v>96.3</v>
      </c>
      <c r="AY12">
        <v>93.9</v>
      </c>
      <c r="AZ12">
        <v>94</v>
      </c>
      <c r="BA12">
        <v>94</v>
      </c>
      <c r="BB12">
        <v>32.5</v>
      </c>
      <c r="BC12">
        <v>29.1</v>
      </c>
      <c r="BD12">
        <v>30.5</v>
      </c>
      <c r="BE12">
        <v>9.4</v>
      </c>
      <c r="BF12">
        <v>8.1</v>
      </c>
      <c r="BG12">
        <v>8.6</v>
      </c>
      <c r="BH12">
        <v>5.2</v>
      </c>
      <c r="BI12">
        <v>3.7</v>
      </c>
      <c r="BJ12">
        <v>4.3</v>
      </c>
      <c r="BK12">
        <v>20162</v>
      </c>
      <c r="BL12">
        <v>30630</v>
      </c>
      <c r="BM12">
        <v>50792</v>
      </c>
      <c r="BN12">
        <v>60.9</v>
      </c>
      <c r="BO12">
        <v>49.4</v>
      </c>
      <c r="BP12">
        <v>54</v>
      </c>
      <c r="BQ12">
        <v>20080</v>
      </c>
      <c r="BR12">
        <v>30874</v>
      </c>
      <c r="BS12">
        <v>50954</v>
      </c>
      <c r="BT12">
        <v>49.5</v>
      </c>
      <c r="BU12">
        <v>51.6</v>
      </c>
      <c r="BV12">
        <v>50.7</v>
      </c>
      <c r="BW12">
        <v>28226</v>
      </c>
      <c r="BX12">
        <v>40269</v>
      </c>
      <c r="BY12">
        <v>68495</v>
      </c>
      <c r="BZ12">
        <v>71.099999999999994</v>
      </c>
      <c r="CA12">
        <v>67.900000000000006</v>
      </c>
      <c r="CB12">
        <v>69.2</v>
      </c>
      <c r="CC12">
        <v>29.2</v>
      </c>
      <c r="CD12">
        <v>26.8</v>
      </c>
      <c r="CE12">
        <v>27.8</v>
      </c>
      <c r="CF12">
        <v>95.5</v>
      </c>
      <c r="CG12">
        <v>95.1</v>
      </c>
      <c r="CH12">
        <v>95.3</v>
      </c>
      <c r="CI12">
        <v>92.3</v>
      </c>
      <c r="CJ12">
        <v>92.8</v>
      </c>
      <c r="CK12">
        <v>92.6</v>
      </c>
      <c r="CL12">
        <v>29.5</v>
      </c>
      <c r="CM12">
        <v>27.2</v>
      </c>
      <c r="CN12">
        <v>28.2</v>
      </c>
      <c r="CO12">
        <v>8.1999999999999993</v>
      </c>
      <c r="CP12">
        <v>7.2</v>
      </c>
      <c r="CQ12">
        <v>7.6</v>
      </c>
      <c r="CR12">
        <v>4.4000000000000004</v>
      </c>
      <c r="CS12">
        <v>3.3</v>
      </c>
      <c r="CT12">
        <v>3.7</v>
      </c>
      <c r="CU12">
        <v>26756</v>
      </c>
      <c r="CV12">
        <v>38255</v>
      </c>
      <c r="CW12">
        <v>65011</v>
      </c>
      <c r="CX12">
        <v>58.3</v>
      </c>
      <c r="CY12">
        <v>47.7</v>
      </c>
      <c r="CZ12">
        <v>52.1</v>
      </c>
      <c r="DA12">
        <v>26663</v>
      </c>
      <c r="DB12">
        <v>38559</v>
      </c>
      <c r="DC12">
        <v>65222</v>
      </c>
      <c r="DD12">
        <v>46.2</v>
      </c>
      <c r="DE12">
        <v>48.9</v>
      </c>
      <c r="DF12">
        <v>47.8</v>
      </c>
    </row>
    <row r="13" spans="1:110" x14ac:dyDescent="0.2">
      <c r="B13" t="s">
        <v>104</v>
      </c>
      <c r="C13">
        <v>4390</v>
      </c>
      <c r="D13">
        <v>5941</v>
      </c>
      <c r="E13">
        <v>10331</v>
      </c>
      <c r="F13">
        <v>51.8</v>
      </c>
      <c r="G13">
        <v>47.3</v>
      </c>
      <c r="H13">
        <v>49.2</v>
      </c>
      <c r="I13">
        <v>15.2</v>
      </c>
      <c r="J13">
        <v>12.8</v>
      </c>
      <c r="K13">
        <v>13.9</v>
      </c>
      <c r="L13">
        <v>81.5</v>
      </c>
      <c r="M13">
        <v>79</v>
      </c>
      <c r="N13">
        <v>80.099999999999994</v>
      </c>
      <c r="O13">
        <v>74.2</v>
      </c>
      <c r="P13">
        <v>73.5</v>
      </c>
      <c r="Q13">
        <v>73.8</v>
      </c>
      <c r="R13">
        <v>15.8</v>
      </c>
      <c r="S13">
        <v>13.4</v>
      </c>
      <c r="T13">
        <v>14.4</v>
      </c>
      <c r="U13">
        <v>3.4</v>
      </c>
      <c r="V13">
        <v>2.2000000000000002</v>
      </c>
      <c r="W13">
        <v>2.7</v>
      </c>
      <c r="X13">
        <v>1.7</v>
      </c>
      <c r="Y13">
        <v>0.7</v>
      </c>
      <c r="Z13">
        <v>1.1000000000000001</v>
      </c>
      <c r="AA13">
        <v>4120</v>
      </c>
      <c r="AB13">
        <v>5573</v>
      </c>
      <c r="AC13">
        <v>9693</v>
      </c>
      <c r="AD13">
        <v>39</v>
      </c>
      <c r="AE13">
        <v>29.8</v>
      </c>
      <c r="AF13">
        <v>33.700000000000003</v>
      </c>
      <c r="AG13">
        <v>4144</v>
      </c>
      <c r="AH13">
        <v>5676</v>
      </c>
      <c r="AI13">
        <v>9820</v>
      </c>
      <c r="AJ13">
        <v>26.3</v>
      </c>
      <c r="AK13">
        <v>29.6</v>
      </c>
      <c r="AL13">
        <v>28.2</v>
      </c>
      <c r="AM13">
        <v>9814</v>
      </c>
      <c r="AN13">
        <v>15745</v>
      </c>
      <c r="AO13">
        <v>25559</v>
      </c>
      <c r="AP13">
        <v>61.5</v>
      </c>
      <c r="AQ13">
        <v>55.5</v>
      </c>
      <c r="AR13">
        <v>57.8</v>
      </c>
      <c r="AS13">
        <v>26.8</v>
      </c>
      <c r="AT13">
        <v>20.9</v>
      </c>
      <c r="AU13">
        <v>23.1</v>
      </c>
      <c r="AV13">
        <v>87.5</v>
      </c>
      <c r="AW13">
        <v>86.9</v>
      </c>
      <c r="AX13">
        <v>87.1</v>
      </c>
      <c r="AY13">
        <v>82.4</v>
      </c>
      <c r="AZ13">
        <v>82.4</v>
      </c>
      <c r="BA13">
        <v>82.4</v>
      </c>
      <c r="BB13">
        <v>27.5</v>
      </c>
      <c r="BC13">
        <v>21.4</v>
      </c>
      <c r="BD13">
        <v>23.7</v>
      </c>
      <c r="BE13">
        <v>7</v>
      </c>
      <c r="BF13">
        <v>5.6</v>
      </c>
      <c r="BG13">
        <v>6.1</v>
      </c>
      <c r="BH13">
        <v>4.2</v>
      </c>
      <c r="BI13">
        <v>2.5</v>
      </c>
      <c r="BJ13">
        <v>3.2</v>
      </c>
      <c r="BK13">
        <v>9353</v>
      </c>
      <c r="BL13">
        <v>14931</v>
      </c>
      <c r="BM13">
        <v>24284</v>
      </c>
      <c r="BN13">
        <v>49.8</v>
      </c>
      <c r="BO13">
        <v>40.1</v>
      </c>
      <c r="BP13">
        <v>43.8</v>
      </c>
      <c r="BQ13">
        <v>9310</v>
      </c>
      <c r="BR13">
        <v>15063</v>
      </c>
      <c r="BS13">
        <v>24373</v>
      </c>
      <c r="BT13">
        <v>39.799999999999997</v>
      </c>
      <c r="BU13">
        <v>39.9</v>
      </c>
      <c r="BV13">
        <v>39.9</v>
      </c>
      <c r="BW13">
        <v>14204</v>
      </c>
      <c r="BX13">
        <v>21686</v>
      </c>
      <c r="BY13">
        <v>35890</v>
      </c>
      <c r="BZ13">
        <v>58.5</v>
      </c>
      <c r="CA13">
        <v>53.3</v>
      </c>
      <c r="CB13">
        <v>55.3</v>
      </c>
      <c r="CC13">
        <v>23.2</v>
      </c>
      <c r="CD13">
        <v>18.7</v>
      </c>
      <c r="CE13">
        <v>20.5</v>
      </c>
      <c r="CF13">
        <v>85.6</v>
      </c>
      <c r="CG13">
        <v>84.7</v>
      </c>
      <c r="CH13">
        <v>85.1</v>
      </c>
      <c r="CI13">
        <v>79.900000000000006</v>
      </c>
      <c r="CJ13">
        <v>80</v>
      </c>
      <c r="CK13">
        <v>79.900000000000006</v>
      </c>
      <c r="CL13">
        <v>23.9</v>
      </c>
      <c r="CM13">
        <v>19.2</v>
      </c>
      <c r="CN13">
        <v>21.1</v>
      </c>
      <c r="CO13">
        <v>5.9</v>
      </c>
      <c r="CP13">
        <v>4.7</v>
      </c>
      <c r="CQ13">
        <v>5.0999999999999996</v>
      </c>
      <c r="CR13">
        <v>3.5</v>
      </c>
      <c r="CS13">
        <v>2</v>
      </c>
      <c r="CT13">
        <v>2.6</v>
      </c>
      <c r="CU13">
        <v>13473</v>
      </c>
      <c r="CV13">
        <v>20504</v>
      </c>
      <c r="CW13">
        <v>33977</v>
      </c>
      <c r="CX13">
        <v>46.5</v>
      </c>
      <c r="CY13">
        <v>37.299999999999997</v>
      </c>
      <c r="CZ13">
        <v>41</v>
      </c>
      <c r="DA13">
        <v>13454</v>
      </c>
      <c r="DB13">
        <v>20739</v>
      </c>
      <c r="DC13">
        <v>34193</v>
      </c>
      <c r="DD13">
        <v>35.6</v>
      </c>
      <c r="DE13">
        <v>37.1</v>
      </c>
      <c r="DF13">
        <v>36.5</v>
      </c>
    </row>
    <row r="14" spans="1:110" x14ac:dyDescent="0.2">
      <c r="B14" s="211" t="s">
        <v>27</v>
      </c>
      <c r="C14">
        <v>11349</v>
      </c>
      <c r="D14">
        <v>14009</v>
      </c>
      <c r="E14">
        <v>25358</v>
      </c>
      <c r="F14">
        <v>59.4</v>
      </c>
      <c r="G14">
        <v>55.5</v>
      </c>
      <c r="H14">
        <v>57.2</v>
      </c>
      <c r="I14">
        <v>18.2</v>
      </c>
      <c r="J14">
        <v>16.600000000000001</v>
      </c>
      <c r="K14">
        <v>17.3</v>
      </c>
      <c r="L14">
        <v>88.1</v>
      </c>
      <c r="M14">
        <v>86.2</v>
      </c>
      <c r="N14">
        <v>87</v>
      </c>
      <c r="O14">
        <v>82.3</v>
      </c>
      <c r="P14">
        <v>81.8</v>
      </c>
      <c r="Q14">
        <v>82</v>
      </c>
      <c r="R14">
        <v>18.600000000000001</v>
      </c>
      <c r="S14">
        <v>17.100000000000001</v>
      </c>
      <c r="T14">
        <v>17.8</v>
      </c>
      <c r="U14">
        <v>4</v>
      </c>
      <c r="V14">
        <v>3.1</v>
      </c>
      <c r="W14">
        <v>3.5</v>
      </c>
      <c r="X14">
        <v>1.9</v>
      </c>
      <c r="Y14">
        <v>1.1000000000000001</v>
      </c>
      <c r="Z14">
        <v>1.4</v>
      </c>
      <c r="AA14">
        <v>10714</v>
      </c>
      <c r="AB14">
        <v>13198</v>
      </c>
      <c r="AC14">
        <v>23912</v>
      </c>
      <c r="AD14">
        <v>45.9</v>
      </c>
      <c r="AE14">
        <v>36.1</v>
      </c>
      <c r="AF14">
        <v>40.5</v>
      </c>
      <c r="AG14">
        <v>10727</v>
      </c>
      <c r="AH14">
        <v>13361</v>
      </c>
      <c r="AI14">
        <v>24088</v>
      </c>
      <c r="AJ14">
        <v>32.299999999999997</v>
      </c>
      <c r="AK14">
        <v>34.6</v>
      </c>
      <c r="AL14">
        <v>33.5</v>
      </c>
      <c r="AM14">
        <v>31081</v>
      </c>
      <c r="AN14">
        <v>47946</v>
      </c>
      <c r="AO14">
        <v>79027</v>
      </c>
      <c r="AP14">
        <v>69.599999999999994</v>
      </c>
      <c r="AQ14">
        <v>64.900000000000006</v>
      </c>
      <c r="AR14">
        <v>66.8</v>
      </c>
      <c r="AS14">
        <v>30.4</v>
      </c>
      <c r="AT14">
        <v>26.1</v>
      </c>
      <c r="AU14">
        <v>27.8</v>
      </c>
      <c r="AV14">
        <v>93.7</v>
      </c>
      <c r="AW14">
        <v>93</v>
      </c>
      <c r="AX14">
        <v>93.3</v>
      </c>
      <c r="AY14">
        <v>90.3</v>
      </c>
      <c r="AZ14">
        <v>90.2</v>
      </c>
      <c r="BA14">
        <v>90.2</v>
      </c>
      <c r="BB14">
        <v>30.9</v>
      </c>
      <c r="BC14">
        <v>26.6</v>
      </c>
      <c r="BD14">
        <v>28.3</v>
      </c>
      <c r="BE14">
        <v>8.6999999999999993</v>
      </c>
      <c r="BF14">
        <v>7.3</v>
      </c>
      <c r="BG14">
        <v>7.8</v>
      </c>
      <c r="BH14">
        <v>4.9000000000000004</v>
      </c>
      <c r="BI14">
        <v>3.3</v>
      </c>
      <c r="BJ14">
        <v>3.9</v>
      </c>
      <c r="BK14">
        <v>29515</v>
      </c>
      <c r="BL14">
        <v>45561</v>
      </c>
      <c r="BM14">
        <v>75076</v>
      </c>
      <c r="BN14">
        <v>57.4</v>
      </c>
      <c r="BO14">
        <v>46.4</v>
      </c>
      <c r="BP14">
        <v>50.7</v>
      </c>
      <c r="BQ14">
        <v>29390</v>
      </c>
      <c r="BR14">
        <v>45937</v>
      </c>
      <c r="BS14">
        <v>75327</v>
      </c>
      <c r="BT14">
        <v>46.4</v>
      </c>
      <c r="BU14">
        <v>47.7</v>
      </c>
      <c r="BV14">
        <v>47.2</v>
      </c>
      <c r="BW14">
        <v>42430</v>
      </c>
      <c r="BX14">
        <v>61955</v>
      </c>
      <c r="BY14">
        <v>104385</v>
      </c>
      <c r="BZ14">
        <v>66.900000000000006</v>
      </c>
      <c r="CA14">
        <v>62.8</v>
      </c>
      <c r="CB14">
        <v>64.400000000000006</v>
      </c>
      <c r="CC14">
        <v>27.2</v>
      </c>
      <c r="CD14">
        <v>23.9</v>
      </c>
      <c r="CE14">
        <v>25.3</v>
      </c>
      <c r="CF14">
        <v>92.2</v>
      </c>
      <c r="CG14">
        <v>91.5</v>
      </c>
      <c r="CH14">
        <v>91.8</v>
      </c>
      <c r="CI14">
        <v>88.1</v>
      </c>
      <c r="CJ14">
        <v>88.3</v>
      </c>
      <c r="CK14">
        <v>88.2</v>
      </c>
      <c r="CL14">
        <v>27.6</v>
      </c>
      <c r="CM14">
        <v>24.4</v>
      </c>
      <c r="CN14">
        <v>25.7</v>
      </c>
      <c r="CO14">
        <v>7.4</v>
      </c>
      <c r="CP14">
        <v>6.3</v>
      </c>
      <c r="CQ14">
        <v>6.8</v>
      </c>
      <c r="CR14">
        <v>4.0999999999999996</v>
      </c>
      <c r="CS14">
        <v>2.8</v>
      </c>
      <c r="CT14">
        <v>3.3</v>
      </c>
      <c r="CU14">
        <v>40229</v>
      </c>
      <c r="CV14">
        <v>58759</v>
      </c>
      <c r="CW14">
        <v>98988</v>
      </c>
      <c r="CX14">
        <v>54.3</v>
      </c>
      <c r="CY14">
        <v>44.1</v>
      </c>
      <c r="CZ14">
        <v>48.2</v>
      </c>
      <c r="DA14">
        <v>40117</v>
      </c>
      <c r="DB14">
        <v>59298</v>
      </c>
      <c r="DC14">
        <v>99415</v>
      </c>
      <c r="DD14">
        <v>42.6</v>
      </c>
      <c r="DE14">
        <v>44.8</v>
      </c>
      <c r="DF14">
        <v>43.9</v>
      </c>
    </row>
    <row r="15" spans="1:110" x14ac:dyDescent="0.2">
      <c r="B15" s="211" t="s">
        <v>30</v>
      </c>
      <c r="C15">
        <v>1760</v>
      </c>
      <c r="D15">
        <v>4695</v>
      </c>
      <c r="E15">
        <v>6455</v>
      </c>
      <c r="F15">
        <v>19.600000000000001</v>
      </c>
      <c r="G15">
        <v>18.5</v>
      </c>
      <c r="H15">
        <v>18.8</v>
      </c>
      <c r="I15">
        <v>3.3</v>
      </c>
      <c r="J15">
        <v>4</v>
      </c>
      <c r="K15">
        <v>3.8</v>
      </c>
      <c r="L15">
        <v>38.200000000000003</v>
      </c>
      <c r="M15">
        <v>41.8</v>
      </c>
      <c r="N15">
        <v>40.799999999999997</v>
      </c>
      <c r="O15">
        <v>30.2</v>
      </c>
      <c r="P15">
        <v>34.1</v>
      </c>
      <c r="Q15">
        <v>33</v>
      </c>
      <c r="R15">
        <v>3.4</v>
      </c>
      <c r="S15">
        <v>4.3</v>
      </c>
      <c r="T15">
        <v>4</v>
      </c>
      <c r="U15">
        <v>0.6</v>
      </c>
      <c r="V15">
        <v>1.1000000000000001</v>
      </c>
      <c r="W15">
        <v>1</v>
      </c>
      <c r="X15">
        <v>0.3</v>
      </c>
      <c r="Y15">
        <v>0.4</v>
      </c>
      <c r="Z15">
        <v>0.4</v>
      </c>
      <c r="AA15">
        <v>1673</v>
      </c>
      <c r="AB15">
        <v>4468</v>
      </c>
      <c r="AC15">
        <v>6141</v>
      </c>
      <c r="AD15">
        <v>17</v>
      </c>
      <c r="AE15">
        <v>16.100000000000001</v>
      </c>
      <c r="AF15">
        <v>16.399999999999999</v>
      </c>
      <c r="AG15">
        <v>1673</v>
      </c>
      <c r="AH15">
        <v>4468</v>
      </c>
      <c r="AI15">
        <v>6141</v>
      </c>
      <c r="AJ15">
        <v>9.6999999999999993</v>
      </c>
      <c r="AK15">
        <v>15.9</v>
      </c>
      <c r="AL15">
        <v>14.2</v>
      </c>
      <c r="AM15">
        <v>3787</v>
      </c>
      <c r="AN15">
        <v>10556</v>
      </c>
      <c r="AO15">
        <v>14343</v>
      </c>
      <c r="AP15">
        <v>28.2</v>
      </c>
      <c r="AQ15">
        <v>32.5</v>
      </c>
      <c r="AR15">
        <v>31.4</v>
      </c>
      <c r="AS15">
        <v>9.3000000000000007</v>
      </c>
      <c r="AT15">
        <v>10.9</v>
      </c>
      <c r="AU15">
        <v>10.5</v>
      </c>
      <c r="AV15">
        <v>49.5</v>
      </c>
      <c r="AW15">
        <v>58.5</v>
      </c>
      <c r="AX15">
        <v>56.1</v>
      </c>
      <c r="AY15">
        <v>40.299999999999997</v>
      </c>
      <c r="AZ15">
        <v>51.8</v>
      </c>
      <c r="BA15">
        <v>48.8</v>
      </c>
      <c r="BB15">
        <v>9.6</v>
      </c>
      <c r="BC15">
        <v>11.2</v>
      </c>
      <c r="BD15">
        <v>10.8</v>
      </c>
      <c r="BE15">
        <v>3</v>
      </c>
      <c r="BF15">
        <v>3</v>
      </c>
      <c r="BG15">
        <v>3</v>
      </c>
      <c r="BH15">
        <v>1.7</v>
      </c>
      <c r="BI15">
        <v>1.4</v>
      </c>
      <c r="BJ15">
        <v>1.5</v>
      </c>
      <c r="BK15">
        <v>3620</v>
      </c>
      <c r="BL15">
        <v>9982</v>
      </c>
      <c r="BM15">
        <v>13602</v>
      </c>
      <c r="BN15">
        <v>27.3</v>
      </c>
      <c r="BO15">
        <v>29.6</v>
      </c>
      <c r="BP15">
        <v>29</v>
      </c>
      <c r="BQ15">
        <v>3645</v>
      </c>
      <c r="BR15">
        <v>9993</v>
      </c>
      <c r="BS15">
        <v>13638</v>
      </c>
      <c r="BT15">
        <v>18.8</v>
      </c>
      <c r="BU15">
        <v>27.2</v>
      </c>
      <c r="BV15">
        <v>24.9</v>
      </c>
      <c r="BW15">
        <v>5547</v>
      </c>
      <c r="BX15">
        <v>15251</v>
      </c>
      <c r="BY15">
        <v>20798</v>
      </c>
      <c r="BZ15">
        <v>25.5</v>
      </c>
      <c r="CA15">
        <v>28.2</v>
      </c>
      <c r="CB15">
        <v>27.5</v>
      </c>
      <c r="CC15">
        <v>7.4</v>
      </c>
      <c r="CD15">
        <v>8.8000000000000007</v>
      </c>
      <c r="CE15">
        <v>8.4</v>
      </c>
      <c r="CF15">
        <v>45.9</v>
      </c>
      <c r="CG15">
        <v>53.3</v>
      </c>
      <c r="CH15">
        <v>51.4</v>
      </c>
      <c r="CI15">
        <v>37.1</v>
      </c>
      <c r="CJ15">
        <v>46.3</v>
      </c>
      <c r="CK15">
        <v>43.9</v>
      </c>
      <c r="CL15">
        <v>7.6</v>
      </c>
      <c r="CM15">
        <v>9.1</v>
      </c>
      <c r="CN15">
        <v>8.6999999999999993</v>
      </c>
      <c r="CO15">
        <v>2.2999999999999998</v>
      </c>
      <c r="CP15">
        <v>2.4</v>
      </c>
      <c r="CQ15">
        <v>2.4</v>
      </c>
      <c r="CR15">
        <v>1.3</v>
      </c>
      <c r="CS15">
        <v>1.1000000000000001</v>
      </c>
      <c r="CT15">
        <v>1.1000000000000001</v>
      </c>
      <c r="CU15">
        <v>5293</v>
      </c>
      <c r="CV15">
        <v>14450</v>
      </c>
      <c r="CW15">
        <v>19743</v>
      </c>
      <c r="CX15">
        <v>24.1</v>
      </c>
      <c r="CY15">
        <v>25.4</v>
      </c>
      <c r="CZ15">
        <v>25</v>
      </c>
      <c r="DA15">
        <v>5318</v>
      </c>
      <c r="DB15">
        <v>14461</v>
      </c>
      <c r="DC15">
        <v>19779</v>
      </c>
      <c r="DD15">
        <v>15.9</v>
      </c>
      <c r="DE15">
        <v>23.7</v>
      </c>
      <c r="DF15">
        <v>21.6</v>
      </c>
    </row>
    <row r="16" spans="1:110" x14ac:dyDescent="0.2">
      <c r="B16" s="211" t="s">
        <v>26</v>
      </c>
      <c r="C16">
        <v>13109</v>
      </c>
      <c r="D16">
        <v>18704</v>
      </c>
      <c r="E16">
        <v>31813</v>
      </c>
      <c r="F16">
        <v>54</v>
      </c>
      <c r="G16">
        <v>46.2</v>
      </c>
      <c r="H16">
        <v>49.4</v>
      </c>
      <c r="I16">
        <v>16.2</v>
      </c>
      <c r="J16">
        <v>13.5</v>
      </c>
      <c r="K16">
        <v>14.6</v>
      </c>
      <c r="L16">
        <v>81.400000000000006</v>
      </c>
      <c r="M16">
        <v>75.099999999999994</v>
      </c>
      <c r="N16">
        <v>77.7</v>
      </c>
      <c r="O16">
        <v>75.3</v>
      </c>
      <c r="P16">
        <v>69.8</v>
      </c>
      <c r="Q16">
        <v>72.099999999999994</v>
      </c>
      <c r="R16">
        <v>16.600000000000001</v>
      </c>
      <c r="S16">
        <v>13.8</v>
      </c>
      <c r="T16">
        <v>15</v>
      </c>
      <c r="U16">
        <v>3.6</v>
      </c>
      <c r="V16">
        <v>2.6</v>
      </c>
      <c r="W16">
        <v>3</v>
      </c>
      <c r="X16">
        <v>1.7</v>
      </c>
      <c r="Y16">
        <v>0.9</v>
      </c>
      <c r="Z16">
        <v>1.2</v>
      </c>
      <c r="AA16">
        <v>12387</v>
      </c>
      <c r="AB16">
        <v>17666</v>
      </c>
      <c r="AC16">
        <v>30053</v>
      </c>
      <c r="AD16">
        <v>42</v>
      </c>
      <c r="AE16">
        <v>31.1</v>
      </c>
      <c r="AF16">
        <v>35.6</v>
      </c>
      <c r="AG16">
        <v>12400</v>
      </c>
      <c r="AH16">
        <v>17829</v>
      </c>
      <c r="AI16">
        <v>30229</v>
      </c>
      <c r="AJ16">
        <v>29.2</v>
      </c>
      <c r="AK16">
        <v>29.9</v>
      </c>
      <c r="AL16">
        <v>29.6</v>
      </c>
      <c r="AM16">
        <v>34868</v>
      </c>
      <c r="AN16">
        <v>58502</v>
      </c>
      <c r="AO16">
        <v>93370</v>
      </c>
      <c r="AP16">
        <v>65.099999999999994</v>
      </c>
      <c r="AQ16">
        <v>59.1</v>
      </c>
      <c r="AR16">
        <v>61.3</v>
      </c>
      <c r="AS16">
        <v>28.1</v>
      </c>
      <c r="AT16">
        <v>23.3</v>
      </c>
      <c r="AU16">
        <v>25.1</v>
      </c>
      <c r="AV16">
        <v>88.9</v>
      </c>
      <c r="AW16">
        <v>86.8</v>
      </c>
      <c r="AX16">
        <v>87.6</v>
      </c>
      <c r="AY16">
        <v>84.8</v>
      </c>
      <c r="AZ16">
        <v>83.3</v>
      </c>
      <c r="BA16">
        <v>83.9</v>
      </c>
      <c r="BB16">
        <v>28.6</v>
      </c>
      <c r="BC16">
        <v>23.8</v>
      </c>
      <c r="BD16">
        <v>25.6</v>
      </c>
      <c r="BE16">
        <v>8.1</v>
      </c>
      <c r="BF16">
        <v>6.5</v>
      </c>
      <c r="BG16">
        <v>7.1</v>
      </c>
      <c r="BH16">
        <v>4.5</v>
      </c>
      <c r="BI16">
        <v>3</v>
      </c>
      <c r="BJ16">
        <v>3.6</v>
      </c>
      <c r="BK16">
        <v>33135</v>
      </c>
      <c r="BL16">
        <v>55543</v>
      </c>
      <c r="BM16">
        <v>88678</v>
      </c>
      <c r="BN16">
        <v>54.1</v>
      </c>
      <c r="BO16">
        <v>43.4</v>
      </c>
      <c r="BP16">
        <v>47.4</v>
      </c>
      <c r="BQ16">
        <v>33035</v>
      </c>
      <c r="BR16">
        <v>55930</v>
      </c>
      <c r="BS16">
        <v>88965</v>
      </c>
      <c r="BT16">
        <v>43.4</v>
      </c>
      <c r="BU16">
        <v>44.1</v>
      </c>
      <c r="BV16">
        <v>43.8</v>
      </c>
      <c r="BW16">
        <v>47977</v>
      </c>
      <c r="BX16">
        <v>77206</v>
      </c>
      <c r="BY16">
        <v>125183</v>
      </c>
      <c r="BZ16">
        <v>62.1</v>
      </c>
      <c r="CA16">
        <v>56</v>
      </c>
      <c r="CB16">
        <v>58.3</v>
      </c>
      <c r="CC16">
        <v>24.9</v>
      </c>
      <c r="CD16">
        <v>21</v>
      </c>
      <c r="CE16">
        <v>22.5</v>
      </c>
      <c r="CF16">
        <v>86.8</v>
      </c>
      <c r="CG16">
        <v>84</v>
      </c>
      <c r="CH16">
        <v>85.1</v>
      </c>
      <c r="CI16">
        <v>82.2</v>
      </c>
      <c r="CJ16">
        <v>80</v>
      </c>
      <c r="CK16">
        <v>80.900000000000006</v>
      </c>
      <c r="CL16">
        <v>25.3</v>
      </c>
      <c r="CM16">
        <v>21.4</v>
      </c>
      <c r="CN16">
        <v>22.9</v>
      </c>
      <c r="CO16">
        <v>6.8</v>
      </c>
      <c r="CP16">
        <v>5.5</v>
      </c>
      <c r="CQ16">
        <v>6</v>
      </c>
      <c r="CR16">
        <v>3.7</v>
      </c>
      <c r="CS16">
        <v>2.5</v>
      </c>
      <c r="CT16">
        <v>3</v>
      </c>
      <c r="CU16">
        <v>45522</v>
      </c>
      <c r="CV16">
        <v>73209</v>
      </c>
      <c r="CW16">
        <v>118731</v>
      </c>
      <c r="CX16">
        <v>50.8</v>
      </c>
      <c r="CY16">
        <v>40.4</v>
      </c>
      <c r="CZ16">
        <v>44.4</v>
      </c>
      <c r="DA16">
        <v>45435</v>
      </c>
      <c r="DB16">
        <v>73759</v>
      </c>
      <c r="DC16">
        <v>119194</v>
      </c>
      <c r="DD16">
        <v>39.5</v>
      </c>
      <c r="DE16">
        <v>40.6</v>
      </c>
      <c r="DF16">
        <v>40.200000000000003</v>
      </c>
    </row>
    <row r="17" spans="2:110" x14ac:dyDescent="0.2">
      <c r="B17" s="42" t="s">
        <v>322</v>
      </c>
      <c r="C17">
        <v>39694</v>
      </c>
      <c r="D17">
        <v>40500</v>
      </c>
      <c r="E17">
        <v>80194</v>
      </c>
      <c r="F17">
        <v>73.5</v>
      </c>
      <c r="G17">
        <v>64.3</v>
      </c>
      <c r="H17">
        <v>68.900000000000006</v>
      </c>
      <c r="I17">
        <v>40.6</v>
      </c>
      <c r="J17">
        <v>32.1</v>
      </c>
      <c r="K17">
        <v>36.299999999999997</v>
      </c>
      <c r="L17">
        <v>91.5</v>
      </c>
      <c r="M17">
        <v>86.4</v>
      </c>
      <c r="N17">
        <v>89</v>
      </c>
      <c r="O17">
        <v>88.7</v>
      </c>
      <c r="P17">
        <v>83.3</v>
      </c>
      <c r="Q17">
        <v>85.9</v>
      </c>
      <c r="R17">
        <v>41.1</v>
      </c>
      <c r="S17">
        <v>32.6</v>
      </c>
      <c r="T17">
        <v>36.799999999999997</v>
      </c>
      <c r="U17">
        <v>10.6</v>
      </c>
      <c r="V17">
        <v>7.7</v>
      </c>
      <c r="W17">
        <v>9.1999999999999993</v>
      </c>
      <c r="X17">
        <v>6.3</v>
      </c>
      <c r="Y17">
        <v>3.8</v>
      </c>
      <c r="Z17">
        <v>5</v>
      </c>
      <c r="AA17">
        <v>37911</v>
      </c>
      <c r="AB17">
        <v>38305</v>
      </c>
      <c r="AC17">
        <v>76216</v>
      </c>
      <c r="AD17">
        <v>59.3</v>
      </c>
      <c r="AE17">
        <v>45.3</v>
      </c>
      <c r="AF17">
        <v>52.3</v>
      </c>
      <c r="AG17">
        <v>37890</v>
      </c>
      <c r="AH17">
        <v>38607</v>
      </c>
      <c r="AI17">
        <v>76497</v>
      </c>
      <c r="AJ17">
        <v>51.9</v>
      </c>
      <c r="AK17">
        <v>47.4</v>
      </c>
      <c r="AL17">
        <v>49.6</v>
      </c>
      <c r="AM17">
        <v>234960</v>
      </c>
      <c r="AN17">
        <v>246151</v>
      </c>
      <c r="AO17">
        <v>481111</v>
      </c>
      <c r="AP17">
        <v>88.5</v>
      </c>
      <c r="AQ17">
        <v>82.4</v>
      </c>
      <c r="AR17">
        <v>85.3</v>
      </c>
      <c r="AS17">
        <v>67.5</v>
      </c>
      <c r="AT17">
        <v>57.8</v>
      </c>
      <c r="AU17">
        <v>62.6</v>
      </c>
      <c r="AV17">
        <v>97.5</v>
      </c>
      <c r="AW17">
        <v>96</v>
      </c>
      <c r="AX17">
        <v>96.8</v>
      </c>
      <c r="AY17">
        <v>96.5</v>
      </c>
      <c r="AZ17">
        <v>94.8</v>
      </c>
      <c r="BA17">
        <v>95.6</v>
      </c>
      <c r="BB17">
        <v>67.900000000000006</v>
      </c>
      <c r="BC17">
        <v>58.4</v>
      </c>
      <c r="BD17">
        <v>63</v>
      </c>
      <c r="BE17">
        <v>28.1</v>
      </c>
      <c r="BF17">
        <v>22.8</v>
      </c>
      <c r="BG17">
        <v>25.4</v>
      </c>
      <c r="BH17">
        <v>21.3</v>
      </c>
      <c r="BI17">
        <v>14.9</v>
      </c>
      <c r="BJ17">
        <v>18</v>
      </c>
      <c r="BK17">
        <v>228436</v>
      </c>
      <c r="BL17">
        <v>237309</v>
      </c>
      <c r="BM17">
        <v>465745</v>
      </c>
      <c r="BN17">
        <v>77.2</v>
      </c>
      <c r="BO17">
        <v>64.3</v>
      </c>
      <c r="BP17">
        <v>70.599999999999994</v>
      </c>
      <c r="BQ17">
        <v>228233</v>
      </c>
      <c r="BR17">
        <v>238636</v>
      </c>
      <c r="BS17">
        <v>466869</v>
      </c>
      <c r="BT17">
        <v>74.099999999999994</v>
      </c>
      <c r="BU17">
        <v>69.7</v>
      </c>
      <c r="BV17">
        <v>71.8</v>
      </c>
      <c r="BW17">
        <v>274654</v>
      </c>
      <c r="BX17">
        <v>286651</v>
      </c>
      <c r="BY17">
        <v>561305</v>
      </c>
      <c r="BZ17">
        <v>86.3</v>
      </c>
      <c r="CA17">
        <v>79.8</v>
      </c>
      <c r="CB17">
        <v>83</v>
      </c>
      <c r="CC17">
        <v>63.7</v>
      </c>
      <c r="CD17">
        <v>54.2</v>
      </c>
      <c r="CE17">
        <v>58.8</v>
      </c>
      <c r="CF17">
        <v>96.7</v>
      </c>
      <c r="CG17">
        <v>94.7</v>
      </c>
      <c r="CH17">
        <v>95.7</v>
      </c>
      <c r="CI17">
        <v>95.4</v>
      </c>
      <c r="CJ17">
        <v>93.2</v>
      </c>
      <c r="CK17">
        <v>94.2</v>
      </c>
      <c r="CL17">
        <v>64</v>
      </c>
      <c r="CM17">
        <v>54.7</v>
      </c>
      <c r="CN17">
        <v>59.3</v>
      </c>
      <c r="CO17">
        <v>25.6</v>
      </c>
      <c r="CP17">
        <v>20.7</v>
      </c>
      <c r="CQ17">
        <v>23.1</v>
      </c>
      <c r="CR17">
        <v>19.100000000000001</v>
      </c>
      <c r="CS17">
        <v>13.3</v>
      </c>
      <c r="CT17">
        <v>16.2</v>
      </c>
      <c r="CU17">
        <v>266347</v>
      </c>
      <c r="CV17">
        <v>275614</v>
      </c>
      <c r="CW17">
        <v>541961</v>
      </c>
      <c r="CX17">
        <v>74.599999999999994</v>
      </c>
      <c r="CY17">
        <v>61.7</v>
      </c>
      <c r="CZ17">
        <v>68</v>
      </c>
      <c r="DA17">
        <v>266123</v>
      </c>
      <c r="DB17">
        <v>277243</v>
      </c>
      <c r="DC17">
        <v>543366</v>
      </c>
      <c r="DD17">
        <v>70.900000000000006</v>
      </c>
      <c r="DE17">
        <v>66.599999999999994</v>
      </c>
      <c r="DF17">
        <v>68.7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999FF"/>
  </sheetPr>
  <dimension ref="A1:DF17"/>
  <sheetViews>
    <sheetView zoomScale="85" zoomScaleNormal="85" workbookViewId="0">
      <selection activeCell="K3" sqref="K3:N3"/>
    </sheetView>
  </sheetViews>
  <sheetFormatPr defaultRowHeight="12.75" x14ac:dyDescent="0.2"/>
  <sheetData>
    <row r="1" spans="1:110" ht="15.75" x14ac:dyDescent="0.25">
      <c r="A1" s="335"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row>
    <row r="2" spans="1:110"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c r="AM2" s="302">
        <v>38</v>
      </c>
      <c r="AN2" s="302">
        <v>39</v>
      </c>
      <c r="AO2" s="302">
        <v>40</v>
      </c>
      <c r="AP2" s="302">
        <v>41</v>
      </c>
      <c r="AQ2" s="302">
        <v>42</v>
      </c>
      <c r="AR2" s="302">
        <v>43</v>
      </c>
      <c r="AS2" s="302">
        <v>44</v>
      </c>
      <c r="AT2" s="302">
        <v>45</v>
      </c>
      <c r="AU2" s="302">
        <v>46</v>
      </c>
      <c r="AV2" s="302">
        <v>47</v>
      </c>
      <c r="AW2" s="302">
        <v>48</v>
      </c>
      <c r="AX2" s="302">
        <v>49</v>
      </c>
      <c r="AY2" s="302">
        <v>50</v>
      </c>
      <c r="AZ2" s="302">
        <v>51</v>
      </c>
      <c r="BA2" s="302">
        <v>52</v>
      </c>
      <c r="BB2" s="302">
        <v>53</v>
      </c>
      <c r="BC2" s="302">
        <v>54</v>
      </c>
      <c r="BD2" s="302">
        <v>55</v>
      </c>
      <c r="BE2" s="302">
        <v>56</v>
      </c>
      <c r="BF2" s="302">
        <v>57</v>
      </c>
      <c r="BG2" s="302">
        <v>58</v>
      </c>
      <c r="BH2" s="302">
        <v>59</v>
      </c>
      <c r="BI2" s="302">
        <v>60</v>
      </c>
      <c r="BJ2" s="302">
        <v>61</v>
      </c>
      <c r="BK2" s="302">
        <v>62</v>
      </c>
      <c r="BL2" s="302">
        <v>63</v>
      </c>
      <c r="BM2" s="302">
        <v>64</v>
      </c>
      <c r="BN2" s="302">
        <v>65</v>
      </c>
      <c r="BO2" s="302">
        <v>66</v>
      </c>
      <c r="BP2" s="302">
        <v>67</v>
      </c>
      <c r="BQ2" s="302">
        <v>68</v>
      </c>
      <c r="BR2" s="302">
        <v>69</v>
      </c>
      <c r="BS2" s="302">
        <v>70</v>
      </c>
      <c r="BT2" s="302">
        <v>71</v>
      </c>
      <c r="BU2" s="302">
        <v>72</v>
      </c>
      <c r="BV2" s="302">
        <v>73</v>
      </c>
      <c r="BW2" s="302">
        <v>74</v>
      </c>
      <c r="BX2" s="302">
        <v>75</v>
      </c>
      <c r="BY2" s="302">
        <v>76</v>
      </c>
      <c r="BZ2" s="302">
        <v>77</v>
      </c>
      <c r="CA2" s="302">
        <v>78</v>
      </c>
      <c r="CB2" s="302">
        <v>79</v>
      </c>
      <c r="CC2" s="302">
        <v>80</v>
      </c>
      <c r="CD2" s="302">
        <v>81</v>
      </c>
      <c r="CE2" s="302">
        <v>82</v>
      </c>
      <c r="CF2" s="302">
        <v>83</v>
      </c>
      <c r="CG2" s="302">
        <v>84</v>
      </c>
      <c r="CH2" s="302">
        <v>85</v>
      </c>
      <c r="CI2" s="302">
        <v>86</v>
      </c>
      <c r="CJ2" s="302">
        <v>87</v>
      </c>
      <c r="CK2" s="302">
        <v>88</v>
      </c>
      <c r="CL2" s="302">
        <v>89</v>
      </c>
      <c r="CM2" s="302">
        <v>90</v>
      </c>
      <c r="CN2" s="302">
        <v>91</v>
      </c>
      <c r="CO2" s="302">
        <v>92</v>
      </c>
      <c r="CP2" s="302">
        <v>93</v>
      </c>
      <c r="CQ2" s="302">
        <v>94</v>
      </c>
      <c r="CR2" s="302">
        <v>95</v>
      </c>
      <c r="CS2" s="302">
        <v>96</v>
      </c>
      <c r="CT2" s="302">
        <v>97</v>
      </c>
      <c r="CU2" s="302">
        <v>98</v>
      </c>
      <c r="CV2" s="302">
        <v>99</v>
      </c>
      <c r="CW2" s="302">
        <v>100</v>
      </c>
      <c r="CX2" s="302">
        <v>101</v>
      </c>
      <c r="CY2" s="302">
        <v>102</v>
      </c>
      <c r="CZ2" s="302">
        <v>103</v>
      </c>
      <c r="DA2" s="302">
        <v>104</v>
      </c>
      <c r="DB2" s="302">
        <v>105</v>
      </c>
      <c r="DC2" s="302">
        <v>106</v>
      </c>
      <c r="DD2" s="302">
        <v>107</v>
      </c>
      <c r="DE2" s="302">
        <v>108</v>
      </c>
      <c r="DF2" s="302">
        <v>109</v>
      </c>
    </row>
    <row r="3" spans="1:110" x14ac:dyDescent="0.2">
      <c r="A3" s="211"/>
      <c r="B3" s="211"/>
      <c r="C3" s="211" t="s">
        <v>172</v>
      </c>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t="s">
        <v>323</v>
      </c>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t="s">
        <v>55</v>
      </c>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row>
    <row r="4" spans="1:110" x14ac:dyDescent="0.2">
      <c r="A4" s="211"/>
      <c r="B4" s="211"/>
      <c r="C4" s="211" t="s">
        <v>269</v>
      </c>
      <c r="D4" s="211"/>
      <c r="E4" s="211"/>
      <c r="F4" s="211" t="s">
        <v>270</v>
      </c>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t="s">
        <v>269</v>
      </c>
      <c r="AN4" s="211"/>
      <c r="AO4" s="211"/>
      <c r="AP4" s="211" t="s">
        <v>270</v>
      </c>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t="s">
        <v>269</v>
      </c>
      <c r="BX4" s="211"/>
      <c r="BY4" s="211"/>
      <c r="BZ4" s="211" t="s">
        <v>270</v>
      </c>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row>
    <row r="5" spans="1:110" x14ac:dyDescent="0.2">
      <c r="A5" s="211"/>
      <c r="B5" s="211"/>
      <c r="C5" s="211">
        <v>1</v>
      </c>
      <c r="D5" s="211"/>
      <c r="E5" s="211"/>
      <c r="F5" s="211">
        <v>1</v>
      </c>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v>1</v>
      </c>
      <c r="AN5" s="211"/>
      <c r="AO5" s="211"/>
      <c r="AP5" s="211">
        <v>1</v>
      </c>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v>1</v>
      </c>
      <c r="BX5" s="211"/>
      <c r="BY5" s="211"/>
      <c r="BZ5" s="211">
        <v>1</v>
      </c>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row>
    <row r="6" spans="1:110" x14ac:dyDescent="0.2">
      <c r="A6" s="211"/>
      <c r="B6" s="211"/>
      <c r="C6" s="211" t="s">
        <v>317</v>
      </c>
      <c r="D6" s="211"/>
      <c r="E6" s="211"/>
      <c r="F6" s="211" t="s">
        <v>271</v>
      </c>
      <c r="G6" s="211"/>
      <c r="H6" s="211"/>
      <c r="I6" s="211" t="s">
        <v>272</v>
      </c>
      <c r="J6" s="211"/>
      <c r="K6" s="211"/>
      <c r="L6" s="211" t="s">
        <v>273</v>
      </c>
      <c r="M6" s="211"/>
      <c r="N6" s="211"/>
      <c r="O6" s="211" t="s">
        <v>274</v>
      </c>
      <c r="P6" s="211"/>
      <c r="Q6" s="211"/>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11" t="s">
        <v>317</v>
      </c>
      <c r="AN6" s="211"/>
      <c r="AO6" s="211"/>
      <c r="AP6" s="211" t="s">
        <v>271</v>
      </c>
      <c r="AQ6" s="211"/>
      <c r="AR6" s="211"/>
      <c r="AS6" s="211" t="s">
        <v>272</v>
      </c>
      <c r="AT6" s="211"/>
      <c r="AU6" s="211"/>
      <c r="AV6" s="211" t="s">
        <v>273</v>
      </c>
      <c r="AW6" s="211"/>
      <c r="AX6" s="211"/>
      <c r="AY6" s="211" t="s">
        <v>274</v>
      </c>
      <c r="AZ6" s="211"/>
      <c r="BA6" s="211"/>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11" t="s">
        <v>317</v>
      </c>
      <c r="BX6" s="211"/>
      <c r="BY6" s="211"/>
      <c r="BZ6" s="211" t="s">
        <v>271</v>
      </c>
      <c r="CA6" s="211"/>
      <c r="CB6" s="211"/>
      <c r="CC6" s="211" t="s">
        <v>272</v>
      </c>
      <c r="CD6" s="211"/>
      <c r="CE6" s="211"/>
      <c r="CF6" s="211" t="s">
        <v>273</v>
      </c>
      <c r="CG6" s="211"/>
      <c r="CH6" s="211"/>
      <c r="CI6" s="211" t="s">
        <v>274</v>
      </c>
      <c r="CJ6" s="211"/>
      <c r="CK6" s="211"/>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row>
    <row r="7" spans="1:110" x14ac:dyDescent="0.2">
      <c r="A7" s="211"/>
      <c r="B7" s="211"/>
      <c r="C7" s="211" t="s">
        <v>53</v>
      </c>
      <c r="D7" s="211" t="s">
        <v>54</v>
      </c>
      <c r="E7" s="211" t="s">
        <v>55</v>
      </c>
      <c r="F7" s="211">
        <v>1</v>
      </c>
      <c r="G7" s="211"/>
      <c r="H7" s="211"/>
      <c r="I7" s="211">
        <v>1</v>
      </c>
      <c r="J7" s="211"/>
      <c r="K7" s="211"/>
      <c r="L7" s="211">
        <v>1</v>
      </c>
      <c r="M7" s="211"/>
      <c r="N7" s="211"/>
      <c r="O7" s="211">
        <v>1</v>
      </c>
      <c r="P7" s="211"/>
      <c r="Q7" s="211"/>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11" t="s">
        <v>53</v>
      </c>
      <c r="AN7" s="211" t="s">
        <v>54</v>
      </c>
      <c r="AO7" s="211" t="s">
        <v>55</v>
      </c>
      <c r="AP7" s="211">
        <v>1</v>
      </c>
      <c r="AQ7" s="211"/>
      <c r="AR7" s="211"/>
      <c r="AS7" s="211">
        <v>1</v>
      </c>
      <c r="AT7" s="211"/>
      <c r="AU7" s="211"/>
      <c r="AV7" s="211">
        <v>1</v>
      </c>
      <c r="AW7" s="211"/>
      <c r="AX7" s="211"/>
      <c r="AY7" s="211">
        <v>1</v>
      </c>
      <c r="AZ7" s="211"/>
      <c r="BA7" s="211"/>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11" t="s">
        <v>53</v>
      </c>
      <c r="BX7" s="211" t="s">
        <v>54</v>
      </c>
      <c r="BY7" s="211" t="s">
        <v>55</v>
      </c>
      <c r="BZ7" s="211">
        <v>1</v>
      </c>
      <c r="CA7" s="211"/>
      <c r="CB7" s="211"/>
      <c r="CC7" s="211">
        <v>1</v>
      </c>
      <c r="CD7" s="211"/>
      <c r="CE7" s="211"/>
      <c r="CF7" s="211">
        <v>1</v>
      </c>
      <c r="CG7" s="211"/>
      <c r="CH7" s="211"/>
      <c r="CI7" s="211">
        <v>1</v>
      </c>
      <c r="CJ7" s="211"/>
      <c r="CK7" s="211"/>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row>
    <row r="8" spans="1:110" x14ac:dyDescent="0.2">
      <c r="A8" s="211"/>
      <c r="B8" s="211"/>
      <c r="C8" s="211" t="s">
        <v>76</v>
      </c>
      <c r="D8" s="211" t="s">
        <v>76</v>
      </c>
      <c r="E8" s="211" t="s">
        <v>76</v>
      </c>
      <c r="F8" s="211" t="s">
        <v>317</v>
      </c>
      <c r="G8" s="211"/>
      <c r="H8" s="211"/>
      <c r="I8" s="211" t="s">
        <v>317</v>
      </c>
      <c r="J8" s="211"/>
      <c r="K8" s="211"/>
      <c r="L8" s="211" t="s">
        <v>317</v>
      </c>
      <c r="M8" s="211"/>
      <c r="N8" s="211"/>
      <c r="O8" s="211" t="s">
        <v>317</v>
      </c>
      <c r="P8" s="211"/>
      <c r="Q8" s="211"/>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11" t="s">
        <v>76</v>
      </c>
      <c r="AN8" s="211" t="s">
        <v>76</v>
      </c>
      <c r="AO8" s="211" t="s">
        <v>76</v>
      </c>
      <c r="AP8" s="211" t="s">
        <v>317</v>
      </c>
      <c r="AQ8" s="211"/>
      <c r="AR8" s="211"/>
      <c r="AS8" s="211" t="s">
        <v>317</v>
      </c>
      <c r="AT8" s="211"/>
      <c r="AU8" s="211"/>
      <c r="AV8" s="211" t="s">
        <v>317</v>
      </c>
      <c r="AW8" s="211"/>
      <c r="AX8" s="211"/>
      <c r="AY8" s="211" t="s">
        <v>317</v>
      </c>
      <c r="AZ8" s="211"/>
      <c r="BA8" s="211"/>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11" t="s">
        <v>76</v>
      </c>
      <c r="BX8" s="211" t="s">
        <v>76</v>
      </c>
      <c r="BY8" s="211" t="s">
        <v>76</v>
      </c>
      <c r="BZ8" s="211" t="s">
        <v>317</v>
      </c>
      <c r="CA8" s="211"/>
      <c r="CB8" s="211"/>
      <c r="CC8" s="211" t="s">
        <v>317</v>
      </c>
      <c r="CD8" s="211"/>
      <c r="CE8" s="211"/>
      <c r="CF8" s="211" t="s">
        <v>317</v>
      </c>
      <c r="CG8" s="211"/>
      <c r="CH8" s="211"/>
      <c r="CI8" s="211" t="s">
        <v>317</v>
      </c>
      <c r="CJ8" s="211"/>
      <c r="CK8" s="211"/>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row>
    <row r="9" spans="1:110" x14ac:dyDescent="0.2">
      <c r="A9" s="211"/>
      <c r="B9" s="211"/>
      <c r="C9" s="211" t="s">
        <v>53</v>
      </c>
      <c r="D9" s="211" t="s">
        <v>54</v>
      </c>
      <c r="E9" s="211" t="s">
        <v>55</v>
      </c>
      <c r="F9" s="211" t="s">
        <v>53</v>
      </c>
      <c r="G9" s="211" t="s">
        <v>54</v>
      </c>
      <c r="H9" s="211" t="s">
        <v>55</v>
      </c>
      <c r="I9" s="211" t="s">
        <v>53</v>
      </c>
      <c r="J9" s="211" t="s">
        <v>54</v>
      </c>
      <c r="K9" s="211" t="s">
        <v>55</v>
      </c>
      <c r="L9" s="211" t="s">
        <v>53</v>
      </c>
      <c r="M9" s="211" t="s">
        <v>54</v>
      </c>
      <c r="N9" s="211" t="s">
        <v>55</v>
      </c>
      <c r="O9" s="211" t="s">
        <v>53</v>
      </c>
      <c r="P9" s="211" t="s">
        <v>54</v>
      </c>
      <c r="Q9" s="211"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11" t="s">
        <v>53</v>
      </c>
      <c r="AN9" s="211" t="s">
        <v>54</v>
      </c>
      <c r="AO9" s="211" t="s">
        <v>55</v>
      </c>
      <c r="AP9" s="211" t="s">
        <v>53</v>
      </c>
      <c r="AQ9" s="211" t="s">
        <v>54</v>
      </c>
      <c r="AR9" s="211" t="s">
        <v>55</v>
      </c>
      <c r="AS9" s="211" t="s">
        <v>53</v>
      </c>
      <c r="AT9" s="211" t="s">
        <v>54</v>
      </c>
      <c r="AU9" s="211" t="s">
        <v>55</v>
      </c>
      <c r="AV9" s="211" t="s">
        <v>53</v>
      </c>
      <c r="AW9" s="211" t="s">
        <v>54</v>
      </c>
      <c r="AX9" s="211" t="s">
        <v>55</v>
      </c>
      <c r="AY9" s="211" t="s">
        <v>53</v>
      </c>
      <c r="AZ9" s="211" t="s">
        <v>54</v>
      </c>
      <c r="BA9" s="211"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11" t="s">
        <v>53</v>
      </c>
      <c r="BX9" s="211" t="s">
        <v>54</v>
      </c>
      <c r="BY9" s="211" t="s">
        <v>55</v>
      </c>
      <c r="BZ9" s="211" t="s">
        <v>53</v>
      </c>
      <c r="CA9" s="211" t="s">
        <v>54</v>
      </c>
      <c r="CB9" s="211" t="s">
        <v>55</v>
      </c>
      <c r="CC9" s="211" t="s">
        <v>53</v>
      </c>
      <c r="CD9" s="211" t="s">
        <v>54</v>
      </c>
      <c r="CE9" s="211" t="s">
        <v>55</v>
      </c>
      <c r="CF9" s="211" t="s">
        <v>53</v>
      </c>
      <c r="CG9" s="211" t="s">
        <v>54</v>
      </c>
      <c r="CH9" s="211" t="s">
        <v>55</v>
      </c>
      <c r="CI9" s="211" t="s">
        <v>53</v>
      </c>
      <c r="CJ9" s="211" t="s">
        <v>54</v>
      </c>
      <c r="CK9" s="211"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row>
    <row r="10" spans="1:110" x14ac:dyDescent="0.2">
      <c r="A10" s="211"/>
      <c r="B10" s="211"/>
      <c r="C10" s="211" t="s">
        <v>76</v>
      </c>
      <c r="D10" s="211" t="s">
        <v>76</v>
      </c>
      <c r="E10" s="211" t="s">
        <v>76</v>
      </c>
      <c r="F10" s="211" t="s">
        <v>76</v>
      </c>
      <c r="G10" s="211" t="s">
        <v>76</v>
      </c>
      <c r="H10" s="211" t="s">
        <v>76</v>
      </c>
      <c r="I10" s="211" t="s">
        <v>76</v>
      </c>
      <c r="J10" s="211" t="s">
        <v>76</v>
      </c>
      <c r="K10" s="211" t="s">
        <v>76</v>
      </c>
      <c r="L10" s="211" t="s">
        <v>76</v>
      </c>
      <c r="M10" s="211" t="s">
        <v>76</v>
      </c>
      <c r="N10" s="211" t="s">
        <v>76</v>
      </c>
      <c r="O10" s="211" t="s">
        <v>76</v>
      </c>
      <c r="P10" s="211" t="s">
        <v>76</v>
      </c>
      <c r="Q10" s="211"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11" t="s">
        <v>76</v>
      </c>
      <c r="AN10" s="211" t="s">
        <v>76</v>
      </c>
      <c r="AO10" s="211" t="s">
        <v>76</v>
      </c>
      <c r="AP10" s="211" t="s">
        <v>76</v>
      </c>
      <c r="AQ10" s="211" t="s">
        <v>76</v>
      </c>
      <c r="AR10" s="211" t="s">
        <v>76</v>
      </c>
      <c r="AS10" s="211" t="s">
        <v>76</v>
      </c>
      <c r="AT10" s="211" t="s">
        <v>76</v>
      </c>
      <c r="AU10" s="211" t="s">
        <v>76</v>
      </c>
      <c r="AV10" s="211" t="s">
        <v>76</v>
      </c>
      <c r="AW10" s="211" t="s">
        <v>76</v>
      </c>
      <c r="AX10" s="211" t="s">
        <v>76</v>
      </c>
      <c r="AY10" s="211" t="s">
        <v>76</v>
      </c>
      <c r="AZ10" s="211" t="s">
        <v>76</v>
      </c>
      <c r="BA10" s="211"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11" t="s">
        <v>76</v>
      </c>
      <c r="BX10" s="211" t="s">
        <v>76</v>
      </c>
      <c r="BY10" s="211" t="s">
        <v>76</v>
      </c>
      <c r="BZ10" s="211" t="s">
        <v>76</v>
      </c>
      <c r="CA10" s="211" t="s">
        <v>76</v>
      </c>
      <c r="CB10" s="211" t="s">
        <v>76</v>
      </c>
      <c r="CC10" s="211" t="s">
        <v>76</v>
      </c>
      <c r="CD10" s="211" t="s">
        <v>76</v>
      </c>
      <c r="CE10" s="211" t="s">
        <v>76</v>
      </c>
      <c r="CF10" s="211" t="s">
        <v>76</v>
      </c>
      <c r="CG10" s="211" t="s">
        <v>76</v>
      </c>
      <c r="CH10" s="211" t="s">
        <v>76</v>
      </c>
      <c r="CI10" s="211" t="s">
        <v>76</v>
      </c>
      <c r="CJ10" s="211" t="s">
        <v>76</v>
      </c>
      <c r="CK10" s="211"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row>
    <row r="11" spans="1:110" x14ac:dyDescent="0.2">
      <c r="A11" t="s">
        <v>102</v>
      </c>
      <c r="B11" t="s">
        <v>25</v>
      </c>
      <c r="C11">
        <v>29124</v>
      </c>
      <c r="D11">
        <v>24474</v>
      </c>
      <c r="E11">
        <v>53598</v>
      </c>
      <c r="F11">
        <v>82.8</v>
      </c>
      <c r="G11">
        <v>79.099999999999994</v>
      </c>
      <c r="H11">
        <v>81.099999999999994</v>
      </c>
      <c r="I11">
        <v>53.9</v>
      </c>
      <c r="J11">
        <v>49.1</v>
      </c>
      <c r="K11">
        <v>51.7</v>
      </c>
      <c r="L11">
        <v>96.7</v>
      </c>
      <c r="M11">
        <v>96.4</v>
      </c>
      <c r="N11">
        <v>96.5</v>
      </c>
      <c r="O11">
        <v>95.1</v>
      </c>
      <c r="P11">
        <v>94.8</v>
      </c>
      <c r="Q11">
        <v>95</v>
      </c>
      <c r="R11">
        <v>54.7</v>
      </c>
      <c r="S11">
        <v>50.3</v>
      </c>
      <c r="T11">
        <v>52.7</v>
      </c>
      <c r="U11">
        <v>27.4</v>
      </c>
      <c r="V11">
        <v>23.6</v>
      </c>
      <c r="W11">
        <v>25.7</v>
      </c>
      <c r="X11">
        <v>15.1</v>
      </c>
      <c r="Y11">
        <v>10.3</v>
      </c>
      <c r="Z11">
        <v>12.9</v>
      </c>
      <c r="AA11">
        <v>28052</v>
      </c>
      <c r="AB11">
        <v>23288</v>
      </c>
      <c r="AC11">
        <v>51340</v>
      </c>
      <c r="AD11">
        <v>69.400000000000006</v>
      </c>
      <c r="AE11">
        <v>60</v>
      </c>
      <c r="AF11">
        <v>65.099999999999994</v>
      </c>
      <c r="AG11">
        <v>28097</v>
      </c>
      <c r="AH11">
        <v>23478</v>
      </c>
      <c r="AI11">
        <v>51575</v>
      </c>
      <c r="AJ11">
        <v>64.099999999999994</v>
      </c>
      <c r="AK11">
        <v>64.5</v>
      </c>
      <c r="AL11">
        <v>64.3</v>
      </c>
      <c r="AM11">
        <v>206443</v>
      </c>
      <c r="AN11">
        <v>192189</v>
      </c>
      <c r="AO11">
        <v>398632</v>
      </c>
      <c r="AP11">
        <v>92.2</v>
      </c>
      <c r="AQ11">
        <v>88.6</v>
      </c>
      <c r="AR11">
        <v>90.5</v>
      </c>
      <c r="AS11">
        <v>76</v>
      </c>
      <c r="AT11">
        <v>69.5</v>
      </c>
      <c r="AU11">
        <v>72.900000000000006</v>
      </c>
      <c r="AV11">
        <v>99.1</v>
      </c>
      <c r="AW11">
        <v>98.9</v>
      </c>
      <c r="AX11">
        <v>99</v>
      </c>
      <c r="AY11">
        <v>98.6</v>
      </c>
      <c r="AZ11">
        <v>98.2</v>
      </c>
      <c r="BA11">
        <v>98.4</v>
      </c>
      <c r="BB11">
        <v>76.599999999999994</v>
      </c>
      <c r="BC11">
        <v>70.400000000000006</v>
      </c>
      <c r="BD11">
        <v>73.599999999999994</v>
      </c>
      <c r="BE11">
        <v>47.2</v>
      </c>
      <c r="BF11">
        <v>41</v>
      </c>
      <c r="BG11">
        <v>44.2</v>
      </c>
      <c r="BH11">
        <v>33.9</v>
      </c>
      <c r="BI11">
        <v>25</v>
      </c>
      <c r="BJ11">
        <v>29.6</v>
      </c>
      <c r="BK11">
        <v>201783</v>
      </c>
      <c r="BL11">
        <v>186475</v>
      </c>
      <c r="BM11">
        <v>388258</v>
      </c>
      <c r="BN11">
        <v>83</v>
      </c>
      <c r="BO11">
        <v>73.2</v>
      </c>
      <c r="BP11">
        <v>78.3</v>
      </c>
      <c r="BQ11">
        <v>201835</v>
      </c>
      <c r="BR11">
        <v>187660</v>
      </c>
      <c r="BS11">
        <v>389495</v>
      </c>
      <c r="BT11">
        <v>81.3</v>
      </c>
      <c r="BU11">
        <v>79.2</v>
      </c>
      <c r="BV11">
        <v>80.2</v>
      </c>
      <c r="BW11">
        <v>235567</v>
      </c>
      <c r="BX11">
        <v>216663</v>
      </c>
      <c r="BY11">
        <v>452230</v>
      </c>
      <c r="BZ11">
        <v>91</v>
      </c>
      <c r="CA11">
        <v>87.5</v>
      </c>
      <c r="CB11">
        <v>89.4</v>
      </c>
      <c r="CC11">
        <v>73.3</v>
      </c>
      <c r="CD11">
        <v>67.2</v>
      </c>
      <c r="CE11">
        <v>70.400000000000006</v>
      </c>
      <c r="CF11">
        <v>98.8</v>
      </c>
      <c r="CG11">
        <v>98.7</v>
      </c>
      <c r="CH11">
        <v>98.7</v>
      </c>
      <c r="CI11">
        <v>98.1</v>
      </c>
      <c r="CJ11">
        <v>97.8</v>
      </c>
      <c r="CK11">
        <v>98</v>
      </c>
      <c r="CL11">
        <v>73.900000000000006</v>
      </c>
      <c r="CM11">
        <v>68.2</v>
      </c>
      <c r="CN11">
        <v>71.099999999999994</v>
      </c>
      <c r="CO11">
        <v>44.8</v>
      </c>
      <c r="CP11">
        <v>39.1</v>
      </c>
      <c r="CQ11">
        <v>42</v>
      </c>
      <c r="CR11">
        <v>31.5</v>
      </c>
      <c r="CS11">
        <v>23.3</v>
      </c>
      <c r="CT11">
        <v>27.6</v>
      </c>
      <c r="CU11">
        <v>229835</v>
      </c>
      <c r="CV11">
        <v>209763</v>
      </c>
      <c r="CW11">
        <v>439598</v>
      </c>
      <c r="CX11">
        <v>81.3</v>
      </c>
      <c r="CY11">
        <v>71.8</v>
      </c>
      <c r="CZ11">
        <v>76.8</v>
      </c>
      <c r="DA11">
        <v>229932</v>
      </c>
      <c r="DB11">
        <v>211138</v>
      </c>
      <c r="DC11">
        <v>441070</v>
      </c>
      <c r="DD11">
        <v>79.2</v>
      </c>
      <c r="DE11">
        <v>77.5</v>
      </c>
      <c r="DF11">
        <v>78.400000000000006</v>
      </c>
    </row>
    <row r="12" spans="1:110" x14ac:dyDescent="0.2">
      <c r="B12" t="s">
        <v>103</v>
      </c>
      <c r="C12">
        <v>6555</v>
      </c>
      <c r="D12">
        <v>7855</v>
      </c>
      <c r="E12">
        <v>14410</v>
      </c>
      <c r="F12">
        <v>64.900000000000006</v>
      </c>
      <c r="G12">
        <v>60.9</v>
      </c>
      <c r="H12">
        <v>62.7</v>
      </c>
      <c r="I12">
        <v>20.100000000000001</v>
      </c>
      <c r="J12">
        <v>18.7</v>
      </c>
      <c r="K12">
        <v>19.3</v>
      </c>
      <c r="L12">
        <v>92.4</v>
      </c>
      <c r="M12">
        <v>91.6</v>
      </c>
      <c r="N12">
        <v>91.9</v>
      </c>
      <c r="O12">
        <v>85.4</v>
      </c>
      <c r="P12">
        <v>86.8</v>
      </c>
      <c r="Q12">
        <v>86.1</v>
      </c>
      <c r="R12">
        <v>20.6</v>
      </c>
      <c r="S12">
        <v>19.3</v>
      </c>
      <c r="T12">
        <v>19.899999999999999</v>
      </c>
      <c r="U12">
        <v>9</v>
      </c>
      <c r="V12">
        <v>7</v>
      </c>
      <c r="W12">
        <v>7.9</v>
      </c>
      <c r="X12">
        <v>3.2</v>
      </c>
      <c r="Y12">
        <v>2</v>
      </c>
      <c r="Z12">
        <v>2.5</v>
      </c>
      <c r="AA12">
        <v>6262</v>
      </c>
      <c r="AB12">
        <v>7516</v>
      </c>
      <c r="AC12">
        <v>13778</v>
      </c>
      <c r="AD12">
        <v>50.3</v>
      </c>
      <c r="AE12">
        <v>41.2</v>
      </c>
      <c r="AF12">
        <v>45.3</v>
      </c>
      <c r="AG12">
        <v>6283</v>
      </c>
      <c r="AH12">
        <v>7568</v>
      </c>
      <c r="AI12">
        <v>13851</v>
      </c>
      <c r="AJ12">
        <v>36.200000000000003</v>
      </c>
      <c r="AK12">
        <v>39.200000000000003</v>
      </c>
      <c r="AL12">
        <v>37.799999999999997</v>
      </c>
      <c r="AM12">
        <v>19208</v>
      </c>
      <c r="AN12">
        <v>29842</v>
      </c>
      <c r="AO12">
        <v>49050</v>
      </c>
      <c r="AP12">
        <v>73.900000000000006</v>
      </c>
      <c r="AQ12">
        <v>69.8</v>
      </c>
      <c r="AR12">
        <v>71.400000000000006</v>
      </c>
      <c r="AS12">
        <v>33.299999999999997</v>
      </c>
      <c r="AT12">
        <v>30</v>
      </c>
      <c r="AU12">
        <v>31.3</v>
      </c>
      <c r="AV12">
        <v>96.9</v>
      </c>
      <c r="AW12">
        <v>96.5</v>
      </c>
      <c r="AX12">
        <v>96.7</v>
      </c>
      <c r="AY12">
        <v>93.6</v>
      </c>
      <c r="AZ12">
        <v>93.8</v>
      </c>
      <c r="BA12">
        <v>93.7</v>
      </c>
      <c r="BB12">
        <v>33.9</v>
      </c>
      <c r="BC12">
        <v>30.9</v>
      </c>
      <c r="BD12">
        <v>32.1</v>
      </c>
      <c r="BE12">
        <v>16.899999999999999</v>
      </c>
      <c r="BF12">
        <v>13.5</v>
      </c>
      <c r="BG12">
        <v>14.8</v>
      </c>
      <c r="BH12">
        <v>8.1999999999999993</v>
      </c>
      <c r="BI12">
        <v>5.0999999999999996</v>
      </c>
      <c r="BJ12">
        <v>6.3</v>
      </c>
      <c r="BK12">
        <v>18452</v>
      </c>
      <c r="BL12">
        <v>28638</v>
      </c>
      <c r="BM12">
        <v>47090</v>
      </c>
      <c r="BN12">
        <v>61.9</v>
      </c>
      <c r="BO12">
        <v>52.1</v>
      </c>
      <c r="BP12">
        <v>56</v>
      </c>
      <c r="BQ12">
        <v>18467</v>
      </c>
      <c r="BR12">
        <v>28881</v>
      </c>
      <c r="BS12">
        <v>47348</v>
      </c>
      <c r="BT12">
        <v>51</v>
      </c>
      <c r="BU12">
        <v>53.6</v>
      </c>
      <c r="BV12">
        <v>52.5</v>
      </c>
      <c r="BW12">
        <v>25763</v>
      </c>
      <c r="BX12">
        <v>37697</v>
      </c>
      <c r="BY12">
        <v>63460</v>
      </c>
      <c r="BZ12">
        <v>71.599999999999994</v>
      </c>
      <c r="CA12">
        <v>68</v>
      </c>
      <c r="CB12">
        <v>69.400000000000006</v>
      </c>
      <c r="CC12">
        <v>30</v>
      </c>
      <c r="CD12">
        <v>27.7</v>
      </c>
      <c r="CE12">
        <v>28.6</v>
      </c>
      <c r="CF12">
        <v>95.7</v>
      </c>
      <c r="CG12">
        <v>95.5</v>
      </c>
      <c r="CH12">
        <v>95.6</v>
      </c>
      <c r="CI12">
        <v>91.5</v>
      </c>
      <c r="CJ12">
        <v>92.4</v>
      </c>
      <c r="CK12">
        <v>92</v>
      </c>
      <c r="CL12">
        <v>30.5</v>
      </c>
      <c r="CM12">
        <v>28.5</v>
      </c>
      <c r="CN12">
        <v>29.3</v>
      </c>
      <c r="CO12">
        <v>14.9</v>
      </c>
      <c r="CP12">
        <v>12.1</v>
      </c>
      <c r="CQ12">
        <v>13.2</v>
      </c>
      <c r="CR12">
        <v>6.9</v>
      </c>
      <c r="CS12">
        <v>4.5</v>
      </c>
      <c r="CT12">
        <v>5.5</v>
      </c>
      <c r="CU12">
        <v>24714</v>
      </c>
      <c r="CV12">
        <v>36154</v>
      </c>
      <c r="CW12">
        <v>60868</v>
      </c>
      <c r="CX12">
        <v>59</v>
      </c>
      <c r="CY12">
        <v>49.8</v>
      </c>
      <c r="CZ12">
        <v>53.6</v>
      </c>
      <c r="DA12">
        <v>24750</v>
      </c>
      <c r="DB12">
        <v>36449</v>
      </c>
      <c r="DC12">
        <v>61199</v>
      </c>
      <c r="DD12">
        <v>47.2</v>
      </c>
      <c r="DE12">
        <v>50.6</v>
      </c>
      <c r="DF12">
        <v>49.2</v>
      </c>
    </row>
    <row r="13" spans="1:110" x14ac:dyDescent="0.2">
      <c r="B13" t="s">
        <v>104</v>
      </c>
      <c r="C13">
        <v>4286</v>
      </c>
      <c r="D13">
        <v>5826</v>
      </c>
      <c r="E13">
        <v>10112</v>
      </c>
      <c r="F13">
        <v>52.8</v>
      </c>
      <c r="G13">
        <v>49.3</v>
      </c>
      <c r="H13">
        <v>50.7</v>
      </c>
      <c r="I13">
        <v>16.2</v>
      </c>
      <c r="J13">
        <v>13.7</v>
      </c>
      <c r="K13">
        <v>14.8</v>
      </c>
      <c r="L13">
        <v>82.2</v>
      </c>
      <c r="M13">
        <v>80.2</v>
      </c>
      <c r="N13">
        <v>81.099999999999994</v>
      </c>
      <c r="O13">
        <v>73.099999999999994</v>
      </c>
      <c r="P13">
        <v>72.8</v>
      </c>
      <c r="Q13">
        <v>72.900000000000006</v>
      </c>
      <c r="R13">
        <v>16.8</v>
      </c>
      <c r="S13">
        <v>14.6</v>
      </c>
      <c r="T13">
        <v>15.5</v>
      </c>
      <c r="U13">
        <v>6.7</v>
      </c>
      <c r="V13">
        <v>4.4000000000000004</v>
      </c>
      <c r="W13">
        <v>5.4</v>
      </c>
      <c r="X13">
        <v>2.8</v>
      </c>
      <c r="Y13">
        <v>1.3</v>
      </c>
      <c r="Z13">
        <v>1.9</v>
      </c>
      <c r="AA13">
        <v>4111</v>
      </c>
      <c r="AB13">
        <v>5555</v>
      </c>
      <c r="AC13">
        <v>9666</v>
      </c>
      <c r="AD13">
        <v>39.4</v>
      </c>
      <c r="AE13">
        <v>33.799999999999997</v>
      </c>
      <c r="AF13">
        <v>36.200000000000003</v>
      </c>
      <c r="AG13">
        <v>4130</v>
      </c>
      <c r="AH13">
        <v>5619</v>
      </c>
      <c r="AI13">
        <v>9749</v>
      </c>
      <c r="AJ13">
        <v>28.3</v>
      </c>
      <c r="AK13">
        <v>30</v>
      </c>
      <c r="AL13">
        <v>29.3</v>
      </c>
      <c r="AM13">
        <v>8986</v>
      </c>
      <c r="AN13">
        <v>14712</v>
      </c>
      <c r="AO13">
        <v>23698</v>
      </c>
      <c r="AP13">
        <v>62.9</v>
      </c>
      <c r="AQ13">
        <v>59</v>
      </c>
      <c r="AR13">
        <v>60.5</v>
      </c>
      <c r="AS13">
        <v>29.6</v>
      </c>
      <c r="AT13">
        <v>23.6</v>
      </c>
      <c r="AU13">
        <v>25.9</v>
      </c>
      <c r="AV13">
        <v>88.5</v>
      </c>
      <c r="AW13">
        <v>88.1</v>
      </c>
      <c r="AX13">
        <v>88.3</v>
      </c>
      <c r="AY13">
        <v>82</v>
      </c>
      <c r="AZ13">
        <v>83.3</v>
      </c>
      <c r="BA13">
        <v>82.8</v>
      </c>
      <c r="BB13">
        <v>30.5</v>
      </c>
      <c r="BC13">
        <v>24.5</v>
      </c>
      <c r="BD13">
        <v>26.7</v>
      </c>
      <c r="BE13">
        <v>14.3</v>
      </c>
      <c r="BF13">
        <v>10.199999999999999</v>
      </c>
      <c r="BG13">
        <v>11.7</v>
      </c>
      <c r="BH13">
        <v>7.6</v>
      </c>
      <c r="BI13">
        <v>3.9</v>
      </c>
      <c r="BJ13">
        <v>5.3</v>
      </c>
      <c r="BK13">
        <v>8681</v>
      </c>
      <c r="BL13">
        <v>14148</v>
      </c>
      <c r="BM13">
        <v>22829</v>
      </c>
      <c r="BN13">
        <v>53.2</v>
      </c>
      <c r="BO13">
        <v>43.6</v>
      </c>
      <c r="BP13">
        <v>47.2</v>
      </c>
      <c r="BQ13">
        <v>8683</v>
      </c>
      <c r="BR13">
        <v>14266</v>
      </c>
      <c r="BS13">
        <v>22949</v>
      </c>
      <c r="BT13">
        <v>43.1</v>
      </c>
      <c r="BU13">
        <v>43.6</v>
      </c>
      <c r="BV13">
        <v>43.4</v>
      </c>
      <c r="BW13">
        <v>13272</v>
      </c>
      <c r="BX13">
        <v>20538</v>
      </c>
      <c r="BY13">
        <v>33810</v>
      </c>
      <c r="BZ13">
        <v>59.6</v>
      </c>
      <c r="CA13">
        <v>56.3</v>
      </c>
      <c r="CB13">
        <v>57.6</v>
      </c>
      <c r="CC13">
        <v>25.3</v>
      </c>
      <c r="CD13">
        <v>20.8</v>
      </c>
      <c r="CE13">
        <v>22.6</v>
      </c>
      <c r="CF13">
        <v>86.5</v>
      </c>
      <c r="CG13">
        <v>85.9</v>
      </c>
      <c r="CH13">
        <v>86.1</v>
      </c>
      <c r="CI13">
        <v>79.099999999999994</v>
      </c>
      <c r="CJ13">
        <v>80.3</v>
      </c>
      <c r="CK13">
        <v>79.8</v>
      </c>
      <c r="CL13">
        <v>26.1</v>
      </c>
      <c r="CM13">
        <v>21.7</v>
      </c>
      <c r="CN13">
        <v>23.4</v>
      </c>
      <c r="CO13">
        <v>11.8</v>
      </c>
      <c r="CP13">
        <v>8.6</v>
      </c>
      <c r="CQ13">
        <v>9.8000000000000007</v>
      </c>
      <c r="CR13">
        <v>6.1</v>
      </c>
      <c r="CS13">
        <v>3.1</v>
      </c>
      <c r="CT13">
        <v>4.3</v>
      </c>
      <c r="CU13">
        <v>12792</v>
      </c>
      <c r="CV13">
        <v>19703</v>
      </c>
      <c r="CW13">
        <v>32495</v>
      </c>
      <c r="CX13">
        <v>48.8</v>
      </c>
      <c r="CY13">
        <v>40.799999999999997</v>
      </c>
      <c r="CZ13">
        <v>43.9</v>
      </c>
      <c r="DA13">
        <v>12813</v>
      </c>
      <c r="DB13">
        <v>19885</v>
      </c>
      <c r="DC13">
        <v>32698</v>
      </c>
      <c r="DD13">
        <v>38.4</v>
      </c>
      <c r="DE13">
        <v>39.799999999999997</v>
      </c>
      <c r="DF13">
        <v>39.200000000000003</v>
      </c>
    </row>
    <row r="14" spans="1:110" x14ac:dyDescent="0.2">
      <c r="B14" s="211" t="s">
        <v>27</v>
      </c>
      <c r="C14">
        <v>10841</v>
      </c>
      <c r="D14">
        <v>13681</v>
      </c>
      <c r="E14">
        <v>24522</v>
      </c>
      <c r="F14">
        <v>60.1</v>
      </c>
      <c r="G14">
        <v>56</v>
      </c>
      <c r="H14">
        <v>57.8</v>
      </c>
      <c r="I14">
        <v>18.600000000000001</v>
      </c>
      <c r="J14">
        <v>16.600000000000001</v>
      </c>
      <c r="K14">
        <v>17.5</v>
      </c>
      <c r="L14">
        <v>88.4</v>
      </c>
      <c r="M14">
        <v>86.7</v>
      </c>
      <c r="N14">
        <v>87.5</v>
      </c>
      <c r="O14">
        <v>80.5</v>
      </c>
      <c r="P14">
        <v>80.8</v>
      </c>
      <c r="Q14">
        <v>80.7</v>
      </c>
      <c r="R14">
        <v>19.100000000000001</v>
      </c>
      <c r="S14">
        <v>17.3</v>
      </c>
      <c r="T14">
        <v>18.100000000000001</v>
      </c>
      <c r="U14">
        <v>8.1</v>
      </c>
      <c r="V14">
        <v>5.9</v>
      </c>
      <c r="W14">
        <v>6.9</v>
      </c>
      <c r="X14">
        <v>3</v>
      </c>
      <c r="Y14">
        <v>1.7</v>
      </c>
      <c r="Z14">
        <v>2.2999999999999998</v>
      </c>
      <c r="AA14">
        <v>10373</v>
      </c>
      <c r="AB14">
        <v>13071</v>
      </c>
      <c r="AC14">
        <v>23444</v>
      </c>
      <c r="AD14">
        <v>46</v>
      </c>
      <c r="AE14">
        <v>38</v>
      </c>
      <c r="AF14">
        <v>41.5</v>
      </c>
      <c r="AG14">
        <v>10413</v>
      </c>
      <c r="AH14">
        <v>13187</v>
      </c>
      <c r="AI14">
        <v>23600</v>
      </c>
      <c r="AJ14">
        <v>33.1</v>
      </c>
      <c r="AK14">
        <v>35.299999999999997</v>
      </c>
      <c r="AL14">
        <v>34.299999999999997</v>
      </c>
      <c r="AM14">
        <v>28194</v>
      </c>
      <c r="AN14">
        <v>44554</v>
      </c>
      <c r="AO14">
        <v>72748</v>
      </c>
      <c r="AP14">
        <v>70.400000000000006</v>
      </c>
      <c r="AQ14">
        <v>66.3</v>
      </c>
      <c r="AR14">
        <v>67.8</v>
      </c>
      <c r="AS14">
        <v>32.1</v>
      </c>
      <c r="AT14">
        <v>27.9</v>
      </c>
      <c r="AU14">
        <v>29.6</v>
      </c>
      <c r="AV14">
        <v>94.2</v>
      </c>
      <c r="AW14">
        <v>93.7</v>
      </c>
      <c r="AX14">
        <v>93.9</v>
      </c>
      <c r="AY14">
        <v>89.9</v>
      </c>
      <c r="AZ14">
        <v>90.3</v>
      </c>
      <c r="BA14">
        <v>90.2</v>
      </c>
      <c r="BB14">
        <v>32.799999999999997</v>
      </c>
      <c r="BC14">
        <v>28.8</v>
      </c>
      <c r="BD14">
        <v>30.3</v>
      </c>
      <c r="BE14">
        <v>16</v>
      </c>
      <c r="BF14">
        <v>12.4</v>
      </c>
      <c r="BG14">
        <v>13.8</v>
      </c>
      <c r="BH14">
        <v>8</v>
      </c>
      <c r="BI14">
        <v>4.7</v>
      </c>
      <c r="BJ14">
        <v>6</v>
      </c>
      <c r="BK14">
        <v>27133</v>
      </c>
      <c r="BL14">
        <v>42786</v>
      </c>
      <c r="BM14">
        <v>69919</v>
      </c>
      <c r="BN14">
        <v>59.2</v>
      </c>
      <c r="BO14">
        <v>49.3</v>
      </c>
      <c r="BP14">
        <v>53.1</v>
      </c>
      <c r="BQ14">
        <v>27150</v>
      </c>
      <c r="BR14">
        <v>43147</v>
      </c>
      <c r="BS14">
        <v>70297</v>
      </c>
      <c r="BT14">
        <v>48.5</v>
      </c>
      <c r="BU14">
        <v>50.3</v>
      </c>
      <c r="BV14">
        <v>49.6</v>
      </c>
      <c r="BW14">
        <v>39035</v>
      </c>
      <c r="BX14">
        <v>58235</v>
      </c>
      <c r="BY14">
        <v>97270</v>
      </c>
      <c r="BZ14">
        <v>67.5</v>
      </c>
      <c r="CA14">
        <v>63.8</v>
      </c>
      <c r="CB14">
        <v>65.3</v>
      </c>
      <c r="CC14">
        <v>28.4</v>
      </c>
      <c r="CD14">
        <v>25.3</v>
      </c>
      <c r="CE14">
        <v>26.5</v>
      </c>
      <c r="CF14">
        <v>92.6</v>
      </c>
      <c r="CG14">
        <v>92.1</v>
      </c>
      <c r="CH14">
        <v>92.3</v>
      </c>
      <c r="CI14">
        <v>87.3</v>
      </c>
      <c r="CJ14">
        <v>88.1</v>
      </c>
      <c r="CK14">
        <v>87.8</v>
      </c>
      <c r="CL14">
        <v>29</v>
      </c>
      <c r="CM14">
        <v>26.1</v>
      </c>
      <c r="CN14">
        <v>27.3</v>
      </c>
      <c r="CO14">
        <v>13.8</v>
      </c>
      <c r="CP14">
        <v>10.9</v>
      </c>
      <c r="CQ14">
        <v>12</v>
      </c>
      <c r="CR14">
        <v>6.6</v>
      </c>
      <c r="CS14">
        <v>4</v>
      </c>
      <c r="CT14">
        <v>5.0999999999999996</v>
      </c>
      <c r="CU14">
        <v>37506</v>
      </c>
      <c r="CV14">
        <v>55857</v>
      </c>
      <c r="CW14">
        <v>93363</v>
      </c>
      <c r="CX14">
        <v>55.5</v>
      </c>
      <c r="CY14">
        <v>46.6</v>
      </c>
      <c r="CZ14">
        <v>50.2</v>
      </c>
      <c r="DA14">
        <v>37563</v>
      </c>
      <c r="DB14">
        <v>56334</v>
      </c>
      <c r="DC14">
        <v>93897</v>
      </c>
      <c r="DD14">
        <v>44.2</v>
      </c>
      <c r="DE14">
        <v>46.8</v>
      </c>
      <c r="DF14">
        <v>45.7</v>
      </c>
    </row>
    <row r="15" spans="1:110" x14ac:dyDescent="0.2">
      <c r="B15" s="211" t="s">
        <v>30</v>
      </c>
      <c r="C15">
        <v>1884</v>
      </c>
      <c r="D15">
        <v>5171</v>
      </c>
      <c r="E15">
        <v>7055</v>
      </c>
      <c r="F15">
        <v>20.3</v>
      </c>
      <c r="G15">
        <v>20.2</v>
      </c>
      <c r="H15">
        <v>20.2</v>
      </c>
      <c r="I15">
        <v>4</v>
      </c>
      <c r="J15">
        <v>4.0999999999999996</v>
      </c>
      <c r="K15">
        <v>4.0999999999999996</v>
      </c>
      <c r="L15">
        <v>38.9</v>
      </c>
      <c r="M15">
        <v>42.7</v>
      </c>
      <c r="N15">
        <v>41.7</v>
      </c>
      <c r="O15">
        <v>28.1</v>
      </c>
      <c r="P15">
        <v>34.200000000000003</v>
      </c>
      <c r="Q15">
        <v>32.6</v>
      </c>
      <c r="R15">
        <v>4</v>
      </c>
      <c r="S15">
        <v>4.4000000000000004</v>
      </c>
      <c r="T15">
        <v>4.3</v>
      </c>
      <c r="U15">
        <v>1.1000000000000001</v>
      </c>
      <c r="V15">
        <v>1.4</v>
      </c>
      <c r="W15">
        <v>1.3</v>
      </c>
      <c r="X15">
        <v>0.5</v>
      </c>
      <c r="Y15">
        <v>0.6</v>
      </c>
      <c r="Z15">
        <v>0.6</v>
      </c>
      <c r="AA15">
        <v>1817</v>
      </c>
      <c r="AB15">
        <v>4953</v>
      </c>
      <c r="AC15">
        <v>6770</v>
      </c>
      <c r="AD15">
        <v>18.899999999999999</v>
      </c>
      <c r="AE15">
        <v>17.2</v>
      </c>
      <c r="AF15">
        <v>17.7</v>
      </c>
      <c r="AG15">
        <v>1826</v>
      </c>
      <c r="AH15">
        <v>4947</v>
      </c>
      <c r="AI15">
        <v>6773</v>
      </c>
      <c r="AJ15">
        <v>10.1</v>
      </c>
      <c r="AK15">
        <v>14.6</v>
      </c>
      <c r="AL15">
        <v>13.4</v>
      </c>
      <c r="AM15">
        <v>3802</v>
      </c>
      <c r="AN15">
        <v>10903</v>
      </c>
      <c r="AO15">
        <v>14705</v>
      </c>
      <c r="AP15">
        <v>30.9</v>
      </c>
      <c r="AQ15">
        <v>33</v>
      </c>
      <c r="AR15">
        <v>32.5</v>
      </c>
      <c r="AS15">
        <v>11</v>
      </c>
      <c r="AT15">
        <v>12.4</v>
      </c>
      <c r="AU15">
        <v>12</v>
      </c>
      <c r="AV15">
        <v>51</v>
      </c>
      <c r="AW15">
        <v>58.3</v>
      </c>
      <c r="AX15">
        <v>56.5</v>
      </c>
      <c r="AY15">
        <v>41.3</v>
      </c>
      <c r="AZ15">
        <v>50.6</v>
      </c>
      <c r="BA15">
        <v>48.2</v>
      </c>
      <c r="BB15">
        <v>11</v>
      </c>
      <c r="BC15">
        <v>12.7</v>
      </c>
      <c r="BD15">
        <v>12.3</v>
      </c>
      <c r="BE15">
        <v>5</v>
      </c>
      <c r="BF15">
        <v>4.5</v>
      </c>
      <c r="BG15">
        <v>4.5999999999999996</v>
      </c>
      <c r="BH15">
        <v>2.7</v>
      </c>
      <c r="BI15">
        <v>2.2000000000000002</v>
      </c>
      <c r="BJ15">
        <v>2.2999999999999998</v>
      </c>
      <c r="BK15">
        <v>3666</v>
      </c>
      <c r="BL15">
        <v>10421</v>
      </c>
      <c r="BM15">
        <v>14087</v>
      </c>
      <c r="BN15">
        <v>29.5</v>
      </c>
      <c r="BO15">
        <v>30.6</v>
      </c>
      <c r="BP15">
        <v>30.3</v>
      </c>
      <c r="BQ15">
        <v>3678</v>
      </c>
      <c r="BR15">
        <v>10488</v>
      </c>
      <c r="BS15">
        <v>14166</v>
      </c>
      <c r="BT15">
        <v>20.399999999999999</v>
      </c>
      <c r="BU15">
        <v>27.5</v>
      </c>
      <c r="BV15">
        <v>25.7</v>
      </c>
      <c r="BW15">
        <v>5686</v>
      </c>
      <c r="BX15">
        <v>16074</v>
      </c>
      <c r="BY15">
        <v>21760</v>
      </c>
      <c r="BZ15">
        <v>27.4</v>
      </c>
      <c r="CA15">
        <v>28.9</v>
      </c>
      <c r="CB15">
        <v>28.5</v>
      </c>
      <c r="CC15">
        <v>8.6999999999999993</v>
      </c>
      <c r="CD15">
        <v>9.6999999999999993</v>
      </c>
      <c r="CE15">
        <v>9.5</v>
      </c>
      <c r="CF15">
        <v>47</v>
      </c>
      <c r="CG15">
        <v>53.3</v>
      </c>
      <c r="CH15">
        <v>51.7</v>
      </c>
      <c r="CI15">
        <v>37</v>
      </c>
      <c r="CJ15">
        <v>45.4</v>
      </c>
      <c r="CK15">
        <v>43.2</v>
      </c>
      <c r="CL15">
        <v>8.6999999999999993</v>
      </c>
      <c r="CM15">
        <v>10</v>
      </c>
      <c r="CN15">
        <v>9.6999999999999993</v>
      </c>
      <c r="CO15">
        <v>3.7</v>
      </c>
      <c r="CP15">
        <v>3.5</v>
      </c>
      <c r="CQ15">
        <v>3.6</v>
      </c>
      <c r="CR15">
        <v>2</v>
      </c>
      <c r="CS15">
        <v>1.7</v>
      </c>
      <c r="CT15">
        <v>1.7</v>
      </c>
      <c r="CU15">
        <v>5483</v>
      </c>
      <c r="CV15">
        <v>15374</v>
      </c>
      <c r="CW15">
        <v>20857</v>
      </c>
      <c r="CX15">
        <v>26</v>
      </c>
      <c r="CY15">
        <v>26.3</v>
      </c>
      <c r="CZ15">
        <v>26.2</v>
      </c>
      <c r="DA15">
        <v>5504</v>
      </c>
      <c r="DB15">
        <v>15435</v>
      </c>
      <c r="DC15">
        <v>20939</v>
      </c>
      <c r="DD15">
        <v>17</v>
      </c>
      <c r="DE15">
        <v>23.4</v>
      </c>
      <c r="DF15">
        <v>21.7</v>
      </c>
    </row>
    <row r="16" spans="1:110" x14ac:dyDescent="0.2">
      <c r="B16" s="211" t="s">
        <v>26</v>
      </c>
      <c r="C16">
        <v>12725</v>
      </c>
      <c r="D16">
        <v>18852</v>
      </c>
      <c r="E16">
        <v>31577</v>
      </c>
      <c r="F16">
        <v>54.2</v>
      </c>
      <c r="G16">
        <v>46.1</v>
      </c>
      <c r="H16">
        <v>49.4</v>
      </c>
      <c r="I16">
        <v>16.399999999999999</v>
      </c>
      <c r="J16">
        <v>13.2</v>
      </c>
      <c r="K16">
        <v>14.5</v>
      </c>
      <c r="L16">
        <v>81</v>
      </c>
      <c r="M16">
        <v>74.7</v>
      </c>
      <c r="N16">
        <v>77.2</v>
      </c>
      <c r="O16">
        <v>72.8</v>
      </c>
      <c r="P16">
        <v>68</v>
      </c>
      <c r="Q16">
        <v>69.900000000000006</v>
      </c>
      <c r="R16">
        <v>16.899999999999999</v>
      </c>
      <c r="S16">
        <v>13.8</v>
      </c>
      <c r="T16">
        <v>15</v>
      </c>
      <c r="U16">
        <v>7</v>
      </c>
      <c r="V16">
        <v>4.7</v>
      </c>
      <c r="W16">
        <v>5.6</v>
      </c>
      <c r="X16">
        <v>2.6</v>
      </c>
      <c r="Y16">
        <v>1.4</v>
      </c>
      <c r="Z16">
        <v>1.9</v>
      </c>
      <c r="AA16">
        <v>12190</v>
      </c>
      <c r="AB16">
        <v>18024</v>
      </c>
      <c r="AC16">
        <v>30214</v>
      </c>
      <c r="AD16">
        <v>41.9</v>
      </c>
      <c r="AE16">
        <v>32.299999999999997</v>
      </c>
      <c r="AF16">
        <v>36.200000000000003</v>
      </c>
      <c r="AG16">
        <v>12239</v>
      </c>
      <c r="AH16">
        <v>18134</v>
      </c>
      <c r="AI16">
        <v>30373</v>
      </c>
      <c r="AJ16">
        <v>29.6</v>
      </c>
      <c r="AK16">
        <v>29.6</v>
      </c>
      <c r="AL16">
        <v>29.6</v>
      </c>
      <c r="AM16">
        <v>31996</v>
      </c>
      <c r="AN16">
        <v>55457</v>
      </c>
      <c r="AO16">
        <v>87453</v>
      </c>
      <c r="AP16">
        <v>65.7</v>
      </c>
      <c r="AQ16">
        <v>59.7</v>
      </c>
      <c r="AR16">
        <v>61.9</v>
      </c>
      <c r="AS16">
        <v>29.6</v>
      </c>
      <c r="AT16">
        <v>24.9</v>
      </c>
      <c r="AU16">
        <v>26.6</v>
      </c>
      <c r="AV16">
        <v>89.1</v>
      </c>
      <c r="AW16">
        <v>86.8</v>
      </c>
      <c r="AX16">
        <v>87.6</v>
      </c>
      <c r="AY16">
        <v>84.1</v>
      </c>
      <c r="AZ16">
        <v>82.5</v>
      </c>
      <c r="BA16">
        <v>83.1</v>
      </c>
      <c r="BB16">
        <v>30.2</v>
      </c>
      <c r="BC16">
        <v>25.6</v>
      </c>
      <c r="BD16">
        <v>27.3</v>
      </c>
      <c r="BE16">
        <v>14.7</v>
      </c>
      <c r="BF16">
        <v>10.8</v>
      </c>
      <c r="BG16">
        <v>12.3</v>
      </c>
      <c r="BH16">
        <v>7.4</v>
      </c>
      <c r="BI16">
        <v>4.2</v>
      </c>
      <c r="BJ16">
        <v>5.4</v>
      </c>
      <c r="BK16">
        <v>30799</v>
      </c>
      <c r="BL16">
        <v>53207</v>
      </c>
      <c r="BM16">
        <v>84006</v>
      </c>
      <c r="BN16">
        <v>55.6</v>
      </c>
      <c r="BO16">
        <v>45.6</v>
      </c>
      <c r="BP16">
        <v>49.3</v>
      </c>
      <c r="BQ16">
        <v>30828</v>
      </c>
      <c r="BR16">
        <v>53635</v>
      </c>
      <c r="BS16">
        <v>84463</v>
      </c>
      <c r="BT16">
        <v>45.1</v>
      </c>
      <c r="BU16">
        <v>45.8</v>
      </c>
      <c r="BV16">
        <v>45.6</v>
      </c>
      <c r="BW16">
        <v>44721</v>
      </c>
      <c r="BX16">
        <v>74309</v>
      </c>
      <c r="BY16">
        <v>119030</v>
      </c>
      <c r="BZ16">
        <v>62.4</v>
      </c>
      <c r="CA16">
        <v>56.3</v>
      </c>
      <c r="CB16">
        <v>58.6</v>
      </c>
      <c r="CC16">
        <v>25.9</v>
      </c>
      <c r="CD16">
        <v>21.9</v>
      </c>
      <c r="CE16">
        <v>23.4</v>
      </c>
      <c r="CF16">
        <v>86.8</v>
      </c>
      <c r="CG16">
        <v>83.7</v>
      </c>
      <c r="CH16">
        <v>84.9</v>
      </c>
      <c r="CI16">
        <v>80.900000000000006</v>
      </c>
      <c r="CJ16">
        <v>78.900000000000006</v>
      </c>
      <c r="CK16">
        <v>79.599999999999994</v>
      </c>
      <c r="CL16">
        <v>26.4</v>
      </c>
      <c r="CM16">
        <v>22.6</v>
      </c>
      <c r="CN16">
        <v>24</v>
      </c>
      <c r="CO16">
        <v>12.5</v>
      </c>
      <c r="CP16">
        <v>9.3000000000000007</v>
      </c>
      <c r="CQ16">
        <v>10.5</v>
      </c>
      <c r="CR16">
        <v>6</v>
      </c>
      <c r="CS16">
        <v>3.5</v>
      </c>
      <c r="CT16">
        <v>4.5</v>
      </c>
      <c r="CU16">
        <v>42989</v>
      </c>
      <c r="CV16">
        <v>71231</v>
      </c>
      <c r="CW16">
        <v>114220</v>
      </c>
      <c r="CX16">
        <v>51.7</v>
      </c>
      <c r="CY16">
        <v>42.3</v>
      </c>
      <c r="CZ16">
        <v>45.8</v>
      </c>
      <c r="DA16">
        <v>43067</v>
      </c>
      <c r="DB16">
        <v>71769</v>
      </c>
      <c r="DC16">
        <v>114836</v>
      </c>
      <c r="DD16">
        <v>40.700000000000003</v>
      </c>
      <c r="DE16">
        <v>41.7</v>
      </c>
      <c r="DF16">
        <v>41.3</v>
      </c>
    </row>
    <row r="17" spans="2:110" x14ac:dyDescent="0.2">
      <c r="B17" s="42" t="s">
        <v>322</v>
      </c>
      <c r="C17">
        <v>41852</v>
      </c>
      <c r="D17">
        <v>43330</v>
      </c>
      <c r="E17">
        <v>85182</v>
      </c>
      <c r="F17">
        <v>74.099999999999994</v>
      </c>
      <c r="G17">
        <v>64.7</v>
      </c>
      <c r="H17">
        <v>69.3</v>
      </c>
      <c r="I17">
        <v>42.5</v>
      </c>
      <c r="J17">
        <v>33.5</v>
      </c>
      <c r="K17">
        <v>37.9</v>
      </c>
      <c r="L17">
        <v>91.9</v>
      </c>
      <c r="M17">
        <v>86.9</v>
      </c>
      <c r="N17">
        <v>89.4</v>
      </c>
      <c r="O17">
        <v>88.3</v>
      </c>
      <c r="P17">
        <v>83.2</v>
      </c>
      <c r="Q17">
        <v>85.7</v>
      </c>
      <c r="R17">
        <v>43.2</v>
      </c>
      <c r="S17">
        <v>34.4</v>
      </c>
      <c r="T17">
        <v>38.700000000000003</v>
      </c>
      <c r="U17">
        <v>21.2</v>
      </c>
      <c r="V17">
        <v>15.3</v>
      </c>
      <c r="W17">
        <v>18.2</v>
      </c>
      <c r="X17">
        <v>11.3</v>
      </c>
      <c r="Y17">
        <v>6.4</v>
      </c>
      <c r="Z17">
        <v>8.8000000000000007</v>
      </c>
      <c r="AA17">
        <v>40245</v>
      </c>
      <c r="AB17">
        <v>41315</v>
      </c>
      <c r="AC17">
        <v>81560</v>
      </c>
      <c r="AD17">
        <v>61</v>
      </c>
      <c r="AE17">
        <v>47.9</v>
      </c>
      <c r="AF17">
        <v>54.4</v>
      </c>
      <c r="AG17">
        <v>40339</v>
      </c>
      <c r="AH17">
        <v>41615</v>
      </c>
      <c r="AI17">
        <v>81954</v>
      </c>
      <c r="AJ17">
        <v>53.7</v>
      </c>
      <c r="AK17">
        <v>49.3</v>
      </c>
      <c r="AL17">
        <v>51.5</v>
      </c>
      <c r="AM17">
        <v>238474</v>
      </c>
      <c r="AN17">
        <v>247678</v>
      </c>
      <c r="AO17">
        <v>486152</v>
      </c>
      <c r="AP17">
        <v>88.6</v>
      </c>
      <c r="AQ17">
        <v>82.1</v>
      </c>
      <c r="AR17">
        <v>85.3</v>
      </c>
      <c r="AS17">
        <v>69.8</v>
      </c>
      <c r="AT17">
        <v>59.5</v>
      </c>
      <c r="AU17">
        <v>64.599999999999994</v>
      </c>
      <c r="AV17">
        <v>97.8</v>
      </c>
      <c r="AW17">
        <v>96.2</v>
      </c>
      <c r="AX17">
        <v>97</v>
      </c>
      <c r="AY17">
        <v>96.6</v>
      </c>
      <c r="AZ17">
        <v>94.7</v>
      </c>
      <c r="BA17">
        <v>95.6</v>
      </c>
      <c r="BB17">
        <v>70.3</v>
      </c>
      <c r="BC17">
        <v>60.4</v>
      </c>
      <c r="BD17">
        <v>65.3</v>
      </c>
      <c r="BE17">
        <v>42.8</v>
      </c>
      <c r="BF17">
        <v>34.299999999999997</v>
      </c>
      <c r="BG17">
        <v>38.5</v>
      </c>
      <c r="BH17">
        <v>30.3</v>
      </c>
      <c r="BI17">
        <v>20.3</v>
      </c>
      <c r="BJ17">
        <v>25.2</v>
      </c>
      <c r="BK17">
        <v>232614</v>
      </c>
      <c r="BL17">
        <v>239709</v>
      </c>
      <c r="BM17">
        <v>472323</v>
      </c>
      <c r="BN17">
        <v>79.3</v>
      </c>
      <c r="BO17">
        <v>67.099999999999994</v>
      </c>
      <c r="BP17">
        <v>73.099999999999994</v>
      </c>
      <c r="BQ17">
        <v>232697</v>
      </c>
      <c r="BR17">
        <v>241322</v>
      </c>
      <c r="BS17">
        <v>474019</v>
      </c>
      <c r="BT17">
        <v>76.5</v>
      </c>
      <c r="BU17">
        <v>71.7</v>
      </c>
      <c r="BV17">
        <v>74.099999999999994</v>
      </c>
      <c r="BW17">
        <v>280326</v>
      </c>
      <c r="BX17">
        <v>291008</v>
      </c>
      <c r="BY17">
        <v>571334</v>
      </c>
      <c r="BZ17">
        <v>86.5</v>
      </c>
      <c r="CA17">
        <v>79.599999999999994</v>
      </c>
      <c r="CB17">
        <v>82.9</v>
      </c>
      <c r="CC17">
        <v>65.7</v>
      </c>
      <c r="CD17">
        <v>55.6</v>
      </c>
      <c r="CE17">
        <v>60.6</v>
      </c>
      <c r="CF17">
        <v>96.9</v>
      </c>
      <c r="CG17">
        <v>94.8</v>
      </c>
      <c r="CH17">
        <v>95.8</v>
      </c>
      <c r="CI17">
        <v>95.4</v>
      </c>
      <c r="CJ17">
        <v>93</v>
      </c>
      <c r="CK17">
        <v>94.2</v>
      </c>
      <c r="CL17">
        <v>66.3</v>
      </c>
      <c r="CM17">
        <v>56.5</v>
      </c>
      <c r="CN17">
        <v>61.3</v>
      </c>
      <c r="CO17">
        <v>39.6</v>
      </c>
      <c r="CP17">
        <v>31.5</v>
      </c>
      <c r="CQ17">
        <v>35.5</v>
      </c>
      <c r="CR17">
        <v>27.5</v>
      </c>
      <c r="CS17">
        <v>18.3</v>
      </c>
      <c r="CT17">
        <v>22.8</v>
      </c>
      <c r="CU17">
        <v>272859</v>
      </c>
      <c r="CV17">
        <v>281024</v>
      </c>
      <c r="CW17">
        <v>553883</v>
      </c>
      <c r="CX17">
        <v>76.599999999999994</v>
      </c>
      <c r="CY17">
        <v>64.3</v>
      </c>
      <c r="CZ17">
        <v>70.400000000000006</v>
      </c>
      <c r="DA17">
        <v>273036</v>
      </c>
      <c r="DB17">
        <v>282937</v>
      </c>
      <c r="DC17">
        <v>555973</v>
      </c>
      <c r="DD17">
        <v>73.099999999999994</v>
      </c>
      <c r="DE17">
        <v>68.400000000000006</v>
      </c>
      <c r="DF17">
        <v>70.7</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Y26"/>
  <sheetViews>
    <sheetView zoomScaleNormal="100" workbookViewId="0">
      <pane ySplit="8" topLeftCell="A9" activePane="bottomLeft" state="frozen"/>
      <selection pane="bottomLeft" activeCell="K3" sqref="K3:N3"/>
    </sheetView>
  </sheetViews>
  <sheetFormatPr defaultRowHeight="11.25" x14ac:dyDescent="0.2"/>
  <cols>
    <col min="1" max="1" width="2.5703125" style="6" customWidth="1"/>
    <col min="2" max="2" width="19.140625" style="6" customWidth="1"/>
    <col min="3" max="3" width="11.5703125" style="6" customWidth="1"/>
    <col min="4" max="4" width="13.7109375" style="6" customWidth="1"/>
    <col min="5" max="5" width="10.7109375" style="6" customWidth="1"/>
    <col min="6" max="6" width="13.7109375" style="6" customWidth="1"/>
    <col min="7" max="7" width="12" style="6" customWidth="1"/>
    <col min="8" max="8" width="13.7109375" style="6" customWidth="1"/>
    <col min="9" max="9" width="10.28515625" style="6" customWidth="1"/>
    <col min="10" max="10" width="13.7109375" style="6" customWidth="1"/>
    <col min="11" max="11" width="10.7109375" style="6" customWidth="1"/>
    <col min="12" max="12" width="13.7109375" style="6" customWidth="1"/>
    <col min="13" max="13" width="10.28515625" style="6" customWidth="1"/>
    <col min="14" max="14" width="13.7109375" style="6" customWidth="1"/>
    <col min="15" max="25" width="9.140625" style="6"/>
    <col min="26" max="26" width="9.140625" style="6" customWidth="1"/>
    <col min="27" max="28" width="9.140625" style="6" hidden="1" customWidth="1"/>
    <col min="29" max="31" width="9.140625" style="100"/>
    <col min="32" max="256" width="9.140625" style="6"/>
    <col min="257" max="257" width="2.5703125" style="6" customWidth="1"/>
    <col min="258" max="258" width="19.140625" style="6" customWidth="1"/>
    <col min="259" max="259" width="11.5703125" style="6" customWidth="1"/>
    <col min="260" max="260" width="13.7109375" style="6" customWidth="1"/>
    <col min="261" max="261" width="10.7109375" style="6" customWidth="1"/>
    <col min="262" max="262" width="13.7109375" style="6" customWidth="1"/>
    <col min="263" max="263" width="12" style="6" customWidth="1"/>
    <col min="264" max="264" width="13.7109375" style="6" customWidth="1"/>
    <col min="265" max="265" width="10.28515625" style="6" customWidth="1"/>
    <col min="266" max="266" width="13.7109375" style="6" customWidth="1"/>
    <col min="267" max="267" width="10.7109375" style="6" customWidth="1"/>
    <col min="268" max="268" width="13.7109375" style="6" customWidth="1"/>
    <col min="269" max="269" width="10.28515625" style="6" customWidth="1"/>
    <col min="270" max="270" width="13.7109375" style="6" customWidth="1"/>
    <col min="271" max="281" width="9.140625" style="6"/>
    <col min="282" max="284" width="9.140625" style="6" customWidth="1"/>
    <col min="285" max="512" width="9.140625" style="6"/>
    <col min="513" max="513" width="2.5703125" style="6" customWidth="1"/>
    <col min="514" max="514" width="19.140625" style="6" customWidth="1"/>
    <col min="515" max="515" width="11.5703125" style="6" customWidth="1"/>
    <col min="516" max="516" width="13.7109375" style="6" customWidth="1"/>
    <col min="517" max="517" width="10.7109375" style="6" customWidth="1"/>
    <col min="518" max="518" width="13.7109375" style="6" customWidth="1"/>
    <col min="519" max="519" width="12" style="6" customWidth="1"/>
    <col min="520" max="520" width="13.7109375" style="6" customWidth="1"/>
    <col min="521" max="521" width="10.28515625" style="6" customWidth="1"/>
    <col min="522" max="522" width="13.7109375" style="6" customWidth="1"/>
    <col min="523" max="523" width="10.7109375" style="6" customWidth="1"/>
    <col min="524" max="524" width="13.7109375" style="6" customWidth="1"/>
    <col min="525" max="525" width="10.28515625" style="6" customWidth="1"/>
    <col min="526" max="526" width="13.7109375" style="6" customWidth="1"/>
    <col min="527" max="537" width="9.140625" style="6"/>
    <col min="538" max="540" width="9.140625" style="6" customWidth="1"/>
    <col min="541" max="768" width="9.140625" style="6"/>
    <col min="769" max="769" width="2.5703125" style="6" customWidth="1"/>
    <col min="770" max="770" width="19.140625" style="6" customWidth="1"/>
    <col min="771" max="771" width="11.5703125" style="6" customWidth="1"/>
    <col min="772" max="772" width="13.7109375" style="6" customWidth="1"/>
    <col min="773" max="773" width="10.7109375" style="6" customWidth="1"/>
    <col min="774" max="774" width="13.7109375" style="6" customWidth="1"/>
    <col min="775" max="775" width="12" style="6" customWidth="1"/>
    <col min="776" max="776" width="13.7109375" style="6" customWidth="1"/>
    <col min="777" max="777" width="10.28515625" style="6" customWidth="1"/>
    <col min="778" max="778" width="13.7109375" style="6" customWidth="1"/>
    <col min="779" max="779" width="10.7109375" style="6" customWidth="1"/>
    <col min="780" max="780" width="13.7109375" style="6" customWidth="1"/>
    <col min="781" max="781" width="10.28515625" style="6" customWidth="1"/>
    <col min="782" max="782" width="13.7109375" style="6" customWidth="1"/>
    <col min="783" max="793" width="9.140625" style="6"/>
    <col min="794" max="796" width="9.140625" style="6" customWidth="1"/>
    <col min="797" max="1024" width="9.140625" style="6"/>
    <col min="1025" max="1025" width="2.5703125" style="6" customWidth="1"/>
    <col min="1026" max="1026" width="19.140625" style="6" customWidth="1"/>
    <col min="1027" max="1027" width="11.5703125" style="6" customWidth="1"/>
    <col min="1028" max="1028" width="13.7109375" style="6" customWidth="1"/>
    <col min="1029" max="1029" width="10.7109375" style="6" customWidth="1"/>
    <col min="1030" max="1030" width="13.7109375" style="6" customWidth="1"/>
    <col min="1031" max="1031" width="12" style="6" customWidth="1"/>
    <col min="1032" max="1032" width="13.7109375" style="6" customWidth="1"/>
    <col min="1033" max="1033" width="10.28515625" style="6" customWidth="1"/>
    <col min="1034" max="1034" width="13.7109375" style="6" customWidth="1"/>
    <col min="1035" max="1035" width="10.7109375" style="6" customWidth="1"/>
    <col min="1036" max="1036" width="13.7109375" style="6" customWidth="1"/>
    <col min="1037" max="1037" width="10.28515625" style="6" customWidth="1"/>
    <col min="1038" max="1038" width="13.7109375" style="6" customWidth="1"/>
    <col min="1039" max="1049" width="9.140625" style="6"/>
    <col min="1050" max="1052" width="9.140625" style="6" customWidth="1"/>
    <col min="1053" max="1280" width="9.140625" style="6"/>
    <col min="1281" max="1281" width="2.5703125" style="6" customWidth="1"/>
    <col min="1282" max="1282" width="19.140625" style="6" customWidth="1"/>
    <col min="1283" max="1283" width="11.5703125" style="6" customWidth="1"/>
    <col min="1284" max="1284" width="13.7109375" style="6" customWidth="1"/>
    <col min="1285" max="1285" width="10.7109375" style="6" customWidth="1"/>
    <col min="1286" max="1286" width="13.7109375" style="6" customWidth="1"/>
    <col min="1287" max="1287" width="12" style="6" customWidth="1"/>
    <col min="1288" max="1288" width="13.7109375" style="6" customWidth="1"/>
    <col min="1289" max="1289" width="10.28515625" style="6" customWidth="1"/>
    <col min="1290" max="1290" width="13.7109375" style="6" customWidth="1"/>
    <col min="1291" max="1291" width="10.7109375" style="6" customWidth="1"/>
    <col min="1292" max="1292" width="13.7109375" style="6" customWidth="1"/>
    <col min="1293" max="1293" width="10.28515625" style="6" customWidth="1"/>
    <col min="1294" max="1294" width="13.7109375" style="6" customWidth="1"/>
    <col min="1295" max="1305" width="9.140625" style="6"/>
    <col min="1306" max="1308" width="9.140625" style="6" customWidth="1"/>
    <col min="1309" max="1536" width="9.140625" style="6"/>
    <col min="1537" max="1537" width="2.5703125" style="6" customWidth="1"/>
    <col min="1538" max="1538" width="19.140625" style="6" customWidth="1"/>
    <col min="1539" max="1539" width="11.5703125" style="6" customWidth="1"/>
    <col min="1540" max="1540" width="13.7109375" style="6" customWidth="1"/>
    <col min="1541" max="1541" width="10.7109375" style="6" customWidth="1"/>
    <col min="1542" max="1542" width="13.7109375" style="6" customWidth="1"/>
    <col min="1543" max="1543" width="12" style="6" customWidth="1"/>
    <col min="1544" max="1544" width="13.7109375" style="6" customWidth="1"/>
    <col min="1545" max="1545" width="10.28515625" style="6" customWidth="1"/>
    <col min="1546" max="1546" width="13.7109375" style="6" customWidth="1"/>
    <col min="1547" max="1547" width="10.7109375" style="6" customWidth="1"/>
    <col min="1548" max="1548" width="13.7109375" style="6" customWidth="1"/>
    <col min="1549" max="1549" width="10.28515625" style="6" customWidth="1"/>
    <col min="1550" max="1550" width="13.7109375" style="6" customWidth="1"/>
    <col min="1551" max="1561" width="9.140625" style="6"/>
    <col min="1562" max="1564" width="9.140625" style="6" customWidth="1"/>
    <col min="1565" max="1792" width="9.140625" style="6"/>
    <col min="1793" max="1793" width="2.5703125" style="6" customWidth="1"/>
    <col min="1794" max="1794" width="19.140625" style="6" customWidth="1"/>
    <col min="1795" max="1795" width="11.5703125" style="6" customWidth="1"/>
    <col min="1796" max="1796" width="13.7109375" style="6" customWidth="1"/>
    <col min="1797" max="1797" width="10.7109375" style="6" customWidth="1"/>
    <col min="1798" max="1798" width="13.7109375" style="6" customWidth="1"/>
    <col min="1799" max="1799" width="12" style="6" customWidth="1"/>
    <col min="1800" max="1800" width="13.7109375" style="6" customWidth="1"/>
    <col min="1801" max="1801" width="10.28515625" style="6" customWidth="1"/>
    <col min="1802" max="1802" width="13.7109375" style="6" customWidth="1"/>
    <col min="1803" max="1803" width="10.7109375" style="6" customWidth="1"/>
    <col min="1804" max="1804" width="13.7109375" style="6" customWidth="1"/>
    <col min="1805" max="1805" width="10.28515625" style="6" customWidth="1"/>
    <col min="1806" max="1806" width="13.7109375" style="6" customWidth="1"/>
    <col min="1807" max="1817" width="9.140625" style="6"/>
    <col min="1818" max="1820" width="9.140625" style="6" customWidth="1"/>
    <col min="1821" max="2048" width="9.140625" style="6"/>
    <col min="2049" max="2049" width="2.5703125" style="6" customWidth="1"/>
    <col min="2050" max="2050" width="19.140625" style="6" customWidth="1"/>
    <col min="2051" max="2051" width="11.5703125" style="6" customWidth="1"/>
    <col min="2052" max="2052" width="13.7109375" style="6" customWidth="1"/>
    <col min="2053" max="2053" width="10.7109375" style="6" customWidth="1"/>
    <col min="2054" max="2054" width="13.7109375" style="6" customWidth="1"/>
    <col min="2055" max="2055" width="12" style="6" customWidth="1"/>
    <col min="2056" max="2056" width="13.7109375" style="6" customWidth="1"/>
    <col min="2057" max="2057" width="10.28515625" style="6" customWidth="1"/>
    <col min="2058" max="2058" width="13.7109375" style="6" customWidth="1"/>
    <col min="2059" max="2059" width="10.7109375" style="6" customWidth="1"/>
    <col min="2060" max="2060" width="13.7109375" style="6" customWidth="1"/>
    <col min="2061" max="2061" width="10.28515625" style="6" customWidth="1"/>
    <col min="2062" max="2062" width="13.7109375" style="6" customWidth="1"/>
    <col min="2063" max="2073" width="9.140625" style="6"/>
    <col min="2074" max="2076" width="9.140625" style="6" customWidth="1"/>
    <col min="2077" max="2304" width="9.140625" style="6"/>
    <col min="2305" max="2305" width="2.5703125" style="6" customWidth="1"/>
    <col min="2306" max="2306" width="19.140625" style="6" customWidth="1"/>
    <col min="2307" max="2307" width="11.5703125" style="6" customWidth="1"/>
    <col min="2308" max="2308" width="13.7109375" style="6" customWidth="1"/>
    <col min="2309" max="2309" width="10.7109375" style="6" customWidth="1"/>
    <col min="2310" max="2310" width="13.7109375" style="6" customWidth="1"/>
    <col min="2311" max="2311" width="12" style="6" customWidth="1"/>
    <col min="2312" max="2312" width="13.7109375" style="6" customWidth="1"/>
    <col min="2313" max="2313" width="10.28515625" style="6" customWidth="1"/>
    <col min="2314" max="2314" width="13.7109375" style="6" customWidth="1"/>
    <col min="2315" max="2315" width="10.7109375" style="6" customWidth="1"/>
    <col min="2316" max="2316" width="13.7109375" style="6" customWidth="1"/>
    <col min="2317" max="2317" width="10.28515625" style="6" customWidth="1"/>
    <col min="2318" max="2318" width="13.7109375" style="6" customWidth="1"/>
    <col min="2319" max="2329" width="9.140625" style="6"/>
    <col min="2330" max="2332" width="9.140625" style="6" customWidth="1"/>
    <col min="2333" max="2560" width="9.140625" style="6"/>
    <col min="2561" max="2561" width="2.5703125" style="6" customWidth="1"/>
    <col min="2562" max="2562" width="19.140625" style="6" customWidth="1"/>
    <col min="2563" max="2563" width="11.5703125" style="6" customWidth="1"/>
    <col min="2564" max="2564" width="13.7109375" style="6" customWidth="1"/>
    <col min="2565" max="2565" width="10.7109375" style="6" customWidth="1"/>
    <col min="2566" max="2566" width="13.7109375" style="6" customWidth="1"/>
    <col min="2567" max="2567" width="12" style="6" customWidth="1"/>
    <col min="2568" max="2568" width="13.7109375" style="6" customWidth="1"/>
    <col min="2569" max="2569" width="10.28515625" style="6" customWidth="1"/>
    <col min="2570" max="2570" width="13.7109375" style="6" customWidth="1"/>
    <col min="2571" max="2571" width="10.7109375" style="6" customWidth="1"/>
    <col min="2572" max="2572" width="13.7109375" style="6" customWidth="1"/>
    <col min="2573" max="2573" width="10.28515625" style="6" customWidth="1"/>
    <col min="2574" max="2574" width="13.7109375" style="6" customWidth="1"/>
    <col min="2575" max="2585" width="9.140625" style="6"/>
    <col min="2586" max="2588" width="9.140625" style="6" customWidth="1"/>
    <col min="2589" max="2816" width="9.140625" style="6"/>
    <col min="2817" max="2817" width="2.5703125" style="6" customWidth="1"/>
    <col min="2818" max="2818" width="19.140625" style="6" customWidth="1"/>
    <col min="2819" max="2819" width="11.5703125" style="6" customWidth="1"/>
    <col min="2820" max="2820" width="13.7109375" style="6" customWidth="1"/>
    <col min="2821" max="2821" width="10.7109375" style="6" customWidth="1"/>
    <col min="2822" max="2822" width="13.7109375" style="6" customWidth="1"/>
    <col min="2823" max="2823" width="12" style="6" customWidth="1"/>
    <col min="2824" max="2824" width="13.7109375" style="6" customWidth="1"/>
    <col min="2825" max="2825" width="10.28515625" style="6" customWidth="1"/>
    <col min="2826" max="2826" width="13.7109375" style="6" customWidth="1"/>
    <col min="2827" max="2827" width="10.7109375" style="6" customWidth="1"/>
    <col min="2828" max="2828" width="13.7109375" style="6" customWidth="1"/>
    <col min="2829" max="2829" width="10.28515625" style="6" customWidth="1"/>
    <col min="2830" max="2830" width="13.7109375" style="6" customWidth="1"/>
    <col min="2831" max="2841" width="9.140625" style="6"/>
    <col min="2842" max="2844" width="9.140625" style="6" customWidth="1"/>
    <col min="2845" max="3072" width="9.140625" style="6"/>
    <col min="3073" max="3073" width="2.5703125" style="6" customWidth="1"/>
    <col min="3074" max="3074" width="19.140625" style="6" customWidth="1"/>
    <col min="3075" max="3075" width="11.5703125" style="6" customWidth="1"/>
    <col min="3076" max="3076" width="13.7109375" style="6" customWidth="1"/>
    <col min="3077" max="3077" width="10.7109375" style="6" customWidth="1"/>
    <col min="3078" max="3078" width="13.7109375" style="6" customWidth="1"/>
    <col min="3079" max="3079" width="12" style="6" customWidth="1"/>
    <col min="3080" max="3080" width="13.7109375" style="6" customWidth="1"/>
    <col min="3081" max="3081" width="10.28515625" style="6" customWidth="1"/>
    <col min="3082" max="3082" width="13.7109375" style="6" customWidth="1"/>
    <col min="3083" max="3083" width="10.7109375" style="6" customWidth="1"/>
    <col min="3084" max="3084" width="13.7109375" style="6" customWidth="1"/>
    <col min="3085" max="3085" width="10.28515625" style="6" customWidth="1"/>
    <col min="3086" max="3086" width="13.7109375" style="6" customWidth="1"/>
    <col min="3087" max="3097" width="9.140625" style="6"/>
    <col min="3098" max="3100" width="9.140625" style="6" customWidth="1"/>
    <col min="3101" max="3328" width="9.140625" style="6"/>
    <col min="3329" max="3329" width="2.5703125" style="6" customWidth="1"/>
    <col min="3330" max="3330" width="19.140625" style="6" customWidth="1"/>
    <col min="3331" max="3331" width="11.5703125" style="6" customWidth="1"/>
    <col min="3332" max="3332" width="13.7109375" style="6" customWidth="1"/>
    <col min="3333" max="3333" width="10.7109375" style="6" customWidth="1"/>
    <col min="3334" max="3334" width="13.7109375" style="6" customWidth="1"/>
    <col min="3335" max="3335" width="12" style="6" customWidth="1"/>
    <col min="3336" max="3336" width="13.7109375" style="6" customWidth="1"/>
    <col min="3337" max="3337" width="10.28515625" style="6" customWidth="1"/>
    <col min="3338" max="3338" width="13.7109375" style="6" customWidth="1"/>
    <col min="3339" max="3339" width="10.7109375" style="6" customWidth="1"/>
    <col min="3340" max="3340" width="13.7109375" style="6" customWidth="1"/>
    <col min="3341" max="3341" width="10.28515625" style="6" customWidth="1"/>
    <col min="3342" max="3342" width="13.7109375" style="6" customWidth="1"/>
    <col min="3343" max="3353" width="9.140625" style="6"/>
    <col min="3354" max="3356" width="9.140625" style="6" customWidth="1"/>
    <col min="3357" max="3584" width="9.140625" style="6"/>
    <col min="3585" max="3585" width="2.5703125" style="6" customWidth="1"/>
    <col min="3586" max="3586" width="19.140625" style="6" customWidth="1"/>
    <col min="3587" max="3587" width="11.5703125" style="6" customWidth="1"/>
    <col min="3588" max="3588" width="13.7109375" style="6" customWidth="1"/>
    <col min="3589" max="3589" width="10.7109375" style="6" customWidth="1"/>
    <col min="3590" max="3590" width="13.7109375" style="6" customWidth="1"/>
    <col min="3591" max="3591" width="12" style="6" customWidth="1"/>
    <col min="3592" max="3592" width="13.7109375" style="6" customWidth="1"/>
    <col min="3593" max="3593" width="10.28515625" style="6" customWidth="1"/>
    <col min="3594" max="3594" width="13.7109375" style="6" customWidth="1"/>
    <col min="3595" max="3595" width="10.7109375" style="6" customWidth="1"/>
    <col min="3596" max="3596" width="13.7109375" style="6" customWidth="1"/>
    <col min="3597" max="3597" width="10.28515625" style="6" customWidth="1"/>
    <col min="3598" max="3598" width="13.7109375" style="6" customWidth="1"/>
    <col min="3599" max="3609" width="9.140625" style="6"/>
    <col min="3610" max="3612" width="9.140625" style="6" customWidth="1"/>
    <col min="3613" max="3840" width="9.140625" style="6"/>
    <col min="3841" max="3841" width="2.5703125" style="6" customWidth="1"/>
    <col min="3842" max="3842" width="19.140625" style="6" customWidth="1"/>
    <col min="3843" max="3843" width="11.5703125" style="6" customWidth="1"/>
    <col min="3844" max="3844" width="13.7109375" style="6" customWidth="1"/>
    <col min="3845" max="3845" width="10.7109375" style="6" customWidth="1"/>
    <col min="3846" max="3846" width="13.7109375" style="6" customWidth="1"/>
    <col min="3847" max="3847" width="12" style="6" customWidth="1"/>
    <col min="3848" max="3848" width="13.7109375" style="6" customWidth="1"/>
    <col min="3849" max="3849" width="10.28515625" style="6" customWidth="1"/>
    <col min="3850" max="3850" width="13.7109375" style="6" customWidth="1"/>
    <col min="3851" max="3851" width="10.7109375" style="6" customWidth="1"/>
    <col min="3852" max="3852" width="13.7109375" style="6" customWidth="1"/>
    <col min="3853" max="3853" width="10.28515625" style="6" customWidth="1"/>
    <col min="3854" max="3854" width="13.7109375" style="6" customWidth="1"/>
    <col min="3855" max="3865" width="9.140625" style="6"/>
    <col min="3866" max="3868" width="9.140625" style="6" customWidth="1"/>
    <col min="3869" max="4096" width="9.140625" style="6"/>
    <col min="4097" max="4097" width="2.5703125" style="6" customWidth="1"/>
    <col min="4098" max="4098" width="19.140625" style="6" customWidth="1"/>
    <col min="4099" max="4099" width="11.5703125" style="6" customWidth="1"/>
    <col min="4100" max="4100" width="13.7109375" style="6" customWidth="1"/>
    <col min="4101" max="4101" width="10.7109375" style="6" customWidth="1"/>
    <col min="4102" max="4102" width="13.7109375" style="6" customWidth="1"/>
    <col min="4103" max="4103" width="12" style="6" customWidth="1"/>
    <col min="4104" max="4104" width="13.7109375" style="6" customWidth="1"/>
    <col min="4105" max="4105" width="10.28515625" style="6" customWidth="1"/>
    <col min="4106" max="4106" width="13.7109375" style="6" customWidth="1"/>
    <col min="4107" max="4107" width="10.7109375" style="6" customWidth="1"/>
    <col min="4108" max="4108" width="13.7109375" style="6" customWidth="1"/>
    <col min="4109" max="4109" width="10.28515625" style="6" customWidth="1"/>
    <col min="4110" max="4110" width="13.7109375" style="6" customWidth="1"/>
    <col min="4111" max="4121" width="9.140625" style="6"/>
    <col min="4122" max="4124" width="9.140625" style="6" customWidth="1"/>
    <col min="4125" max="4352" width="9.140625" style="6"/>
    <col min="4353" max="4353" width="2.5703125" style="6" customWidth="1"/>
    <col min="4354" max="4354" width="19.140625" style="6" customWidth="1"/>
    <col min="4355" max="4355" width="11.5703125" style="6" customWidth="1"/>
    <col min="4356" max="4356" width="13.7109375" style="6" customWidth="1"/>
    <col min="4357" max="4357" width="10.7109375" style="6" customWidth="1"/>
    <col min="4358" max="4358" width="13.7109375" style="6" customWidth="1"/>
    <col min="4359" max="4359" width="12" style="6" customWidth="1"/>
    <col min="4360" max="4360" width="13.7109375" style="6" customWidth="1"/>
    <col min="4361" max="4361" width="10.28515625" style="6" customWidth="1"/>
    <col min="4362" max="4362" width="13.7109375" style="6" customWidth="1"/>
    <col min="4363" max="4363" width="10.7109375" style="6" customWidth="1"/>
    <col min="4364" max="4364" width="13.7109375" style="6" customWidth="1"/>
    <col min="4365" max="4365" width="10.28515625" style="6" customWidth="1"/>
    <col min="4366" max="4366" width="13.7109375" style="6" customWidth="1"/>
    <col min="4367" max="4377" width="9.140625" style="6"/>
    <col min="4378" max="4380" width="9.140625" style="6" customWidth="1"/>
    <col min="4381" max="4608" width="9.140625" style="6"/>
    <col min="4609" max="4609" width="2.5703125" style="6" customWidth="1"/>
    <col min="4610" max="4610" width="19.140625" style="6" customWidth="1"/>
    <col min="4611" max="4611" width="11.5703125" style="6" customWidth="1"/>
    <col min="4612" max="4612" width="13.7109375" style="6" customWidth="1"/>
    <col min="4613" max="4613" width="10.7109375" style="6" customWidth="1"/>
    <col min="4614" max="4614" width="13.7109375" style="6" customWidth="1"/>
    <col min="4615" max="4615" width="12" style="6" customWidth="1"/>
    <col min="4616" max="4616" width="13.7109375" style="6" customWidth="1"/>
    <col min="4617" max="4617" width="10.28515625" style="6" customWidth="1"/>
    <col min="4618" max="4618" width="13.7109375" style="6" customWidth="1"/>
    <col min="4619" max="4619" width="10.7109375" style="6" customWidth="1"/>
    <col min="4620" max="4620" width="13.7109375" style="6" customWidth="1"/>
    <col min="4621" max="4621" width="10.28515625" style="6" customWidth="1"/>
    <col min="4622" max="4622" width="13.7109375" style="6" customWidth="1"/>
    <col min="4623" max="4633" width="9.140625" style="6"/>
    <col min="4634" max="4636" width="9.140625" style="6" customWidth="1"/>
    <col min="4637" max="4864" width="9.140625" style="6"/>
    <col min="4865" max="4865" width="2.5703125" style="6" customWidth="1"/>
    <col min="4866" max="4866" width="19.140625" style="6" customWidth="1"/>
    <col min="4867" max="4867" width="11.5703125" style="6" customWidth="1"/>
    <col min="4868" max="4868" width="13.7109375" style="6" customWidth="1"/>
    <col min="4869" max="4869" width="10.7109375" style="6" customWidth="1"/>
    <col min="4870" max="4870" width="13.7109375" style="6" customWidth="1"/>
    <col min="4871" max="4871" width="12" style="6" customWidth="1"/>
    <col min="4872" max="4872" width="13.7109375" style="6" customWidth="1"/>
    <col min="4873" max="4873" width="10.28515625" style="6" customWidth="1"/>
    <col min="4874" max="4874" width="13.7109375" style="6" customWidth="1"/>
    <col min="4875" max="4875" width="10.7109375" style="6" customWidth="1"/>
    <col min="4876" max="4876" width="13.7109375" style="6" customWidth="1"/>
    <col min="4877" max="4877" width="10.28515625" style="6" customWidth="1"/>
    <col min="4878" max="4878" width="13.7109375" style="6" customWidth="1"/>
    <col min="4879" max="4889" width="9.140625" style="6"/>
    <col min="4890" max="4892" width="9.140625" style="6" customWidth="1"/>
    <col min="4893" max="5120" width="9.140625" style="6"/>
    <col min="5121" max="5121" width="2.5703125" style="6" customWidth="1"/>
    <col min="5122" max="5122" width="19.140625" style="6" customWidth="1"/>
    <col min="5123" max="5123" width="11.5703125" style="6" customWidth="1"/>
    <col min="5124" max="5124" width="13.7109375" style="6" customWidth="1"/>
    <col min="5125" max="5125" width="10.7109375" style="6" customWidth="1"/>
    <col min="5126" max="5126" width="13.7109375" style="6" customWidth="1"/>
    <col min="5127" max="5127" width="12" style="6" customWidth="1"/>
    <col min="5128" max="5128" width="13.7109375" style="6" customWidth="1"/>
    <col min="5129" max="5129" width="10.28515625" style="6" customWidth="1"/>
    <col min="5130" max="5130" width="13.7109375" style="6" customWidth="1"/>
    <col min="5131" max="5131" width="10.7109375" style="6" customWidth="1"/>
    <col min="5132" max="5132" width="13.7109375" style="6" customWidth="1"/>
    <col min="5133" max="5133" width="10.28515625" style="6" customWidth="1"/>
    <col min="5134" max="5134" width="13.7109375" style="6" customWidth="1"/>
    <col min="5135" max="5145" width="9.140625" style="6"/>
    <col min="5146" max="5148" width="9.140625" style="6" customWidth="1"/>
    <col min="5149" max="5376" width="9.140625" style="6"/>
    <col min="5377" max="5377" width="2.5703125" style="6" customWidth="1"/>
    <col min="5378" max="5378" width="19.140625" style="6" customWidth="1"/>
    <col min="5379" max="5379" width="11.5703125" style="6" customWidth="1"/>
    <col min="5380" max="5380" width="13.7109375" style="6" customWidth="1"/>
    <col min="5381" max="5381" width="10.7109375" style="6" customWidth="1"/>
    <col min="5382" max="5382" width="13.7109375" style="6" customWidth="1"/>
    <col min="5383" max="5383" width="12" style="6" customWidth="1"/>
    <col min="5384" max="5384" width="13.7109375" style="6" customWidth="1"/>
    <col min="5385" max="5385" width="10.28515625" style="6" customWidth="1"/>
    <col min="5386" max="5386" width="13.7109375" style="6" customWidth="1"/>
    <col min="5387" max="5387" width="10.7109375" style="6" customWidth="1"/>
    <col min="5388" max="5388" width="13.7109375" style="6" customWidth="1"/>
    <col min="5389" max="5389" width="10.28515625" style="6" customWidth="1"/>
    <col min="5390" max="5390" width="13.7109375" style="6" customWidth="1"/>
    <col min="5391" max="5401" width="9.140625" style="6"/>
    <col min="5402" max="5404" width="9.140625" style="6" customWidth="1"/>
    <col min="5405" max="5632" width="9.140625" style="6"/>
    <col min="5633" max="5633" width="2.5703125" style="6" customWidth="1"/>
    <col min="5634" max="5634" width="19.140625" style="6" customWidth="1"/>
    <col min="5635" max="5635" width="11.5703125" style="6" customWidth="1"/>
    <col min="5636" max="5636" width="13.7109375" style="6" customWidth="1"/>
    <col min="5637" max="5637" width="10.7109375" style="6" customWidth="1"/>
    <col min="5638" max="5638" width="13.7109375" style="6" customWidth="1"/>
    <col min="5639" max="5639" width="12" style="6" customWidth="1"/>
    <col min="5640" max="5640" width="13.7109375" style="6" customWidth="1"/>
    <col min="5641" max="5641" width="10.28515625" style="6" customWidth="1"/>
    <col min="5642" max="5642" width="13.7109375" style="6" customWidth="1"/>
    <col min="5643" max="5643" width="10.7109375" style="6" customWidth="1"/>
    <col min="5644" max="5644" width="13.7109375" style="6" customWidth="1"/>
    <col min="5645" max="5645" width="10.28515625" style="6" customWidth="1"/>
    <col min="5646" max="5646" width="13.7109375" style="6" customWidth="1"/>
    <col min="5647" max="5657" width="9.140625" style="6"/>
    <col min="5658" max="5660" width="9.140625" style="6" customWidth="1"/>
    <col min="5661" max="5888" width="9.140625" style="6"/>
    <col min="5889" max="5889" width="2.5703125" style="6" customWidth="1"/>
    <col min="5890" max="5890" width="19.140625" style="6" customWidth="1"/>
    <col min="5891" max="5891" width="11.5703125" style="6" customWidth="1"/>
    <col min="5892" max="5892" width="13.7109375" style="6" customWidth="1"/>
    <col min="5893" max="5893" width="10.7109375" style="6" customWidth="1"/>
    <col min="5894" max="5894" width="13.7109375" style="6" customWidth="1"/>
    <col min="5895" max="5895" width="12" style="6" customWidth="1"/>
    <col min="5896" max="5896" width="13.7109375" style="6" customWidth="1"/>
    <col min="5897" max="5897" width="10.28515625" style="6" customWidth="1"/>
    <col min="5898" max="5898" width="13.7109375" style="6" customWidth="1"/>
    <col min="5899" max="5899" width="10.7109375" style="6" customWidth="1"/>
    <col min="5900" max="5900" width="13.7109375" style="6" customWidth="1"/>
    <col min="5901" max="5901" width="10.28515625" style="6" customWidth="1"/>
    <col min="5902" max="5902" width="13.7109375" style="6" customWidth="1"/>
    <col min="5903" max="5913" width="9.140625" style="6"/>
    <col min="5914" max="5916" width="9.140625" style="6" customWidth="1"/>
    <col min="5917" max="6144" width="9.140625" style="6"/>
    <col min="6145" max="6145" width="2.5703125" style="6" customWidth="1"/>
    <col min="6146" max="6146" width="19.140625" style="6" customWidth="1"/>
    <col min="6147" max="6147" width="11.5703125" style="6" customWidth="1"/>
    <col min="6148" max="6148" width="13.7109375" style="6" customWidth="1"/>
    <col min="6149" max="6149" width="10.7109375" style="6" customWidth="1"/>
    <col min="6150" max="6150" width="13.7109375" style="6" customWidth="1"/>
    <col min="6151" max="6151" width="12" style="6" customWidth="1"/>
    <col min="6152" max="6152" width="13.7109375" style="6" customWidth="1"/>
    <col min="6153" max="6153" width="10.28515625" style="6" customWidth="1"/>
    <col min="6154" max="6154" width="13.7109375" style="6" customWidth="1"/>
    <col min="6155" max="6155" width="10.7109375" style="6" customWidth="1"/>
    <col min="6156" max="6156" width="13.7109375" style="6" customWidth="1"/>
    <col min="6157" max="6157" width="10.28515625" style="6" customWidth="1"/>
    <col min="6158" max="6158" width="13.7109375" style="6" customWidth="1"/>
    <col min="6159" max="6169" width="9.140625" style="6"/>
    <col min="6170" max="6172" width="9.140625" style="6" customWidth="1"/>
    <col min="6173" max="6400" width="9.140625" style="6"/>
    <col min="6401" max="6401" width="2.5703125" style="6" customWidth="1"/>
    <col min="6402" max="6402" width="19.140625" style="6" customWidth="1"/>
    <col min="6403" max="6403" width="11.5703125" style="6" customWidth="1"/>
    <col min="6404" max="6404" width="13.7109375" style="6" customWidth="1"/>
    <col min="6405" max="6405" width="10.7109375" style="6" customWidth="1"/>
    <col min="6406" max="6406" width="13.7109375" style="6" customWidth="1"/>
    <col min="6407" max="6407" width="12" style="6" customWidth="1"/>
    <col min="6408" max="6408" width="13.7109375" style="6" customWidth="1"/>
    <col min="6409" max="6409" width="10.28515625" style="6" customWidth="1"/>
    <col min="6410" max="6410" width="13.7109375" style="6" customWidth="1"/>
    <col min="6411" max="6411" width="10.7109375" style="6" customWidth="1"/>
    <col min="6412" max="6412" width="13.7109375" style="6" customWidth="1"/>
    <col min="6413" max="6413" width="10.28515625" style="6" customWidth="1"/>
    <col min="6414" max="6414" width="13.7109375" style="6" customWidth="1"/>
    <col min="6415" max="6425" width="9.140625" style="6"/>
    <col min="6426" max="6428" width="9.140625" style="6" customWidth="1"/>
    <col min="6429" max="6656" width="9.140625" style="6"/>
    <col min="6657" max="6657" width="2.5703125" style="6" customWidth="1"/>
    <col min="6658" max="6658" width="19.140625" style="6" customWidth="1"/>
    <col min="6659" max="6659" width="11.5703125" style="6" customWidth="1"/>
    <col min="6660" max="6660" width="13.7109375" style="6" customWidth="1"/>
    <col min="6661" max="6661" width="10.7109375" style="6" customWidth="1"/>
    <col min="6662" max="6662" width="13.7109375" style="6" customWidth="1"/>
    <col min="6663" max="6663" width="12" style="6" customWidth="1"/>
    <col min="6664" max="6664" width="13.7109375" style="6" customWidth="1"/>
    <col min="6665" max="6665" width="10.28515625" style="6" customWidth="1"/>
    <col min="6666" max="6666" width="13.7109375" style="6" customWidth="1"/>
    <col min="6667" max="6667" width="10.7109375" style="6" customWidth="1"/>
    <col min="6668" max="6668" width="13.7109375" style="6" customWidth="1"/>
    <col min="6669" max="6669" width="10.28515625" style="6" customWidth="1"/>
    <col min="6670" max="6670" width="13.7109375" style="6" customWidth="1"/>
    <col min="6671" max="6681" width="9.140625" style="6"/>
    <col min="6682" max="6684" width="9.140625" style="6" customWidth="1"/>
    <col min="6685" max="6912" width="9.140625" style="6"/>
    <col min="6913" max="6913" width="2.5703125" style="6" customWidth="1"/>
    <col min="6914" max="6914" width="19.140625" style="6" customWidth="1"/>
    <col min="6915" max="6915" width="11.5703125" style="6" customWidth="1"/>
    <col min="6916" max="6916" width="13.7109375" style="6" customWidth="1"/>
    <col min="6917" max="6917" width="10.7109375" style="6" customWidth="1"/>
    <col min="6918" max="6918" width="13.7109375" style="6" customWidth="1"/>
    <col min="6919" max="6919" width="12" style="6" customWidth="1"/>
    <col min="6920" max="6920" width="13.7109375" style="6" customWidth="1"/>
    <col min="6921" max="6921" width="10.28515625" style="6" customWidth="1"/>
    <col min="6922" max="6922" width="13.7109375" style="6" customWidth="1"/>
    <col min="6923" max="6923" width="10.7109375" style="6" customWidth="1"/>
    <col min="6924" max="6924" width="13.7109375" style="6" customWidth="1"/>
    <col min="6925" max="6925" width="10.28515625" style="6" customWidth="1"/>
    <col min="6926" max="6926" width="13.7109375" style="6" customWidth="1"/>
    <col min="6927" max="6937" width="9.140625" style="6"/>
    <col min="6938" max="6940" width="9.140625" style="6" customWidth="1"/>
    <col min="6941" max="7168" width="9.140625" style="6"/>
    <col min="7169" max="7169" width="2.5703125" style="6" customWidth="1"/>
    <col min="7170" max="7170" width="19.140625" style="6" customWidth="1"/>
    <col min="7171" max="7171" width="11.5703125" style="6" customWidth="1"/>
    <col min="7172" max="7172" width="13.7109375" style="6" customWidth="1"/>
    <col min="7173" max="7173" width="10.7109375" style="6" customWidth="1"/>
    <col min="7174" max="7174" width="13.7109375" style="6" customWidth="1"/>
    <col min="7175" max="7175" width="12" style="6" customWidth="1"/>
    <col min="7176" max="7176" width="13.7109375" style="6" customWidth="1"/>
    <col min="7177" max="7177" width="10.28515625" style="6" customWidth="1"/>
    <col min="7178" max="7178" width="13.7109375" style="6" customWidth="1"/>
    <col min="7179" max="7179" width="10.7109375" style="6" customWidth="1"/>
    <col min="7180" max="7180" width="13.7109375" style="6" customWidth="1"/>
    <col min="7181" max="7181" width="10.28515625" style="6" customWidth="1"/>
    <col min="7182" max="7182" width="13.7109375" style="6" customWidth="1"/>
    <col min="7183" max="7193" width="9.140625" style="6"/>
    <col min="7194" max="7196" width="9.140625" style="6" customWidth="1"/>
    <col min="7197" max="7424" width="9.140625" style="6"/>
    <col min="7425" max="7425" width="2.5703125" style="6" customWidth="1"/>
    <col min="7426" max="7426" width="19.140625" style="6" customWidth="1"/>
    <col min="7427" max="7427" width="11.5703125" style="6" customWidth="1"/>
    <col min="7428" max="7428" width="13.7109375" style="6" customWidth="1"/>
    <col min="7429" max="7429" width="10.7109375" style="6" customWidth="1"/>
    <col min="7430" max="7430" width="13.7109375" style="6" customWidth="1"/>
    <col min="7431" max="7431" width="12" style="6" customWidth="1"/>
    <col min="7432" max="7432" width="13.7109375" style="6" customWidth="1"/>
    <col min="7433" max="7433" width="10.28515625" style="6" customWidth="1"/>
    <col min="7434" max="7434" width="13.7109375" style="6" customWidth="1"/>
    <col min="7435" max="7435" width="10.7109375" style="6" customWidth="1"/>
    <col min="7436" max="7436" width="13.7109375" style="6" customWidth="1"/>
    <col min="7437" max="7437" width="10.28515625" style="6" customWidth="1"/>
    <col min="7438" max="7438" width="13.7109375" style="6" customWidth="1"/>
    <col min="7439" max="7449" width="9.140625" style="6"/>
    <col min="7450" max="7452" width="9.140625" style="6" customWidth="1"/>
    <col min="7453" max="7680" width="9.140625" style="6"/>
    <col min="7681" max="7681" width="2.5703125" style="6" customWidth="1"/>
    <col min="7682" max="7682" width="19.140625" style="6" customWidth="1"/>
    <col min="7683" max="7683" width="11.5703125" style="6" customWidth="1"/>
    <col min="7684" max="7684" width="13.7109375" style="6" customWidth="1"/>
    <col min="7685" max="7685" width="10.7109375" style="6" customWidth="1"/>
    <col min="7686" max="7686" width="13.7109375" style="6" customWidth="1"/>
    <col min="7687" max="7687" width="12" style="6" customWidth="1"/>
    <col min="7688" max="7688" width="13.7109375" style="6" customWidth="1"/>
    <col min="7689" max="7689" width="10.28515625" style="6" customWidth="1"/>
    <col min="7690" max="7690" width="13.7109375" style="6" customWidth="1"/>
    <col min="7691" max="7691" width="10.7109375" style="6" customWidth="1"/>
    <col min="7692" max="7692" width="13.7109375" style="6" customWidth="1"/>
    <col min="7693" max="7693" width="10.28515625" style="6" customWidth="1"/>
    <col min="7694" max="7694" width="13.7109375" style="6" customWidth="1"/>
    <col min="7695" max="7705" width="9.140625" style="6"/>
    <col min="7706" max="7708" width="9.140625" style="6" customWidth="1"/>
    <col min="7709" max="7936" width="9.140625" style="6"/>
    <col min="7937" max="7937" width="2.5703125" style="6" customWidth="1"/>
    <col min="7938" max="7938" width="19.140625" style="6" customWidth="1"/>
    <col min="7939" max="7939" width="11.5703125" style="6" customWidth="1"/>
    <col min="7940" max="7940" width="13.7109375" style="6" customWidth="1"/>
    <col min="7941" max="7941" width="10.7109375" style="6" customWidth="1"/>
    <col min="7942" max="7942" width="13.7109375" style="6" customWidth="1"/>
    <col min="7943" max="7943" width="12" style="6" customWidth="1"/>
    <col min="7944" max="7944" width="13.7109375" style="6" customWidth="1"/>
    <col min="7945" max="7945" width="10.28515625" style="6" customWidth="1"/>
    <col min="7946" max="7946" width="13.7109375" style="6" customWidth="1"/>
    <col min="7947" max="7947" width="10.7109375" style="6" customWidth="1"/>
    <col min="7948" max="7948" width="13.7109375" style="6" customWidth="1"/>
    <col min="7949" max="7949" width="10.28515625" style="6" customWidth="1"/>
    <col min="7950" max="7950" width="13.7109375" style="6" customWidth="1"/>
    <col min="7951" max="7961" width="9.140625" style="6"/>
    <col min="7962" max="7964" width="9.140625" style="6" customWidth="1"/>
    <col min="7965" max="8192" width="9.140625" style="6"/>
    <col min="8193" max="8193" width="2.5703125" style="6" customWidth="1"/>
    <col min="8194" max="8194" width="19.140625" style="6" customWidth="1"/>
    <col min="8195" max="8195" width="11.5703125" style="6" customWidth="1"/>
    <col min="8196" max="8196" width="13.7109375" style="6" customWidth="1"/>
    <col min="8197" max="8197" width="10.7109375" style="6" customWidth="1"/>
    <col min="8198" max="8198" width="13.7109375" style="6" customWidth="1"/>
    <col min="8199" max="8199" width="12" style="6" customWidth="1"/>
    <col min="8200" max="8200" width="13.7109375" style="6" customWidth="1"/>
    <col min="8201" max="8201" width="10.28515625" style="6" customWidth="1"/>
    <col min="8202" max="8202" width="13.7109375" style="6" customWidth="1"/>
    <col min="8203" max="8203" width="10.7109375" style="6" customWidth="1"/>
    <col min="8204" max="8204" width="13.7109375" style="6" customWidth="1"/>
    <col min="8205" max="8205" width="10.28515625" style="6" customWidth="1"/>
    <col min="8206" max="8206" width="13.7109375" style="6" customWidth="1"/>
    <col min="8207" max="8217" width="9.140625" style="6"/>
    <col min="8218" max="8220" width="9.140625" style="6" customWidth="1"/>
    <col min="8221" max="8448" width="9.140625" style="6"/>
    <col min="8449" max="8449" width="2.5703125" style="6" customWidth="1"/>
    <col min="8450" max="8450" width="19.140625" style="6" customWidth="1"/>
    <col min="8451" max="8451" width="11.5703125" style="6" customWidth="1"/>
    <col min="8452" max="8452" width="13.7109375" style="6" customWidth="1"/>
    <col min="8453" max="8453" width="10.7109375" style="6" customWidth="1"/>
    <col min="8454" max="8454" width="13.7109375" style="6" customWidth="1"/>
    <col min="8455" max="8455" width="12" style="6" customWidth="1"/>
    <col min="8456" max="8456" width="13.7109375" style="6" customWidth="1"/>
    <col min="8457" max="8457" width="10.28515625" style="6" customWidth="1"/>
    <col min="8458" max="8458" width="13.7109375" style="6" customWidth="1"/>
    <col min="8459" max="8459" width="10.7109375" style="6" customWidth="1"/>
    <col min="8460" max="8460" width="13.7109375" style="6" customWidth="1"/>
    <col min="8461" max="8461" width="10.28515625" style="6" customWidth="1"/>
    <col min="8462" max="8462" width="13.7109375" style="6" customWidth="1"/>
    <col min="8463" max="8473" width="9.140625" style="6"/>
    <col min="8474" max="8476" width="9.140625" style="6" customWidth="1"/>
    <col min="8477" max="8704" width="9.140625" style="6"/>
    <col min="8705" max="8705" width="2.5703125" style="6" customWidth="1"/>
    <col min="8706" max="8706" width="19.140625" style="6" customWidth="1"/>
    <col min="8707" max="8707" width="11.5703125" style="6" customWidth="1"/>
    <col min="8708" max="8708" width="13.7109375" style="6" customWidth="1"/>
    <col min="8709" max="8709" width="10.7109375" style="6" customWidth="1"/>
    <col min="8710" max="8710" width="13.7109375" style="6" customWidth="1"/>
    <col min="8711" max="8711" width="12" style="6" customWidth="1"/>
    <col min="8712" max="8712" width="13.7109375" style="6" customWidth="1"/>
    <col min="8713" max="8713" width="10.28515625" style="6" customWidth="1"/>
    <col min="8714" max="8714" width="13.7109375" style="6" customWidth="1"/>
    <col min="8715" max="8715" width="10.7109375" style="6" customWidth="1"/>
    <col min="8716" max="8716" width="13.7109375" style="6" customWidth="1"/>
    <col min="8717" max="8717" width="10.28515625" style="6" customWidth="1"/>
    <col min="8718" max="8718" width="13.7109375" style="6" customWidth="1"/>
    <col min="8719" max="8729" width="9.140625" style="6"/>
    <col min="8730" max="8732" width="9.140625" style="6" customWidth="1"/>
    <col min="8733" max="8960" width="9.140625" style="6"/>
    <col min="8961" max="8961" width="2.5703125" style="6" customWidth="1"/>
    <col min="8962" max="8962" width="19.140625" style="6" customWidth="1"/>
    <col min="8963" max="8963" width="11.5703125" style="6" customWidth="1"/>
    <col min="8964" max="8964" width="13.7109375" style="6" customWidth="1"/>
    <col min="8965" max="8965" width="10.7109375" style="6" customWidth="1"/>
    <col min="8966" max="8966" width="13.7109375" style="6" customWidth="1"/>
    <col min="8967" max="8967" width="12" style="6" customWidth="1"/>
    <col min="8968" max="8968" width="13.7109375" style="6" customWidth="1"/>
    <col min="8969" max="8969" width="10.28515625" style="6" customWidth="1"/>
    <col min="8970" max="8970" width="13.7109375" style="6" customWidth="1"/>
    <col min="8971" max="8971" width="10.7109375" style="6" customWidth="1"/>
    <col min="8972" max="8972" width="13.7109375" style="6" customWidth="1"/>
    <col min="8973" max="8973" width="10.28515625" style="6" customWidth="1"/>
    <col min="8974" max="8974" width="13.7109375" style="6" customWidth="1"/>
    <col min="8975" max="8985" width="9.140625" style="6"/>
    <col min="8986" max="8988" width="9.140625" style="6" customWidth="1"/>
    <col min="8989" max="9216" width="9.140625" style="6"/>
    <col min="9217" max="9217" width="2.5703125" style="6" customWidth="1"/>
    <col min="9218" max="9218" width="19.140625" style="6" customWidth="1"/>
    <col min="9219" max="9219" width="11.5703125" style="6" customWidth="1"/>
    <col min="9220" max="9220" width="13.7109375" style="6" customWidth="1"/>
    <col min="9221" max="9221" width="10.7109375" style="6" customWidth="1"/>
    <col min="9222" max="9222" width="13.7109375" style="6" customWidth="1"/>
    <col min="9223" max="9223" width="12" style="6" customWidth="1"/>
    <col min="9224" max="9224" width="13.7109375" style="6" customWidth="1"/>
    <col min="9225" max="9225" width="10.28515625" style="6" customWidth="1"/>
    <col min="9226" max="9226" width="13.7109375" style="6" customWidth="1"/>
    <col min="9227" max="9227" width="10.7109375" style="6" customWidth="1"/>
    <col min="9228" max="9228" width="13.7109375" style="6" customWidth="1"/>
    <col min="9229" max="9229" width="10.28515625" style="6" customWidth="1"/>
    <col min="9230" max="9230" width="13.7109375" style="6" customWidth="1"/>
    <col min="9231" max="9241" width="9.140625" style="6"/>
    <col min="9242" max="9244" width="9.140625" style="6" customWidth="1"/>
    <col min="9245" max="9472" width="9.140625" style="6"/>
    <col min="9473" max="9473" width="2.5703125" style="6" customWidth="1"/>
    <col min="9474" max="9474" width="19.140625" style="6" customWidth="1"/>
    <col min="9475" max="9475" width="11.5703125" style="6" customWidth="1"/>
    <col min="9476" max="9476" width="13.7109375" style="6" customWidth="1"/>
    <col min="9477" max="9477" width="10.7109375" style="6" customWidth="1"/>
    <col min="9478" max="9478" width="13.7109375" style="6" customWidth="1"/>
    <col min="9479" max="9479" width="12" style="6" customWidth="1"/>
    <col min="9480" max="9480" width="13.7109375" style="6" customWidth="1"/>
    <col min="9481" max="9481" width="10.28515625" style="6" customWidth="1"/>
    <col min="9482" max="9482" width="13.7109375" style="6" customWidth="1"/>
    <col min="9483" max="9483" width="10.7109375" style="6" customWidth="1"/>
    <col min="9484" max="9484" width="13.7109375" style="6" customWidth="1"/>
    <col min="9485" max="9485" width="10.28515625" style="6" customWidth="1"/>
    <col min="9486" max="9486" width="13.7109375" style="6" customWidth="1"/>
    <col min="9487" max="9497" width="9.140625" style="6"/>
    <col min="9498" max="9500" width="9.140625" style="6" customWidth="1"/>
    <col min="9501" max="9728" width="9.140625" style="6"/>
    <col min="9729" max="9729" width="2.5703125" style="6" customWidth="1"/>
    <col min="9730" max="9730" width="19.140625" style="6" customWidth="1"/>
    <col min="9731" max="9731" width="11.5703125" style="6" customWidth="1"/>
    <col min="9732" max="9732" width="13.7109375" style="6" customWidth="1"/>
    <col min="9733" max="9733" width="10.7109375" style="6" customWidth="1"/>
    <col min="9734" max="9734" width="13.7109375" style="6" customWidth="1"/>
    <col min="9735" max="9735" width="12" style="6" customWidth="1"/>
    <col min="9736" max="9736" width="13.7109375" style="6" customWidth="1"/>
    <col min="9737" max="9737" width="10.28515625" style="6" customWidth="1"/>
    <col min="9738" max="9738" width="13.7109375" style="6" customWidth="1"/>
    <col min="9739" max="9739" width="10.7109375" style="6" customWidth="1"/>
    <col min="9740" max="9740" width="13.7109375" style="6" customWidth="1"/>
    <col min="9741" max="9741" width="10.28515625" style="6" customWidth="1"/>
    <col min="9742" max="9742" width="13.7109375" style="6" customWidth="1"/>
    <col min="9743" max="9753" width="9.140625" style="6"/>
    <col min="9754" max="9756" width="9.140625" style="6" customWidth="1"/>
    <col min="9757" max="9984" width="9.140625" style="6"/>
    <col min="9985" max="9985" width="2.5703125" style="6" customWidth="1"/>
    <col min="9986" max="9986" width="19.140625" style="6" customWidth="1"/>
    <col min="9987" max="9987" width="11.5703125" style="6" customWidth="1"/>
    <col min="9988" max="9988" width="13.7109375" style="6" customWidth="1"/>
    <col min="9989" max="9989" width="10.7109375" style="6" customWidth="1"/>
    <col min="9990" max="9990" width="13.7109375" style="6" customWidth="1"/>
    <col min="9991" max="9991" width="12" style="6" customWidth="1"/>
    <col min="9992" max="9992" width="13.7109375" style="6" customWidth="1"/>
    <col min="9993" max="9993" width="10.28515625" style="6" customWidth="1"/>
    <col min="9994" max="9994" width="13.7109375" style="6" customWidth="1"/>
    <col min="9995" max="9995" width="10.7109375" style="6" customWidth="1"/>
    <col min="9996" max="9996" width="13.7109375" style="6" customWidth="1"/>
    <col min="9997" max="9997" width="10.28515625" style="6" customWidth="1"/>
    <col min="9998" max="9998" width="13.7109375" style="6" customWidth="1"/>
    <col min="9999" max="10009" width="9.140625" style="6"/>
    <col min="10010" max="10012" width="9.140625" style="6" customWidth="1"/>
    <col min="10013" max="10240" width="9.140625" style="6"/>
    <col min="10241" max="10241" width="2.5703125" style="6" customWidth="1"/>
    <col min="10242" max="10242" width="19.140625" style="6" customWidth="1"/>
    <col min="10243" max="10243" width="11.5703125" style="6" customWidth="1"/>
    <col min="10244" max="10244" width="13.7109375" style="6" customWidth="1"/>
    <col min="10245" max="10245" width="10.7109375" style="6" customWidth="1"/>
    <col min="10246" max="10246" width="13.7109375" style="6" customWidth="1"/>
    <col min="10247" max="10247" width="12" style="6" customWidth="1"/>
    <col min="10248" max="10248" width="13.7109375" style="6" customWidth="1"/>
    <col min="10249" max="10249" width="10.28515625" style="6" customWidth="1"/>
    <col min="10250" max="10250" width="13.7109375" style="6" customWidth="1"/>
    <col min="10251" max="10251" width="10.7109375" style="6" customWidth="1"/>
    <col min="10252" max="10252" width="13.7109375" style="6" customWidth="1"/>
    <col min="10253" max="10253" width="10.28515625" style="6" customWidth="1"/>
    <col min="10254" max="10254" width="13.7109375" style="6" customWidth="1"/>
    <col min="10255" max="10265" width="9.140625" style="6"/>
    <col min="10266" max="10268" width="9.140625" style="6" customWidth="1"/>
    <col min="10269" max="10496" width="9.140625" style="6"/>
    <col min="10497" max="10497" width="2.5703125" style="6" customWidth="1"/>
    <col min="10498" max="10498" width="19.140625" style="6" customWidth="1"/>
    <col min="10499" max="10499" width="11.5703125" style="6" customWidth="1"/>
    <col min="10500" max="10500" width="13.7109375" style="6" customWidth="1"/>
    <col min="10501" max="10501" width="10.7109375" style="6" customWidth="1"/>
    <col min="10502" max="10502" width="13.7109375" style="6" customWidth="1"/>
    <col min="10503" max="10503" width="12" style="6" customWidth="1"/>
    <col min="10504" max="10504" width="13.7109375" style="6" customWidth="1"/>
    <col min="10505" max="10505" width="10.28515625" style="6" customWidth="1"/>
    <col min="10506" max="10506" width="13.7109375" style="6" customWidth="1"/>
    <col min="10507" max="10507" width="10.7109375" style="6" customWidth="1"/>
    <col min="10508" max="10508" width="13.7109375" style="6" customWidth="1"/>
    <col min="10509" max="10509" width="10.28515625" style="6" customWidth="1"/>
    <col min="10510" max="10510" width="13.7109375" style="6" customWidth="1"/>
    <col min="10511" max="10521" width="9.140625" style="6"/>
    <col min="10522" max="10524" width="9.140625" style="6" customWidth="1"/>
    <col min="10525" max="10752" width="9.140625" style="6"/>
    <col min="10753" max="10753" width="2.5703125" style="6" customWidth="1"/>
    <col min="10754" max="10754" width="19.140625" style="6" customWidth="1"/>
    <col min="10755" max="10755" width="11.5703125" style="6" customWidth="1"/>
    <col min="10756" max="10756" width="13.7109375" style="6" customWidth="1"/>
    <col min="10757" max="10757" width="10.7109375" style="6" customWidth="1"/>
    <col min="10758" max="10758" width="13.7109375" style="6" customWidth="1"/>
    <col min="10759" max="10759" width="12" style="6" customWidth="1"/>
    <col min="10760" max="10760" width="13.7109375" style="6" customWidth="1"/>
    <col min="10761" max="10761" width="10.28515625" style="6" customWidth="1"/>
    <col min="10762" max="10762" width="13.7109375" style="6" customWidth="1"/>
    <col min="10763" max="10763" width="10.7109375" style="6" customWidth="1"/>
    <col min="10764" max="10764" width="13.7109375" style="6" customWidth="1"/>
    <col min="10765" max="10765" width="10.28515625" style="6" customWidth="1"/>
    <col min="10766" max="10766" width="13.7109375" style="6" customWidth="1"/>
    <col min="10767" max="10777" width="9.140625" style="6"/>
    <col min="10778" max="10780" width="9.140625" style="6" customWidth="1"/>
    <col min="10781" max="11008" width="9.140625" style="6"/>
    <col min="11009" max="11009" width="2.5703125" style="6" customWidth="1"/>
    <col min="11010" max="11010" width="19.140625" style="6" customWidth="1"/>
    <col min="11011" max="11011" width="11.5703125" style="6" customWidth="1"/>
    <col min="11012" max="11012" width="13.7109375" style="6" customWidth="1"/>
    <col min="11013" max="11013" width="10.7109375" style="6" customWidth="1"/>
    <col min="11014" max="11014" width="13.7109375" style="6" customWidth="1"/>
    <col min="11015" max="11015" width="12" style="6" customWidth="1"/>
    <col min="11016" max="11016" width="13.7109375" style="6" customWidth="1"/>
    <col min="11017" max="11017" width="10.28515625" style="6" customWidth="1"/>
    <col min="11018" max="11018" width="13.7109375" style="6" customWidth="1"/>
    <col min="11019" max="11019" width="10.7109375" style="6" customWidth="1"/>
    <col min="11020" max="11020" width="13.7109375" style="6" customWidth="1"/>
    <col min="11021" max="11021" width="10.28515625" style="6" customWidth="1"/>
    <col min="11022" max="11022" width="13.7109375" style="6" customWidth="1"/>
    <col min="11023" max="11033" width="9.140625" style="6"/>
    <col min="11034" max="11036" width="9.140625" style="6" customWidth="1"/>
    <col min="11037" max="11264" width="9.140625" style="6"/>
    <col min="11265" max="11265" width="2.5703125" style="6" customWidth="1"/>
    <col min="11266" max="11266" width="19.140625" style="6" customWidth="1"/>
    <col min="11267" max="11267" width="11.5703125" style="6" customWidth="1"/>
    <col min="11268" max="11268" width="13.7109375" style="6" customWidth="1"/>
    <col min="11269" max="11269" width="10.7109375" style="6" customWidth="1"/>
    <col min="11270" max="11270" width="13.7109375" style="6" customWidth="1"/>
    <col min="11271" max="11271" width="12" style="6" customWidth="1"/>
    <col min="11272" max="11272" width="13.7109375" style="6" customWidth="1"/>
    <col min="11273" max="11273" width="10.28515625" style="6" customWidth="1"/>
    <col min="11274" max="11274" width="13.7109375" style="6" customWidth="1"/>
    <col min="11275" max="11275" width="10.7109375" style="6" customWidth="1"/>
    <col min="11276" max="11276" width="13.7109375" style="6" customWidth="1"/>
    <col min="11277" max="11277" width="10.28515625" style="6" customWidth="1"/>
    <col min="11278" max="11278" width="13.7109375" style="6" customWidth="1"/>
    <col min="11279" max="11289" width="9.140625" style="6"/>
    <col min="11290" max="11292" width="9.140625" style="6" customWidth="1"/>
    <col min="11293" max="11520" width="9.140625" style="6"/>
    <col min="11521" max="11521" width="2.5703125" style="6" customWidth="1"/>
    <col min="11522" max="11522" width="19.140625" style="6" customWidth="1"/>
    <col min="11523" max="11523" width="11.5703125" style="6" customWidth="1"/>
    <col min="11524" max="11524" width="13.7109375" style="6" customWidth="1"/>
    <col min="11525" max="11525" width="10.7109375" style="6" customWidth="1"/>
    <col min="11526" max="11526" width="13.7109375" style="6" customWidth="1"/>
    <col min="11527" max="11527" width="12" style="6" customWidth="1"/>
    <col min="11528" max="11528" width="13.7109375" style="6" customWidth="1"/>
    <col min="11529" max="11529" width="10.28515625" style="6" customWidth="1"/>
    <col min="11530" max="11530" width="13.7109375" style="6" customWidth="1"/>
    <col min="11531" max="11531" width="10.7109375" style="6" customWidth="1"/>
    <col min="11532" max="11532" width="13.7109375" style="6" customWidth="1"/>
    <col min="11533" max="11533" width="10.28515625" style="6" customWidth="1"/>
    <col min="11534" max="11534" width="13.7109375" style="6" customWidth="1"/>
    <col min="11535" max="11545" width="9.140625" style="6"/>
    <col min="11546" max="11548" width="9.140625" style="6" customWidth="1"/>
    <col min="11549" max="11776" width="9.140625" style="6"/>
    <col min="11777" max="11777" width="2.5703125" style="6" customWidth="1"/>
    <col min="11778" max="11778" width="19.140625" style="6" customWidth="1"/>
    <col min="11779" max="11779" width="11.5703125" style="6" customWidth="1"/>
    <col min="11780" max="11780" width="13.7109375" style="6" customWidth="1"/>
    <col min="11781" max="11781" width="10.7109375" style="6" customWidth="1"/>
    <col min="11782" max="11782" width="13.7109375" style="6" customWidth="1"/>
    <col min="11783" max="11783" width="12" style="6" customWidth="1"/>
    <col min="11784" max="11784" width="13.7109375" style="6" customWidth="1"/>
    <col min="11785" max="11785" width="10.28515625" style="6" customWidth="1"/>
    <col min="11786" max="11786" width="13.7109375" style="6" customWidth="1"/>
    <col min="11787" max="11787" width="10.7109375" style="6" customWidth="1"/>
    <col min="11788" max="11788" width="13.7109375" style="6" customWidth="1"/>
    <col min="11789" max="11789" width="10.28515625" style="6" customWidth="1"/>
    <col min="11790" max="11790" width="13.7109375" style="6" customWidth="1"/>
    <col min="11791" max="11801" width="9.140625" style="6"/>
    <col min="11802" max="11804" width="9.140625" style="6" customWidth="1"/>
    <col min="11805" max="12032" width="9.140625" style="6"/>
    <col min="12033" max="12033" width="2.5703125" style="6" customWidth="1"/>
    <col min="12034" max="12034" width="19.140625" style="6" customWidth="1"/>
    <col min="12035" max="12035" width="11.5703125" style="6" customWidth="1"/>
    <col min="12036" max="12036" width="13.7109375" style="6" customWidth="1"/>
    <col min="12037" max="12037" width="10.7109375" style="6" customWidth="1"/>
    <col min="12038" max="12038" width="13.7109375" style="6" customWidth="1"/>
    <col min="12039" max="12039" width="12" style="6" customWidth="1"/>
    <col min="12040" max="12040" width="13.7109375" style="6" customWidth="1"/>
    <col min="12041" max="12041" width="10.28515625" style="6" customWidth="1"/>
    <col min="12042" max="12042" width="13.7109375" style="6" customWidth="1"/>
    <col min="12043" max="12043" width="10.7109375" style="6" customWidth="1"/>
    <col min="12044" max="12044" width="13.7109375" style="6" customWidth="1"/>
    <col min="12045" max="12045" width="10.28515625" style="6" customWidth="1"/>
    <col min="12046" max="12046" width="13.7109375" style="6" customWidth="1"/>
    <col min="12047" max="12057" width="9.140625" style="6"/>
    <col min="12058" max="12060" width="9.140625" style="6" customWidth="1"/>
    <col min="12061" max="12288" width="9.140625" style="6"/>
    <col min="12289" max="12289" width="2.5703125" style="6" customWidth="1"/>
    <col min="12290" max="12290" width="19.140625" style="6" customWidth="1"/>
    <col min="12291" max="12291" width="11.5703125" style="6" customWidth="1"/>
    <col min="12292" max="12292" width="13.7109375" style="6" customWidth="1"/>
    <col min="12293" max="12293" width="10.7109375" style="6" customWidth="1"/>
    <col min="12294" max="12294" width="13.7109375" style="6" customWidth="1"/>
    <col min="12295" max="12295" width="12" style="6" customWidth="1"/>
    <col min="12296" max="12296" width="13.7109375" style="6" customWidth="1"/>
    <col min="12297" max="12297" width="10.28515625" style="6" customWidth="1"/>
    <col min="12298" max="12298" width="13.7109375" style="6" customWidth="1"/>
    <col min="12299" max="12299" width="10.7109375" style="6" customWidth="1"/>
    <col min="12300" max="12300" width="13.7109375" style="6" customWidth="1"/>
    <col min="12301" max="12301" width="10.28515625" style="6" customWidth="1"/>
    <col min="12302" max="12302" width="13.7109375" style="6" customWidth="1"/>
    <col min="12303" max="12313" width="9.140625" style="6"/>
    <col min="12314" max="12316" width="9.140625" style="6" customWidth="1"/>
    <col min="12317" max="12544" width="9.140625" style="6"/>
    <col min="12545" max="12545" width="2.5703125" style="6" customWidth="1"/>
    <col min="12546" max="12546" width="19.140625" style="6" customWidth="1"/>
    <col min="12547" max="12547" width="11.5703125" style="6" customWidth="1"/>
    <col min="12548" max="12548" width="13.7109375" style="6" customWidth="1"/>
    <col min="12549" max="12549" width="10.7109375" style="6" customWidth="1"/>
    <col min="12550" max="12550" width="13.7109375" style="6" customWidth="1"/>
    <col min="12551" max="12551" width="12" style="6" customWidth="1"/>
    <col min="12552" max="12552" width="13.7109375" style="6" customWidth="1"/>
    <col min="12553" max="12553" width="10.28515625" style="6" customWidth="1"/>
    <col min="12554" max="12554" width="13.7109375" style="6" customWidth="1"/>
    <col min="12555" max="12555" width="10.7109375" style="6" customWidth="1"/>
    <col min="12556" max="12556" width="13.7109375" style="6" customWidth="1"/>
    <col min="12557" max="12557" width="10.28515625" style="6" customWidth="1"/>
    <col min="12558" max="12558" width="13.7109375" style="6" customWidth="1"/>
    <col min="12559" max="12569" width="9.140625" style="6"/>
    <col min="12570" max="12572" width="9.140625" style="6" customWidth="1"/>
    <col min="12573" max="12800" width="9.140625" style="6"/>
    <col min="12801" max="12801" width="2.5703125" style="6" customWidth="1"/>
    <col min="12802" max="12802" width="19.140625" style="6" customWidth="1"/>
    <col min="12803" max="12803" width="11.5703125" style="6" customWidth="1"/>
    <col min="12804" max="12804" width="13.7109375" style="6" customWidth="1"/>
    <col min="12805" max="12805" width="10.7109375" style="6" customWidth="1"/>
    <col min="12806" max="12806" width="13.7109375" style="6" customWidth="1"/>
    <col min="12807" max="12807" width="12" style="6" customWidth="1"/>
    <col min="12808" max="12808" width="13.7109375" style="6" customWidth="1"/>
    <col min="12809" max="12809" width="10.28515625" style="6" customWidth="1"/>
    <col min="12810" max="12810" width="13.7109375" style="6" customWidth="1"/>
    <col min="12811" max="12811" width="10.7109375" style="6" customWidth="1"/>
    <col min="12812" max="12812" width="13.7109375" style="6" customWidth="1"/>
    <col min="12813" max="12813" width="10.28515625" style="6" customWidth="1"/>
    <col min="12814" max="12814" width="13.7109375" style="6" customWidth="1"/>
    <col min="12815" max="12825" width="9.140625" style="6"/>
    <col min="12826" max="12828" width="9.140625" style="6" customWidth="1"/>
    <col min="12829" max="13056" width="9.140625" style="6"/>
    <col min="13057" max="13057" width="2.5703125" style="6" customWidth="1"/>
    <col min="13058" max="13058" width="19.140625" style="6" customWidth="1"/>
    <col min="13059" max="13059" width="11.5703125" style="6" customWidth="1"/>
    <col min="13060" max="13060" width="13.7109375" style="6" customWidth="1"/>
    <col min="13061" max="13061" width="10.7109375" style="6" customWidth="1"/>
    <col min="13062" max="13062" width="13.7109375" style="6" customWidth="1"/>
    <col min="13063" max="13063" width="12" style="6" customWidth="1"/>
    <col min="13064" max="13064" width="13.7109375" style="6" customWidth="1"/>
    <col min="13065" max="13065" width="10.28515625" style="6" customWidth="1"/>
    <col min="13066" max="13066" width="13.7109375" style="6" customWidth="1"/>
    <col min="13067" max="13067" width="10.7109375" style="6" customWidth="1"/>
    <col min="13068" max="13068" width="13.7109375" style="6" customWidth="1"/>
    <col min="13069" max="13069" width="10.28515625" style="6" customWidth="1"/>
    <col min="13070" max="13070" width="13.7109375" style="6" customWidth="1"/>
    <col min="13071" max="13081" width="9.140625" style="6"/>
    <col min="13082" max="13084" width="9.140625" style="6" customWidth="1"/>
    <col min="13085" max="13312" width="9.140625" style="6"/>
    <col min="13313" max="13313" width="2.5703125" style="6" customWidth="1"/>
    <col min="13314" max="13314" width="19.140625" style="6" customWidth="1"/>
    <col min="13315" max="13315" width="11.5703125" style="6" customWidth="1"/>
    <col min="13316" max="13316" width="13.7109375" style="6" customWidth="1"/>
    <col min="13317" max="13317" width="10.7109375" style="6" customWidth="1"/>
    <col min="13318" max="13318" width="13.7109375" style="6" customWidth="1"/>
    <col min="13319" max="13319" width="12" style="6" customWidth="1"/>
    <col min="13320" max="13320" width="13.7109375" style="6" customWidth="1"/>
    <col min="13321" max="13321" width="10.28515625" style="6" customWidth="1"/>
    <col min="13322" max="13322" width="13.7109375" style="6" customWidth="1"/>
    <col min="13323" max="13323" width="10.7109375" style="6" customWidth="1"/>
    <col min="13324" max="13324" width="13.7109375" style="6" customWidth="1"/>
    <col min="13325" max="13325" width="10.28515625" style="6" customWidth="1"/>
    <col min="13326" max="13326" width="13.7109375" style="6" customWidth="1"/>
    <col min="13327" max="13337" width="9.140625" style="6"/>
    <col min="13338" max="13340" width="9.140625" style="6" customWidth="1"/>
    <col min="13341" max="13568" width="9.140625" style="6"/>
    <col min="13569" max="13569" width="2.5703125" style="6" customWidth="1"/>
    <col min="13570" max="13570" width="19.140625" style="6" customWidth="1"/>
    <col min="13571" max="13571" width="11.5703125" style="6" customWidth="1"/>
    <col min="13572" max="13572" width="13.7109375" style="6" customWidth="1"/>
    <col min="13573" max="13573" width="10.7109375" style="6" customWidth="1"/>
    <col min="13574" max="13574" width="13.7109375" style="6" customWidth="1"/>
    <col min="13575" max="13575" width="12" style="6" customWidth="1"/>
    <col min="13576" max="13576" width="13.7109375" style="6" customWidth="1"/>
    <col min="13577" max="13577" width="10.28515625" style="6" customWidth="1"/>
    <col min="13578" max="13578" width="13.7109375" style="6" customWidth="1"/>
    <col min="13579" max="13579" width="10.7109375" style="6" customWidth="1"/>
    <col min="13580" max="13580" width="13.7109375" style="6" customWidth="1"/>
    <col min="13581" max="13581" width="10.28515625" style="6" customWidth="1"/>
    <col min="13582" max="13582" width="13.7109375" style="6" customWidth="1"/>
    <col min="13583" max="13593" width="9.140625" style="6"/>
    <col min="13594" max="13596" width="9.140625" style="6" customWidth="1"/>
    <col min="13597" max="13824" width="9.140625" style="6"/>
    <col min="13825" max="13825" width="2.5703125" style="6" customWidth="1"/>
    <col min="13826" max="13826" width="19.140625" style="6" customWidth="1"/>
    <col min="13827" max="13827" width="11.5703125" style="6" customWidth="1"/>
    <col min="13828" max="13828" width="13.7109375" style="6" customWidth="1"/>
    <col min="13829" max="13829" width="10.7109375" style="6" customWidth="1"/>
    <col min="13830" max="13830" width="13.7109375" style="6" customWidth="1"/>
    <col min="13831" max="13831" width="12" style="6" customWidth="1"/>
    <col min="13832" max="13832" width="13.7109375" style="6" customWidth="1"/>
    <col min="13833" max="13833" width="10.28515625" style="6" customWidth="1"/>
    <col min="13834" max="13834" width="13.7109375" style="6" customWidth="1"/>
    <col min="13835" max="13835" width="10.7109375" style="6" customWidth="1"/>
    <col min="13836" max="13836" width="13.7109375" style="6" customWidth="1"/>
    <col min="13837" max="13837" width="10.28515625" style="6" customWidth="1"/>
    <col min="13838" max="13838" width="13.7109375" style="6" customWidth="1"/>
    <col min="13839" max="13849" width="9.140625" style="6"/>
    <col min="13850" max="13852" width="9.140625" style="6" customWidth="1"/>
    <col min="13853" max="14080" width="9.140625" style="6"/>
    <col min="14081" max="14081" width="2.5703125" style="6" customWidth="1"/>
    <col min="14082" max="14082" width="19.140625" style="6" customWidth="1"/>
    <col min="14083" max="14083" width="11.5703125" style="6" customWidth="1"/>
    <col min="14084" max="14084" width="13.7109375" style="6" customWidth="1"/>
    <col min="14085" max="14085" width="10.7109375" style="6" customWidth="1"/>
    <col min="14086" max="14086" width="13.7109375" style="6" customWidth="1"/>
    <col min="14087" max="14087" width="12" style="6" customWidth="1"/>
    <col min="14088" max="14088" width="13.7109375" style="6" customWidth="1"/>
    <col min="14089" max="14089" width="10.28515625" style="6" customWidth="1"/>
    <col min="14090" max="14090" width="13.7109375" style="6" customWidth="1"/>
    <col min="14091" max="14091" width="10.7109375" style="6" customWidth="1"/>
    <col min="14092" max="14092" width="13.7109375" style="6" customWidth="1"/>
    <col min="14093" max="14093" width="10.28515625" style="6" customWidth="1"/>
    <col min="14094" max="14094" width="13.7109375" style="6" customWidth="1"/>
    <col min="14095" max="14105" width="9.140625" style="6"/>
    <col min="14106" max="14108" width="9.140625" style="6" customWidth="1"/>
    <col min="14109" max="14336" width="9.140625" style="6"/>
    <col min="14337" max="14337" width="2.5703125" style="6" customWidth="1"/>
    <col min="14338" max="14338" width="19.140625" style="6" customWidth="1"/>
    <col min="14339" max="14339" width="11.5703125" style="6" customWidth="1"/>
    <col min="14340" max="14340" width="13.7109375" style="6" customWidth="1"/>
    <col min="14341" max="14341" width="10.7109375" style="6" customWidth="1"/>
    <col min="14342" max="14342" width="13.7109375" style="6" customWidth="1"/>
    <col min="14343" max="14343" width="12" style="6" customWidth="1"/>
    <col min="14344" max="14344" width="13.7109375" style="6" customWidth="1"/>
    <col min="14345" max="14345" width="10.28515625" style="6" customWidth="1"/>
    <col min="14346" max="14346" width="13.7109375" style="6" customWidth="1"/>
    <col min="14347" max="14347" width="10.7109375" style="6" customWidth="1"/>
    <col min="14348" max="14348" width="13.7109375" style="6" customWidth="1"/>
    <col min="14349" max="14349" width="10.28515625" style="6" customWidth="1"/>
    <col min="14350" max="14350" width="13.7109375" style="6" customWidth="1"/>
    <col min="14351" max="14361" width="9.140625" style="6"/>
    <col min="14362" max="14364" width="9.140625" style="6" customWidth="1"/>
    <col min="14365" max="14592" width="9.140625" style="6"/>
    <col min="14593" max="14593" width="2.5703125" style="6" customWidth="1"/>
    <col min="14594" max="14594" width="19.140625" style="6" customWidth="1"/>
    <col min="14595" max="14595" width="11.5703125" style="6" customWidth="1"/>
    <col min="14596" max="14596" width="13.7109375" style="6" customWidth="1"/>
    <col min="14597" max="14597" width="10.7109375" style="6" customWidth="1"/>
    <col min="14598" max="14598" width="13.7109375" style="6" customWidth="1"/>
    <col min="14599" max="14599" width="12" style="6" customWidth="1"/>
    <col min="14600" max="14600" width="13.7109375" style="6" customWidth="1"/>
    <col min="14601" max="14601" width="10.28515625" style="6" customWidth="1"/>
    <col min="14602" max="14602" width="13.7109375" style="6" customWidth="1"/>
    <col min="14603" max="14603" width="10.7109375" style="6" customWidth="1"/>
    <col min="14604" max="14604" width="13.7109375" style="6" customWidth="1"/>
    <col min="14605" max="14605" width="10.28515625" style="6" customWidth="1"/>
    <col min="14606" max="14606" width="13.7109375" style="6" customWidth="1"/>
    <col min="14607" max="14617" width="9.140625" style="6"/>
    <col min="14618" max="14620" width="9.140625" style="6" customWidth="1"/>
    <col min="14621" max="14848" width="9.140625" style="6"/>
    <col min="14849" max="14849" width="2.5703125" style="6" customWidth="1"/>
    <col min="14850" max="14850" width="19.140625" style="6" customWidth="1"/>
    <col min="14851" max="14851" width="11.5703125" style="6" customWidth="1"/>
    <col min="14852" max="14852" width="13.7109375" style="6" customWidth="1"/>
    <col min="14853" max="14853" width="10.7109375" style="6" customWidth="1"/>
    <col min="14854" max="14854" width="13.7109375" style="6" customWidth="1"/>
    <col min="14855" max="14855" width="12" style="6" customWidth="1"/>
    <col min="14856" max="14856" width="13.7109375" style="6" customWidth="1"/>
    <col min="14857" max="14857" width="10.28515625" style="6" customWidth="1"/>
    <col min="14858" max="14858" width="13.7109375" style="6" customWidth="1"/>
    <col min="14859" max="14859" width="10.7109375" style="6" customWidth="1"/>
    <col min="14860" max="14860" width="13.7109375" style="6" customWidth="1"/>
    <col min="14861" max="14861" width="10.28515625" style="6" customWidth="1"/>
    <col min="14862" max="14862" width="13.7109375" style="6" customWidth="1"/>
    <col min="14863" max="14873" width="9.140625" style="6"/>
    <col min="14874" max="14876" width="9.140625" style="6" customWidth="1"/>
    <col min="14877" max="15104" width="9.140625" style="6"/>
    <col min="15105" max="15105" width="2.5703125" style="6" customWidth="1"/>
    <col min="15106" max="15106" width="19.140625" style="6" customWidth="1"/>
    <col min="15107" max="15107" width="11.5703125" style="6" customWidth="1"/>
    <col min="15108" max="15108" width="13.7109375" style="6" customWidth="1"/>
    <col min="15109" max="15109" width="10.7109375" style="6" customWidth="1"/>
    <col min="15110" max="15110" width="13.7109375" style="6" customWidth="1"/>
    <col min="15111" max="15111" width="12" style="6" customWidth="1"/>
    <col min="15112" max="15112" width="13.7109375" style="6" customWidth="1"/>
    <col min="15113" max="15113" width="10.28515625" style="6" customWidth="1"/>
    <col min="15114" max="15114" width="13.7109375" style="6" customWidth="1"/>
    <col min="15115" max="15115" width="10.7109375" style="6" customWidth="1"/>
    <col min="15116" max="15116" width="13.7109375" style="6" customWidth="1"/>
    <col min="15117" max="15117" width="10.28515625" style="6" customWidth="1"/>
    <col min="15118" max="15118" width="13.7109375" style="6" customWidth="1"/>
    <col min="15119" max="15129" width="9.140625" style="6"/>
    <col min="15130" max="15132" width="9.140625" style="6" customWidth="1"/>
    <col min="15133" max="15360" width="9.140625" style="6"/>
    <col min="15361" max="15361" width="2.5703125" style="6" customWidth="1"/>
    <col min="15362" max="15362" width="19.140625" style="6" customWidth="1"/>
    <col min="15363" max="15363" width="11.5703125" style="6" customWidth="1"/>
    <col min="15364" max="15364" width="13.7109375" style="6" customWidth="1"/>
    <col min="15365" max="15365" width="10.7109375" style="6" customWidth="1"/>
    <col min="15366" max="15366" width="13.7109375" style="6" customWidth="1"/>
    <col min="15367" max="15367" width="12" style="6" customWidth="1"/>
    <col min="15368" max="15368" width="13.7109375" style="6" customWidth="1"/>
    <col min="15369" max="15369" width="10.28515625" style="6" customWidth="1"/>
    <col min="15370" max="15370" width="13.7109375" style="6" customWidth="1"/>
    <col min="15371" max="15371" width="10.7109375" style="6" customWidth="1"/>
    <col min="15372" max="15372" width="13.7109375" style="6" customWidth="1"/>
    <col min="15373" max="15373" width="10.28515625" style="6" customWidth="1"/>
    <col min="15374" max="15374" width="13.7109375" style="6" customWidth="1"/>
    <col min="15375" max="15385" width="9.140625" style="6"/>
    <col min="15386" max="15388" width="9.140625" style="6" customWidth="1"/>
    <col min="15389" max="15616" width="9.140625" style="6"/>
    <col min="15617" max="15617" width="2.5703125" style="6" customWidth="1"/>
    <col min="15618" max="15618" width="19.140625" style="6" customWidth="1"/>
    <col min="15619" max="15619" width="11.5703125" style="6" customWidth="1"/>
    <col min="15620" max="15620" width="13.7109375" style="6" customWidth="1"/>
    <col min="15621" max="15621" width="10.7109375" style="6" customWidth="1"/>
    <col min="15622" max="15622" width="13.7109375" style="6" customWidth="1"/>
    <col min="15623" max="15623" width="12" style="6" customWidth="1"/>
    <col min="15624" max="15624" width="13.7109375" style="6" customWidth="1"/>
    <col min="15625" max="15625" width="10.28515625" style="6" customWidth="1"/>
    <col min="15626" max="15626" width="13.7109375" style="6" customWidth="1"/>
    <col min="15627" max="15627" width="10.7109375" style="6" customWidth="1"/>
    <col min="15628" max="15628" width="13.7109375" style="6" customWidth="1"/>
    <col min="15629" max="15629" width="10.28515625" style="6" customWidth="1"/>
    <col min="15630" max="15630" width="13.7109375" style="6" customWidth="1"/>
    <col min="15631" max="15641" width="9.140625" style="6"/>
    <col min="15642" max="15644" width="9.140625" style="6" customWidth="1"/>
    <col min="15645" max="15872" width="9.140625" style="6"/>
    <col min="15873" max="15873" width="2.5703125" style="6" customWidth="1"/>
    <col min="15874" max="15874" width="19.140625" style="6" customWidth="1"/>
    <col min="15875" max="15875" width="11.5703125" style="6" customWidth="1"/>
    <col min="15876" max="15876" width="13.7109375" style="6" customWidth="1"/>
    <col min="15877" max="15877" width="10.7109375" style="6" customWidth="1"/>
    <col min="15878" max="15878" width="13.7109375" style="6" customWidth="1"/>
    <col min="15879" max="15879" width="12" style="6" customWidth="1"/>
    <col min="15880" max="15880" width="13.7109375" style="6" customWidth="1"/>
    <col min="15881" max="15881" width="10.28515625" style="6" customWidth="1"/>
    <col min="15882" max="15882" width="13.7109375" style="6" customWidth="1"/>
    <col min="15883" max="15883" width="10.7109375" style="6" customWidth="1"/>
    <col min="15884" max="15884" width="13.7109375" style="6" customWidth="1"/>
    <col min="15885" max="15885" width="10.28515625" style="6" customWidth="1"/>
    <col min="15886" max="15886" width="13.7109375" style="6" customWidth="1"/>
    <col min="15887" max="15897" width="9.140625" style="6"/>
    <col min="15898" max="15900" width="9.140625" style="6" customWidth="1"/>
    <col min="15901" max="16128" width="9.140625" style="6"/>
    <col min="16129" max="16129" width="2.5703125" style="6" customWidth="1"/>
    <col min="16130" max="16130" width="19.140625" style="6" customWidth="1"/>
    <col min="16131" max="16131" width="11.5703125" style="6" customWidth="1"/>
    <col min="16132" max="16132" width="13.7109375" style="6" customWidth="1"/>
    <col min="16133" max="16133" width="10.7109375" style="6" customWidth="1"/>
    <col min="16134" max="16134" width="13.7109375" style="6" customWidth="1"/>
    <col min="16135" max="16135" width="12" style="6" customWidth="1"/>
    <col min="16136" max="16136" width="13.7109375" style="6" customWidth="1"/>
    <col min="16137" max="16137" width="10.28515625" style="6" customWidth="1"/>
    <col min="16138" max="16138" width="13.7109375" style="6" customWidth="1"/>
    <col min="16139" max="16139" width="10.7109375" style="6" customWidth="1"/>
    <col min="16140" max="16140" width="13.7109375" style="6" customWidth="1"/>
    <col min="16141" max="16141" width="10.28515625" style="6" customWidth="1"/>
    <col min="16142" max="16142" width="13.7109375" style="6" customWidth="1"/>
    <col min="16143" max="16153" width="9.140625" style="6"/>
    <col min="16154" max="16156" width="9.140625" style="6" customWidth="1"/>
    <col min="16157" max="16384" width="9.140625" style="6"/>
  </cols>
  <sheetData>
    <row r="1" spans="1:31" ht="14.25" customHeight="1" thickBot="1" x14ac:dyDescent="0.25">
      <c r="A1" s="98" t="s">
        <v>481</v>
      </c>
      <c r="B1" s="99"/>
      <c r="C1" s="99"/>
      <c r="D1" s="99"/>
      <c r="E1" s="99"/>
      <c r="F1" s="99"/>
      <c r="G1" s="99"/>
      <c r="H1" s="99"/>
      <c r="I1" s="36"/>
      <c r="AA1" s="238" t="s">
        <v>293</v>
      </c>
    </row>
    <row r="2" spans="1:31" ht="12.75" customHeight="1" x14ac:dyDescent="0.2">
      <c r="A2" s="99" t="s">
        <v>324</v>
      </c>
      <c r="B2" s="3"/>
      <c r="C2" s="99"/>
      <c r="D2" s="101"/>
      <c r="E2" s="101"/>
      <c r="F2" s="99"/>
      <c r="G2" s="99"/>
      <c r="H2" s="2"/>
      <c r="J2" s="379" t="s">
        <v>3</v>
      </c>
      <c r="K2" s="379"/>
      <c r="L2" s="380"/>
      <c r="M2" s="380"/>
      <c r="N2" s="381"/>
      <c r="AA2" s="238" t="s">
        <v>294</v>
      </c>
    </row>
    <row r="3" spans="1:31" ht="12.75" customHeight="1" x14ac:dyDescent="0.2">
      <c r="A3" s="3" t="s">
        <v>290</v>
      </c>
      <c r="B3" s="99"/>
      <c r="C3" s="99"/>
      <c r="D3" s="99"/>
      <c r="E3" s="99"/>
      <c r="F3" s="99"/>
      <c r="G3" s="99"/>
      <c r="H3" s="2"/>
      <c r="J3" s="382" t="s">
        <v>325</v>
      </c>
      <c r="K3" s="655" t="s">
        <v>294</v>
      </c>
      <c r="L3" s="802"/>
      <c r="M3" s="802"/>
      <c r="N3" s="801"/>
      <c r="AA3" s="238" t="s">
        <v>295</v>
      </c>
    </row>
    <row r="4" spans="1:31" ht="12.75" customHeight="1" x14ac:dyDescent="0.2">
      <c r="J4" s="382" t="s">
        <v>8</v>
      </c>
      <c r="K4" s="655" t="s">
        <v>9</v>
      </c>
      <c r="L4" s="802"/>
      <c r="M4" s="802"/>
      <c r="N4" s="801"/>
      <c r="AA4" s="238" t="s">
        <v>296</v>
      </c>
    </row>
    <row r="5" spans="1:31" ht="12.75" customHeight="1" thickBot="1" x14ac:dyDescent="0.25">
      <c r="J5" s="383" t="s">
        <v>11</v>
      </c>
      <c r="K5" s="659" t="s">
        <v>291</v>
      </c>
      <c r="L5" s="803"/>
      <c r="M5" s="803"/>
      <c r="N5" s="804"/>
      <c r="AA5" s="238" t="s">
        <v>326</v>
      </c>
    </row>
    <row r="6" spans="1:31" ht="12.75" x14ac:dyDescent="0.2">
      <c r="AA6" s="238" t="s">
        <v>328</v>
      </c>
    </row>
    <row r="7" spans="1:31" s="17" customFormat="1" ht="13.5" customHeight="1" x14ac:dyDescent="0.2">
      <c r="A7" s="749"/>
      <c r="B7" s="749"/>
      <c r="C7" s="805" t="s">
        <v>17</v>
      </c>
      <c r="D7" s="805"/>
      <c r="E7" s="805" t="s">
        <v>18</v>
      </c>
      <c r="F7" s="805"/>
      <c r="G7" s="805" t="s">
        <v>19</v>
      </c>
      <c r="H7" s="805"/>
      <c r="I7" s="805" t="s">
        <v>20</v>
      </c>
      <c r="J7" s="805"/>
      <c r="K7" s="805" t="s">
        <v>21</v>
      </c>
      <c r="L7" s="805"/>
      <c r="M7" s="805" t="s">
        <v>167</v>
      </c>
      <c r="N7" s="805"/>
      <c r="AA7" s="238" t="s">
        <v>329</v>
      </c>
      <c r="AC7" s="102"/>
      <c r="AE7" s="102"/>
    </row>
    <row r="8" spans="1:31" s="17" customFormat="1" ht="57" customHeight="1" x14ac:dyDescent="0.2">
      <c r="A8" s="750"/>
      <c r="B8" s="750"/>
      <c r="C8" s="127" t="s">
        <v>292</v>
      </c>
      <c r="D8" s="127" t="str">
        <f>IF($K$3=$AA$6,"Percentage "&amp;$K$3,IF($K$3=$AA$7,"Percentage "&amp;$K$3,"Percentage achieving "&amp;$K$3))</f>
        <v>Percentage achieving 5+ A*-C grades inc. English &amp; mathematics GCSEs</v>
      </c>
      <c r="E8" s="127" t="s">
        <v>292</v>
      </c>
      <c r="F8" s="127" t="str">
        <f>IF($K$3=$AA$6,"Percentage "&amp;$K$3,IF($K$3=$AA$7,"Percentage "&amp;$K$3,"Percentage achieving "&amp;$K$3))</f>
        <v>Percentage achieving 5+ A*-C grades inc. English &amp; mathematics GCSEs</v>
      </c>
      <c r="G8" s="127" t="s">
        <v>292</v>
      </c>
      <c r="H8" s="127" t="str">
        <f>IF($K$3=$AA$6,"Percentage "&amp;$K$3,IF($K$3=$AA$7,"Percentage "&amp;$K$3,"Percentage achieving "&amp;$K$3))</f>
        <v>Percentage achieving 5+ A*-C grades inc. English &amp; mathematics GCSEs</v>
      </c>
      <c r="I8" s="127" t="s">
        <v>292</v>
      </c>
      <c r="J8" s="127" t="str">
        <f>IF($K$3=$AA$6,"Percentage "&amp;$K$3,IF($K$3=$AA$7,"Percentage "&amp;$K$3,"Percentage achieving "&amp;$K$3))</f>
        <v>Percentage achieving 5+ A*-C grades inc. English &amp; mathematics GCSEs</v>
      </c>
      <c r="K8" s="127" t="s">
        <v>292</v>
      </c>
      <c r="L8" s="127" t="str">
        <f>IF($K$3=$AA$6,"Percentage "&amp;$K$3,IF($K$3=$AA$7,"Percentage "&amp;$K$3,"Percentage achieving "&amp;$K$3))</f>
        <v>Percentage achieving 5+ A*-C grades inc. English &amp; mathematics GCSEs</v>
      </c>
      <c r="M8" s="127" t="s">
        <v>292</v>
      </c>
      <c r="N8" s="127" t="str">
        <f>IF($K$3=$AA$6,"Percentage "&amp;$K$3,IF($K$3=$AA$7,"Percentage "&amp;$K$3,"Percentage achieving "&amp;$K$3))</f>
        <v>Percentage achieving 5+ A*-C grades inc. English &amp; mathematics GCSEs</v>
      </c>
      <c r="AA8" s="238" t="s">
        <v>302</v>
      </c>
      <c r="AC8" s="102"/>
      <c r="AE8" s="102"/>
    </row>
    <row r="9" spans="1:31" s="17" customFormat="1" ht="12.75" customHeight="1" x14ac:dyDescent="0.2">
      <c r="A9" s="21" t="s">
        <v>330</v>
      </c>
      <c r="C9" s="129">
        <f ca="1">VLOOKUP(TRIM($A9),INDIRECT($AA$19),$AA$23+$AA$25+144,FALSE)</f>
        <v>460590</v>
      </c>
      <c r="D9" s="384">
        <f ca="1">VLOOKUP(TRIM($A9),INDIRECT($AA$19),$AA$23+$AA$20+149,FALSE)</f>
        <v>60.2</v>
      </c>
      <c r="E9" s="129">
        <f ca="1">VLOOKUP(TRIM($A9),INDIRECT($AA$19),$AA$23+$AA$25+108,FALSE)</f>
        <v>21611</v>
      </c>
      <c r="F9" s="384">
        <f ca="1">VLOOKUP(TRIM($A9),INDIRECT($AA$19),$AA$23+$AA$20+113,FALSE)</f>
        <v>62.5</v>
      </c>
      <c r="G9" s="129">
        <f ca="1">VLOOKUP(TRIM($A9),INDIRECT($AA$19),$AA$23+$AA$25+0,FALSE)</f>
        <v>46786</v>
      </c>
      <c r="H9" s="384">
        <f ca="1">VLOOKUP(TRIM($A9),INDIRECT($AA$19),$AA$23+$AA$20+5,FALSE)</f>
        <v>64.2</v>
      </c>
      <c r="I9" s="129">
        <f ca="1">VLOOKUP(TRIM($A9),INDIRECT($AA$19),$AA$23+$AA$25+36,FALSE)</f>
        <v>27442</v>
      </c>
      <c r="J9" s="384">
        <f ca="1">VLOOKUP(TRIM($A9),INDIRECT($AA$19),$AA$23+$AA$20+41,FALSE)</f>
        <v>58.1</v>
      </c>
      <c r="K9" s="129">
        <f ca="1">VLOOKUP(TRIM($A9),INDIRECT($AA$19),$AA$23+$AA$25+72,FALSE)</f>
        <v>2257</v>
      </c>
      <c r="L9" s="384">
        <f ca="1">VLOOKUP(TRIM($A9),INDIRECT($AA$19),$AA$23+$AA$20+77,FALSE)</f>
        <v>78.099999999999994</v>
      </c>
      <c r="M9" s="129">
        <f ca="1">VLOOKUP(TRIM($A9),INDIRECT($AA$19),$AA$23+$AA$25+180,FALSE)</f>
        <v>571334</v>
      </c>
      <c r="N9" s="384">
        <f ca="1">VLOOKUP(TRIM($A9),INDIRECT($AA$19),$AA$23+$AA$20+185,FALSE)</f>
        <v>60.6</v>
      </c>
      <c r="AA9" s="238" t="s">
        <v>303</v>
      </c>
      <c r="AC9" s="102"/>
      <c r="AE9" s="102"/>
    </row>
    <row r="10" spans="1:31" s="17" customFormat="1" ht="12.75" customHeight="1" x14ac:dyDescent="0.2">
      <c r="A10" s="21"/>
      <c r="C10" s="129"/>
      <c r="D10" s="130"/>
      <c r="E10" s="129"/>
      <c r="F10" s="130"/>
      <c r="G10" s="129"/>
      <c r="H10" s="130"/>
      <c r="I10" s="129"/>
      <c r="J10" s="130"/>
      <c r="K10" s="129"/>
      <c r="L10" s="130"/>
      <c r="M10" s="129"/>
      <c r="N10" s="130"/>
      <c r="AA10" s="102"/>
      <c r="AC10" s="102"/>
      <c r="AE10" s="102"/>
    </row>
    <row r="11" spans="1:31" s="28" customFormat="1" ht="12.75" customHeight="1" x14ac:dyDescent="0.2">
      <c r="A11" s="106" t="s">
        <v>24</v>
      </c>
      <c r="B11" s="107"/>
      <c r="C11" s="129"/>
      <c r="D11" s="130"/>
      <c r="E11" s="129"/>
      <c r="F11" s="130"/>
      <c r="G11" s="129"/>
      <c r="H11" s="130"/>
      <c r="I11" s="129"/>
      <c r="J11" s="130"/>
      <c r="K11" s="129"/>
      <c r="L11" s="130"/>
      <c r="M11" s="129"/>
      <c r="N11" s="130"/>
      <c r="AA11" s="238" t="s">
        <v>12</v>
      </c>
      <c r="AC11" s="103"/>
      <c r="AE11" s="103"/>
    </row>
    <row r="12" spans="1:31" s="17" customFormat="1" ht="12.75" customHeight="1" x14ac:dyDescent="0.2">
      <c r="A12" s="21"/>
      <c r="B12" s="21" t="s">
        <v>25</v>
      </c>
      <c r="C12" s="132">
        <f t="shared" ref="C12:C17" ca="1" si="0">VLOOKUP(TRIM($B12),INDIRECT($AA$19),$AA$23+$AA$25+144,FALSE)</f>
        <v>364554</v>
      </c>
      <c r="D12" s="385">
        <f t="shared" ref="D12:D17" ca="1" si="1">VLOOKUP(TRIM($B12),INDIRECT($AA$19),$AA$23+$AA$20+149,FALSE)</f>
        <v>70.2</v>
      </c>
      <c r="E12" s="132">
        <f t="shared" ref="E12:E17" ca="1" si="2">VLOOKUP(TRIM($B12),INDIRECT($AA$19),$AA$23+$AA$25+108,FALSE)</f>
        <v>16936</v>
      </c>
      <c r="F12" s="385">
        <f t="shared" ref="F12:F17" ca="1" si="3">VLOOKUP(TRIM($B12),INDIRECT($AA$19),$AA$23+$AA$20+113,FALSE)</f>
        <v>72.2</v>
      </c>
      <c r="G12" s="132">
        <f t="shared" ref="G12:G17" ca="1" si="4">VLOOKUP(TRIM($B12),INDIRECT($AA$19),$AA$23+$AA$25+0,FALSE)</f>
        <v>38270</v>
      </c>
      <c r="H12" s="385">
        <f t="shared" ref="H12:H17" ca="1" si="5">VLOOKUP(TRIM($B12),INDIRECT($AA$19),$AA$23+$AA$20+5,FALSE)</f>
        <v>72.5</v>
      </c>
      <c r="I12" s="132">
        <f t="shared" ref="I12:I17" ca="1" si="6">VLOOKUP(TRIM($B12),INDIRECT($AA$19),$AA$23+$AA$25+36,FALSE)</f>
        <v>20679</v>
      </c>
      <c r="J12" s="385">
        <f t="shared" ref="J12:J17" ca="1" si="7">VLOOKUP(TRIM($B12),INDIRECT($AA$19),$AA$23+$AA$20+41,FALSE)</f>
        <v>68</v>
      </c>
      <c r="K12" s="132">
        <f t="shared" ref="K12:K17" ca="1" si="8">VLOOKUP(TRIM($B12),INDIRECT($AA$19),$AA$23+$AA$25+72,FALSE)</f>
        <v>1999</v>
      </c>
      <c r="L12" s="385">
        <f t="shared" ref="L12:L17" ca="1" si="9">VLOOKUP(TRIM($B12),INDIRECT($AA$19),$AA$23+$AA$20+77,FALSE)</f>
        <v>82.7</v>
      </c>
      <c r="M12" s="132">
        <f t="shared" ref="M12:M17" ca="1" si="10">VLOOKUP(TRIM($B12),INDIRECT($AA$19),$AA$23+$AA$25+180,FALSE)</f>
        <v>452230</v>
      </c>
      <c r="N12" s="385">
        <f t="shared" ref="N12:N17" ca="1" si="11">VLOOKUP(TRIM($B12),INDIRECT($AA$19),$AA$23+$AA$20+185,FALSE)</f>
        <v>70.400000000000006</v>
      </c>
      <c r="AA12" s="238" t="s">
        <v>13</v>
      </c>
      <c r="AC12" s="102"/>
      <c r="AE12" s="102"/>
    </row>
    <row r="13" spans="1:31" s="17" customFormat="1" ht="12.75" customHeight="1" x14ac:dyDescent="0.2">
      <c r="A13" s="21"/>
      <c r="B13" s="21" t="s">
        <v>26</v>
      </c>
      <c r="C13" s="132">
        <f t="shared" ca="1" si="0"/>
        <v>96036</v>
      </c>
      <c r="D13" s="385">
        <f t="shared" ca="1" si="1"/>
        <v>22.3</v>
      </c>
      <c r="E13" s="132">
        <f t="shared" ca="1" si="2"/>
        <v>4675</v>
      </c>
      <c r="F13" s="385">
        <f t="shared" ca="1" si="3"/>
        <v>27.7</v>
      </c>
      <c r="G13" s="132">
        <f t="shared" ca="1" si="4"/>
        <v>8515</v>
      </c>
      <c r="H13" s="385">
        <f t="shared" ca="1" si="5"/>
        <v>26.7</v>
      </c>
      <c r="I13" s="132">
        <f t="shared" ca="1" si="6"/>
        <v>6762</v>
      </c>
      <c r="J13" s="385">
        <f t="shared" ca="1" si="7"/>
        <v>27.9</v>
      </c>
      <c r="K13" s="132">
        <f t="shared" ca="1" si="8"/>
        <v>258</v>
      </c>
      <c r="L13" s="385">
        <f t="shared" ca="1" si="9"/>
        <v>42.6</v>
      </c>
      <c r="M13" s="132">
        <f t="shared" ca="1" si="10"/>
        <v>119030</v>
      </c>
      <c r="N13" s="385">
        <f t="shared" ca="1" si="11"/>
        <v>23.4</v>
      </c>
      <c r="AA13" s="238" t="s">
        <v>9</v>
      </c>
      <c r="AC13" s="102"/>
      <c r="AE13" s="102"/>
    </row>
    <row r="14" spans="1:31" s="17" customFormat="1" ht="12.75" customHeight="1" x14ac:dyDescent="0.2">
      <c r="A14" s="21"/>
      <c r="B14" s="39" t="s">
        <v>27</v>
      </c>
      <c r="C14" s="132">
        <f t="shared" ca="1" si="0"/>
        <v>77779</v>
      </c>
      <c r="D14" s="385">
        <f t="shared" ca="1" si="1"/>
        <v>25.4</v>
      </c>
      <c r="E14" s="132">
        <f t="shared" ca="1" si="2"/>
        <v>3869</v>
      </c>
      <c r="F14" s="385">
        <f t="shared" ca="1" si="3"/>
        <v>31.1</v>
      </c>
      <c r="G14" s="132">
        <f t="shared" ca="1" si="4"/>
        <v>7233</v>
      </c>
      <c r="H14" s="385">
        <f t="shared" ca="1" si="5"/>
        <v>29.8</v>
      </c>
      <c r="I14" s="132">
        <f t="shared" ca="1" si="6"/>
        <v>5790</v>
      </c>
      <c r="J14" s="385">
        <f t="shared" ca="1" si="7"/>
        <v>31.3</v>
      </c>
      <c r="K14" s="132">
        <f t="shared" ca="1" si="8"/>
        <v>216</v>
      </c>
      <c r="L14" s="385">
        <f t="shared" ca="1" si="9"/>
        <v>46.3</v>
      </c>
      <c r="M14" s="132">
        <f t="shared" ca="1" si="10"/>
        <v>97270</v>
      </c>
      <c r="N14" s="385">
        <f t="shared" ca="1" si="11"/>
        <v>26.5</v>
      </c>
      <c r="AA14" s="238" t="s">
        <v>304</v>
      </c>
      <c r="AC14" s="102"/>
      <c r="AE14" s="102"/>
    </row>
    <row r="15" spans="1:31" s="17" customFormat="1" ht="12.75" customHeight="1" x14ac:dyDescent="0.2">
      <c r="A15" s="21"/>
      <c r="B15" s="39" t="s">
        <v>165</v>
      </c>
      <c r="C15" s="132">
        <f t="shared" ca="1" si="0"/>
        <v>50351</v>
      </c>
      <c r="D15" s="385">
        <f t="shared" ca="1" si="1"/>
        <v>27.4</v>
      </c>
      <c r="E15" s="132">
        <f t="shared" ca="1" si="2"/>
        <v>2362</v>
      </c>
      <c r="F15" s="385">
        <f t="shared" ca="1" si="3"/>
        <v>33.9</v>
      </c>
      <c r="G15" s="132">
        <f t="shared" ca="1" si="4"/>
        <v>5211</v>
      </c>
      <c r="H15" s="385">
        <f t="shared" ca="1" si="5"/>
        <v>31</v>
      </c>
      <c r="I15" s="132">
        <f t="shared" ca="1" si="6"/>
        <v>3799</v>
      </c>
      <c r="J15" s="385">
        <f t="shared" ca="1" si="7"/>
        <v>34.700000000000003</v>
      </c>
      <c r="K15" s="132">
        <f t="shared" ca="1" si="8"/>
        <v>151</v>
      </c>
      <c r="L15" s="385">
        <f t="shared" ca="1" si="9"/>
        <v>47.7</v>
      </c>
      <c r="M15" s="132">
        <f t="shared" ca="1" si="10"/>
        <v>63460</v>
      </c>
      <c r="N15" s="385">
        <f t="shared" ca="1" si="11"/>
        <v>28.6</v>
      </c>
      <c r="AA15" s="238" t="s">
        <v>305</v>
      </c>
      <c r="AC15" s="102"/>
      <c r="AE15" s="102"/>
    </row>
    <row r="16" spans="1:31" s="17" customFormat="1" ht="12.75" customHeight="1" x14ac:dyDescent="0.2">
      <c r="A16" s="21"/>
      <c r="B16" s="39" t="s">
        <v>166</v>
      </c>
      <c r="C16" s="132">
        <f t="shared" ca="1" si="0"/>
        <v>27428</v>
      </c>
      <c r="D16" s="385">
        <f t="shared" ca="1" si="1"/>
        <v>21.7</v>
      </c>
      <c r="E16" s="132">
        <f t="shared" ca="1" si="2"/>
        <v>1507</v>
      </c>
      <c r="F16" s="385">
        <f t="shared" ca="1" si="3"/>
        <v>26.7</v>
      </c>
      <c r="G16" s="132">
        <f t="shared" ca="1" si="4"/>
        <v>2022</v>
      </c>
      <c r="H16" s="385">
        <f t="shared" ca="1" si="5"/>
        <v>26.5</v>
      </c>
      <c r="I16" s="132">
        <f t="shared" ca="1" si="6"/>
        <v>1991</v>
      </c>
      <c r="J16" s="385">
        <f t="shared" ca="1" si="7"/>
        <v>24.9</v>
      </c>
      <c r="K16" s="132">
        <f t="shared" ca="1" si="8"/>
        <v>65</v>
      </c>
      <c r="L16" s="385">
        <f t="shared" ca="1" si="9"/>
        <v>43.1</v>
      </c>
      <c r="M16" s="132">
        <f t="shared" ca="1" si="10"/>
        <v>33810</v>
      </c>
      <c r="N16" s="385">
        <f t="shared" ca="1" si="11"/>
        <v>22.6</v>
      </c>
      <c r="AA16" s="238" t="s">
        <v>306</v>
      </c>
      <c r="AC16" s="102"/>
      <c r="AE16" s="102"/>
    </row>
    <row r="17" spans="1:51" s="17" customFormat="1" ht="12.75" customHeight="1" x14ac:dyDescent="0.2">
      <c r="A17" s="44"/>
      <c r="B17" s="156" t="s">
        <v>30</v>
      </c>
      <c r="C17" s="386">
        <f t="shared" ca="1" si="0"/>
        <v>18257</v>
      </c>
      <c r="D17" s="387">
        <f t="shared" ca="1" si="1"/>
        <v>9.4</v>
      </c>
      <c r="E17" s="386">
        <f t="shared" ca="1" si="2"/>
        <v>806</v>
      </c>
      <c r="F17" s="387">
        <f t="shared" ca="1" si="3"/>
        <v>11.4</v>
      </c>
      <c r="G17" s="386">
        <f t="shared" ca="1" si="4"/>
        <v>1282</v>
      </c>
      <c r="H17" s="387">
        <f t="shared" ca="1" si="5"/>
        <v>9.6999999999999993</v>
      </c>
      <c r="I17" s="386">
        <f t="shared" ca="1" si="6"/>
        <v>972</v>
      </c>
      <c r="J17" s="387">
        <f t="shared" ca="1" si="7"/>
        <v>7.6</v>
      </c>
      <c r="K17" s="386">
        <f t="shared" ca="1" si="8"/>
        <v>42</v>
      </c>
      <c r="L17" s="387">
        <f t="shared" ca="1" si="9"/>
        <v>23.8</v>
      </c>
      <c r="M17" s="386">
        <f t="shared" ca="1" si="10"/>
        <v>21760</v>
      </c>
      <c r="N17" s="387">
        <f t="shared" ca="1" si="11"/>
        <v>9.5</v>
      </c>
      <c r="AA17" s="238" t="s">
        <v>307</v>
      </c>
      <c r="AC17" s="102"/>
      <c r="AE17" s="102"/>
    </row>
    <row r="18" spans="1:51" s="17" customFormat="1" x14ac:dyDescent="0.2">
      <c r="A18" s="21"/>
      <c r="B18" s="39"/>
      <c r="C18" s="132"/>
      <c r="D18" s="136"/>
      <c r="E18" s="132"/>
      <c r="F18" s="136"/>
      <c r="G18" s="132"/>
      <c r="H18" s="136"/>
      <c r="I18" s="132"/>
      <c r="J18" s="136"/>
      <c r="K18" s="132"/>
      <c r="N18" s="326" t="s">
        <v>311</v>
      </c>
      <c r="AA18" s="17" t="s">
        <v>291</v>
      </c>
      <c r="AC18" s="102"/>
      <c r="AE18" s="102"/>
    </row>
    <row r="19" spans="1:51" ht="12.75" customHeight="1" x14ac:dyDescent="0.2">
      <c r="A19" s="49" t="s">
        <v>331</v>
      </c>
      <c r="B19" s="111"/>
      <c r="C19" s="111"/>
      <c r="D19" s="111"/>
      <c r="E19" s="17"/>
      <c r="F19" s="17"/>
      <c r="G19" s="17"/>
      <c r="H19" s="111"/>
      <c r="I19" s="111"/>
      <c r="J19" s="111"/>
      <c r="K19" s="17"/>
      <c r="L19" s="17"/>
      <c r="M19" s="17"/>
      <c r="N19" s="111"/>
      <c r="O19" s="111"/>
      <c r="P19" s="111"/>
      <c r="Q19" s="17"/>
      <c r="R19" s="17"/>
      <c r="S19" s="17"/>
      <c r="AA19" s="238" t="str">
        <f>"Table2c_"&amp;LEFT(K5,2)&amp;RIGHT(K5,2)&amp;"_data"</f>
        <v>Table2c_2013_data</v>
      </c>
      <c r="AC19" s="6"/>
      <c r="AF19" s="100"/>
      <c r="AG19" s="100"/>
      <c r="AH19" s="100"/>
      <c r="AI19" s="100"/>
      <c r="AJ19" s="100"/>
      <c r="AK19" s="100"/>
      <c r="AL19" s="100"/>
      <c r="AM19" s="100"/>
      <c r="AN19" s="100"/>
      <c r="AO19" s="100"/>
      <c r="AP19" s="100"/>
      <c r="AQ19" s="100"/>
      <c r="AR19" s="100"/>
      <c r="AS19" s="100"/>
      <c r="AT19" s="100"/>
      <c r="AU19" s="100"/>
      <c r="AV19" s="100"/>
      <c r="AW19" s="100"/>
      <c r="AX19" s="100"/>
      <c r="AY19" s="100"/>
    </row>
    <row r="20" spans="1:51" ht="12.75" customHeight="1" x14ac:dyDescent="0.2">
      <c r="A20" s="49" t="s">
        <v>313</v>
      </c>
      <c r="B20" s="49"/>
      <c r="C20" s="36"/>
      <c r="D20" s="114"/>
      <c r="E20" s="114"/>
      <c r="F20" s="114"/>
      <c r="G20" s="114"/>
      <c r="H20" s="114"/>
      <c r="I20" s="114"/>
      <c r="J20" s="114"/>
      <c r="K20" s="17"/>
      <c r="L20" s="17"/>
      <c r="M20" s="17"/>
      <c r="N20" s="111"/>
      <c r="O20" s="111"/>
      <c r="P20" s="40"/>
      <c r="Q20" s="17"/>
      <c r="R20" s="17"/>
      <c r="S20" s="17"/>
      <c r="AA20" s="238">
        <f>IF($K$3=AA1,0,IF($K$3=AA2,3,IF($K$3=AA3,6,IF($K$3=AA4,9,IF($K$3=AA5,12,IF($K$3=AA6,15,IF($K$3=AA7,18,IF($K$3=AA8,24,30))))))))</f>
        <v>3</v>
      </c>
      <c r="AC20" s="6"/>
      <c r="AF20" s="100"/>
      <c r="AG20" s="100"/>
      <c r="AH20" s="100"/>
      <c r="AI20" s="100"/>
      <c r="AJ20" s="100"/>
      <c r="AK20" s="100"/>
      <c r="AL20" s="100"/>
      <c r="AM20" s="100"/>
      <c r="AN20" s="100"/>
      <c r="AO20" s="100"/>
      <c r="AP20" s="100"/>
      <c r="AQ20" s="100"/>
      <c r="AR20" s="100"/>
      <c r="AS20" s="100"/>
      <c r="AT20" s="100"/>
      <c r="AU20" s="100"/>
      <c r="AV20" s="100"/>
      <c r="AW20" s="100"/>
      <c r="AX20" s="100"/>
      <c r="AY20" s="100"/>
    </row>
    <row r="21" spans="1:51" s="328" customFormat="1" ht="12.75" x14ac:dyDescent="0.2">
      <c r="A21" s="49" t="s">
        <v>314</v>
      </c>
      <c r="B21" s="327"/>
      <c r="C21" s="327"/>
      <c r="D21" s="327"/>
      <c r="E21" s="327"/>
      <c r="F21" s="327"/>
      <c r="G21" s="327"/>
      <c r="H21" s="327"/>
      <c r="I21" s="327"/>
      <c r="J21" s="327"/>
      <c r="K21" s="327"/>
      <c r="L21" s="19"/>
      <c r="M21" s="19"/>
      <c r="N21" s="19"/>
      <c r="O21" s="238"/>
      <c r="P21" s="238"/>
      <c r="Q21" s="238"/>
      <c r="R21" s="238"/>
      <c r="S21" s="238"/>
      <c r="T21" s="19"/>
      <c r="U21" s="238"/>
      <c r="V21" s="238"/>
      <c r="W21" s="238"/>
      <c r="X21" s="238"/>
      <c r="Y21" s="238"/>
      <c r="Z21" s="238"/>
      <c r="AA21" s="100"/>
      <c r="AB21" s="238"/>
      <c r="AC21" s="238"/>
      <c r="AD21" s="238"/>
      <c r="AE21" s="238"/>
    </row>
    <row r="22" spans="1:51" s="328" customFormat="1" ht="12.75" x14ac:dyDescent="0.2">
      <c r="A22" s="49" t="s">
        <v>417</v>
      </c>
      <c r="B22" s="327"/>
      <c r="C22" s="327"/>
      <c r="D22" s="327"/>
      <c r="E22" s="327"/>
      <c r="F22" s="327"/>
      <c r="G22" s="327"/>
      <c r="H22" s="327"/>
      <c r="I22" s="327"/>
      <c r="J22" s="327"/>
      <c r="K22" s="327"/>
      <c r="L22" s="19"/>
      <c r="M22" s="19"/>
      <c r="N22" s="19"/>
      <c r="O22" s="238"/>
      <c r="P22" s="238"/>
      <c r="Q22" s="238"/>
      <c r="R22" s="238"/>
      <c r="S22" s="238"/>
      <c r="T22" s="19"/>
      <c r="U22" s="238"/>
      <c r="V22" s="238"/>
      <c r="W22" s="238"/>
      <c r="X22" s="238"/>
      <c r="Y22" s="238"/>
      <c r="Z22" s="238"/>
      <c r="AA22" s="100"/>
      <c r="AB22" s="238"/>
      <c r="AC22" s="238"/>
      <c r="AD22" s="238"/>
      <c r="AE22" s="238"/>
    </row>
    <row r="23" spans="1:51" ht="12.75" customHeight="1" x14ac:dyDescent="0.2">
      <c r="A23" s="6" t="s">
        <v>334</v>
      </c>
      <c r="J23" s="36"/>
      <c r="K23" s="115"/>
      <c r="L23" s="115"/>
      <c r="M23" s="115"/>
      <c r="N23" s="115"/>
      <c r="O23" s="115"/>
      <c r="P23" s="115"/>
      <c r="Q23" s="115"/>
      <c r="R23" s="115"/>
      <c r="S23" s="115"/>
      <c r="T23" s="115"/>
      <c r="U23" s="115"/>
      <c r="V23" s="115"/>
      <c r="W23" s="115"/>
      <c r="X23" s="115"/>
      <c r="Y23" s="115"/>
      <c r="Z23" s="116"/>
      <c r="AA23" s="238">
        <f>IF(K4="Girls",0,IF(K4="Boys",1,IF(K4="All",2)))</f>
        <v>2</v>
      </c>
      <c r="AC23" s="6"/>
      <c r="AD23" s="6"/>
      <c r="AE23" s="6"/>
    </row>
    <row r="24" spans="1:51" ht="12.75" customHeight="1" x14ac:dyDescent="0.2">
      <c r="A24" s="49" t="s">
        <v>333</v>
      </c>
      <c r="K24" s="19"/>
      <c r="L24" s="19"/>
      <c r="M24" s="19"/>
      <c r="N24" s="19"/>
      <c r="O24" s="19"/>
      <c r="AA24" s="100"/>
      <c r="AC24" s="6"/>
      <c r="AE24" s="6"/>
    </row>
    <row r="25" spans="1:51" ht="23.25" customHeight="1" x14ac:dyDescent="0.2">
      <c r="A25" s="377" t="s">
        <v>316</v>
      </c>
      <c r="AA25" s="238">
        <f>IF($K$3=AA8,26,IF($K$3=AA9,32,2))</f>
        <v>2</v>
      </c>
    </row>
    <row r="26" spans="1:51" ht="12.75" customHeight="1" x14ac:dyDescent="0.2">
      <c r="A26" s="49" t="s">
        <v>415</v>
      </c>
    </row>
  </sheetData>
  <sheetProtection sheet="1" objects="1" scenarios="1"/>
  <mergeCells count="10">
    <mergeCell ref="K3:N3"/>
    <mergeCell ref="K4:N4"/>
    <mergeCell ref="K5:N5"/>
    <mergeCell ref="A7:B8"/>
    <mergeCell ref="C7:D7"/>
    <mergeCell ref="E7:F7"/>
    <mergeCell ref="G7:H7"/>
    <mergeCell ref="I7:J7"/>
    <mergeCell ref="K7:L7"/>
    <mergeCell ref="M7:N7"/>
  </mergeCells>
  <dataValidations count="3">
    <dataValidation type="list" allowBlank="1" showInputMessage="1" showErrorMessage="1" sqref="K3:N3 JG3:JJ3 TC3:TF3 ACY3:ADB3 AMU3:AMX3 AWQ3:AWT3 BGM3:BGP3 BQI3:BQL3 CAE3:CAH3 CKA3:CKD3 CTW3:CTZ3 DDS3:DDV3 DNO3:DNR3 DXK3:DXN3 EHG3:EHJ3 ERC3:ERF3 FAY3:FBB3 FKU3:FKX3 FUQ3:FUT3 GEM3:GEP3 GOI3:GOL3 GYE3:GYH3 HIA3:HID3 HRW3:HRZ3 IBS3:IBV3 ILO3:ILR3 IVK3:IVN3 JFG3:JFJ3 JPC3:JPF3 JYY3:JZB3 KIU3:KIX3 KSQ3:KST3 LCM3:LCP3 LMI3:LML3 LWE3:LWH3 MGA3:MGD3 MPW3:MPZ3 MZS3:MZV3 NJO3:NJR3 NTK3:NTN3 ODG3:ODJ3 ONC3:ONF3 OWY3:OXB3 PGU3:PGX3 PQQ3:PQT3 QAM3:QAP3 QKI3:QKL3 QUE3:QUH3 REA3:RED3 RNW3:RNZ3 RXS3:RXV3 SHO3:SHR3 SRK3:SRN3 TBG3:TBJ3 TLC3:TLF3 TUY3:TVB3 UEU3:UEX3 UOQ3:UOT3 UYM3:UYP3 VII3:VIL3 VSE3:VSH3 WCA3:WCD3 WLW3:WLZ3 WVS3:WVV3 K65539:N65539 JG65539:JJ65539 TC65539:TF65539 ACY65539:ADB65539 AMU65539:AMX65539 AWQ65539:AWT65539 BGM65539:BGP65539 BQI65539:BQL65539 CAE65539:CAH65539 CKA65539:CKD65539 CTW65539:CTZ65539 DDS65539:DDV65539 DNO65539:DNR65539 DXK65539:DXN65539 EHG65539:EHJ65539 ERC65539:ERF65539 FAY65539:FBB65539 FKU65539:FKX65539 FUQ65539:FUT65539 GEM65539:GEP65539 GOI65539:GOL65539 GYE65539:GYH65539 HIA65539:HID65539 HRW65539:HRZ65539 IBS65539:IBV65539 ILO65539:ILR65539 IVK65539:IVN65539 JFG65539:JFJ65539 JPC65539:JPF65539 JYY65539:JZB65539 KIU65539:KIX65539 KSQ65539:KST65539 LCM65539:LCP65539 LMI65539:LML65539 LWE65539:LWH65539 MGA65539:MGD65539 MPW65539:MPZ65539 MZS65539:MZV65539 NJO65539:NJR65539 NTK65539:NTN65539 ODG65539:ODJ65539 ONC65539:ONF65539 OWY65539:OXB65539 PGU65539:PGX65539 PQQ65539:PQT65539 QAM65539:QAP65539 QKI65539:QKL65539 QUE65539:QUH65539 REA65539:RED65539 RNW65539:RNZ65539 RXS65539:RXV65539 SHO65539:SHR65539 SRK65539:SRN65539 TBG65539:TBJ65539 TLC65539:TLF65539 TUY65539:TVB65539 UEU65539:UEX65539 UOQ65539:UOT65539 UYM65539:UYP65539 VII65539:VIL65539 VSE65539:VSH65539 WCA65539:WCD65539 WLW65539:WLZ65539 WVS65539:WVV65539 K131075:N131075 JG131075:JJ131075 TC131075:TF131075 ACY131075:ADB131075 AMU131075:AMX131075 AWQ131075:AWT131075 BGM131075:BGP131075 BQI131075:BQL131075 CAE131075:CAH131075 CKA131075:CKD131075 CTW131075:CTZ131075 DDS131075:DDV131075 DNO131075:DNR131075 DXK131075:DXN131075 EHG131075:EHJ131075 ERC131075:ERF131075 FAY131075:FBB131075 FKU131075:FKX131075 FUQ131075:FUT131075 GEM131075:GEP131075 GOI131075:GOL131075 GYE131075:GYH131075 HIA131075:HID131075 HRW131075:HRZ131075 IBS131075:IBV131075 ILO131075:ILR131075 IVK131075:IVN131075 JFG131075:JFJ131075 JPC131075:JPF131075 JYY131075:JZB131075 KIU131075:KIX131075 KSQ131075:KST131075 LCM131075:LCP131075 LMI131075:LML131075 LWE131075:LWH131075 MGA131075:MGD131075 MPW131075:MPZ131075 MZS131075:MZV131075 NJO131075:NJR131075 NTK131075:NTN131075 ODG131075:ODJ131075 ONC131075:ONF131075 OWY131075:OXB131075 PGU131075:PGX131075 PQQ131075:PQT131075 QAM131075:QAP131075 QKI131075:QKL131075 QUE131075:QUH131075 REA131075:RED131075 RNW131075:RNZ131075 RXS131075:RXV131075 SHO131075:SHR131075 SRK131075:SRN131075 TBG131075:TBJ131075 TLC131075:TLF131075 TUY131075:TVB131075 UEU131075:UEX131075 UOQ131075:UOT131075 UYM131075:UYP131075 VII131075:VIL131075 VSE131075:VSH131075 WCA131075:WCD131075 WLW131075:WLZ131075 WVS131075:WVV131075 K196611:N196611 JG196611:JJ196611 TC196611:TF196611 ACY196611:ADB196611 AMU196611:AMX196611 AWQ196611:AWT196611 BGM196611:BGP196611 BQI196611:BQL196611 CAE196611:CAH196611 CKA196611:CKD196611 CTW196611:CTZ196611 DDS196611:DDV196611 DNO196611:DNR196611 DXK196611:DXN196611 EHG196611:EHJ196611 ERC196611:ERF196611 FAY196611:FBB196611 FKU196611:FKX196611 FUQ196611:FUT196611 GEM196611:GEP196611 GOI196611:GOL196611 GYE196611:GYH196611 HIA196611:HID196611 HRW196611:HRZ196611 IBS196611:IBV196611 ILO196611:ILR196611 IVK196611:IVN196611 JFG196611:JFJ196611 JPC196611:JPF196611 JYY196611:JZB196611 KIU196611:KIX196611 KSQ196611:KST196611 LCM196611:LCP196611 LMI196611:LML196611 LWE196611:LWH196611 MGA196611:MGD196611 MPW196611:MPZ196611 MZS196611:MZV196611 NJO196611:NJR196611 NTK196611:NTN196611 ODG196611:ODJ196611 ONC196611:ONF196611 OWY196611:OXB196611 PGU196611:PGX196611 PQQ196611:PQT196611 QAM196611:QAP196611 QKI196611:QKL196611 QUE196611:QUH196611 REA196611:RED196611 RNW196611:RNZ196611 RXS196611:RXV196611 SHO196611:SHR196611 SRK196611:SRN196611 TBG196611:TBJ196611 TLC196611:TLF196611 TUY196611:TVB196611 UEU196611:UEX196611 UOQ196611:UOT196611 UYM196611:UYP196611 VII196611:VIL196611 VSE196611:VSH196611 WCA196611:WCD196611 WLW196611:WLZ196611 WVS196611:WVV196611 K262147:N262147 JG262147:JJ262147 TC262147:TF262147 ACY262147:ADB262147 AMU262147:AMX262147 AWQ262147:AWT262147 BGM262147:BGP262147 BQI262147:BQL262147 CAE262147:CAH262147 CKA262147:CKD262147 CTW262147:CTZ262147 DDS262147:DDV262147 DNO262147:DNR262147 DXK262147:DXN262147 EHG262147:EHJ262147 ERC262147:ERF262147 FAY262147:FBB262147 FKU262147:FKX262147 FUQ262147:FUT262147 GEM262147:GEP262147 GOI262147:GOL262147 GYE262147:GYH262147 HIA262147:HID262147 HRW262147:HRZ262147 IBS262147:IBV262147 ILO262147:ILR262147 IVK262147:IVN262147 JFG262147:JFJ262147 JPC262147:JPF262147 JYY262147:JZB262147 KIU262147:KIX262147 KSQ262147:KST262147 LCM262147:LCP262147 LMI262147:LML262147 LWE262147:LWH262147 MGA262147:MGD262147 MPW262147:MPZ262147 MZS262147:MZV262147 NJO262147:NJR262147 NTK262147:NTN262147 ODG262147:ODJ262147 ONC262147:ONF262147 OWY262147:OXB262147 PGU262147:PGX262147 PQQ262147:PQT262147 QAM262147:QAP262147 QKI262147:QKL262147 QUE262147:QUH262147 REA262147:RED262147 RNW262147:RNZ262147 RXS262147:RXV262147 SHO262147:SHR262147 SRK262147:SRN262147 TBG262147:TBJ262147 TLC262147:TLF262147 TUY262147:TVB262147 UEU262147:UEX262147 UOQ262147:UOT262147 UYM262147:UYP262147 VII262147:VIL262147 VSE262147:VSH262147 WCA262147:WCD262147 WLW262147:WLZ262147 WVS262147:WVV262147 K327683:N327683 JG327683:JJ327683 TC327683:TF327683 ACY327683:ADB327683 AMU327683:AMX327683 AWQ327683:AWT327683 BGM327683:BGP327683 BQI327683:BQL327683 CAE327683:CAH327683 CKA327683:CKD327683 CTW327683:CTZ327683 DDS327683:DDV327683 DNO327683:DNR327683 DXK327683:DXN327683 EHG327683:EHJ327683 ERC327683:ERF327683 FAY327683:FBB327683 FKU327683:FKX327683 FUQ327683:FUT327683 GEM327683:GEP327683 GOI327683:GOL327683 GYE327683:GYH327683 HIA327683:HID327683 HRW327683:HRZ327683 IBS327683:IBV327683 ILO327683:ILR327683 IVK327683:IVN327683 JFG327683:JFJ327683 JPC327683:JPF327683 JYY327683:JZB327683 KIU327683:KIX327683 KSQ327683:KST327683 LCM327683:LCP327683 LMI327683:LML327683 LWE327683:LWH327683 MGA327683:MGD327683 MPW327683:MPZ327683 MZS327683:MZV327683 NJO327683:NJR327683 NTK327683:NTN327683 ODG327683:ODJ327683 ONC327683:ONF327683 OWY327683:OXB327683 PGU327683:PGX327683 PQQ327683:PQT327683 QAM327683:QAP327683 QKI327683:QKL327683 QUE327683:QUH327683 REA327683:RED327683 RNW327683:RNZ327683 RXS327683:RXV327683 SHO327683:SHR327683 SRK327683:SRN327683 TBG327683:TBJ327683 TLC327683:TLF327683 TUY327683:TVB327683 UEU327683:UEX327683 UOQ327683:UOT327683 UYM327683:UYP327683 VII327683:VIL327683 VSE327683:VSH327683 WCA327683:WCD327683 WLW327683:WLZ327683 WVS327683:WVV327683 K393219:N393219 JG393219:JJ393219 TC393219:TF393219 ACY393219:ADB393219 AMU393219:AMX393219 AWQ393219:AWT393219 BGM393219:BGP393219 BQI393219:BQL393219 CAE393219:CAH393219 CKA393219:CKD393219 CTW393219:CTZ393219 DDS393219:DDV393219 DNO393219:DNR393219 DXK393219:DXN393219 EHG393219:EHJ393219 ERC393219:ERF393219 FAY393219:FBB393219 FKU393219:FKX393219 FUQ393219:FUT393219 GEM393219:GEP393219 GOI393219:GOL393219 GYE393219:GYH393219 HIA393219:HID393219 HRW393219:HRZ393219 IBS393219:IBV393219 ILO393219:ILR393219 IVK393219:IVN393219 JFG393219:JFJ393219 JPC393219:JPF393219 JYY393219:JZB393219 KIU393219:KIX393219 KSQ393219:KST393219 LCM393219:LCP393219 LMI393219:LML393219 LWE393219:LWH393219 MGA393219:MGD393219 MPW393219:MPZ393219 MZS393219:MZV393219 NJO393219:NJR393219 NTK393219:NTN393219 ODG393219:ODJ393219 ONC393219:ONF393219 OWY393219:OXB393219 PGU393219:PGX393219 PQQ393219:PQT393219 QAM393219:QAP393219 QKI393219:QKL393219 QUE393219:QUH393219 REA393219:RED393219 RNW393219:RNZ393219 RXS393219:RXV393219 SHO393219:SHR393219 SRK393219:SRN393219 TBG393219:TBJ393219 TLC393219:TLF393219 TUY393219:TVB393219 UEU393219:UEX393219 UOQ393219:UOT393219 UYM393219:UYP393219 VII393219:VIL393219 VSE393219:VSH393219 WCA393219:WCD393219 WLW393219:WLZ393219 WVS393219:WVV393219 K458755:N458755 JG458755:JJ458755 TC458755:TF458755 ACY458755:ADB458755 AMU458755:AMX458755 AWQ458755:AWT458755 BGM458755:BGP458755 BQI458755:BQL458755 CAE458755:CAH458755 CKA458755:CKD458755 CTW458755:CTZ458755 DDS458755:DDV458755 DNO458755:DNR458755 DXK458755:DXN458755 EHG458755:EHJ458755 ERC458755:ERF458755 FAY458755:FBB458755 FKU458755:FKX458755 FUQ458755:FUT458755 GEM458755:GEP458755 GOI458755:GOL458755 GYE458755:GYH458755 HIA458755:HID458755 HRW458755:HRZ458755 IBS458755:IBV458755 ILO458755:ILR458755 IVK458755:IVN458755 JFG458755:JFJ458755 JPC458755:JPF458755 JYY458755:JZB458755 KIU458755:KIX458755 KSQ458755:KST458755 LCM458755:LCP458755 LMI458755:LML458755 LWE458755:LWH458755 MGA458755:MGD458755 MPW458755:MPZ458755 MZS458755:MZV458755 NJO458755:NJR458755 NTK458755:NTN458755 ODG458755:ODJ458755 ONC458755:ONF458755 OWY458755:OXB458755 PGU458755:PGX458755 PQQ458755:PQT458755 QAM458755:QAP458755 QKI458755:QKL458755 QUE458755:QUH458755 REA458755:RED458755 RNW458755:RNZ458755 RXS458755:RXV458755 SHO458755:SHR458755 SRK458755:SRN458755 TBG458755:TBJ458755 TLC458755:TLF458755 TUY458755:TVB458755 UEU458755:UEX458755 UOQ458755:UOT458755 UYM458755:UYP458755 VII458755:VIL458755 VSE458755:VSH458755 WCA458755:WCD458755 WLW458755:WLZ458755 WVS458755:WVV458755 K524291:N524291 JG524291:JJ524291 TC524291:TF524291 ACY524291:ADB524291 AMU524291:AMX524291 AWQ524291:AWT524291 BGM524291:BGP524291 BQI524291:BQL524291 CAE524291:CAH524291 CKA524291:CKD524291 CTW524291:CTZ524291 DDS524291:DDV524291 DNO524291:DNR524291 DXK524291:DXN524291 EHG524291:EHJ524291 ERC524291:ERF524291 FAY524291:FBB524291 FKU524291:FKX524291 FUQ524291:FUT524291 GEM524291:GEP524291 GOI524291:GOL524291 GYE524291:GYH524291 HIA524291:HID524291 HRW524291:HRZ524291 IBS524291:IBV524291 ILO524291:ILR524291 IVK524291:IVN524291 JFG524291:JFJ524291 JPC524291:JPF524291 JYY524291:JZB524291 KIU524291:KIX524291 KSQ524291:KST524291 LCM524291:LCP524291 LMI524291:LML524291 LWE524291:LWH524291 MGA524291:MGD524291 MPW524291:MPZ524291 MZS524291:MZV524291 NJO524291:NJR524291 NTK524291:NTN524291 ODG524291:ODJ524291 ONC524291:ONF524291 OWY524291:OXB524291 PGU524291:PGX524291 PQQ524291:PQT524291 QAM524291:QAP524291 QKI524291:QKL524291 QUE524291:QUH524291 REA524291:RED524291 RNW524291:RNZ524291 RXS524291:RXV524291 SHO524291:SHR524291 SRK524291:SRN524291 TBG524291:TBJ524291 TLC524291:TLF524291 TUY524291:TVB524291 UEU524291:UEX524291 UOQ524291:UOT524291 UYM524291:UYP524291 VII524291:VIL524291 VSE524291:VSH524291 WCA524291:WCD524291 WLW524291:WLZ524291 WVS524291:WVV524291 K589827:N589827 JG589827:JJ589827 TC589827:TF589827 ACY589827:ADB589827 AMU589827:AMX589827 AWQ589827:AWT589827 BGM589827:BGP589827 BQI589827:BQL589827 CAE589827:CAH589827 CKA589827:CKD589827 CTW589827:CTZ589827 DDS589827:DDV589827 DNO589827:DNR589827 DXK589827:DXN589827 EHG589827:EHJ589827 ERC589827:ERF589827 FAY589827:FBB589827 FKU589827:FKX589827 FUQ589827:FUT589827 GEM589827:GEP589827 GOI589827:GOL589827 GYE589827:GYH589827 HIA589827:HID589827 HRW589827:HRZ589827 IBS589827:IBV589827 ILO589827:ILR589827 IVK589827:IVN589827 JFG589827:JFJ589827 JPC589827:JPF589827 JYY589827:JZB589827 KIU589827:KIX589827 KSQ589827:KST589827 LCM589827:LCP589827 LMI589827:LML589827 LWE589827:LWH589827 MGA589827:MGD589827 MPW589827:MPZ589827 MZS589827:MZV589827 NJO589827:NJR589827 NTK589827:NTN589827 ODG589827:ODJ589827 ONC589827:ONF589827 OWY589827:OXB589827 PGU589827:PGX589827 PQQ589827:PQT589827 QAM589827:QAP589827 QKI589827:QKL589827 QUE589827:QUH589827 REA589827:RED589827 RNW589827:RNZ589827 RXS589827:RXV589827 SHO589827:SHR589827 SRK589827:SRN589827 TBG589827:TBJ589827 TLC589827:TLF589827 TUY589827:TVB589827 UEU589827:UEX589827 UOQ589827:UOT589827 UYM589827:UYP589827 VII589827:VIL589827 VSE589827:VSH589827 WCA589827:WCD589827 WLW589827:WLZ589827 WVS589827:WVV589827 K655363:N655363 JG655363:JJ655363 TC655363:TF655363 ACY655363:ADB655363 AMU655363:AMX655363 AWQ655363:AWT655363 BGM655363:BGP655363 BQI655363:BQL655363 CAE655363:CAH655363 CKA655363:CKD655363 CTW655363:CTZ655363 DDS655363:DDV655363 DNO655363:DNR655363 DXK655363:DXN655363 EHG655363:EHJ655363 ERC655363:ERF655363 FAY655363:FBB655363 FKU655363:FKX655363 FUQ655363:FUT655363 GEM655363:GEP655363 GOI655363:GOL655363 GYE655363:GYH655363 HIA655363:HID655363 HRW655363:HRZ655363 IBS655363:IBV655363 ILO655363:ILR655363 IVK655363:IVN655363 JFG655363:JFJ655363 JPC655363:JPF655363 JYY655363:JZB655363 KIU655363:KIX655363 KSQ655363:KST655363 LCM655363:LCP655363 LMI655363:LML655363 LWE655363:LWH655363 MGA655363:MGD655363 MPW655363:MPZ655363 MZS655363:MZV655363 NJO655363:NJR655363 NTK655363:NTN655363 ODG655363:ODJ655363 ONC655363:ONF655363 OWY655363:OXB655363 PGU655363:PGX655363 PQQ655363:PQT655363 QAM655363:QAP655363 QKI655363:QKL655363 QUE655363:QUH655363 REA655363:RED655363 RNW655363:RNZ655363 RXS655363:RXV655363 SHO655363:SHR655363 SRK655363:SRN655363 TBG655363:TBJ655363 TLC655363:TLF655363 TUY655363:TVB655363 UEU655363:UEX655363 UOQ655363:UOT655363 UYM655363:UYP655363 VII655363:VIL655363 VSE655363:VSH655363 WCA655363:WCD655363 WLW655363:WLZ655363 WVS655363:WVV655363 K720899:N720899 JG720899:JJ720899 TC720899:TF720899 ACY720899:ADB720899 AMU720899:AMX720899 AWQ720899:AWT720899 BGM720899:BGP720899 BQI720899:BQL720899 CAE720899:CAH720899 CKA720899:CKD720899 CTW720899:CTZ720899 DDS720899:DDV720899 DNO720899:DNR720899 DXK720899:DXN720899 EHG720899:EHJ720899 ERC720899:ERF720899 FAY720899:FBB720899 FKU720899:FKX720899 FUQ720899:FUT720899 GEM720899:GEP720899 GOI720899:GOL720899 GYE720899:GYH720899 HIA720899:HID720899 HRW720899:HRZ720899 IBS720899:IBV720899 ILO720899:ILR720899 IVK720899:IVN720899 JFG720899:JFJ720899 JPC720899:JPF720899 JYY720899:JZB720899 KIU720899:KIX720899 KSQ720899:KST720899 LCM720899:LCP720899 LMI720899:LML720899 LWE720899:LWH720899 MGA720899:MGD720899 MPW720899:MPZ720899 MZS720899:MZV720899 NJO720899:NJR720899 NTK720899:NTN720899 ODG720899:ODJ720899 ONC720899:ONF720899 OWY720899:OXB720899 PGU720899:PGX720899 PQQ720899:PQT720899 QAM720899:QAP720899 QKI720899:QKL720899 QUE720899:QUH720899 REA720899:RED720899 RNW720899:RNZ720899 RXS720899:RXV720899 SHO720899:SHR720899 SRK720899:SRN720899 TBG720899:TBJ720899 TLC720899:TLF720899 TUY720899:TVB720899 UEU720899:UEX720899 UOQ720899:UOT720899 UYM720899:UYP720899 VII720899:VIL720899 VSE720899:VSH720899 WCA720899:WCD720899 WLW720899:WLZ720899 WVS720899:WVV720899 K786435:N786435 JG786435:JJ786435 TC786435:TF786435 ACY786435:ADB786435 AMU786435:AMX786435 AWQ786435:AWT786435 BGM786435:BGP786435 BQI786435:BQL786435 CAE786435:CAH786435 CKA786435:CKD786435 CTW786435:CTZ786435 DDS786435:DDV786435 DNO786435:DNR786435 DXK786435:DXN786435 EHG786435:EHJ786435 ERC786435:ERF786435 FAY786435:FBB786435 FKU786435:FKX786435 FUQ786435:FUT786435 GEM786435:GEP786435 GOI786435:GOL786435 GYE786435:GYH786435 HIA786435:HID786435 HRW786435:HRZ786435 IBS786435:IBV786435 ILO786435:ILR786435 IVK786435:IVN786435 JFG786435:JFJ786435 JPC786435:JPF786435 JYY786435:JZB786435 KIU786435:KIX786435 KSQ786435:KST786435 LCM786435:LCP786435 LMI786435:LML786435 LWE786435:LWH786435 MGA786435:MGD786435 MPW786435:MPZ786435 MZS786435:MZV786435 NJO786435:NJR786435 NTK786435:NTN786435 ODG786435:ODJ786435 ONC786435:ONF786435 OWY786435:OXB786435 PGU786435:PGX786435 PQQ786435:PQT786435 QAM786435:QAP786435 QKI786435:QKL786435 QUE786435:QUH786435 REA786435:RED786435 RNW786435:RNZ786435 RXS786435:RXV786435 SHO786435:SHR786435 SRK786435:SRN786435 TBG786435:TBJ786435 TLC786435:TLF786435 TUY786435:TVB786435 UEU786435:UEX786435 UOQ786435:UOT786435 UYM786435:UYP786435 VII786435:VIL786435 VSE786435:VSH786435 WCA786435:WCD786435 WLW786435:WLZ786435 WVS786435:WVV786435 K851971:N851971 JG851971:JJ851971 TC851971:TF851971 ACY851971:ADB851971 AMU851971:AMX851971 AWQ851971:AWT851971 BGM851971:BGP851971 BQI851971:BQL851971 CAE851971:CAH851971 CKA851971:CKD851971 CTW851971:CTZ851971 DDS851971:DDV851971 DNO851971:DNR851971 DXK851971:DXN851971 EHG851971:EHJ851971 ERC851971:ERF851971 FAY851971:FBB851971 FKU851971:FKX851971 FUQ851971:FUT851971 GEM851971:GEP851971 GOI851971:GOL851971 GYE851971:GYH851971 HIA851971:HID851971 HRW851971:HRZ851971 IBS851971:IBV851971 ILO851971:ILR851971 IVK851971:IVN851971 JFG851971:JFJ851971 JPC851971:JPF851971 JYY851971:JZB851971 KIU851971:KIX851971 KSQ851971:KST851971 LCM851971:LCP851971 LMI851971:LML851971 LWE851971:LWH851971 MGA851971:MGD851971 MPW851971:MPZ851971 MZS851971:MZV851971 NJO851971:NJR851971 NTK851971:NTN851971 ODG851971:ODJ851971 ONC851971:ONF851971 OWY851971:OXB851971 PGU851971:PGX851971 PQQ851971:PQT851971 QAM851971:QAP851971 QKI851971:QKL851971 QUE851971:QUH851971 REA851971:RED851971 RNW851971:RNZ851971 RXS851971:RXV851971 SHO851971:SHR851971 SRK851971:SRN851971 TBG851971:TBJ851971 TLC851971:TLF851971 TUY851971:TVB851971 UEU851971:UEX851971 UOQ851971:UOT851971 UYM851971:UYP851971 VII851971:VIL851971 VSE851971:VSH851971 WCA851971:WCD851971 WLW851971:WLZ851971 WVS851971:WVV851971 K917507:N917507 JG917507:JJ917507 TC917507:TF917507 ACY917507:ADB917507 AMU917507:AMX917507 AWQ917507:AWT917507 BGM917507:BGP917507 BQI917507:BQL917507 CAE917507:CAH917507 CKA917507:CKD917507 CTW917507:CTZ917507 DDS917507:DDV917507 DNO917507:DNR917507 DXK917507:DXN917507 EHG917507:EHJ917507 ERC917507:ERF917507 FAY917507:FBB917507 FKU917507:FKX917507 FUQ917507:FUT917507 GEM917507:GEP917507 GOI917507:GOL917507 GYE917507:GYH917507 HIA917507:HID917507 HRW917507:HRZ917507 IBS917507:IBV917507 ILO917507:ILR917507 IVK917507:IVN917507 JFG917507:JFJ917507 JPC917507:JPF917507 JYY917507:JZB917507 KIU917507:KIX917507 KSQ917507:KST917507 LCM917507:LCP917507 LMI917507:LML917507 LWE917507:LWH917507 MGA917507:MGD917507 MPW917507:MPZ917507 MZS917507:MZV917507 NJO917507:NJR917507 NTK917507:NTN917507 ODG917507:ODJ917507 ONC917507:ONF917507 OWY917507:OXB917507 PGU917507:PGX917507 PQQ917507:PQT917507 QAM917507:QAP917507 QKI917507:QKL917507 QUE917507:QUH917507 REA917507:RED917507 RNW917507:RNZ917507 RXS917507:RXV917507 SHO917507:SHR917507 SRK917507:SRN917507 TBG917507:TBJ917507 TLC917507:TLF917507 TUY917507:TVB917507 UEU917507:UEX917507 UOQ917507:UOT917507 UYM917507:UYP917507 VII917507:VIL917507 VSE917507:VSH917507 WCA917507:WCD917507 WLW917507:WLZ917507 WVS917507:WVV917507 K983043:N983043 JG983043:JJ983043 TC983043:TF983043 ACY983043:ADB983043 AMU983043:AMX983043 AWQ983043:AWT983043 BGM983043:BGP983043 BQI983043:BQL983043 CAE983043:CAH983043 CKA983043:CKD983043 CTW983043:CTZ983043 DDS983043:DDV983043 DNO983043:DNR983043 DXK983043:DXN983043 EHG983043:EHJ983043 ERC983043:ERF983043 FAY983043:FBB983043 FKU983043:FKX983043 FUQ983043:FUT983043 GEM983043:GEP983043 GOI983043:GOL983043 GYE983043:GYH983043 HIA983043:HID983043 HRW983043:HRZ983043 IBS983043:IBV983043 ILO983043:ILR983043 IVK983043:IVN983043 JFG983043:JFJ983043 JPC983043:JPF983043 JYY983043:JZB983043 KIU983043:KIX983043 KSQ983043:KST983043 LCM983043:LCP983043 LMI983043:LML983043 LWE983043:LWH983043 MGA983043:MGD983043 MPW983043:MPZ983043 MZS983043:MZV983043 NJO983043:NJR983043 NTK983043:NTN983043 ODG983043:ODJ983043 ONC983043:ONF983043 OWY983043:OXB983043 PGU983043:PGX983043 PQQ983043:PQT983043 QAM983043:QAP983043 QKI983043:QKL983043 QUE983043:QUH983043 REA983043:RED983043 RNW983043:RNZ983043 RXS983043:RXV983043 SHO983043:SHR983043 SRK983043:SRN983043 TBG983043:TBJ983043 TLC983043:TLF983043 TUY983043:TVB983043 UEU983043:UEX983043 UOQ983043:UOT983043 UYM983043:UYP983043 VII983043:VIL983043 VSE983043:VSH983043 WCA983043:WCD983043 WLW983043:WLZ983043 WVS983043:WVV983043">
      <formula1>$AA$1:$AA$9</formula1>
    </dataValidation>
    <dataValidation type="list" allowBlank="1" showInputMessage="1" showErrorMessage="1" sqref="K5:N5 JG5:JJ5 TC5:TF5 ACY5:ADB5 AMU5:AMX5 AWQ5:AWT5 BGM5:BGP5 BQI5:BQL5 CAE5:CAH5 CKA5:CKD5 CTW5:CTZ5 DDS5:DDV5 DNO5:DNR5 DXK5:DXN5 EHG5:EHJ5 ERC5:ERF5 FAY5:FBB5 FKU5:FKX5 FUQ5:FUT5 GEM5:GEP5 GOI5:GOL5 GYE5:GYH5 HIA5:HID5 HRW5:HRZ5 IBS5:IBV5 ILO5:ILR5 IVK5:IVN5 JFG5:JFJ5 JPC5:JPF5 JYY5:JZB5 KIU5:KIX5 KSQ5:KST5 LCM5:LCP5 LMI5:LML5 LWE5:LWH5 MGA5:MGD5 MPW5:MPZ5 MZS5:MZV5 NJO5:NJR5 NTK5:NTN5 ODG5:ODJ5 ONC5:ONF5 OWY5:OXB5 PGU5:PGX5 PQQ5:PQT5 QAM5:QAP5 QKI5:QKL5 QUE5:QUH5 REA5:RED5 RNW5:RNZ5 RXS5:RXV5 SHO5:SHR5 SRK5:SRN5 TBG5:TBJ5 TLC5:TLF5 TUY5:TVB5 UEU5:UEX5 UOQ5:UOT5 UYM5:UYP5 VII5:VIL5 VSE5:VSH5 WCA5:WCD5 WLW5:WLZ5 WVS5:WVV5 K65541:N65541 JG65541:JJ65541 TC65541:TF65541 ACY65541:ADB65541 AMU65541:AMX65541 AWQ65541:AWT65541 BGM65541:BGP65541 BQI65541:BQL65541 CAE65541:CAH65541 CKA65541:CKD65541 CTW65541:CTZ65541 DDS65541:DDV65541 DNO65541:DNR65541 DXK65541:DXN65541 EHG65541:EHJ65541 ERC65541:ERF65541 FAY65541:FBB65541 FKU65541:FKX65541 FUQ65541:FUT65541 GEM65541:GEP65541 GOI65541:GOL65541 GYE65541:GYH65541 HIA65541:HID65541 HRW65541:HRZ65541 IBS65541:IBV65541 ILO65541:ILR65541 IVK65541:IVN65541 JFG65541:JFJ65541 JPC65541:JPF65541 JYY65541:JZB65541 KIU65541:KIX65541 KSQ65541:KST65541 LCM65541:LCP65541 LMI65541:LML65541 LWE65541:LWH65541 MGA65541:MGD65541 MPW65541:MPZ65541 MZS65541:MZV65541 NJO65541:NJR65541 NTK65541:NTN65541 ODG65541:ODJ65541 ONC65541:ONF65541 OWY65541:OXB65541 PGU65541:PGX65541 PQQ65541:PQT65541 QAM65541:QAP65541 QKI65541:QKL65541 QUE65541:QUH65541 REA65541:RED65541 RNW65541:RNZ65541 RXS65541:RXV65541 SHO65541:SHR65541 SRK65541:SRN65541 TBG65541:TBJ65541 TLC65541:TLF65541 TUY65541:TVB65541 UEU65541:UEX65541 UOQ65541:UOT65541 UYM65541:UYP65541 VII65541:VIL65541 VSE65541:VSH65541 WCA65541:WCD65541 WLW65541:WLZ65541 WVS65541:WVV65541 K131077:N131077 JG131077:JJ131077 TC131077:TF131077 ACY131077:ADB131077 AMU131077:AMX131077 AWQ131077:AWT131077 BGM131077:BGP131077 BQI131077:BQL131077 CAE131077:CAH131077 CKA131077:CKD131077 CTW131077:CTZ131077 DDS131077:DDV131077 DNO131077:DNR131077 DXK131077:DXN131077 EHG131077:EHJ131077 ERC131077:ERF131077 FAY131077:FBB131077 FKU131077:FKX131077 FUQ131077:FUT131077 GEM131077:GEP131077 GOI131077:GOL131077 GYE131077:GYH131077 HIA131077:HID131077 HRW131077:HRZ131077 IBS131077:IBV131077 ILO131077:ILR131077 IVK131077:IVN131077 JFG131077:JFJ131077 JPC131077:JPF131077 JYY131077:JZB131077 KIU131077:KIX131077 KSQ131077:KST131077 LCM131077:LCP131077 LMI131077:LML131077 LWE131077:LWH131077 MGA131077:MGD131077 MPW131077:MPZ131077 MZS131077:MZV131077 NJO131077:NJR131077 NTK131077:NTN131077 ODG131077:ODJ131077 ONC131077:ONF131077 OWY131077:OXB131077 PGU131077:PGX131077 PQQ131077:PQT131077 QAM131077:QAP131077 QKI131077:QKL131077 QUE131077:QUH131077 REA131077:RED131077 RNW131077:RNZ131077 RXS131077:RXV131077 SHO131077:SHR131077 SRK131077:SRN131077 TBG131077:TBJ131077 TLC131077:TLF131077 TUY131077:TVB131077 UEU131077:UEX131077 UOQ131077:UOT131077 UYM131077:UYP131077 VII131077:VIL131077 VSE131077:VSH131077 WCA131077:WCD131077 WLW131077:WLZ131077 WVS131077:WVV131077 K196613:N196613 JG196613:JJ196613 TC196613:TF196613 ACY196613:ADB196613 AMU196613:AMX196613 AWQ196613:AWT196613 BGM196613:BGP196613 BQI196613:BQL196613 CAE196613:CAH196613 CKA196613:CKD196613 CTW196613:CTZ196613 DDS196613:DDV196613 DNO196613:DNR196613 DXK196613:DXN196613 EHG196613:EHJ196613 ERC196613:ERF196613 FAY196613:FBB196613 FKU196613:FKX196613 FUQ196613:FUT196613 GEM196613:GEP196613 GOI196613:GOL196613 GYE196613:GYH196613 HIA196613:HID196613 HRW196613:HRZ196613 IBS196613:IBV196613 ILO196613:ILR196613 IVK196613:IVN196613 JFG196613:JFJ196613 JPC196613:JPF196613 JYY196613:JZB196613 KIU196613:KIX196613 KSQ196613:KST196613 LCM196613:LCP196613 LMI196613:LML196613 LWE196613:LWH196613 MGA196613:MGD196613 MPW196613:MPZ196613 MZS196613:MZV196613 NJO196613:NJR196613 NTK196613:NTN196613 ODG196613:ODJ196613 ONC196613:ONF196613 OWY196613:OXB196613 PGU196613:PGX196613 PQQ196613:PQT196613 QAM196613:QAP196613 QKI196613:QKL196613 QUE196613:QUH196613 REA196613:RED196613 RNW196613:RNZ196613 RXS196613:RXV196613 SHO196613:SHR196613 SRK196613:SRN196613 TBG196613:TBJ196613 TLC196613:TLF196613 TUY196613:TVB196613 UEU196613:UEX196613 UOQ196613:UOT196613 UYM196613:UYP196613 VII196613:VIL196613 VSE196613:VSH196613 WCA196613:WCD196613 WLW196613:WLZ196613 WVS196613:WVV196613 K262149:N262149 JG262149:JJ262149 TC262149:TF262149 ACY262149:ADB262149 AMU262149:AMX262149 AWQ262149:AWT262149 BGM262149:BGP262149 BQI262149:BQL262149 CAE262149:CAH262149 CKA262149:CKD262149 CTW262149:CTZ262149 DDS262149:DDV262149 DNO262149:DNR262149 DXK262149:DXN262149 EHG262149:EHJ262149 ERC262149:ERF262149 FAY262149:FBB262149 FKU262149:FKX262149 FUQ262149:FUT262149 GEM262149:GEP262149 GOI262149:GOL262149 GYE262149:GYH262149 HIA262149:HID262149 HRW262149:HRZ262149 IBS262149:IBV262149 ILO262149:ILR262149 IVK262149:IVN262149 JFG262149:JFJ262149 JPC262149:JPF262149 JYY262149:JZB262149 KIU262149:KIX262149 KSQ262149:KST262149 LCM262149:LCP262149 LMI262149:LML262149 LWE262149:LWH262149 MGA262149:MGD262149 MPW262149:MPZ262149 MZS262149:MZV262149 NJO262149:NJR262149 NTK262149:NTN262149 ODG262149:ODJ262149 ONC262149:ONF262149 OWY262149:OXB262149 PGU262149:PGX262149 PQQ262149:PQT262149 QAM262149:QAP262149 QKI262149:QKL262149 QUE262149:QUH262149 REA262149:RED262149 RNW262149:RNZ262149 RXS262149:RXV262149 SHO262149:SHR262149 SRK262149:SRN262149 TBG262149:TBJ262149 TLC262149:TLF262149 TUY262149:TVB262149 UEU262149:UEX262149 UOQ262149:UOT262149 UYM262149:UYP262149 VII262149:VIL262149 VSE262149:VSH262149 WCA262149:WCD262149 WLW262149:WLZ262149 WVS262149:WVV262149 K327685:N327685 JG327685:JJ327685 TC327685:TF327685 ACY327685:ADB327685 AMU327685:AMX327685 AWQ327685:AWT327685 BGM327685:BGP327685 BQI327685:BQL327685 CAE327685:CAH327685 CKA327685:CKD327685 CTW327685:CTZ327685 DDS327685:DDV327685 DNO327685:DNR327685 DXK327685:DXN327685 EHG327685:EHJ327685 ERC327685:ERF327685 FAY327685:FBB327685 FKU327685:FKX327685 FUQ327685:FUT327685 GEM327685:GEP327685 GOI327685:GOL327685 GYE327685:GYH327685 HIA327685:HID327685 HRW327685:HRZ327685 IBS327685:IBV327685 ILO327685:ILR327685 IVK327685:IVN327685 JFG327685:JFJ327685 JPC327685:JPF327685 JYY327685:JZB327685 KIU327685:KIX327685 KSQ327685:KST327685 LCM327685:LCP327685 LMI327685:LML327685 LWE327685:LWH327685 MGA327685:MGD327685 MPW327685:MPZ327685 MZS327685:MZV327685 NJO327685:NJR327685 NTK327685:NTN327685 ODG327685:ODJ327685 ONC327685:ONF327685 OWY327685:OXB327685 PGU327685:PGX327685 PQQ327685:PQT327685 QAM327685:QAP327685 QKI327685:QKL327685 QUE327685:QUH327685 REA327685:RED327685 RNW327685:RNZ327685 RXS327685:RXV327685 SHO327685:SHR327685 SRK327685:SRN327685 TBG327685:TBJ327685 TLC327685:TLF327685 TUY327685:TVB327685 UEU327685:UEX327685 UOQ327685:UOT327685 UYM327685:UYP327685 VII327685:VIL327685 VSE327685:VSH327685 WCA327685:WCD327685 WLW327685:WLZ327685 WVS327685:WVV327685 K393221:N393221 JG393221:JJ393221 TC393221:TF393221 ACY393221:ADB393221 AMU393221:AMX393221 AWQ393221:AWT393221 BGM393221:BGP393221 BQI393221:BQL393221 CAE393221:CAH393221 CKA393221:CKD393221 CTW393221:CTZ393221 DDS393221:DDV393221 DNO393221:DNR393221 DXK393221:DXN393221 EHG393221:EHJ393221 ERC393221:ERF393221 FAY393221:FBB393221 FKU393221:FKX393221 FUQ393221:FUT393221 GEM393221:GEP393221 GOI393221:GOL393221 GYE393221:GYH393221 HIA393221:HID393221 HRW393221:HRZ393221 IBS393221:IBV393221 ILO393221:ILR393221 IVK393221:IVN393221 JFG393221:JFJ393221 JPC393221:JPF393221 JYY393221:JZB393221 KIU393221:KIX393221 KSQ393221:KST393221 LCM393221:LCP393221 LMI393221:LML393221 LWE393221:LWH393221 MGA393221:MGD393221 MPW393221:MPZ393221 MZS393221:MZV393221 NJO393221:NJR393221 NTK393221:NTN393221 ODG393221:ODJ393221 ONC393221:ONF393221 OWY393221:OXB393221 PGU393221:PGX393221 PQQ393221:PQT393221 QAM393221:QAP393221 QKI393221:QKL393221 QUE393221:QUH393221 REA393221:RED393221 RNW393221:RNZ393221 RXS393221:RXV393221 SHO393221:SHR393221 SRK393221:SRN393221 TBG393221:TBJ393221 TLC393221:TLF393221 TUY393221:TVB393221 UEU393221:UEX393221 UOQ393221:UOT393221 UYM393221:UYP393221 VII393221:VIL393221 VSE393221:VSH393221 WCA393221:WCD393221 WLW393221:WLZ393221 WVS393221:WVV393221 K458757:N458757 JG458757:JJ458757 TC458757:TF458757 ACY458757:ADB458757 AMU458757:AMX458757 AWQ458757:AWT458757 BGM458757:BGP458757 BQI458757:BQL458757 CAE458757:CAH458757 CKA458757:CKD458757 CTW458757:CTZ458757 DDS458757:DDV458757 DNO458757:DNR458757 DXK458757:DXN458757 EHG458757:EHJ458757 ERC458757:ERF458757 FAY458757:FBB458757 FKU458757:FKX458757 FUQ458757:FUT458757 GEM458757:GEP458757 GOI458757:GOL458757 GYE458757:GYH458757 HIA458757:HID458757 HRW458757:HRZ458757 IBS458757:IBV458757 ILO458757:ILR458757 IVK458757:IVN458757 JFG458757:JFJ458757 JPC458757:JPF458757 JYY458757:JZB458757 KIU458757:KIX458757 KSQ458757:KST458757 LCM458757:LCP458757 LMI458757:LML458757 LWE458757:LWH458757 MGA458757:MGD458757 MPW458757:MPZ458757 MZS458757:MZV458757 NJO458757:NJR458757 NTK458757:NTN458757 ODG458757:ODJ458757 ONC458757:ONF458757 OWY458757:OXB458757 PGU458757:PGX458757 PQQ458757:PQT458757 QAM458757:QAP458757 QKI458757:QKL458757 QUE458757:QUH458757 REA458757:RED458757 RNW458757:RNZ458757 RXS458757:RXV458757 SHO458757:SHR458757 SRK458757:SRN458757 TBG458757:TBJ458757 TLC458757:TLF458757 TUY458757:TVB458757 UEU458757:UEX458757 UOQ458757:UOT458757 UYM458757:UYP458757 VII458757:VIL458757 VSE458757:VSH458757 WCA458757:WCD458757 WLW458757:WLZ458757 WVS458757:WVV458757 K524293:N524293 JG524293:JJ524293 TC524293:TF524293 ACY524293:ADB524293 AMU524293:AMX524293 AWQ524293:AWT524293 BGM524293:BGP524293 BQI524293:BQL524293 CAE524293:CAH524293 CKA524293:CKD524293 CTW524293:CTZ524293 DDS524293:DDV524293 DNO524293:DNR524293 DXK524293:DXN524293 EHG524293:EHJ524293 ERC524293:ERF524293 FAY524293:FBB524293 FKU524293:FKX524293 FUQ524293:FUT524293 GEM524293:GEP524293 GOI524293:GOL524293 GYE524293:GYH524293 HIA524293:HID524293 HRW524293:HRZ524293 IBS524293:IBV524293 ILO524293:ILR524293 IVK524293:IVN524293 JFG524293:JFJ524293 JPC524293:JPF524293 JYY524293:JZB524293 KIU524293:KIX524293 KSQ524293:KST524293 LCM524293:LCP524293 LMI524293:LML524293 LWE524293:LWH524293 MGA524293:MGD524293 MPW524293:MPZ524293 MZS524293:MZV524293 NJO524293:NJR524293 NTK524293:NTN524293 ODG524293:ODJ524293 ONC524293:ONF524293 OWY524293:OXB524293 PGU524293:PGX524293 PQQ524293:PQT524293 QAM524293:QAP524293 QKI524293:QKL524293 QUE524293:QUH524293 REA524293:RED524293 RNW524293:RNZ524293 RXS524293:RXV524293 SHO524293:SHR524293 SRK524293:SRN524293 TBG524293:TBJ524293 TLC524293:TLF524293 TUY524293:TVB524293 UEU524293:UEX524293 UOQ524293:UOT524293 UYM524293:UYP524293 VII524293:VIL524293 VSE524293:VSH524293 WCA524293:WCD524293 WLW524293:WLZ524293 WVS524293:WVV524293 K589829:N589829 JG589829:JJ589829 TC589829:TF589829 ACY589829:ADB589829 AMU589829:AMX589829 AWQ589829:AWT589829 BGM589829:BGP589829 BQI589829:BQL589829 CAE589829:CAH589829 CKA589829:CKD589829 CTW589829:CTZ589829 DDS589829:DDV589829 DNO589829:DNR589829 DXK589829:DXN589829 EHG589829:EHJ589829 ERC589829:ERF589829 FAY589829:FBB589829 FKU589829:FKX589829 FUQ589829:FUT589829 GEM589829:GEP589829 GOI589829:GOL589829 GYE589829:GYH589829 HIA589829:HID589829 HRW589829:HRZ589829 IBS589829:IBV589829 ILO589829:ILR589829 IVK589829:IVN589829 JFG589829:JFJ589829 JPC589829:JPF589829 JYY589829:JZB589829 KIU589829:KIX589829 KSQ589829:KST589829 LCM589829:LCP589829 LMI589829:LML589829 LWE589829:LWH589829 MGA589829:MGD589829 MPW589829:MPZ589829 MZS589829:MZV589829 NJO589829:NJR589829 NTK589829:NTN589829 ODG589829:ODJ589829 ONC589829:ONF589829 OWY589829:OXB589829 PGU589829:PGX589829 PQQ589829:PQT589829 QAM589829:QAP589829 QKI589829:QKL589829 QUE589829:QUH589829 REA589829:RED589829 RNW589829:RNZ589829 RXS589829:RXV589829 SHO589829:SHR589829 SRK589829:SRN589829 TBG589829:TBJ589829 TLC589829:TLF589829 TUY589829:TVB589829 UEU589829:UEX589829 UOQ589829:UOT589829 UYM589829:UYP589829 VII589829:VIL589829 VSE589829:VSH589829 WCA589829:WCD589829 WLW589829:WLZ589829 WVS589829:WVV589829 K655365:N655365 JG655365:JJ655365 TC655365:TF655365 ACY655365:ADB655365 AMU655365:AMX655365 AWQ655365:AWT655365 BGM655365:BGP655365 BQI655365:BQL655365 CAE655365:CAH655365 CKA655365:CKD655365 CTW655365:CTZ655365 DDS655365:DDV655365 DNO655365:DNR655365 DXK655365:DXN655365 EHG655365:EHJ655365 ERC655365:ERF655365 FAY655365:FBB655365 FKU655365:FKX655365 FUQ655365:FUT655365 GEM655365:GEP655365 GOI655365:GOL655365 GYE655365:GYH655365 HIA655365:HID655365 HRW655365:HRZ655365 IBS655365:IBV655365 ILO655365:ILR655365 IVK655365:IVN655365 JFG655365:JFJ655365 JPC655365:JPF655365 JYY655365:JZB655365 KIU655365:KIX655365 KSQ655365:KST655365 LCM655365:LCP655365 LMI655365:LML655365 LWE655365:LWH655365 MGA655365:MGD655365 MPW655365:MPZ655365 MZS655365:MZV655365 NJO655365:NJR655365 NTK655365:NTN655365 ODG655365:ODJ655365 ONC655365:ONF655365 OWY655365:OXB655365 PGU655365:PGX655365 PQQ655365:PQT655365 QAM655365:QAP655365 QKI655365:QKL655365 QUE655365:QUH655365 REA655365:RED655365 RNW655365:RNZ655365 RXS655365:RXV655365 SHO655365:SHR655365 SRK655365:SRN655365 TBG655365:TBJ655365 TLC655365:TLF655365 TUY655365:TVB655365 UEU655365:UEX655365 UOQ655365:UOT655365 UYM655365:UYP655365 VII655365:VIL655365 VSE655365:VSH655365 WCA655365:WCD655365 WLW655365:WLZ655365 WVS655365:WVV655365 K720901:N720901 JG720901:JJ720901 TC720901:TF720901 ACY720901:ADB720901 AMU720901:AMX720901 AWQ720901:AWT720901 BGM720901:BGP720901 BQI720901:BQL720901 CAE720901:CAH720901 CKA720901:CKD720901 CTW720901:CTZ720901 DDS720901:DDV720901 DNO720901:DNR720901 DXK720901:DXN720901 EHG720901:EHJ720901 ERC720901:ERF720901 FAY720901:FBB720901 FKU720901:FKX720901 FUQ720901:FUT720901 GEM720901:GEP720901 GOI720901:GOL720901 GYE720901:GYH720901 HIA720901:HID720901 HRW720901:HRZ720901 IBS720901:IBV720901 ILO720901:ILR720901 IVK720901:IVN720901 JFG720901:JFJ720901 JPC720901:JPF720901 JYY720901:JZB720901 KIU720901:KIX720901 KSQ720901:KST720901 LCM720901:LCP720901 LMI720901:LML720901 LWE720901:LWH720901 MGA720901:MGD720901 MPW720901:MPZ720901 MZS720901:MZV720901 NJO720901:NJR720901 NTK720901:NTN720901 ODG720901:ODJ720901 ONC720901:ONF720901 OWY720901:OXB720901 PGU720901:PGX720901 PQQ720901:PQT720901 QAM720901:QAP720901 QKI720901:QKL720901 QUE720901:QUH720901 REA720901:RED720901 RNW720901:RNZ720901 RXS720901:RXV720901 SHO720901:SHR720901 SRK720901:SRN720901 TBG720901:TBJ720901 TLC720901:TLF720901 TUY720901:TVB720901 UEU720901:UEX720901 UOQ720901:UOT720901 UYM720901:UYP720901 VII720901:VIL720901 VSE720901:VSH720901 WCA720901:WCD720901 WLW720901:WLZ720901 WVS720901:WVV720901 K786437:N786437 JG786437:JJ786437 TC786437:TF786437 ACY786437:ADB786437 AMU786437:AMX786437 AWQ786437:AWT786437 BGM786437:BGP786437 BQI786437:BQL786437 CAE786437:CAH786437 CKA786437:CKD786437 CTW786437:CTZ786437 DDS786437:DDV786437 DNO786437:DNR786437 DXK786437:DXN786437 EHG786437:EHJ786437 ERC786437:ERF786437 FAY786437:FBB786437 FKU786437:FKX786437 FUQ786437:FUT786437 GEM786437:GEP786437 GOI786437:GOL786437 GYE786437:GYH786437 HIA786437:HID786437 HRW786437:HRZ786437 IBS786437:IBV786437 ILO786437:ILR786437 IVK786437:IVN786437 JFG786437:JFJ786437 JPC786437:JPF786437 JYY786437:JZB786437 KIU786437:KIX786437 KSQ786437:KST786437 LCM786437:LCP786437 LMI786437:LML786437 LWE786437:LWH786437 MGA786437:MGD786437 MPW786437:MPZ786437 MZS786437:MZV786437 NJO786437:NJR786437 NTK786437:NTN786437 ODG786437:ODJ786437 ONC786437:ONF786437 OWY786437:OXB786437 PGU786437:PGX786437 PQQ786437:PQT786437 QAM786437:QAP786437 QKI786437:QKL786437 QUE786437:QUH786437 REA786437:RED786437 RNW786437:RNZ786437 RXS786437:RXV786437 SHO786437:SHR786437 SRK786437:SRN786437 TBG786437:TBJ786437 TLC786437:TLF786437 TUY786437:TVB786437 UEU786437:UEX786437 UOQ786437:UOT786437 UYM786437:UYP786437 VII786437:VIL786437 VSE786437:VSH786437 WCA786437:WCD786437 WLW786437:WLZ786437 WVS786437:WVV786437 K851973:N851973 JG851973:JJ851973 TC851973:TF851973 ACY851973:ADB851973 AMU851973:AMX851973 AWQ851973:AWT851973 BGM851973:BGP851973 BQI851973:BQL851973 CAE851973:CAH851973 CKA851973:CKD851973 CTW851973:CTZ851973 DDS851973:DDV851973 DNO851973:DNR851973 DXK851973:DXN851973 EHG851973:EHJ851973 ERC851973:ERF851973 FAY851973:FBB851973 FKU851973:FKX851973 FUQ851973:FUT851973 GEM851973:GEP851973 GOI851973:GOL851973 GYE851973:GYH851973 HIA851973:HID851973 HRW851973:HRZ851973 IBS851973:IBV851973 ILO851973:ILR851973 IVK851973:IVN851973 JFG851973:JFJ851973 JPC851973:JPF851973 JYY851973:JZB851973 KIU851973:KIX851973 KSQ851973:KST851973 LCM851973:LCP851973 LMI851973:LML851973 LWE851973:LWH851973 MGA851973:MGD851973 MPW851973:MPZ851973 MZS851973:MZV851973 NJO851973:NJR851973 NTK851973:NTN851973 ODG851973:ODJ851973 ONC851973:ONF851973 OWY851973:OXB851973 PGU851973:PGX851973 PQQ851973:PQT851973 QAM851973:QAP851973 QKI851973:QKL851973 QUE851973:QUH851973 REA851973:RED851973 RNW851973:RNZ851973 RXS851973:RXV851973 SHO851973:SHR851973 SRK851973:SRN851973 TBG851973:TBJ851973 TLC851973:TLF851973 TUY851973:TVB851973 UEU851973:UEX851973 UOQ851973:UOT851973 UYM851973:UYP851973 VII851973:VIL851973 VSE851973:VSH851973 WCA851973:WCD851973 WLW851973:WLZ851973 WVS851973:WVV851973 K917509:N917509 JG917509:JJ917509 TC917509:TF917509 ACY917509:ADB917509 AMU917509:AMX917509 AWQ917509:AWT917509 BGM917509:BGP917509 BQI917509:BQL917509 CAE917509:CAH917509 CKA917509:CKD917509 CTW917509:CTZ917509 DDS917509:DDV917509 DNO917509:DNR917509 DXK917509:DXN917509 EHG917509:EHJ917509 ERC917509:ERF917509 FAY917509:FBB917509 FKU917509:FKX917509 FUQ917509:FUT917509 GEM917509:GEP917509 GOI917509:GOL917509 GYE917509:GYH917509 HIA917509:HID917509 HRW917509:HRZ917509 IBS917509:IBV917509 ILO917509:ILR917509 IVK917509:IVN917509 JFG917509:JFJ917509 JPC917509:JPF917509 JYY917509:JZB917509 KIU917509:KIX917509 KSQ917509:KST917509 LCM917509:LCP917509 LMI917509:LML917509 LWE917509:LWH917509 MGA917509:MGD917509 MPW917509:MPZ917509 MZS917509:MZV917509 NJO917509:NJR917509 NTK917509:NTN917509 ODG917509:ODJ917509 ONC917509:ONF917509 OWY917509:OXB917509 PGU917509:PGX917509 PQQ917509:PQT917509 QAM917509:QAP917509 QKI917509:QKL917509 QUE917509:QUH917509 REA917509:RED917509 RNW917509:RNZ917509 RXS917509:RXV917509 SHO917509:SHR917509 SRK917509:SRN917509 TBG917509:TBJ917509 TLC917509:TLF917509 TUY917509:TVB917509 UEU917509:UEX917509 UOQ917509:UOT917509 UYM917509:UYP917509 VII917509:VIL917509 VSE917509:VSH917509 WCA917509:WCD917509 WLW917509:WLZ917509 WVS917509:WVV917509 K983045:N983045 JG983045:JJ983045 TC983045:TF983045 ACY983045:ADB983045 AMU983045:AMX983045 AWQ983045:AWT983045 BGM983045:BGP983045 BQI983045:BQL983045 CAE983045:CAH983045 CKA983045:CKD983045 CTW983045:CTZ983045 DDS983045:DDV983045 DNO983045:DNR983045 DXK983045:DXN983045 EHG983045:EHJ983045 ERC983045:ERF983045 FAY983045:FBB983045 FKU983045:FKX983045 FUQ983045:FUT983045 GEM983045:GEP983045 GOI983045:GOL983045 GYE983045:GYH983045 HIA983045:HID983045 HRW983045:HRZ983045 IBS983045:IBV983045 ILO983045:ILR983045 IVK983045:IVN983045 JFG983045:JFJ983045 JPC983045:JPF983045 JYY983045:JZB983045 KIU983045:KIX983045 KSQ983045:KST983045 LCM983045:LCP983045 LMI983045:LML983045 LWE983045:LWH983045 MGA983045:MGD983045 MPW983045:MPZ983045 MZS983045:MZV983045 NJO983045:NJR983045 NTK983045:NTN983045 ODG983045:ODJ983045 ONC983045:ONF983045 OWY983045:OXB983045 PGU983045:PGX983045 PQQ983045:PQT983045 QAM983045:QAP983045 QKI983045:QKL983045 QUE983045:QUH983045 REA983045:RED983045 RNW983045:RNZ983045 RXS983045:RXV983045 SHO983045:SHR983045 SRK983045:SRN983045 TBG983045:TBJ983045 TLC983045:TLF983045 TUY983045:TVB983045 UEU983045:UEX983045 UOQ983045:UOT983045 UYM983045:UYP983045 VII983045:VIL983045 VSE983045:VSH983045 WCA983045:WCD983045 WLW983045:WLZ983045 WVS983045:WVV983045">
      <formula1>$AA$14:$AA$18</formula1>
    </dataValidation>
    <dataValidation type="list" allowBlank="1" showInputMessage="1" showErrorMessage="1" sqref="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formula1>$AA$11:$AA$13</formula1>
    </dataValidation>
  </dataValidations>
  <pageMargins left="0.75" right="0.75" top="1" bottom="1" header="0.5" footer="0.5"/>
  <pageSetup paperSize="9" scale="78" orientation="landscape" r:id="rId1"/>
  <headerFooter alignWithMargins="0">
    <oddFoote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38"/>
  </sheetPr>
  <dimension ref="A1:HO17"/>
  <sheetViews>
    <sheetView zoomScale="85" workbookViewId="0">
      <pane xSplit="2" ySplit="10" topLeftCell="C11" activePane="bottomRight" state="frozen"/>
      <selection pane="topRight"/>
      <selection pane="bottomLeft"/>
      <selection pane="bottomRight"/>
    </sheetView>
  </sheetViews>
  <sheetFormatPr defaultRowHeight="12.75" x14ac:dyDescent="0.2"/>
  <cols>
    <col min="1" max="1" width="9.140625" style="299"/>
    <col min="2" max="2" width="18.28515625" style="299" customWidth="1"/>
    <col min="3" max="257" width="9.140625" style="299"/>
    <col min="258" max="258" width="18.28515625" style="299" customWidth="1"/>
    <col min="259" max="513" width="9.140625" style="299"/>
    <col min="514" max="514" width="18.28515625" style="299" customWidth="1"/>
    <col min="515" max="769" width="9.140625" style="299"/>
    <col min="770" max="770" width="18.28515625" style="299" customWidth="1"/>
    <col min="771" max="1025" width="9.140625" style="299"/>
    <col min="1026" max="1026" width="18.28515625" style="299" customWidth="1"/>
    <col min="1027" max="1281" width="9.140625" style="299"/>
    <col min="1282" max="1282" width="18.28515625" style="299" customWidth="1"/>
    <col min="1283" max="1537" width="9.140625" style="299"/>
    <col min="1538" max="1538" width="18.28515625" style="299" customWidth="1"/>
    <col min="1539" max="1793" width="9.140625" style="299"/>
    <col min="1794" max="1794" width="18.28515625" style="299" customWidth="1"/>
    <col min="1795" max="2049" width="9.140625" style="299"/>
    <col min="2050" max="2050" width="18.28515625" style="299" customWidth="1"/>
    <col min="2051" max="2305" width="9.140625" style="299"/>
    <col min="2306" max="2306" width="18.28515625" style="299" customWidth="1"/>
    <col min="2307" max="2561" width="9.140625" style="299"/>
    <col min="2562" max="2562" width="18.28515625" style="299" customWidth="1"/>
    <col min="2563" max="2817" width="9.140625" style="299"/>
    <col min="2818" max="2818" width="18.28515625" style="299" customWidth="1"/>
    <col min="2819" max="3073" width="9.140625" style="299"/>
    <col min="3074" max="3074" width="18.28515625" style="299" customWidth="1"/>
    <col min="3075" max="3329" width="9.140625" style="299"/>
    <col min="3330" max="3330" width="18.28515625" style="299" customWidth="1"/>
    <col min="3331" max="3585" width="9.140625" style="299"/>
    <col min="3586" max="3586" width="18.28515625" style="299" customWidth="1"/>
    <col min="3587" max="3841" width="9.140625" style="299"/>
    <col min="3842" max="3842" width="18.28515625" style="299" customWidth="1"/>
    <col min="3843" max="4097" width="9.140625" style="299"/>
    <col min="4098" max="4098" width="18.28515625" style="299" customWidth="1"/>
    <col min="4099" max="4353" width="9.140625" style="299"/>
    <col min="4354" max="4354" width="18.28515625" style="299" customWidth="1"/>
    <col min="4355" max="4609" width="9.140625" style="299"/>
    <col min="4610" max="4610" width="18.28515625" style="299" customWidth="1"/>
    <col min="4611" max="4865" width="9.140625" style="299"/>
    <col min="4866" max="4866" width="18.28515625" style="299" customWidth="1"/>
    <col min="4867" max="5121" width="9.140625" style="299"/>
    <col min="5122" max="5122" width="18.28515625" style="299" customWidth="1"/>
    <col min="5123" max="5377" width="9.140625" style="299"/>
    <col min="5378" max="5378" width="18.28515625" style="299" customWidth="1"/>
    <col min="5379" max="5633" width="9.140625" style="299"/>
    <col min="5634" max="5634" width="18.28515625" style="299" customWidth="1"/>
    <col min="5635" max="5889" width="9.140625" style="299"/>
    <col min="5890" max="5890" width="18.28515625" style="299" customWidth="1"/>
    <col min="5891" max="6145" width="9.140625" style="299"/>
    <col min="6146" max="6146" width="18.28515625" style="299" customWidth="1"/>
    <col min="6147" max="6401" width="9.140625" style="299"/>
    <col min="6402" max="6402" width="18.28515625" style="299" customWidth="1"/>
    <col min="6403" max="6657" width="9.140625" style="299"/>
    <col min="6658" max="6658" width="18.28515625" style="299" customWidth="1"/>
    <col min="6659" max="6913" width="9.140625" style="299"/>
    <col min="6914" max="6914" width="18.28515625" style="299" customWidth="1"/>
    <col min="6915" max="7169" width="9.140625" style="299"/>
    <col min="7170" max="7170" width="18.28515625" style="299" customWidth="1"/>
    <col min="7171" max="7425" width="9.140625" style="299"/>
    <col min="7426" max="7426" width="18.28515625" style="299" customWidth="1"/>
    <col min="7427" max="7681" width="9.140625" style="299"/>
    <col min="7682" max="7682" width="18.28515625" style="299" customWidth="1"/>
    <col min="7683" max="7937" width="9.140625" style="299"/>
    <col min="7938" max="7938" width="18.28515625" style="299" customWidth="1"/>
    <col min="7939" max="8193" width="9.140625" style="299"/>
    <col min="8194" max="8194" width="18.28515625" style="299" customWidth="1"/>
    <col min="8195" max="8449" width="9.140625" style="299"/>
    <col min="8450" max="8450" width="18.28515625" style="299" customWidth="1"/>
    <col min="8451" max="8705" width="9.140625" style="299"/>
    <col min="8706" max="8706" width="18.28515625" style="299" customWidth="1"/>
    <col min="8707" max="8961" width="9.140625" style="299"/>
    <col min="8962" max="8962" width="18.28515625" style="299" customWidth="1"/>
    <col min="8963" max="9217" width="9.140625" style="299"/>
    <col min="9218" max="9218" width="18.28515625" style="299" customWidth="1"/>
    <col min="9219" max="9473" width="9.140625" style="299"/>
    <col min="9474" max="9474" width="18.28515625" style="299" customWidth="1"/>
    <col min="9475" max="9729" width="9.140625" style="299"/>
    <col min="9730" max="9730" width="18.28515625" style="299" customWidth="1"/>
    <col min="9731" max="9985" width="9.140625" style="299"/>
    <col min="9986" max="9986" width="18.28515625" style="299" customWidth="1"/>
    <col min="9987" max="10241" width="9.140625" style="299"/>
    <col min="10242" max="10242" width="18.28515625" style="299" customWidth="1"/>
    <col min="10243" max="10497" width="9.140625" style="299"/>
    <col min="10498" max="10498" width="18.28515625" style="299" customWidth="1"/>
    <col min="10499" max="10753" width="9.140625" style="299"/>
    <col min="10754" max="10754" width="18.28515625" style="299" customWidth="1"/>
    <col min="10755" max="11009" width="9.140625" style="299"/>
    <col min="11010" max="11010" width="18.28515625" style="299" customWidth="1"/>
    <col min="11011" max="11265" width="9.140625" style="299"/>
    <col min="11266" max="11266" width="18.28515625" style="299" customWidth="1"/>
    <col min="11267" max="11521" width="9.140625" style="299"/>
    <col min="11522" max="11522" width="18.28515625" style="299" customWidth="1"/>
    <col min="11523" max="11777" width="9.140625" style="299"/>
    <col min="11778" max="11778" width="18.28515625" style="299" customWidth="1"/>
    <col min="11779" max="12033" width="9.140625" style="299"/>
    <col min="12034" max="12034" width="18.28515625" style="299" customWidth="1"/>
    <col min="12035" max="12289" width="9.140625" style="299"/>
    <col min="12290" max="12290" width="18.28515625" style="299" customWidth="1"/>
    <col min="12291" max="12545" width="9.140625" style="299"/>
    <col min="12546" max="12546" width="18.28515625" style="299" customWidth="1"/>
    <col min="12547" max="12801" width="9.140625" style="299"/>
    <col min="12802" max="12802" width="18.28515625" style="299" customWidth="1"/>
    <col min="12803" max="13057" width="9.140625" style="299"/>
    <col min="13058" max="13058" width="18.28515625" style="299" customWidth="1"/>
    <col min="13059" max="13313" width="9.140625" style="299"/>
    <col min="13314" max="13314" width="18.28515625" style="299" customWidth="1"/>
    <col min="13315" max="13569" width="9.140625" style="299"/>
    <col min="13570" max="13570" width="18.28515625" style="299" customWidth="1"/>
    <col min="13571" max="13825" width="9.140625" style="299"/>
    <col min="13826" max="13826" width="18.28515625" style="299" customWidth="1"/>
    <col min="13827" max="14081" width="9.140625" style="299"/>
    <col min="14082" max="14082" width="18.28515625" style="299" customWidth="1"/>
    <col min="14083" max="14337" width="9.140625" style="299"/>
    <col min="14338" max="14338" width="18.28515625" style="299" customWidth="1"/>
    <col min="14339" max="14593" width="9.140625" style="299"/>
    <col min="14594" max="14594" width="18.28515625" style="299" customWidth="1"/>
    <col min="14595" max="14849" width="9.140625" style="299"/>
    <col min="14850" max="14850" width="18.28515625" style="299" customWidth="1"/>
    <col min="14851" max="15105" width="9.140625" style="299"/>
    <col min="15106" max="15106" width="18.28515625" style="299" customWidth="1"/>
    <col min="15107" max="15361" width="9.140625" style="299"/>
    <col min="15362" max="15362" width="18.28515625" style="299" customWidth="1"/>
    <col min="15363" max="15617" width="9.140625" style="299"/>
    <col min="15618" max="15618" width="18.28515625" style="299" customWidth="1"/>
    <col min="15619" max="15873" width="9.140625" style="299"/>
    <col min="15874" max="15874" width="18.28515625" style="299" customWidth="1"/>
    <col min="15875" max="16129" width="9.140625" style="299"/>
    <col min="16130" max="16130" width="18.28515625" style="299" customWidth="1"/>
    <col min="16131" max="16384" width="9.140625" style="299"/>
  </cols>
  <sheetData>
    <row r="1" spans="1:223" ht="15.75" x14ac:dyDescent="0.25">
      <c r="A1" s="335" t="s">
        <v>49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335"/>
      <c r="GC1" s="335"/>
      <c r="GD1" s="335"/>
      <c r="GE1" s="335"/>
      <c r="GF1" s="335"/>
      <c r="GG1" s="335"/>
      <c r="GH1" s="335"/>
      <c r="GI1" s="335"/>
      <c r="GJ1" s="335"/>
      <c r="GK1" s="335"/>
      <c r="GL1" s="335"/>
      <c r="GM1" s="335"/>
      <c r="GN1" s="335"/>
      <c r="GO1" s="335"/>
      <c r="GP1" s="335"/>
      <c r="GQ1" s="335"/>
      <c r="GR1" s="335"/>
      <c r="GS1" s="335"/>
      <c r="GT1" s="335"/>
      <c r="GU1" s="335"/>
      <c r="GV1" s="335"/>
      <c r="GW1" s="335"/>
      <c r="GX1" s="335"/>
      <c r="GY1" s="335"/>
      <c r="GZ1" s="335"/>
      <c r="HA1" s="335"/>
      <c r="HB1" s="335"/>
      <c r="HC1" s="335"/>
      <c r="HD1" s="335"/>
      <c r="HE1" s="335"/>
      <c r="HF1" s="335"/>
      <c r="HG1" s="335"/>
      <c r="HH1" s="335"/>
      <c r="HI1" s="335"/>
      <c r="HJ1" s="335"/>
      <c r="HK1" s="335"/>
      <c r="HL1" s="335"/>
      <c r="HM1" s="335"/>
      <c r="HN1" s="335"/>
      <c r="HO1" s="335"/>
    </row>
    <row r="2" spans="1:223" x14ac:dyDescent="0.2">
      <c r="A2" s="299" t="s">
        <v>106</v>
      </c>
      <c r="B2" s="300">
        <v>1</v>
      </c>
      <c r="C2" s="300">
        <v>2</v>
      </c>
      <c r="D2" s="300">
        <v>3</v>
      </c>
      <c r="E2" s="300">
        <v>4</v>
      </c>
      <c r="F2" s="300">
        <v>5</v>
      </c>
      <c r="G2" s="300">
        <v>6</v>
      </c>
      <c r="H2" s="300">
        <v>7</v>
      </c>
      <c r="I2" s="300">
        <v>8</v>
      </c>
      <c r="J2" s="300">
        <v>9</v>
      </c>
      <c r="K2" s="300">
        <v>10</v>
      </c>
      <c r="L2" s="300">
        <v>11</v>
      </c>
      <c r="M2" s="300">
        <v>12</v>
      </c>
      <c r="N2" s="300">
        <v>13</v>
      </c>
      <c r="O2" s="300">
        <v>14</v>
      </c>
      <c r="P2" s="300">
        <v>15</v>
      </c>
      <c r="Q2" s="300">
        <v>16</v>
      </c>
      <c r="R2" s="300">
        <v>17</v>
      </c>
      <c r="S2" s="300">
        <v>18</v>
      </c>
      <c r="T2" s="300">
        <v>19</v>
      </c>
      <c r="U2" s="300">
        <v>20</v>
      </c>
      <c r="V2" s="300">
        <v>21</v>
      </c>
      <c r="W2" s="300">
        <v>22</v>
      </c>
      <c r="X2" s="300">
        <v>23</v>
      </c>
      <c r="Y2" s="300">
        <v>24</v>
      </c>
      <c r="Z2" s="300">
        <v>25</v>
      </c>
      <c r="AA2" s="300">
        <v>26</v>
      </c>
      <c r="AB2" s="300">
        <v>27</v>
      </c>
      <c r="AC2" s="300">
        <v>28</v>
      </c>
      <c r="AD2" s="300">
        <v>29</v>
      </c>
      <c r="AE2" s="300">
        <v>30</v>
      </c>
      <c r="AF2" s="300">
        <v>31</v>
      </c>
      <c r="AG2" s="300">
        <v>32</v>
      </c>
      <c r="AH2" s="300">
        <v>33</v>
      </c>
      <c r="AI2" s="300">
        <v>34</v>
      </c>
      <c r="AJ2" s="300">
        <v>35</v>
      </c>
      <c r="AK2" s="300">
        <v>36</v>
      </c>
      <c r="AL2" s="300">
        <v>37</v>
      </c>
      <c r="AM2" s="300">
        <v>38</v>
      </c>
      <c r="AN2" s="300">
        <v>39</v>
      </c>
      <c r="AO2" s="300">
        <v>40</v>
      </c>
      <c r="AP2" s="300">
        <v>41</v>
      </c>
      <c r="AQ2" s="300">
        <v>42</v>
      </c>
      <c r="AR2" s="300">
        <v>43</v>
      </c>
      <c r="AS2" s="300">
        <v>44</v>
      </c>
      <c r="AT2" s="300">
        <v>45</v>
      </c>
      <c r="AU2" s="300">
        <v>46</v>
      </c>
      <c r="AV2" s="300">
        <v>47</v>
      </c>
      <c r="AW2" s="300">
        <v>48</v>
      </c>
      <c r="AX2" s="300">
        <v>49</v>
      </c>
      <c r="AY2" s="300">
        <v>50</v>
      </c>
      <c r="AZ2" s="300">
        <v>51</v>
      </c>
      <c r="BA2" s="300">
        <v>52</v>
      </c>
      <c r="BB2" s="300">
        <v>53</v>
      </c>
      <c r="BC2" s="300">
        <v>54</v>
      </c>
      <c r="BD2" s="300">
        <v>55</v>
      </c>
      <c r="BE2" s="300">
        <v>56</v>
      </c>
      <c r="BF2" s="300">
        <v>57</v>
      </c>
      <c r="BG2" s="300">
        <v>58</v>
      </c>
      <c r="BH2" s="300">
        <v>59</v>
      </c>
      <c r="BI2" s="300">
        <v>60</v>
      </c>
      <c r="BJ2" s="300">
        <v>61</v>
      </c>
      <c r="BK2" s="300">
        <v>62</v>
      </c>
      <c r="BL2" s="300">
        <v>63</v>
      </c>
      <c r="BM2" s="300">
        <v>64</v>
      </c>
      <c r="BN2" s="300">
        <v>65</v>
      </c>
      <c r="BO2" s="300">
        <v>66</v>
      </c>
      <c r="BP2" s="300">
        <v>67</v>
      </c>
      <c r="BQ2" s="300">
        <v>68</v>
      </c>
      <c r="BR2" s="300">
        <v>69</v>
      </c>
      <c r="BS2" s="300">
        <v>70</v>
      </c>
      <c r="BT2" s="300">
        <v>71</v>
      </c>
      <c r="BU2" s="300">
        <v>72</v>
      </c>
      <c r="BV2" s="300">
        <v>73</v>
      </c>
      <c r="BW2" s="300">
        <v>74</v>
      </c>
      <c r="BX2" s="300">
        <v>75</v>
      </c>
      <c r="BY2" s="300">
        <v>76</v>
      </c>
      <c r="BZ2" s="300">
        <v>77</v>
      </c>
      <c r="CA2" s="300">
        <v>78</v>
      </c>
      <c r="CB2" s="300">
        <v>79</v>
      </c>
      <c r="CC2" s="300">
        <v>80</v>
      </c>
      <c r="CD2" s="300">
        <v>81</v>
      </c>
      <c r="CE2" s="300">
        <v>82</v>
      </c>
      <c r="CF2" s="300">
        <v>83</v>
      </c>
      <c r="CG2" s="300">
        <v>84</v>
      </c>
      <c r="CH2" s="300">
        <v>85</v>
      </c>
      <c r="CI2" s="300">
        <v>86</v>
      </c>
      <c r="CJ2" s="300">
        <v>87</v>
      </c>
      <c r="CK2" s="300">
        <v>88</v>
      </c>
      <c r="CL2" s="300">
        <v>89</v>
      </c>
      <c r="CM2" s="300">
        <v>90</v>
      </c>
      <c r="CN2" s="300">
        <v>91</v>
      </c>
      <c r="CO2" s="300">
        <v>92</v>
      </c>
      <c r="CP2" s="300">
        <v>93</v>
      </c>
      <c r="CQ2" s="300">
        <v>94</v>
      </c>
      <c r="CR2" s="300">
        <v>95</v>
      </c>
      <c r="CS2" s="300">
        <v>96</v>
      </c>
      <c r="CT2" s="300">
        <v>97</v>
      </c>
      <c r="CU2" s="300">
        <v>98</v>
      </c>
      <c r="CV2" s="300">
        <v>99</v>
      </c>
      <c r="CW2" s="300">
        <v>100</v>
      </c>
      <c r="CX2" s="300">
        <v>101</v>
      </c>
      <c r="CY2" s="300">
        <v>102</v>
      </c>
      <c r="CZ2" s="300">
        <v>103</v>
      </c>
      <c r="DA2" s="300">
        <v>104</v>
      </c>
      <c r="DB2" s="300">
        <v>105</v>
      </c>
      <c r="DC2" s="300">
        <v>106</v>
      </c>
      <c r="DD2" s="300">
        <v>107</v>
      </c>
      <c r="DE2" s="300">
        <v>108</v>
      </c>
      <c r="DF2" s="300">
        <v>109</v>
      </c>
      <c r="DG2" s="300">
        <v>110</v>
      </c>
      <c r="DH2" s="300">
        <v>111</v>
      </c>
      <c r="DI2" s="300">
        <v>112</v>
      </c>
      <c r="DJ2" s="300">
        <v>113</v>
      </c>
      <c r="DK2" s="300">
        <v>114</v>
      </c>
      <c r="DL2" s="300">
        <v>115</v>
      </c>
      <c r="DM2" s="300">
        <v>116</v>
      </c>
      <c r="DN2" s="300">
        <v>117</v>
      </c>
      <c r="DO2" s="300">
        <v>118</v>
      </c>
      <c r="DP2" s="300">
        <v>119</v>
      </c>
      <c r="DQ2" s="300">
        <v>120</v>
      </c>
      <c r="DR2" s="300">
        <v>121</v>
      </c>
      <c r="DS2" s="300">
        <v>122</v>
      </c>
      <c r="DT2" s="300">
        <v>123</v>
      </c>
      <c r="DU2" s="300">
        <v>124</v>
      </c>
      <c r="DV2" s="300">
        <v>125</v>
      </c>
      <c r="DW2" s="300">
        <v>126</v>
      </c>
      <c r="DX2" s="300">
        <v>127</v>
      </c>
      <c r="DY2" s="300">
        <v>128</v>
      </c>
      <c r="DZ2" s="300">
        <v>129</v>
      </c>
      <c r="EA2" s="300">
        <v>130</v>
      </c>
      <c r="EB2" s="300">
        <v>131</v>
      </c>
      <c r="EC2" s="300">
        <v>132</v>
      </c>
      <c r="ED2" s="300">
        <v>133</v>
      </c>
      <c r="EE2" s="300">
        <v>134</v>
      </c>
      <c r="EF2" s="300">
        <v>135</v>
      </c>
      <c r="EG2" s="300">
        <v>136</v>
      </c>
      <c r="EH2" s="300">
        <v>137</v>
      </c>
      <c r="EI2" s="300">
        <v>138</v>
      </c>
      <c r="EJ2" s="300">
        <v>139</v>
      </c>
      <c r="EK2" s="300">
        <v>140</v>
      </c>
      <c r="EL2" s="300">
        <v>141</v>
      </c>
      <c r="EM2" s="300">
        <v>142</v>
      </c>
      <c r="EN2" s="300">
        <v>143</v>
      </c>
      <c r="EO2" s="300">
        <v>144</v>
      </c>
      <c r="EP2" s="300">
        <v>145</v>
      </c>
      <c r="EQ2" s="300">
        <v>146</v>
      </c>
      <c r="ER2" s="300">
        <v>147</v>
      </c>
      <c r="ES2" s="300">
        <v>148</v>
      </c>
      <c r="ET2" s="300">
        <v>149</v>
      </c>
      <c r="EU2" s="300">
        <v>150</v>
      </c>
      <c r="EV2" s="300">
        <v>151</v>
      </c>
      <c r="EW2" s="300">
        <v>152</v>
      </c>
      <c r="EX2" s="300">
        <v>153</v>
      </c>
      <c r="EY2" s="300">
        <v>154</v>
      </c>
      <c r="EZ2" s="300">
        <v>155</v>
      </c>
      <c r="FA2" s="300">
        <v>156</v>
      </c>
      <c r="FB2" s="300">
        <v>157</v>
      </c>
      <c r="FC2" s="300">
        <v>158</v>
      </c>
      <c r="FD2" s="300">
        <v>159</v>
      </c>
      <c r="FE2" s="300">
        <v>160</v>
      </c>
      <c r="FF2" s="300">
        <v>161</v>
      </c>
      <c r="FG2" s="300">
        <v>162</v>
      </c>
      <c r="FH2" s="300">
        <v>163</v>
      </c>
      <c r="FI2" s="300">
        <v>164</v>
      </c>
      <c r="FJ2" s="300">
        <v>165</v>
      </c>
      <c r="FK2" s="300">
        <v>166</v>
      </c>
      <c r="FL2" s="300">
        <v>167</v>
      </c>
      <c r="FM2" s="300">
        <v>168</v>
      </c>
      <c r="FN2" s="300">
        <v>169</v>
      </c>
      <c r="FO2" s="300">
        <v>170</v>
      </c>
      <c r="FP2" s="300">
        <v>171</v>
      </c>
      <c r="FQ2" s="300">
        <v>172</v>
      </c>
      <c r="FR2" s="300">
        <v>173</v>
      </c>
      <c r="FS2" s="300">
        <v>174</v>
      </c>
      <c r="FT2" s="300">
        <v>175</v>
      </c>
      <c r="FU2" s="300">
        <v>176</v>
      </c>
      <c r="FV2" s="300">
        <v>177</v>
      </c>
      <c r="FW2" s="300">
        <v>178</v>
      </c>
      <c r="FX2" s="300">
        <v>179</v>
      </c>
      <c r="FY2" s="300">
        <v>180</v>
      </c>
      <c r="FZ2" s="300">
        <v>181</v>
      </c>
      <c r="GA2" s="300">
        <v>182</v>
      </c>
      <c r="GB2" s="300">
        <v>183</v>
      </c>
      <c r="GC2" s="300">
        <v>184</v>
      </c>
      <c r="GD2" s="300">
        <v>185</v>
      </c>
      <c r="GE2" s="300">
        <v>186</v>
      </c>
      <c r="GF2" s="300">
        <v>187</v>
      </c>
      <c r="GG2" s="300">
        <v>188</v>
      </c>
      <c r="GH2" s="300">
        <v>189</v>
      </c>
      <c r="GI2" s="300">
        <v>190</v>
      </c>
      <c r="GJ2" s="300">
        <v>191</v>
      </c>
      <c r="GK2" s="300">
        <v>192</v>
      </c>
      <c r="GL2" s="300">
        <v>193</v>
      </c>
      <c r="GM2" s="300">
        <v>194</v>
      </c>
      <c r="GN2" s="300">
        <v>195</v>
      </c>
      <c r="GO2" s="300">
        <v>196</v>
      </c>
      <c r="GP2" s="300">
        <v>197</v>
      </c>
      <c r="GQ2" s="300">
        <v>198</v>
      </c>
      <c r="GR2" s="300">
        <v>199</v>
      </c>
      <c r="GS2" s="300">
        <v>200</v>
      </c>
      <c r="GT2" s="300">
        <v>201</v>
      </c>
      <c r="GU2" s="300">
        <v>202</v>
      </c>
      <c r="GV2" s="300">
        <v>203</v>
      </c>
      <c r="GW2" s="300">
        <v>204</v>
      </c>
      <c r="GX2" s="300">
        <v>205</v>
      </c>
      <c r="GY2" s="300">
        <v>206</v>
      </c>
      <c r="GZ2" s="300">
        <v>207</v>
      </c>
      <c r="HA2" s="300">
        <v>208</v>
      </c>
      <c r="HB2" s="300">
        <v>209</v>
      </c>
      <c r="HC2" s="300">
        <v>210</v>
      </c>
      <c r="HD2" s="300">
        <v>211</v>
      </c>
      <c r="HE2" s="300">
        <v>212</v>
      </c>
      <c r="HF2" s="300">
        <v>213</v>
      </c>
      <c r="HG2" s="300">
        <v>214</v>
      </c>
      <c r="HH2" s="300">
        <v>215</v>
      </c>
      <c r="HI2" s="300">
        <v>216</v>
      </c>
      <c r="HJ2" s="300">
        <v>217</v>
      </c>
    </row>
    <row r="3" spans="1:223" x14ac:dyDescent="0.2">
      <c r="C3" s="299" t="s">
        <v>19</v>
      </c>
      <c r="AM3" s="299" t="s">
        <v>20</v>
      </c>
      <c r="BW3" s="299" t="s">
        <v>21</v>
      </c>
      <c r="DG3" s="299" t="s">
        <v>18</v>
      </c>
      <c r="EQ3" s="299" t="s">
        <v>17</v>
      </c>
      <c r="GA3" s="299" t="s">
        <v>55</v>
      </c>
    </row>
    <row r="4" spans="1:223" x14ac:dyDescent="0.2">
      <c r="C4" s="299" t="s">
        <v>269</v>
      </c>
      <c r="F4" s="299" t="s">
        <v>270</v>
      </c>
      <c r="AM4" s="299" t="s">
        <v>269</v>
      </c>
      <c r="AP4" s="299" t="s">
        <v>270</v>
      </c>
      <c r="BW4" s="299" t="s">
        <v>269</v>
      </c>
      <c r="BZ4" s="299" t="s">
        <v>270</v>
      </c>
      <c r="DG4" s="299" t="s">
        <v>269</v>
      </c>
      <c r="DJ4" s="299" t="s">
        <v>270</v>
      </c>
      <c r="EQ4" s="299" t="s">
        <v>269</v>
      </c>
      <c r="ET4" s="299" t="s">
        <v>270</v>
      </c>
      <c r="GA4" s="299" t="s">
        <v>269</v>
      </c>
      <c r="GD4" s="299" t="s">
        <v>270</v>
      </c>
    </row>
    <row r="5" spans="1:223" x14ac:dyDescent="0.2">
      <c r="C5" s="299">
        <v>1</v>
      </c>
      <c r="F5" s="299">
        <v>1</v>
      </c>
      <c r="AM5" s="299">
        <v>1</v>
      </c>
      <c r="AP5" s="299">
        <v>1</v>
      </c>
      <c r="BW5" s="299">
        <v>1</v>
      </c>
      <c r="BZ5" s="299">
        <v>1</v>
      </c>
      <c r="DG5" s="299">
        <v>1</v>
      </c>
      <c r="DJ5" s="299">
        <v>1</v>
      </c>
      <c r="EQ5" s="299">
        <v>1</v>
      </c>
      <c r="ET5" s="299">
        <v>1</v>
      </c>
      <c r="GA5" s="299">
        <v>1</v>
      </c>
      <c r="GD5" s="299">
        <v>1</v>
      </c>
    </row>
    <row r="6" spans="1:223" x14ac:dyDescent="0.2">
      <c r="C6" s="299" t="s">
        <v>317</v>
      </c>
      <c r="F6" s="299" t="s">
        <v>271</v>
      </c>
      <c r="I6" s="299" t="s">
        <v>272</v>
      </c>
      <c r="L6" s="299" t="s">
        <v>273</v>
      </c>
      <c r="O6" s="299"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99" t="s">
        <v>317</v>
      </c>
      <c r="AP6" s="299" t="s">
        <v>271</v>
      </c>
      <c r="AS6" s="299" t="s">
        <v>272</v>
      </c>
      <c r="AV6" s="299" t="s">
        <v>273</v>
      </c>
      <c r="AY6" s="299"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99" t="s">
        <v>317</v>
      </c>
      <c r="BZ6" s="299" t="s">
        <v>271</v>
      </c>
      <c r="CC6" s="299" t="s">
        <v>272</v>
      </c>
      <c r="CF6" s="299" t="s">
        <v>273</v>
      </c>
      <c r="CI6" s="299"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c r="DG6" s="299" t="s">
        <v>317</v>
      </c>
      <c r="DJ6" s="299" t="s">
        <v>271</v>
      </c>
      <c r="DM6" s="299" t="s">
        <v>272</v>
      </c>
      <c r="DP6" s="299" t="s">
        <v>273</v>
      </c>
      <c r="DS6" s="299" t="s">
        <v>274</v>
      </c>
      <c r="DV6" s="211" t="s">
        <v>275</v>
      </c>
      <c r="DW6" s="211"/>
      <c r="DX6" s="211"/>
      <c r="DY6" s="211" t="s">
        <v>278</v>
      </c>
      <c r="DZ6" s="211"/>
      <c r="EA6" s="211"/>
      <c r="EB6" s="211" t="s">
        <v>279</v>
      </c>
      <c r="EC6" s="211"/>
      <c r="ED6" s="211"/>
      <c r="EE6" s="211" t="s">
        <v>318</v>
      </c>
      <c r="EF6" s="211"/>
      <c r="EG6" s="211"/>
      <c r="EH6" s="211" t="s">
        <v>319</v>
      </c>
      <c r="EI6" s="211"/>
      <c r="EJ6" s="211"/>
      <c r="EK6" s="211" t="s">
        <v>320</v>
      </c>
      <c r="EL6" s="211"/>
      <c r="EM6" s="211"/>
      <c r="EN6" s="211" t="s">
        <v>321</v>
      </c>
      <c r="EO6" s="211"/>
      <c r="EP6" s="211"/>
      <c r="EQ6" s="299" t="s">
        <v>317</v>
      </c>
      <c r="ET6" s="299" t="s">
        <v>271</v>
      </c>
      <c r="EW6" s="299" t="s">
        <v>272</v>
      </c>
      <c r="EZ6" s="299" t="s">
        <v>273</v>
      </c>
      <c r="FC6" s="299" t="s">
        <v>274</v>
      </c>
      <c r="FF6" s="211" t="s">
        <v>275</v>
      </c>
      <c r="FG6" s="211"/>
      <c r="FH6" s="211"/>
      <c r="FI6" s="211" t="s">
        <v>278</v>
      </c>
      <c r="FJ6" s="211"/>
      <c r="FK6" s="211"/>
      <c r="FL6" s="211" t="s">
        <v>279</v>
      </c>
      <c r="FM6" s="211"/>
      <c r="FN6" s="211"/>
      <c r="FO6" s="211" t="s">
        <v>318</v>
      </c>
      <c r="FP6" s="211"/>
      <c r="FQ6" s="211"/>
      <c r="FR6" s="211" t="s">
        <v>319</v>
      </c>
      <c r="FS6" s="211"/>
      <c r="FT6" s="211"/>
      <c r="FU6" s="211" t="s">
        <v>320</v>
      </c>
      <c r="FV6" s="211"/>
      <c r="FW6" s="211"/>
      <c r="FX6" s="211" t="s">
        <v>321</v>
      </c>
      <c r="FY6" s="211"/>
      <c r="FZ6" s="211"/>
      <c r="GA6" s="299" t="s">
        <v>317</v>
      </c>
      <c r="GD6" s="299" t="s">
        <v>271</v>
      </c>
      <c r="GG6" s="299" t="s">
        <v>272</v>
      </c>
      <c r="GJ6" s="299" t="s">
        <v>273</v>
      </c>
      <c r="GM6" s="299" t="s">
        <v>274</v>
      </c>
      <c r="GP6" s="211" t="s">
        <v>275</v>
      </c>
      <c r="GQ6" s="211"/>
      <c r="GR6" s="211"/>
      <c r="GS6" s="211" t="s">
        <v>278</v>
      </c>
      <c r="GT6" s="211"/>
      <c r="GU6" s="211"/>
      <c r="GV6" s="211" t="s">
        <v>279</v>
      </c>
      <c r="GW6" s="211"/>
      <c r="GX6" s="211"/>
      <c r="GY6" s="211" t="s">
        <v>318</v>
      </c>
      <c r="GZ6" s="211"/>
      <c r="HA6" s="211"/>
      <c r="HB6" s="211" t="s">
        <v>319</v>
      </c>
      <c r="HC6" s="211"/>
      <c r="HD6" s="211"/>
      <c r="HE6" s="211" t="s">
        <v>320</v>
      </c>
      <c r="HF6" s="211"/>
      <c r="HG6" s="211"/>
      <c r="HH6" s="211" t="s">
        <v>321</v>
      </c>
      <c r="HI6" s="211"/>
      <c r="HJ6" s="211"/>
    </row>
    <row r="7" spans="1:223" x14ac:dyDescent="0.2">
      <c r="C7" s="299" t="s">
        <v>53</v>
      </c>
      <c r="D7" s="299" t="s">
        <v>54</v>
      </c>
      <c r="E7" s="299" t="s">
        <v>55</v>
      </c>
      <c r="F7" s="299">
        <v>1</v>
      </c>
      <c r="I7" s="299">
        <v>1</v>
      </c>
      <c r="L7" s="299">
        <v>1</v>
      </c>
      <c r="O7" s="299">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99" t="s">
        <v>53</v>
      </c>
      <c r="AN7" s="299" t="s">
        <v>54</v>
      </c>
      <c r="AO7" s="299" t="s">
        <v>55</v>
      </c>
      <c r="AP7" s="299">
        <v>1</v>
      </c>
      <c r="AS7" s="299">
        <v>1</v>
      </c>
      <c r="AV7" s="299">
        <v>1</v>
      </c>
      <c r="AY7" s="299">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99" t="s">
        <v>53</v>
      </c>
      <c r="BX7" s="299" t="s">
        <v>54</v>
      </c>
      <c r="BY7" s="299" t="s">
        <v>55</v>
      </c>
      <c r="BZ7" s="299">
        <v>1</v>
      </c>
      <c r="CC7" s="299">
        <v>1</v>
      </c>
      <c r="CF7" s="299">
        <v>1</v>
      </c>
      <c r="CI7" s="299">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c r="DG7" s="299" t="s">
        <v>53</v>
      </c>
      <c r="DH7" s="299" t="s">
        <v>54</v>
      </c>
      <c r="DI7" s="299" t="s">
        <v>55</v>
      </c>
      <c r="DJ7" s="299">
        <v>1</v>
      </c>
      <c r="DM7" s="299">
        <v>1</v>
      </c>
      <c r="DP7" s="299">
        <v>1</v>
      </c>
      <c r="DS7" s="299">
        <v>1</v>
      </c>
      <c r="DV7" s="211" t="s">
        <v>64</v>
      </c>
      <c r="DW7" s="211"/>
      <c r="DX7" s="211"/>
      <c r="DY7" s="211" t="s">
        <v>64</v>
      </c>
      <c r="DZ7" s="211"/>
      <c r="EA7" s="211"/>
      <c r="EB7" s="211" t="s">
        <v>64</v>
      </c>
      <c r="EC7" s="211"/>
      <c r="ED7" s="211"/>
      <c r="EE7" s="211" t="s">
        <v>64</v>
      </c>
      <c r="EF7" s="211"/>
      <c r="EG7" s="211"/>
      <c r="EH7" s="211" t="s">
        <v>64</v>
      </c>
      <c r="EI7" s="211"/>
      <c r="EJ7" s="211"/>
      <c r="EK7" s="211" t="s">
        <v>64</v>
      </c>
      <c r="EL7" s="211"/>
      <c r="EM7" s="211"/>
      <c r="EN7" s="211" t="s">
        <v>64</v>
      </c>
      <c r="EO7" s="211"/>
      <c r="EP7" s="211"/>
      <c r="EQ7" s="299" t="s">
        <v>53</v>
      </c>
      <c r="ER7" s="299" t="s">
        <v>54</v>
      </c>
      <c r="ES7" s="299" t="s">
        <v>55</v>
      </c>
      <c r="ET7" s="299">
        <v>1</v>
      </c>
      <c r="EW7" s="299">
        <v>1</v>
      </c>
      <c r="EZ7" s="299">
        <v>1</v>
      </c>
      <c r="FC7" s="299">
        <v>1</v>
      </c>
      <c r="FF7" s="211" t="s">
        <v>64</v>
      </c>
      <c r="FG7" s="211"/>
      <c r="FH7" s="211"/>
      <c r="FI7" s="211" t="s">
        <v>64</v>
      </c>
      <c r="FJ7" s="211"/>
      <c r="FK7" s="211"/>
      <c r="FL7" s="211" t="s">
        <v>64</v>
      </c>
      <c r="FM7" s="211"/>
      <c r="FN7" s="211"/>
      <c r="FO7" s="211" t="s">
        <v>64</v>
      </c>
      <c r="FP7" s="211"/>
      <c r="FQ7" s="211"/>
      <c r="FR7" s="211" t="s">
        <v>64</v>
      </c>
      <c r="FS7" s="211"/>
      <c r="FT7" s="211"/>
      <c r="FU7" s="211" t="s">
        <v>64</v>
      </c>
      <c r="FV7" s="211"/>
      <c r="FW7" s="211"/>
      <c r="FX7" s="211" t="s">
        <v>64</v>
      </c>
      <c r="FY7" s="211"/>
      <c r="FZ7" s="211"/>
      <c r="GA7" s="299" t="s">
        <v>53</v>
      </c>
      <c r="GB7" s="299" t="s">
        <v>54</v>
      </c>
      <c r="GC7" s="299" t="s">
        <v>55</v>
      </c>
      <c r="GD7" s="299">
        <v>1</v>
      </c>
      <c r="GG7" s="299">
        <v>1</v>
      </c>
      <c r="GJ7" s="299">
        <v>1</v>
      </c>
      <c r="GM7" s="299">
        <v>1</v>
      </c>
      <c r="GP7" s="211" t="s">
        <v>64</v>
      </c>
      <c r="GQ7" s="211"/>
      <c r="GR7" s="211"/>
      <c r="GS7" s="211" t="s">
        <v>64</v>
      </c>
      <c r="GT7" s="211"/>
      <c r="GU7" s="211"/>
      <c r="GV7" s="211" t="s">
        <v>64</v>
      </c>
      <c r="GW7" s="211"/>
      <c r="GX7" s="211"/>
      <c r="GY7" s="211" t="s">
        <v>64</v>
      </c>
      <c r="GZ7" s="211"/>
      <c r="HA7" s="211"/>
      <c r="HB7" s="211" t="s">
        <v>64</v>
      </c>
      <c r="HC7" s="211"/>
      <c r="HD7" s="211"/>
      <c r="HE7" s="211" t="s">
        <v>64</v>
      </c>
      <c r="HF7" s="211"/>
      <c r="HG7" s="211"/>
      <c r="HH7" s="211" t="s">
        <v>64</v>
      </c>
      <c r="HI7" s="211"/>
      <c r="HJ7" s="211"/>
    </row>
    <row r="8" spans="1:223" x14ac:dyDescent="0.2">
      <c r="C8" s="299" t="s">
        <v>76</v>
      </c>
      <c r="D8" s="299" t="s">
        <v>76</v>
      </c>
      <c r="E8" s="299" t="s">
        <v>76</v>
      </c>
      <c r="F8" s="299" t="s">
        <v>317</v>
      </c>
      <c r="I8" s="299" t="s">
        <v>317</v>
      </c>
      <c r="L8" s="299" t="s">
        <v>317</v>
      </c>
      <c r="O8" s="299"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99" t="s">
        <v>76</v>
      </c>
      <c r="AN8" s="299" t="s">
        <v>76</v>
      </c>
      <c r="AO8" s="299" t="s">
        <v>76</v>
      </c>
      <c r="AP8" s="299" t="s">
        <v>317</v>
      </c>
      <c r="AS8" s="299" t="s">
        <v>317</v>
      </c>
      <c r="AV8" s="299" t="s">
        <v>317</v>
      </c>
      <c r="AY8" s="299"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99" t="s">
        <v>76</v>
      </c>
      <c r="BX8" s="299" t="s">
        <v>76</v>
      </c>
      <c r="BY8" s="299" t="s">
        <v>76</v>
      </c>
      <c r="BZ8" s="299" t="s">
        <v>317</v>
      </c>
      <c r="CC8" s="299" t="s">
        <v>317</v>
      </c>
      <c r="CF8" s="299" t="s">
        <v>317</v>
      </c>
      <c r="CI8" s="299"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c r="DG8" s="299" t="s">
        <v>76</v>
      </c>
      <c r="DH8" s="299" t="s">
        <v>76</v>
      </c>
      <c r="DI8" s="299" t="s">
        <v>76</v>
      </c>
      <c r="DJ8" s="299" t="s">
        <v>317</v>
      </c>
      <c r="DM8" s="299" t="s">
        <v>317</v>
      </c>
      <c r="DP8" s="299" t="s">
        <v>317</v>
      </c>
      <c r="DS8" s="299" t="s">
        <v>317</v>
      </c>
      <c r="DV8" s="211" t="s">
        <v>317</v>
      </c>
      <c r="DW8" s="211"/>
      <c r="DX8" s="211"/>
      <c r="DY8" s="211" t="s">
        <v>317</v>
      </c>
      <c r="DZ8" s="211"/>
      <c r="EA8" s="211"/>
      <c r="EB8" s="211" t="s">
        <v>317</v>
      </c>
      <c r="EC8" s="211"/>
      <c r="ED8" s="211"/>
      <c r="EE8" s="211" t="s">
        <v>317</v>
      </c>
      <c r="EF8" s="211"/>
      <c r="EG8" s="211"/>
      <c r="EH8" s="211" t="s">
        <v>317</v>
      </c>
      <c r="EI8" s="211"/>
      <c r="EJ8" s="211"/>
      <c r="EK8" s="211" t="s">
        <v>317</v>
      </c>
      <c r="EL8" s="211"/>
      <c r="EM8" s="211"/>
      <c r="EN8" s="211" t="s">
        <v>317</v>
      </c>
      <c r="EO8" s="211"/>
      <c r="EP8" s="211"/>
      <c r="EQ8" s="299" t="s">
        <v>76</v>
      </c>
      <c r="ER8" s="299" t="s">
        <v>76</v>
      </c>
      <c r="ES8" s="299" t="s">
        <v>76</v>
      </c>
      <c r="ET8" s="299" t="s">
        <v>317</v>
      </c>
      <c r="EW8" s="299" t="s">
        <v>317</v>
      </c>
      <c r="EZ8" s="299" t="s">
        <v>317</v>
      </c>
      <c r="FC8" s="299" t="s">
        <v>317</v>
      </c>
      <c r="FF8" s="211" t="s">
        <v>317</v>
      </c>
      <c r="FG8" s="211"/>
      <c r="FH8" s="211"/>
      <c r="FI8" s="211" t="s">
        <v>317</v>
      </c>
      <c r="FJ8" s="211"/>
      <c r="FK8" s="211"/>
      <c r="FL8" s="211" t="s">
        <v>317</v>
      </c>
      <c r="FM8" s="211"/>
      <c r="FN8" s="211"/>
      <c r="FO8" s="211" t="s">
        <v>317</v>
      </c>
      <c r="FP8" s="211"/>
      <c r="FQ8" s="211"/>
      <c r="FR8" s="211" t="s">
        <v>317</v>
      </c>
      <c r="FS8" s="211"/>
      <c r="FT8" s="211"/>
      <c r="FU8" s="211" t="s">
        <v>317</v>
      </c>
      <c r="FV8" s="211"/>
      <c r="FW8" s="211"/>
      <c r="FX8" s="211" t="s">
        <v>317</v>
      </c>
      <c r="FY8" s="211"/>
      <c r="FZ8" s="211"/>
      <c r="GA8" s="299" t="s">
        <v>76</v>
      </c>
      <c r="GB8" s="299" t="s">
        <v>76</v>
      </c>
      <c r="GC8" s="299" t="s">
        <v>76</v>
      </c>
      <c r="GD8" s="299" t="s">
        <v>317</v>
      </c>
      <c r="GG8" s="299" t="s">
        <v>317</v>
      </c>
      <c r="GJ8" s="299" t="s">
        <v>317</v>
      </c>
      <c r="GM8" s="299" t="s">
        <v>317</v>
      </c>
      <c r="GP8" s="211" t="s">
        <v>317</v>
      </c>
      <c r="GQ8" s="211"/>
      <c r="GR8" s="211"/>
      <c r="GS8" s="211" t="s">
        <v>317</v>
      </c>
      <c r="GT8" s="211"/>
      <c r="GU8" s="211"/>
      <c r="GV8" s="211" t="s">
        <v>317</v>
      </c>
      <c r="GW8" s="211"/>
      <c r="GX8" s="211"/>
      <c r="GY8" s="211" t="s">
        <v>317</v>
      </c>
      <c r="GZ8" s="211"/>
      <c r="HA8" s="211"/>
      <c r="HB8" s="211" t="s">
        <v>317</v>
      </c>
      <c r="HC8" s="211"/>
      <c r="HD8" s="211"/>
      <c r="HE8" s="211" t="s">
        <v>317</v>
      </c>
      <c r="HF8" s="211"/>
      <c r="HG8" s="211"/>
      <c r="HH8" s="211" t="s">
        <v>317</v>
      </c>
      <c r="HI8" s="211"/>
      <c r="HJ8" s="211"/>
    </row>
    <row r="9" spans="1:223" x14ac:dyDescent="0.2">
      <c r="C9" s="299" t="s">
        <v>53</v>
      </c>
      <c r="D9" s="299" t="s">
        <v>54</v>
      </c>
      <c r="E9" s="299" t="s">
        <v>55</v>
      </c>
      <c r="F9" s="299" t="s">
        <v>53</v>
      </c>
      <c r="G9" s="299" t="s">
        <v>54</v>
      </c>
      <c r="H9" s="299" t="s">
        <v>55</v>
      </c>
      <c r="I9" s="299" t="s">
        <v>53</v>
      </c>
      <c r="J9" s="299" t="s">
        <v>54</v>
      </c>
      <c r="K9" s="299" t="s">
        <v>55</v>
      </c>
      <c r="L9" s="299" t="s">
        <v>53</v>
      </c>
      <c r="M9" s="299" t="s">
        <v>54</v>
      </c>
      <c r="N9" s="299" t="s">
        <v>55</v>
      </c>
      <c r="O9" s="299" t="s">
        <v>53</v>
      </c>
      <c r="P9" s="299" t="s">
        <v>54</v>
      </c>
      <c r="Q9" s="29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99" t="s">
        <v>53</v>
      </c>
      <c r="AN9" s="299" t="s">
        <v>54</v>
      </c>
      <c r="AO9" s="299" t="s">
        <v>55</v>
      </c>
      <c r="AP9" s="299" t="s">
        <v>53</v>
      </c>
      <c r="AQ9" s="299" t="s">
        <v>54</v>
      </c>
      <c r="AR9" s="299" t="s">
        <v>55</v>
      </c>
      <c r="AS9" s="299" t="s">
        <v>53</v>
      </c>
      <c r="AT9" s="299" t="s">
        <v>54</v>
      </c>
      <c r="AU9" s="299" t="s">
        <v>55</v>
      </c>
      <c r="AV9" s="299" t="s">
        <v>53</v>
      </c>
      <c r="AW9" s="299" t="s">
        <v>54</v>
      </c>
      <c r="AX9" s="299" t="s">
        <v>55</v>
      </c>
      <c r="AY9" s="299" t="s">
        <v>53</v>
      </c>
      <c r="AZ9" s="299" t="s">
        <v>54</v>
      </c>
      <c r="BA9" s="29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99" t="s">
        <v>53</v>
      </c>
      <c r="BX9" s="299" t="s">
        <v>54</v>
      </c>
      <c r="BY9" s="299" t="s">
        <v>55</v>
      </c>
      <c r="BZ9" s="299" t="s">
        <v>53</v>
      </c>
      <c r="CA9" s="299" t="s">
        <v>54</v>
      </c>
      <c r="CB9" s="299" t="s">
        <v>55</v>
      </c>
      <c r="CC9" s="299" t="s">
        <v>53</v>
      </c>
      <c r="CD9" s="299" t="s">
        <v>54</v>
      </c>
      <c r="CE9" s="299" t="s">
        <v>55</v>
      </c>
      <c r="CF9" s="299" t="s">
        <v>53</v>
      </c>
      <c r="CG9" s="299" t="s">
        <v>54</v>
      </c>
      <c r="CH9" s="299" t="s">
        <v>55</v>
      </c>
      <c r="CI9" s="299" t="s">
        <v>53</v>
      </c>
      <c r="CJ9" s="299" t="s">
        <v>54</v>
      </c>
      <c r="CK9" s="29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c r="DG9" s="299" t="s">
        <v>53</v>
      </c>
      <c r="DH9" s="299" t="s">
        <v>54</v>
      </c>
      <c r="DI9" s="299" t="s">
        <v>55</v>
      </c>
      <c r="DJ9" s="299" t="s">
        <v>53</v>
      </c>
      <c r="DK9" s="299" t="s">
        <v>54</v>
      </c>
      <c r="DL9" s="299" t="s">
        <v>55</v>
      </c>
      <c r="DM9" s="299" t="s">
        <v>53</v>
      </c>
      <c r="DN9" s="299" t="s">
        <v>54</v>
      </c>
      <c r="DO9" s="299" t="s">
        <v>55</v>
      </c>
      <c r="DP9" s="299" t="s">
        <v>53</v>
      </c>
      <c r="DQ9" s="299" t="s">
        <v>54</v>
      </c>
      <c r="DR9" s="299" t="s">
        <v>55</v>
      </c>
      <c r="DS9" s="299" t="s">
        <v>53</v>
      </c>
      <c r="DT9" s="299" t="s">
        <v>54</v>
      </c>
      <c r="DU9" s="299" t="s">
        <v>55</v>
      </c>
      <c r="DV9" s="211" t="s">
        <v>53</v>
      </c>
      <c r="DW9" s="211" t="s">
        <v>54</v>
      </c>
      <c r="DX9" s="211" t="s">
        <v>55</v>
      </c>
      <c r="DY9" s="211" t="s">
        <v>53</v>
      </c>
      <c r="DZ9" s="211" t="s">
        <v>54</v>
      </c>
      <c r="EA9" s="211" t="s">
        <v>55</v>
      </c>
      <c r="EB9" s="211" t="s">
        <v>53</v>
      </c>
      <c r="EC9" s="211" t="s">
        <v>54</v>
      </c>
      <c r="ED9" s="211" t="s">
        <v>55</v>
      </c>
      <c r="EE9" s="211" t="s">
        <v>53</v>
      </c>
      <c r="EF9" s="211" t="s">
        <v>54</v>
      </c>
      <c r="EG9" s="211" t="s">
        <v>55</v>
      </c>
      <c r="EH9" s="211" t="s">
        <v>53</v>
      </c>
      <c r="EI9" s="211" t="s">
        <v>54</v>
      </c>
      <c r="EJ9" s="211" t="s">
        <v>55</v>
      </c>
      <c r="EK9" s="211" t="s">
        <v>53</v>
      </c>
      <c r="EL9" s="211" t="s">
        <v>54</v>
      </c>
      <c r="EM9" s="211" t="s">
        <v>55</v>
      </c>
      <c r="EN9" s="211" t="s">
        <v>53</v>
      </c>
      <c r="EO9" s="211" t="s">
        <v>54</v>
      </c>
      <c r="EP9" s="211" t="s">
        <v>55</v>
      </c>
      <c r="EQ9" s="299" t="s">
        <v>53</v>
      </c>
      <c r="ER9" s="299" t="s">
        <v>54</v>
      </c>
      <c r="ES9" s="299" t="s">
        <v>55</v>
      </c>
      <c r="ET9" s="299" t="s">
        <v>53</v>
      </c>
      <c r="EU9" s="299" t="s">
        <v>54</v>
      </c>
      <c r="EV9" s="299" t="s">
        <v>55</v>
      </c>
      <c r="EW9" s="299" t="s">
        <v>53</v>
      </c>
      <c r="EX9" s="299" t="s">
        <v>54</v>
      </c>
      <c r="EY9" s="299" t="s">
        <v>55</v>
      </c>
      <c r="EZ9" s="299" t="s">
        <v>53</v>
      </c>
      <c r="FA9" s="299" t="s">
        <v>54</v>
      </c>
      <c r="FB9" s="299" t="s">
        <v>55</v>
      </c>
      <c r="FC9" s="299" t="s">
        <v>53</v>
      </c>
      <c r="FD9" s="299" t="s">
        <v>54</v>
      </c>
      <c r="FE9" s="299" t="s">
        <v>55</v>
      </c>
      <c r="FF9" s="211" t="s">
        <v>53</v>
      </c>
      <c r="FG9" s="211" t="s">
        <v>54</v>
      </c>
      <c r="FH9" s="211" t="s">
        <v>55</v>
      </c>
      <c r="FI9" s="211" t="s">
        <v>53</v>
      </c>
      <c r="FJ9" s="211" t="s">
        <v>54</v>
      </c>
      <c r="FK9" s="211" t="s">
        <v>55</v>
      </c>
      <c r="FL9" s="211" t="s">
        <v>53</v>
      </c>
      <c r="FM9" s="211" t="s">
        <v>54</v>
      </c>
      <c r="FN9" s="211" t="s">
        <v>55</v>
      </c>
      <c r="FO9" s="211" t="s">
        <v>53</v>
      </c>
      <c r="FP9" s="211" t="s">
        <v>54</v>
      </c>
      <c r="FQ9" s="211" t="s">
        <v>55</v>
      </c>
      <c r="FR9" s="211" t="s">
        <v>53</v>
      </c>
      <c r="FS9" s="211" t="s">
        <v>54</v>
      </c>
      <c r="FT9" s="211" t="s">
        <v>55</v>
      </c>
      <c r="FU9" s="211" t="s">
        <v>53</v>
      </c>
      <c r="FV9" s="211" t="s">
        <v>54</v>
      </c>
      <c r="FW9" s="211" t="s">
        <v>55</v>
      </c>
      <c r="FX9" s="211" t="s">
        <v>53</v>
      </c>
      <c r="FY9" s="211" t="s">
        <v>54</v>
      </c>
      <c r="FZ9" s="211" t="s">
        <v>55</v>
      </c>
      <c r="GA9" s="299" t="s">
        <v>53</v>
      </c>
      <c r="GB9" s="299" t="s">
        <v>54</v>
      </c>
      <c r="GC9" s="299" t="s">
        <v>55</v>
      </c>
      <c r="GD9" s="299" t="s">
        <v>53</v>
      </c>
      <c r="GE9" s="299" t="s">
        <v>54</v>
      </c>
      <c r="GF9" s="299" t="s">
        <v>55</v>
      </c>
      <c r="GG9" s="299" t="s">
        <v>53</v>
      </c>
      <c r="GH9" s="299" t="s">
        <v>54</v>
      </c>
      <c r="GI9" s="299" t="s">
        <v>55</v>
      </c>
      <c r="GJ9" s="299" t="s">
        <v>53</v>
      </c>
      <c r="GK9" s="299" t="s">
        <v>54</v>
      </c>
      <c r="GL9" s="299" t="s">
        <v>55</v>
      </c>
      <c r="GM9" s="299" t="s">
        <v>53</v>
      </c>
      <c r="GN9" s="299" t="s">
        <v>54</v>
      </c>
      <c r="GO9" s="299" t="s">
        <v>55</v>
      </c>
      <c r="GP9" s="211" t="s">
        <v>53</v>
      </c>
      <c r="GQ9" s="211" t="s">
        <v>54</v>
      </c>
      <c r="GR9" s="211" t="s">
        <v>55</v>
      </c>
      <c r="GS9" s="211" t="s">
        <v>53</v>
      </c>
      <c r="GT9" s="211" t="s">
        <v>54</v>
      </c>
      <c r="GU9" s="211" t="s">
        <v>55</v>
      </c>
      <c r="GV9" s="211" t="s">
        <v>53</v>
      </c>
      <c r="GW9" s="211" t="s">
        <v>54</v>
      </c>
      <c r="GX9" s="211" t="s">
        <v>55</v>
      </c>
      <c r="GY9" s="211" t="s">
        <v>53</v>
      </c>
      <c r="GZ9" s="211" t="s">
        <v>54</v>
      </c>
      <c r="HA9" s="211" t="s">
        <v>55</v>
      </c>
      <c r="HB9" s="211" t="s">
        <v>53</v>
      </c>
      <c r="HC9" s="211" t="s">
        <v>54</v>
      </c>
      <c r="HD9" s="211" t="s">
        <v>55</v>
      </c>
      <c r="HE9" s="211" t="s">
        <v>53</v>
      </c>
      <c r="HF9" s="211" t="s">
        <v>54</v>
      </c>
      <c r="HG9" s="211" t="s">
        <v>55</v>
      </c>
      <c r="HH9" s="211" t="s">
        <v>53</v>
      </c>
      <c r="HI9" s="211" t="s">
        <v>54</v>
      </c>
      <c r="HJ9" s="211" t="s">
        <v>55</v>
      </c>
    </row>
    <row r="10" spans="1:223" x14ac:dyDescent="0.2">
      <c r="C10" s="299" t="s">
        <v>76</v>
      </c>
      <c r="D10" s="299" t="s">
        <v>76</v>
      </c>
      <c r="E10" s="299" t="s">
        <v>76</v>
      </c>
      <c r="F10" s="299" t="s">
        <v>76</v>
      </c>
      <c r="G10" s="299" t="s">
        <v>76</v>
      </c>
      <c r="H10" s="299" t="s">
        <v>76</v>
      </c>
      <c r="I10" s="299" t="s">
        <v>76</v>
      </c>
      <c r="J10" s="299" t="s">
        <v>76</v>
      </c>
      <c r="K10" s="299" t="s">
        <v>76</v>
      </c>
      <c r="L10" s="299" t="s">
        <v>76</v>
      </c>
      <c r="M10" s="299" t="s">
        <v>76</v>
      </c>
      <c r="N10" s="299" t="s">
        <v>76</v>
      </c>
      <c r="O10" s="299" t="s">
        <v>76</v>
      </c>
      <c r="P10" s="299" t="s">
        <v>76</v>
      </c>
      <c r="Q10" s="299"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99" t="s">
        <v>76</v>
      </c>
      <c r="AN10" s="299" t="s">
        <v>76</v>
      </c>
      <c r="AO10" s="299" t="s">
        <v>76</v>
      </c>
      <c r="AP10" s="299" t="s">
        <v>76</v>
      </c>
      <c r="AQ10" s="299" t="s">
        <v>76</v>
      </c>
      <c r="AR10" s="299" t="s">
        <v>76</v>
      </c>
      <c r="AS10" s="299" t="s">
        <v>76</v>
      </c>
      <c r="AT10" s="299" t="s">
        <v>76</v>
      </c>
      <c r="AU10" s="299" t="s">
        <v>76</v>
      </c>
      <c r="AV10" s="299" t="s">
        <v>76</v>
      </c>
      <c r="AW10" s="299" t="s">
        <v>76</v>
      </c>
      <c r="AX10" s="299" t="s">
        <v>76</v>
      </c>
      <c r="AY10" s="299" t="s">
        <v>76</v>
      </c>
      <c r="AZ10" s="299" t="s">
        <v>76</v>
      </c>
      <c r="BA10" s="299"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99" t="s">
        <v>76</v>
      </c>
      <c r="BX10" s="299" t="s">
        <v>76</v>
      </c>
      <c r="BY10" s="299" t="s">
        <v>76</v>
      </c>
      <c r="BZ10" s="299" t="s">
        <v>76</v>
      </c>
      <c r="CA10" s="299" t="s">
        <v>76</v>
      </c>
      <c r="CB10" s="299" t="s">
        <v>76</v>
      </c>
      <c r="CC10" s="299" t="s">
        <v>76</v>
      </c>
      <c r="CD10" s="299" t="s">
        <v>76</v>
      </c>
      <c r="CE10" s="299" t="s">
        <v>76</v>
      </c>
      <c r="CF10" s="299" t="s">
        <v>76</v>
      </c>
      <c r="CG10" s="299" t="s">
        <v>76</v>
      </c>
      <c r="CH10" s="299" t="s">
        <v>76</v>
      </c>
      <c r="CI10" s="299" t="s">
        <v>76</v>
      </c>
      <c r="CJ10" s="299" t="s">
        <v>76</v>
      </c>
      <c r="CK10" s="299"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c r="DG10" s="299" t="s">
        <v>76</v>
      </c>
      <c r="DH10" s="299" t="s">
        <v>76</v>
      </c>
      <c r="DI10" s="299" t="s">
        <v>76</v>
      </c>
      <c r="DJ10" s="299" t="s">
        <v>76</v>
      </c>
      <c r="DK10" s="299" t="s">
        <v>76</v>
      </c>
      <c r="DL10" s="299" t="s">
        <v>76</v>
      </c>
      <c r="DM10" s="299" t="s">
        <v>76</v>
      </c>
      <c r="DN10" s="299" t="s">
        <v>76</v>
      </c>
      <c r="DO10" s="299" t="s">
        <v>76</v>
      </c>
      <c r="DP10" s="299" t="s">
        <v>76</v>
      </c>
      <c r="DQ10" s="299" t="s">
        <v>76</v>
      </c>
      <c r="DR10" s="299" t="s">
        <v>76</v>
      </c>
      <c r="DS10" s="299" t="s">
        <v>76</v>
      </c>
      <c r="DT10" s="299" t="s">
        <v>76</v>
      </c>
      <c r="DU10" s="299" t="s">
        <v>76</v>
      </c>
      <c r="DV10" s="211" t="s">
        <v>76</v>
      </c>
      <c r="DW10" s="211" t="s">
        <v>76</v>
      </c>
      <c r="DX10" s="211" t="s">
        <v>76</v>
      </c>
      <c r="DY10" s="211" t="s">
        <v>76</v>
      </c>
      <c r="DZ10" s="211" t="s">
        <v>76</v>
      </c>
      <c r="EA10" s="211" t="s">
        <v>76</v>
      </c>
      <c r="EB10" s="211" t="s">
        <v>76</v>
      </c>
      <c r="EC10" s="211" t="s">
        <v>76</v>
      </c>
      <c r="ED10" s="211" t="s">
        <v>76</v>
      </c>
      <c r="EE10" s="211" t="s">
        <v>76</v>
      </c>
      <c r="EF10" s="211" t="s">
        <v>76</v>
      </c>
      <c r="EG10" s="211" t="s">
        <v>76</v>
      </c>
      <c r="EH10" s="211" t="s">
        <v>76</v>
      </c>
      <c r="EI10" s="211" t="s">
        <v>76</v>
      </c>
      <c r="EJ10" s="211" t="s">
        <v>76</v>
      </c>
      <c r="EK10" s="211" t="s">
        <v>76</v>
      </c>
      <c r="EL10" s="211" t="s">
        <v>76</v>
      </c>
      <c r="EM10" s="211" t="s">
        <v>76</v>
      </c>
      <c r="EN10" s="211" t="s">
        <v>76</v>
      </c>
      <c r="EO10" s="211" t="s">
        <v>76</v>
      </c>
      <c r="EP10" s="211" t="s">
        <v>76</v>
      </c>
      <c r="EQ10" s="299" t="s">
        <v>76</v>
      </c>
      <c r="ER10" s="299" t="s">
        <v>76</v>
      </c>
      <c r="ES10" s="299" t="s">
        <v>76</v>
      </c>
      <c r="ET10" s="299" t="s">
        <v>76</v>
      </c>
      <c r="EU10" s="299" t="s">
        <v>76</v>
      </c>
      <c r="EV10" s="299" t="s">
        <v>76</v>
      </c>
      <c r="EW10" s="299" t="s">
        <v>76</v>
      </c>
      <c r="EX10" s="299" t="s">
        <v>76</v>
      </c>
      <c r="EY10" s="299" t="s">
        <v>76</v>
      </c>
      <c r="EZ10" s="299" t="s">
        <v>76</v>
      </c>
      <c r="FA10" s="299" t="s">
        <v>76</v>
      </c>
      <c r="FB10" s="299" t="s">
        <v>76</v>
      </c>
      <c r="FC10" s="299" t="s">
        <v>76</v>
      </c>
      <c r="FD10" s="299" t="s">
        <v>76</v>
      </c>
      <c r="FE10" s="299" t="s">
        <v>76</v>
      </c>
      <c r="FF10" s="211" t="s">
        <v>76</v>
      </c>
      <c r="FG10" s="211" t="s">
        <v>76</v>
      </c>
      <c r="FH10" s="211" t="s">
        <v>76</v>
      </c>
      <c r="FI10" s="211" t="s">
        <v>76</v>
      </c>
      <c r="FJ10" s="211" t="s">
        <v>76</v>
      </c>
      <c r="FK10" s="211" t="s">
        <v>76</v>
      </c>
      <c r="FL10" s="211" t="s">
        <v>76</v>
      </c>
      <c r="FM10" s="211" t="s">
        <v>76</v>
      </c>
      <c r="FN10" s="211" t="s">
        <v>76</v>
      </c>
      <c r="FO10" s="211" t="s">
        <v>76</v>
      </c>
      <c r="FP10" s="211" t="s">
        <v>76</v>
      </c>
      <c r="FQ10" s="211" t="s">
        <v>76</v>
      </c>
      <c r="FR10" s="211" t="s">
        <v>76</v>
      </c>
      <c r="FS10" s="211" t="s">
        <v>76</v>
      </c>
      <c r="FT10" s="211" t="s">
        <v>76</v>
      </c>
      <c r="FU10" s="211" t="s">
        <v>76</v>
      </c>
      <c r="FV10" s="211" t="s">
        <v>76</v>
      </c>
      <c r="FW10" s="211" t="s">
        <v>76</v>
      </c>
      <c r="FX10" s="211" t="s">
        <v>76</v>
      </c>
      <c r="FY10" s="211" t="s">
        <v>76</v>
      </c>
      <c r="FZ10" s="211" t="s">
        <v>76</v>
      </c>
      <c r="GA10" s="299" t="s">
        <v>76</v>
      </c>
      <c r="GB10" s="299" t="s">
        <v>76</v>
      </c>
      <c r="GC10" s="299" t="s">
        <v>76</v>
      </c>
      <c r="GD10" s="299" t="s">
        <v>76</v>
      </c>
      <c r="GE10" s="299" t="s">
        <v>76</v>
      </c>
      <c r="GF10" s="299" t="s">
        <v>76</v>
      </c>
      <c r="GG10" s="299" t="s">
        <v>76</v>
      </c>
      <c r="GH10" s="299" t="s">
        <v>76</v>
      </c>
      <c r="GI10" s="299" t="s">
        <v>76</v>
      </c>
      <c r="GJ10" s="299" t="s">
        <v>76</v>
      </c>
      <c r="GK10" s="299" t="s">
        <v>76</v>
      </c>
      <c r="GL10" s="299" t="s">
        <v>76</v>
      </c>
      <c r="GM10" s="299" t="s">
        <v>76</v>
      </c>
      <c r="GN10" s="299" t="s">
        <v>76</v>
      </c>
      <c r="GO10" s="299" t="s">
        <v>76</v>
      </c>
      <c r="GP10" s="211" t="s">
        <v>76</v>
      </c>
      <c r="GQ10" s="211" t="s">
        <v>76</v>
      </c>
      <c r="GR10" s="211" t="s">
        <v>76</v>
      </c>
      <c r="GS10" s="211" t="s">
        <v>76</v>
      </c>
      <c r="GT10" s="211" t="s">
        <v>76</v>
      </c>
      <c r="GU10" s="211" t="s">
        <v>76</v>
      </c>
      <c r="GV10" s="211" t="s">
        <v>76</v>
      </c>
      <c r="GW10" s="211" t="s">
        <v>76</v>
      </c>
      <c r="GX10" s="211" t="s">
        <v>76</v>
      </c>
      <c r="GY10" s="211" t="s">
        <v>76</v>
      </c>
      <c r="GZ10" s="211" t="s">
        <v>76</v>
      </c>
      <c r="HA10" s="211" t="s">
        <v>76</v>
      </c>
      <c r="HB10" s="211" t="s">
        <v>76</v>
      </c>
      <c r="HC10" s="211" t="s">
        <v>76</v>
      </c>
      <c r="HD10" s="211" t="s">
        <v>76</v>
      </c>
      <c r="HE10" s="211" t="s">
        <v>76</v>
      </c>
      <c r="HF10" s="211" t="s">
        <v>76</v>
      </c>
      <c r="HG10" s="211" t="s">
        <v>76</v>
      </c>
      <c r="HH10" s="211" t="s">
        <v>76</v>
      </c>
      <c r="HI10" s="211" t="s">
        <v>76</v>
      </c>
      <c r="HJ10" s="211" t="s">
        <v>76</v>
      </c>
    </row>
    <row r="11" spans="1:223" x14ac:dyDescent="0.2">
      <c r="A11" s="299" t="s">
        <v>102</v>
      </c>
      <c r="B11" s="299" t="s">
        <v>25</v>
      </c>
      <c r="C11" s="299">
        <v>16251</v>
      </c>
      <c r="D11" s="299">
        <v>15628</v>
      </c>
      <c r="E11" s="299">
        <v>31879</v>
      </c>
      <c r="F11" s="299">
        <v>85.4</v>
      </c>
      <c r="G11" s="299">
        <v>78.7</v>
      </c>
      <c r="H11" s="299">
        <v>82.1</v>
      </c>
      <c r="I11" s="299">
        <v>67.099999999999994</v>
      </c>
      <c r="J11" s="299">
        <v>59.6</v>
      </c>
      <c r="K11" s="299">
        <v>63.4</v>
      </c>
      <c r="L11" s="299">
        <v>98.8</v>
      </c>
      <c r="M11" s="299">
        <v>97.4</v>
      </c>
      <c r="N11" s="299">
        <v>98.1</v>
      </c>
      <c r="O11" s="299">
        <v>98.2</v>
      </c>
      <c r="P11" s="299">
        <v>96.5</v>
      </c>
      <c r="Q11" s="299">
        <v>97.3</v>
      </c>
      <c r="R11" s="299" t="s">
        <v>119</v>
      </c>
      <c r="S11" s="299" t="s">
        <v>119</v>
      </c>
      <c r="T11" s="299" t="s">
        <v>119</v>
      </c>
      <c r="U11" s="299" t="s">
        <v>119</v>
      </c>
      <c r="V11" s="299" t="s">
        <v>119</v>
      </c>
      <c r="W11" s="299" t="s">
        <v>119</v>
      </c>
      <c r="X11" s="299" t="s">
        <v>119</v>
      </c>
      <c r="Y11" s="299" t="s">
        <v>119</v>
      </c>
      <c r="Z11" s="299" t="s">
        <v>119</v>
      </c>
      <c r="AA11" s="299" t="s">
        <v>119</v>
      </c>
      <c r="AB11" s="299" t="s">
        <v>119</v>
      </c>
      <c r="AC11" s="299" t="s">
        <v>119</v>
      </c>
      <c r="AD11" s="299" t="s">
        <v>119</v>
      </c>
      <c r="AE11" s="299" t="s">
        <v>119</v>
      </c>
      <c r="AF11" s="299" t="s">
        <v>119</v>
      </c>
      <c r="AG11" s="299" t="s">
        <v>119</v>
      </c>
      <c r="AH11" s="299" t="s">
        <v>119</v>
      </c>
      <c r="AI11" s="299" t="s">
        <v>119</v>
      </c>
      <c r="AJ11" s="299" t="s">
        <v>119</v>
      </c>
      <c r="AK11" s="299" t="s">
        <v>119</v>
      </c>
      <c r="AL11" s="299" t="s">
        <v>119</v>
      </c>
      <c r="AM11" s="299">
        <v>9066</v>
      </c>
      <c r="AN11" s="299">
        <v>7367</v>
      </c>
      <c r="AO11" s="299">
        <v>16433</v>
      </c>
      <c r="AP11" s="299">
        <v>79.7</v>
      </c>
      <c r="AQ11" s="299">
        <v>73.400000000000006</v>
      </c>
      <c r="AR11" s="299">
        <v>76.900000000000006</v>
      </c>
      <c r="AS11" s="299">
        <v>59.4</v>
      </c>
      <c r="AT11" s="299">
        <v>50.6</v>
      </c>
      <c r="AU11" s="299">
        <v>55.4</v>
      </c>
      <c r="AV11" s="299">
        <v>97.9</v>
      </c>
      <c r="AW11" s="299">
        <v>97.1</v>
      </c>
      <c r="AX11" s="299">
        <v>97.6</v>
      </c>
      <c r="AY11" s="299">
        <v>96.9</v>
      </c>
      <c r="AZ11" s="299">
        <v>96.3</v>
      </c>
      <c r="BA11" s="299">
        <v>96.6</v>
      </c>
      <c r="BB11" s="299" t="s">
        <v>119</v>
      </c>
      <c r="BC11" s="299" t="s">
        <v>119</v>
      </c>
      <c r="BD11" s="299" t="s">
        <v>119</v>
      </c>
      <c r="BE11" s="299" t="s">
        <v>119</v>
      </c>
      <c r="BF11" s="299" t="s">
        <v>119</v>
      </c>
      <c r="BG11" s="299" t="s">
        <v>119</v>
      </c>
      <c r="BH11" s="299" t="s">
        <v>119</v>
      </c>
      <c r="BI11" s="299" t="s">
        <v>119</v>
      </c>
      <c r="BJ11" s="299" t="s">
        <v>119</v>
      </c>
      <c r="BK11" s="299" t="s">
        <v>119</v>
      </c>
      <c r="BL11" s="299" t="s">
        <v>119</v>
      </c>
      <c r="BM11" s="299" t="s">
        <v>119</v>
      </c>
      <c r="BN11" s="299" t="s">
        <v>119</v>
      </c>
      <c r="BO11" s="299" t="s">
        <v>119</v>
      </c>
      <c r="BP11" s="299" t="s">
        <v>119</v>
      </c>
      <c r="BQ11" s="299" t="s">
        <v>119</v>
      </c>
      <c r="BR11" s="299" t="s">
        <v>119</v>
      </c>
      <c r="BS11" s="299" t="s">
        <v>119</v>
      </c>
      <c r="BT11" s="299" t="s">
        <v>119</v>
      </c>
      <c r="BU11" s="299" t="s">
        <v>119</v>
      </c>
      <c r="BV11" s="299" t="s">
        <v>119</v>
      </c>
      <c r="BW11" s="299">
        <v>928</v>
      </c>
      <c r="BX11" s="299">
        <v>968</v>
      </c>
      <c r="BY11" s="299">
        <v>1896</v>
      </c>
      <c r="BZ11" s="299">
        <v>94.4</v>
      </c>
      <c r="CA11" s="299">
        <v>88.9</v>
      </c>
      <c r="CB11" s="299">
        <v>91.6</v>
      </c>
      <c r="CC11" s="299">
        <v>84.3</v>
      </c>
      <c r="CD11" s="299">
        <v>72.5</v>
      </c>
      <c r="CE11" s="299">
        <v>78.3</v>
      </c>
      <c r="CF11" s="299">
        <v>98.7</v>
      </c>
      <c r="CG11" s="299">
        <v>97.1</v>
      </c>
      <c r="CH11" s="299">
        <v>97.9</v>
      </c>
      <c r="CI11" s="299">
        <v>97.7</v>
      </c>
      <c r="CJ11" s="299">
        <v>95.8</v>
      </c>
      <c r="CK11" s="299">
        <v>96.7</v>
      </c>
      <c r="CL11" s="299" t="s">
        <v>119</v>
      </c>
      <c r="CM11" s="299" t="s">
        <v>119</v>
      </c>
      <c r="CN11" s="299" t="s">
        <v>119</v>
      </c>
      <c r="CO11" s="299" t="s">
        <v>119</v>
      </c>
      <c r="CP11" s="299" t="s">
        <v>119</v>
      </c>
      <c r="CQ11" s="299" t="s">
        <v>119</v>
      </c>
      <c r="CR11" s="299" t="s">
        <v>119</v>
      </c>
      <c r="CS11" s="299" t="s">
        <v>119</v>
      </c>
      <c r="CT11" s="299" t="s">
        <v>119</v>
      </c>
      <c r="CU11" s="299" t="s">
        <v>119</v>
      </c>
      <c r="CV11" s="299" t="s">
        <v>119</v>
      </c>
      <c r="CW11" s="299" t="s">
        <v>119</v>
      </c>
      <c r="CX11" s="299" t="s">
        <v>119</v>
      </c>
      <c r="CY11" s="299" t="s">
        <v>119</v>
      </c>
      <c r="CZ11" s="299" t="s">
        <v>119</v>
      </c>
      <c r="DA11" s="299" t="s">
        <v>119</v>
      </c>
      <c r="DB11" s="299" t="s">
        <v>119</v>
      </c>
      <c r="DC11" s="299" t="s">
        <v>119</v>
      </c>
      <c r="DD11" s="299" t="s">
        <v>119</v>
      </c>
      <c r="DE11" s="299" t="s">
        <v>119</v>
      </c>
      <c r="DF11" s="299" t="s">
        <v>119</v>
      </c>
      <c r="DG11" s="299">
        <v>6731</v>
      </c>
      <c r="DH11" s="299">
        <v>5810</v>
      </c>
      <c r="DI11" s="299">
        <v>12541</v>
      </c>
      <c r="DJ11" s="299">
        <v>82</v>
      </c>
      <c r="DK11" s="299">
        <v>78.900000000000006</v>
      </c>
      <c r="DL11" s="299">
        <v>80.5</v>
      </c>
      <c r="DM11" s="299">
        <v>63.3</v>
      </c>
      <c r="DN11" s="299">
        <v>62.1</v>
      </c>
      <c r="DO11" s="299">
        <v>62.8</v>
      </c>
      <c r="DP11" s="299">
        <v>97.8</v>
      </c>
      <c r="DQ11" s="299">
        <v>97.4</v>
      </c>
      <c r="DR11" s="299">
        <v>97.6</v>
      </c>
      <c r="DS11" s="299">
        <v>97</v>
      </c>
      <c r="DT11" s="299">
        <v>96.8</v>
      </c>
      <c r="DU11" s="299">
        <v>96.9</v>
      </c>
      <c r="DV11" s="299" t="s">
        <v>119</v>
      </c>
      <c r="DW11" s="299" t="s">
        <v>119</v>
      </c>
      <c r="DX11" s="299" t="s">
        <v>119</v>
      </c>
      <c r="DY11" s="299" t="s">
        <v>119</v>
      </c>
      <c r="DZ11" s="299" t="s">
        <v>119</v>
      </c>
      <c r="EA11" s="299" t="s">
        <v>119</v>
      </c>
      <c r="EB11" s="299" t="s">
        <v>119</v>
      </c>
      <c r="EC11" s="299" t="s">
        <v>119</v>
      </c>
      <c r="ED11" s="299" t="s">
        <v>119</v>
      </c>
      <c r="EE11" s="299" t="s">
        <v>119</v>
      </c>
      <c r="EF11" s="299" t="s">
        <v>119</v>
      </c>
      <c r="EG11" s="299" t="s">
        <v>119</v>
      </c>
      <c r="EH11" s="299" t="s">
        <v>119</v>
      </c>
      <c r="EI11" s="299" t="s">
        <v>119</v>
      </c>
      <c r="EJ11" s="299" t="s">
        <v>119</v>
      </c>
      <c r="EK11" s="299" t="s">
        <v>119</v>
      </c>
      <c r="EL11" s="299" t="s">
        <v>119</v>
      </c>
      <c r="EM11" s="299" t="s">
        <v>119</v>
      </c>
      <c r="EN11" s="299" t="s">
        <v>119</v>
      </c>
      <c r="EO11" s="299" t="s">
        <v>119</v>
      </c>
      <c r="EP11" s="299" t="s">
        <v>119</v>
      </c>
      <c r="EQ11" s="299">
        <v>193105</v>
      </c>
      <c r="ER11" s="299">
        <v>175465</v>
      </c>
      <c r="ES11" s="299">
        <v>368570</v>
      </c>
      <c r="ET11" s="299">
        <v>81.599999999999994</v>
      </c>
      <c r="EU11" s="299">
        <v>78.599999999999994</v>
      </c>
      <c r="EV11" s="299">
        <v>80.2</v>
      </c>
      <c r="EW11" s="299">
        <v>62.4</v>
      </c>
      <c r="EX11" s="299">
        <v>60.2</v>
      </c>
      <c r="EY11" s="299">
        <v>61.3</v>
      </c>
      <c r="EZ11" s="299">
        <v>98</v>
      </c>
      <c r="FA11" s="299">
        <v>97.9</v>
      </c>
      <c r="FB11" s="299">
        <v>97.9</v>
      </c>
      <c r="FC11" s="299">
        <v>97.4</v>
      </c>
      <c r="FD11" s="299">
        <v>97.3</v>
      </c>
      <c r="FE11" s="299">
        <v>97.4</v>
      </c>
      <c r="FF11" s="299" t="s">
        <v>119</v>
      </c>
      <c r="FG11" s="299" t="s">
        <v>119</v>
      </c>
      <c r="FH11" s="299" t="s">
        <v>119</v>
      </c>
      <c r="FI11" s="299" t="s">
        <v>119</v>
      </c>
      <c r="FJ11" s="299" t="s">
        <v>119</v>
      </c>
      <c r="FK11" s="299" t="s">
        <v>119</v>
      </c>
      <c r="FL11" s="299" t="s">
        <v>119</v>
      </c>
      <c r="FM11" s="299" t="s">
        <v>119</v>
      </c>
      <c r="FN11" s="299" t="s">
        <v>119</v>
      </c>
      <c r="FO11" s="299" t="s">
        <v>119</v>
      </c>
      <c r="FP11" s="299" t="s">
        <v>119</v>
      </c>
      <c r="FQ11" s="299" t="s">
        <v>119</v>
      </c>
      <c r="FR11" s="299" t="s">
        <v>119</v>
      </c>
      <c r="FS11" s="299" t="s">
        <v>119</v>
      </c>
      <c r="FT11" s="299" t="s">
        <v>119</v>
      </c>
      <c r="FU11" s="299" t="s">
        <v>119</v>
      </c>
      <c r="FV11" s="299" t="s">
        <v>119</v>
      </c>
      <c r="FW11" s="299" t="s">
        <v>119</v>
      </c>
      <c r="FX11" s="299" t="s">
        <v>119</v>
      </c>
      <c r="FY11" s="299" t="s">
        <v>119</v>
      </c>
      <c r="FZ11" s="299" t="s">
        <v>119</v>
      </c>
      <c r="GA11" s="299">
        <v>231187</v>
      </c>
      <c r="GB11" s="299">
        <v>210381</v>
      </c>
      <c r="GC11" s="299">
        <v>441568</v>
      </c>
      <c r="GD11" s="299">
        <v>81.900000000000006</v>
      </c>
      <c r="GE11" s="299">
        <v>78.400000000000006</v>
      </c>
      <c r="GF11" s="299">
        <v>80.2</v>
      </c>
      <c r="GG11" s="299">
        <v>62.7</v>
      </c>
      <c r="GH11" s="299">
        <v>59.8</v>
      </c>
      <c r="GI11" s="299">
        <v>61.3</v>
      </c>
      <c r="GJ11" s="299">
        <v>98</v>
      </c>
      <c r="GK11" s="299">
        <v>97.7</v>
      </c>
      <c r="GL11" s="299">
        <v>97.9</v>
      </c>
      <c r="GM11" s="299">
        <v>97.4</v>
      </c>
      <c r="GN11" s="299">
        <v>97.1</v>
      </c>
      <c r="GO11" s="299">
        <v>97.2</v>
      </c>
      <c r="GP11" s="299" t="s">
        <v>119</v>
      </c>
      <c r="GQ11" s="299" t="s">
        <v>119</v>
      </c>
      <c r="GR11" s="299" t="s">
        <v>119</v>
      </c>
      <c r="GS11" s="299" t="s">
        <v>119</v>
      </c>
      <c r="GT11" s="299" t="s">
        <v>119</v>
      </c>
      <c r="GU11" s="299" t="s">
        <v>119</v>
      </c>
      <c r="GV11" s="299" t="s">
        <v>119</v>
      </c>
      <c r="GW11" s="299" t="s">
        <v>119</v>
      </c>
      <c r="GX11" s="299" t="s">
        <v>119</v>
      </c>
      <c r="GY11" s="299" t="s">
        <v>119</v>
      </c>
      <c r="GZ11" s="299" t="s">
        <v>119</v>
      </c>
      <c r="HA11" s="299" t="s">
        <v>119</v>
      </c>
      <c r="HB11" s="299" t="s">
        <v>119</v>
      </c>
      <c r="HC11" s="299" t="s">
        <v>119</v>
      </c>
      <c r="HD11" s="299" t="s">
        <v>119</v>
      </c>
      <c r="HE11" s="299" t="s">
        <v>119</v>
      </c>
      <c r="HF11" s="299" t="s">
        <v>119</v>
      </c>
      <c r="HG11" s="299" t="s">
        <v>119</v>
      </c>
      <c r="HH11" s="299" t="s">
        <v>119</v>
      </c>
      <c r="HI11" s="299" t="s">
        <v>119</v>
      </c>
      <c r="HJ11" s="299" t="s">
        <v>119</v>
      </c>
    </row>
    <row r="12" spans="1:223" x14ac:dyDescent="0.2">
      <c r="B12" s="299" t="s">
        <v>103</v>
      </c>
      <c r="C12" s="299">
        <v>2686</v>
      </c>
      <c r="D12" s="299">
        <v>3641</v>
      </c>
      <c r="E12" s="299">
        <v>6327</v>
      </c>
      <c r="F12" s="299">
        <v>53</v>
      </c>
      <c r="G12" s="299">
        <v>47.2</v>
      </c>
      <c r="H12" s="299">
        <v>49.6</v>
      </c>
      <c r="I12" s="299">
        <v>25.5</v>
      </c>
      <c r="J12" s="299">
        <v>21.2</v>
      </c>
      <c r="K12" s="299">
        <v>23</v>
      </c>
      <c r="L12" s="299">
        <v>96.9</v>
      </c>
      <c r="M12" s="299">
        <v>93.7</v>
      </c>
      <c r="N12" s="299">
        <v>95.1</v>
      </c>
      <c r="O12" s="299">
        <v>93.7</v>
      </c>
      <c r="P12" s="299">
        <v>91</v>
      </c>
      <c r="Q12" s="299">
        <v>92.1</v>
      </c>
      <c r="R12" s="299" t="s">
        <v>119</v>
      </c>
      <c r="S12" s="299" t="s">
        <v>119</v>
      </c>
      <c r="T12" s="299" t="s">
        <v>119</v>
      </c>
      <c r="U12" s="299" t="s">
        <v>119</v>
      </c>
      <c r="V12" s="299" t="s">
        <v>119</v>
      </c>
      <c r="W12" s="299" t="s">
        <v>119</v>
      </c>
      <c r="X12" s="299" t="s">
        <v>119</v>
      </c>
      <c r="Y12" s="299" t="s">
        <v>119</v>
      </c>
      <c r="Z12" s="299" t="s">
        <v>119</v>
      </c>
      <c r="AA12" s="299" t="s">
        <v>119</v>
      </c>
      <c r="AB12" s="299" t="s">
        <v>119</v>
      </c>
      <c r="AC12" s="299" t="s">
        <v>119</v>
      </c>
      <c r="AD12" s="299" t="s">
        <v>119</v>
      </c>
      <c r="AE12" s="299" t="s">
        <v>119</v>
      </c>
      <c r="AF12" s="299" t="s">
        <v>119</v>
      </c>
      <c r="AG12" s="299" t="s">
        <v>119</v>
      </c>
      <c r="AH12" s="299" t="s">
        <v>119</v>
      </c>
      <c r="AI12" s="299" t="s">
        <v>119</v>
      </c>
      <c r="AJ12" s="299" t="s">
        <v>119</v>
      </c>
      <c r="AK12" s="299" t="s">
        <v>119</v>
      </c>
      <c r="AL12" s="299" t="s">
        <v>119</v>
      </c>
      <c r="AM12" s="299">
        <v>1907</v>
      </c>
      <c r="AN12" s="299">
        <v>2370</v>
      </c>
      <c r="AO12" s="299">
        <v>4277</v>
      </c>
      <c r="AP12" s="299">
        <v>54.9</v>
      </c>
      <c r="AQ12" s="299">
        <v>50.8</v>
      </c>
      <c r="AR12" s="299">
        <v>52.6</v>
      </c>
      <c r="AS12" s="299">
        <v>27.4</v>
      </c>
      <c r="AT12" s="299">
        <v>21.3</v>
      </c>
      <c r="AU12" s="299">
        <v>24</v>
      </c>
      <c r="AV12" s="299">
        <v>95.8</v>
      </c>
      <c r="AW12" s="299">
        <v>94</v>
      </c>
      <c r="AX12" s="299">
        <v>94.8</v>
      </c>
      <c r="AY12" s="299">
        <v>92.4</v>
      </c>
      <c r="AZ12" s="299">
        <v>91.4</v>
      </c>
      <c r="BA12" s="299">
        <v>91.8</v>
      </c>
      <c r="BB12" s="299" t="s">
        <v>119</v>
      </c>
      <c r="BC12" s="299" t="s">
        <v>119</v>
      </c>
      <c r="BD12" s="299" t="s">
        <v>119</v>
      </c>
      <c r="BE12" s="299" t="s">
        <v>119</v>
      </c>
      <c r="BF12" s="299" t="s">
        <v>119</v>
      </c>
      <c r="BG12" s="299" t="s">
        <v>119</v>
      </c>
      <c r="BH12" s="299" t="s">
        <v>119</v>
      </c>
      <c r="BI12" s="299" t="s">
        <v>119</v>
      </c>
      <c r="BJ12" s="299" t="s">
        <v>119</v>
      </c>
      <c r="BK12" s="299" t="s">
        <v>119</v>
      </c>
      <c r="BL12" s="299" t="s">
        <v>119</v>
      </c>
      <c r="BM12" s="299" t="s">
        <v>119</v>
      </c>
      <c r="BN12" s="299" t="s">
        <v>119</v>
      </c>
      <c r="BO12" s="299" t="s">
        <v>119</v>
      </c>
      <c r="BP12" s="299" t="s">
        <v>119</v>
      </c>
      <c r="BQ12" s="299" t="s">
        <v>119</v>
      </c>
      <c r="BR12" s="299" t="s">
        <v>119</v>
      </c>
      <c r="BS12" s="299" t="s">
        <v>119</v>
      </c>
      <c r="BT12" s="299" t="s">
        <v>119</v>
      </c>
      <c r="BU12" s="299" t="s">
        <v>119</v>
      </c>
      <c r="BV12" s="299" t="s">
        <v>119</v>
      </c>
      <c r="BW12" s="299">
        <v>101</v>
      </c>
      <c r="BX12" s="299">
        <v>140</v>
      </c>
      <c r="BY12" s="299">
        <v>241</v>
      </c>
      <c r="BZ12" s="299">
        <v>82.2</v>
      </c>
      <c r="CA12" s="299">
        <v>72.900000000000006</v>
      </c>
      <c r="CB12" s="299">
        <v>76.8</v>
      </c>
      <c r="CC12" s="299">
        <v>60.4</v>
      </c>
      <c r="CD12" s="299">
        <v>37.9</v>
      </c>
      <c r="CE12" s="299">
        <v>47.3</v>
      </c>
      <c r="CF12" s="299">
        <v>99</v>
      </c>
      <c r="CG12" s="299">
        <v>96.4</v>
      </c>
      <c r="CH12" s="299">
        <v>97.5</v>
      </c>
      <c r="CI12" s="299">
        <v>98</v>
      </c>
      <c r="CJ12" s="299">
        <v>94.3</v>
      </c>
      <c r="CK12" s="299">
        <v>95.9</v>
      </c>
      <c r="CL12" s="299" t="s">
        <v>119</v>
      </c>
      <c r="CM12" s="299" t="s">
        <v>119</v>
      </c>
      <c r="CN12" s="299" t="s">
        <v>119</v>
      </c>
      <c r="CO12" s="299" t="s">
        <v>119</v>
      </c>
      <c r="CP12" s="299" t="s">
        <v>119</v>
      </c>
      <c r="CQ12" s="299" t="s">
        <v>119</v>
      </c>
      <c r="CR12" s="299" t="s">
        <v>119</v>
      </c>
      <c r="CS12" s="299" t="s">
        <v>119</v>
      </c>
      <c r="CT12" s="299" t="s">
        <v>119</v>
      </c>
      <c r="CU12" s="299" t="s">
        <v>119</v>
      </c>
      <c r="CV12" s="299" t="s">
        <v>119</v>
      </c>
      <c r="CW12" s="299" t="s">
        <v>119</v>
      </c>
      <c r="CX12" s="299" t="s">
        <v>119</v>
      </c>
      <c r="CY12" s="299" t="s">
        <v>119</v>
      </c>
      <c r="CZ12" s="299" t="s">
        <v>119</v>
      </c>
      <c r="DA12" s="299" t="s">
        <v>119</v>
      </c>
      <c r="DB12" s="299" t="s">
        <v>119</v>
      </c>
      <c r="DC12" s="299" t="s">
        <v>119</v>
      </c>
      <c r="DD12" s="299" t="s">
        <v>119</v>
      </c>
      <c r="DE12" s="299" t="s">
        <v>119</v>
      </c>
      <c r="DF12" s="299" t="s">
        <v>119</v>
      </c>
      <c r="DG12" s="299">
        <v>1019</v>
      </c>
      <c r="DH12" s="299">
        <v>1367</v>
      </c>
      <c r="DI12" s="299">
        <v>2386</v>
      </c>
      <c r="DJ12" s="299">
        <v>49.4</v>
      </c>
      <c r="DK12" s="299">
        <v>46.9</v>
      </c>
      <c r="DL12" s="299">
        <v>47.9</v>
      </c>
      <c r="DM12" s="299">
        <v>23.7</v>
      </c>
      <c r="DN12" s="299">
        <v>23.1</v>
      </c>
      <c r="DO12" s="299">
        <v>23.3</v>
      </c>
      <c r="DP12" s="299">
        <v>91.2</v>
      </c>
      <c r="DQ12" s="299">
        <v>91.1</v>
      </c>
      <c r="DR12" s="299">
        <v>91.1</v>
      </c>
      <c r="DS12" s="299">
        <v>86.9</v>
      </c>
      <c r="DT12" s="299">
        <v>88.9</v>
      </c>
      <c r="DU12" s="299">
        <v>88.1</v>
      </c>
      <c r="DV12" s="299" t="s">
        <v>119</v>
      </c>
      <c r="DW12" s="299" t="s">
        <v>119</v>
      </c>
      <c r="DX12" s="299" t="s">
        <v>119</v>
      </c>
      <c r="DY12" s="299" t="s">
        <v>119</v>
      </c>
      <c r="DZ12" s="299" t="s">
        <v>119</v>
      </c>
      <c r="EA12" s="299" t="s">
        <v>119</v>
      </c>
      <c r="EB12" s="299" t="s">
        <v>119</v>
      </c>
      <c r="EC12" s="299" t="s">
        <v>119</v>
      </c>
      <c r="ED12" s="299" t="s">
        <v>119</v>
      </c>
      <c r="EE12" s="299" t="s">
        <v>119</v>
      </c>
      <c r="EF12" s="299" t="s">
        <v>119</v>
      </c>
      <c r="EG12" s="299" t="s">
        <v>119</v>
      </c>
      <c r="EH12" s="299" t="s">
        <v>119</v>
      </c>
      <c r="EI12" s="299" t="s">
        <v>119</v>
      </c>
      <c r="EJ12" s="299" t="s">
        <v>119</v>
      </c>
      <c r="EK12" s="299" t="s">
        <v>119</v>
      </c>
      <c r="EL12" s="299" t="s">
        <v>119</v>
      </c>
      <c r="EM12" s="299" t="s">
        <v>119</v>
      </c>
      <c r="EN12" s="299" t="s">
        <v>119</v>
      </c>
      <c r="EO12" s="299" t="s">
        <v>119</v>
      </c>
      <c r="EP12" s="299" t="s">
        <v>119</v>
      </c>
      <c r="EQ12" s="299">
        <v>25168</v>
      </c>
      <c r="ER12" s="299">
        <v>35579</v>
      </c>
      <c r="ES12" s="299">
        <v>60747</v>
      </c>
      <c r="ET12" s="299">
        <v>45.6</v>
      </c>
      <c r="EU12" s="299">
        <v>43.4</v>
      </c>
      <c r="EV12" s="299">
        <v>44.3</v>
      </c>
      <c r="EW12" s="299">
        <v>21</v>
      </c>
      <c r="EX12" s="299">
        <v>20.3</v>
      </c>
      <c r="EY12" s="299">
        <v>20.6</v>
      </c>
      <c r="EZ12" s="299">
        <v>90.7</v>
      </c>
      <c r="FA12" s="299">
        <v>90.2</v>
      </c>
      <c r="FB12" s="299">
        <v>90.4</v>
      </c>
      <c r="FC12" s="299">
        <v>87</v>
      </c>
      <c r="FD12" s="299">
        <v>87.5</v>
      </c>
      <c r="FE12" s="299">
        <v>87.3</v>
      </c>
      <c r="FF12" s="299" t="s">
        <v>119</v>
      </c>
      <c r="FG12" s="299" t="s">
        <v>119</v>
      </c>
      <c r="FH12" s="299" t="s">
        <v>119</v>
      </c>
      <c r="FI12" s="299" t="s">
        <v>119</v>
      </c>
      <c r="FJ12" s="299" t="s">
        <v>119</v>
      </c>
      <c r="FK12" s="299" t="s">
        <v>119</v>
      </c>
      <c r="FL12" s="299" t="s">
        <v>119</v>
      </c>
      <c r="FM12" s="299" t="s">
        <v>119</v>
      </c>
      <c r="FN12" s="299" t="s">
        <v>119</v>
      </c>
      <c r="FO12" s="299" t="s">
        <v>119</v>
      </c>
      <c r="FP12" s="299" t="s">
        <v>119</v>
      </c>
      <c r="FQ12" s="299" t="s">
        <v>119</v>
      </c>
      <c r="FR12" s="299" t="s">
        <v>119</v>
      </c>
      <c r="FS12" s="299" t="s">
        <v>119</v>
      </c>
      <c r="FT12" s="299" t="s">
        <v>119</v>
      </c>
      <c r="FU12" s="299" t="s">
        <v>119</v>
      </c>
      <c r="FV12" s="299" t="s">
        <v>119</v>
      </c>
      <c r="FW12" s="299" t="s">
        <v>119</v>
      </c>
      <c r="FX12" s="299" t="s">
        <v>119</v>
      </c>
      <c r="FY12" s="299" t="s">
        <v>119</v>
      </c>
      <c r="FZ12" s="299" t="s">
        <v>119</v>
      </c>
      <c r="GA12" s="299">
        <v>31652</v>
      </c>
      <c r="GB12" s="299">
        <v>44300</v>
      </c>
      <c r="GC12" s="299">
        <v>75952</v>
      </c>
      <c r="GD12" s="299">
        <v>47.2</v>
      </c>
      <c r="GE12" s="299">
        <v>44.4</v>
      </c>
      <c r="GF12" s="299">
        <v>45.5</v>
      </c>
      <c r="GG12" s="299">
        <v>22</v>
      </c>
      <c r="GH12" s="299">
        <v>20.6</v>
      </c>
      <c r="GI12" s="299">
        <v>21.2</v>
      </c>
      <c r="GJ12" s="299">
        <v>91.6</v>
      </c>
      <c r="GK12" s="299">
        <v>90.7</v>
      </c>
      <c r="GL12" s="299">
        <v>91.1</v>
      </c>
      <c r="GM12" s="299">
        <v>87.9</v>
      </c>
      <c r="GN12" s="299">
        <v>88</v>
      </c>
      <c r="GO12" s="299">
        <v>88</v>
      </c>
      <c r="GP12" s="299" t="s">
        <v>119</v>
      </c>
      <c r="GQ12" s="299" t="s">
        <v>119</v>
      </c>
      <c r="GR12" s="299" t="s">
        <v>119</v>
      </c>
      <c r="GS12" s="299" t="s">
        <v>119</v>
      </c>
      <c r="GT12" s="299" t="s">
        <v>119</v>
      </c>
      <c r="GU12" s="299" t="s">
        <v>119</v>
      </c>
      <c r="GV12" s="299" t="s">
        <v>119</v>
      </c>
      <c r="GW12" s="299" t="s">
        <v>119</v>
      </c>
      <c r="GX12" s="299" t="s">
        <v>119</v>
      </c>
      <c r="GY12" s="299" t="s">
        <v>119</v>
      </c>
      <c r="GZ12" s="299" t="s">
        <v>119</v>
      </c>
      <c r="HA12" s="299" t="s">
        <v>119</v>
      </c>
      <c r="HB12" s="299" t="s">
        <v>119</v>
      </c>
      <c r="HC12" s="299" t="s">
        <v>119</v>
      </c>
      <c r="HD12" s="299" t="s">
        <v>119</v>
      </c>
      <c r="HE12" s="299" t="s">
        <v>119</v>
      </c>
      <c r="HF12" s="299" t="s">
        <v>119</v>
      </c>
      <c r="HG12" s="299" t="s">
        <v>119</v>
      </c>
      <c r="HH12" s="299" t="s">
        <v>119</v>
      </c>
      <c r="HI12" s="299" t="s">
        <v>119</v>
      </c>
      <c r="HJ12" s="299" t="s">
        <v>119</v>
      </c>
    </row>
    <row r="13" spans="1:223" x14ac:dyDescent="0.2">
      <c r="B13" s="299" t="s">
        <v>104</v>
      </c>
      <c r="C13" s="299">
        <v>792</v>
      </c>
      <c r="D13" s="299">
        <v>1333</v>
      </c>
      <c r="E13" s="299">
        <v>2125</v>
      </c>
      <c r="F13" s="299">
        <v>41.3</v>
      </c>
      <c r="G13" s="299">
        <v>32.299999999999997</v>
      </c>
      <c r="H13" s="299">
        <v>35.6</v>
      </c>
      <c r="I13" s="299">
        <v>18.3</v>
      </c>
      <c r="J13" s="299">
        <v>13</v>
      </c>
      <c r="K13" s="299">
        <v>15</v>
      </c>
      <c r="L13" s="299">
        <v>90</v>
      </c>
      <c r="M13" s="299">
        <v>81.8</v>
      </c>
      <c r="N13" s="299">
        <v>84.8</v>
      </c>
      <c r="O13" s="299">
        <v>83.2</v>
      </c>
      <c r="P13" s="299">
        <v>76.7</v>
      </c>
      <c r="Q13" s="299">
        <v>79.099999999999994</v>
      </c>
      <c r="R13" s="299" t="s">
        <v>119</v>
      </c>
      <c r="S13" s="299" t="s">
        <v>119</v>
      </c>
      <c r="T13" s="299" t="s">
        <v>119</v>
      </c>
      <c r="U13" s="299" t="s">
        <v>119</v>
      </c>
      <c r="V13" s="299" t="s">
        <v>119</v>
      </c>
      <c r="W13" s="299" t="s">
        <v>119</v>
      </c>
      <c r="X13" s="299" t="s">
        <v>119</v>
      </c>
      <c r="Y13" s="299" t="s">
        <v>119</v>
      </c>
      <c r="Z13" s="299" t="s">
        <v>119</v>
      </c>
      <c r="AA13" s="299" t="s">
        <v>119</v>
      </c>
      <c r="AB13" s="299" t="s">
        <v>119</v>
      </c>
      <c r="AC13" s="299" t="s">
        <v>119</v>
      </c>
      <c r="AD13" s="299" t="s">
        <v>119</v>
      </c>
      <c r="AE13" s="299" t="s">
        <v>119</v>
      </c>
      <c r="AF13" s="299" t="s">
        <v>119</v>
      </c>
      <c r="AG13" s="299" t="s">
        <v>119</v>
      </c>
      <c r="AH13" s="299" t="s">
        <v>119</v>
      </c>
      <c r="AI13" s="299" t="s">
        <v>119</v>
      </c>
      <c r="AJ13" s="299" t="s">
        <v>119</v>
      </c>
      <c r="AK13" s="299" t="s">
        <v>119</v>
      </c>
      <c r="AL13" s="299" t="s">
        <v>119</v>
      </c>
      <c r="AM13" s="299">
        <v>839</v>
      </c>
      <c r="AN13" s="299">
        <v>1270</v>
      </c>
      <c r="AO13" s="299">
        <v>2109</v>
      </c>
      <c r="AP13" s="299">
        <v>44.1</v>
      </c>
      <c r="AQ13" s="299">
        <v>37.200000000000003</v>
      </c>
      <c r="AR13" s="299">
        <v>39.9</v>
      </c>
      <c r="AS13" s="299">
        <v>19.7</v>
      </c>
      <c r="AT13" s="299">
        <v>15</v>
      </c>
      <c r="AU13" s="299">
        <v>16.899999999999999</v>
      </c>
      <c r="AV13" s="299">
        <v>88.4</v>
      </c>
      <c r="AW13" s="299">
        <v>83.5</v>
      </c>
      <c r="AX13" s="299">
        <v>85.5</v>
      </c>
      <c r="AY13" s="299">
        <v>83.2</v>
      </c>
      <c r="AZ13" s="299">
        <v>79.900000000000006</v>
      </c>
      <c r="BA13" s="299">
        <v>81.2</v>
      </c>
      <c r="BB13" s="299" t="s">
        <v>119</v>
      </c>
      <c r="BC13" s="299" t="s">
        <v>119</v>
      </c>
      <c r="BD13" s="299" t="s">
        <v>119</v>
      </c>
      <c r="BE13" s="299" t="s">
        <v>119</v>
      </c>
      <c r="BF13" s="299" t="s">
        <v>119</v>
      </c>
      <c r="BG13" s="299" t="s">
        <v>119</v>
      </c>
      <c r="BH13" s="299" t="s">
        <v>119</v>
      </c>
      <c r="BI13" s="299" t="s">
        <v>119</v>
      </c>
      <c r="BJ13" s="299" t="s">
        <v>119</v>
      </c>
      <c r="BK13" s="299" t="s">
        <v>119</v>
      </c>
      <c r="BL13" s="299" t="s">
        <v>119</v>
      </c>
      <c r="BM13" s="299" t="s">
        <v>119</v>
      </c>
      <c r="BN13" s="299" t="s">
        <v>119</v>
      </c>
      <c r="BO13" s="299" t="s">
        <v>119</v>
      </c>
      <c r="BP13" s="299" t="s">
        <v>119</v>
      </c>
      <c r="BQ13" s="299" t="s">
        <v>119</v>
      </c>
      <c r="BR13" s="299" t="s">
        <v>119</v>
      </c>
      <c r="BS13" s="299" t="s">
        <v>119</v>
      </c>
      <c r="BT13" s="299" t="s">
        <v>119</v>
      </c>
      <c r="BU13" s="299" t="s">
        <v>119</v>
      </c>
      <c r="BV13" s="299" t="s">
        <v>119</v>
      </c>
      <c r="BW13" s="299">
        <v>45</v>
      </c>
      <c r="BX13" s="299">
        <v>55</v>
      </c>
      <c r="BY13" s="299">
        <v>100</v>
      </c>
      <c r="BZ13" s="299">
        <v>64.400000000000006</v>
      </c>
      <c r="CA13" s="299">
        <v>61.8</v>
      </c>
      <c r="CB13" s="299">
        <v>63</v>
      </c>
      <c r="CC13" s="299" t="s">
        <v>78</v>
      </c>
      <c r="CD13" s="299">
        <v>27.3</v>
      </c>
      <c r="CE13" s="299" t="s">
        <v>78</v>
      </c>
      <c r="CF13" s="299">
        <v>95.6</v>
      </c>
      <c r="CG13" s="299">
        <v>92.7</v>
      </c>
      <c r="CH13" s="299">
        <v>94</v>
      </c>
      <c r="CI13" s="299">
        <v>88.9</v>
      </c>
      <c r="CJ13" s="299">
        <v>90.9</v>
      </c>
      <c r="CK13" s="299">
        <v>90</v>
      </c>
      <c r="CL13" s="299" t="s">
        <v>119</v>
      </c>
      <c r="CM13" s="299" t="s">
        <v>119</v>
      </c>
      <c r="CN13" s="299" t="s">
        <v>119</v>
      </c>
      <c r="CO13" s="299" t="s">
        <v>119</v>
      </c>
      <c r="CP13" s="299" t="s">
        <v>119</v>
      </c>
      <c r="CQ13" s="299" t="s">
        <v>119</v>
      </c>
      <c r="CR13" s="299" t="s">
        <v>119</v>
      </c>
      <c r="CS13" s="299" t="s">
        <v>119</v>
      </c>
      <c r="CT13" s="299" t="s">
        <v>119</v>
      </c>
      <c r="CU13" s="299" t="s">
        <v>119</v>
      </c>
      <c r="CV13" s="299" t="s">
        <v>119</v>
      </c>
      <c r="CW13" s="299" t="s">
        <v>119</v>
      </c>
      <c r="CX13" s="299" t="s">
        <v>119</v>
      </c>
      <c r="CY13" s="299" t="s">
        <v>119</v>
      </c>
      <c r="CZ13" s="299" t="s">
        <v>119</v>
      </c>
      <c r="DA13" s="299" t="s">
        <v>119</v>
      </c>
      <c r="DB13" s="299" t="s">
        <v>119</v>
      </c>
      <c r="DC13" s="299" t="s">
        <v>119</v>
      </c>
      <c r="DD13" s="299" t="s">
        <v>119</v>
      </c>
      <c r="DE13" s="299" t="s">
        <v>119</v>
      </c>
      <c r="DF13" s="299" t="s">
        <v>119</v>
      </c>
      <c r="DG13" s="299">
        <v>541</v>
      </c>
      <c r="DH13" s="299">
        <v>771</v>
      </c>
      <c r="DI13" s="299">
        <v>1312</v>
      </c>
      <c r="DJ13" s="299">
        <v>37.299999999999997</v>
      </c>
      <c r="DK13" s="299">
        <v>29.1</v>
      </c>
      <c r="DL13" s="299">
        <v>32.5</v>
      </c>
      <c r="DM13" s="299">
        <v>19.2</v>
      </c>
      <c r="DN13" s="299">
        <v>13.4</v>
      </c>
      <c r="DO13" s="299">
        <v>15.8</v>
      </c>
      <c r="DP13" s="299">
        <v>78.900000000000006</v>
      </c>
      <c r="DQ13" s="299">
        <v>75.7</v>
      </c>
      <c r="DR13" s="299">
        <v>77.099999999999994</v>
      </c>
      <c r="DS13" s="299">
        <v>73.599999999999994</v>
      </c>
      <c r="DT13" s="299">
        <v>71.3</v>
      </c>
      <c r="DU13" s="299">
        <v>72.3</v>
      </c>
      <c r="DV13" s="299" t="s">
        <v>119</v>
      </c>
      <c r="DW13" s="299" t="s">
        <v>119</v>
      </c>
      <c r="DX13" s="299" t="s">
        <v>119</v>
      </c>
      <c r="DY13" s="299" t="s">
        <v>119</v>
      </c>
      <c r="DZ13" s="299" t="s">
        <v>119</v>
      </c>
      <c r="EA13" s="299" t="s">
        <v>119</v>
      </c>
      <c r="EB13" s="299" t="s">
        <v>119</v>
      </c>
      <c r="EC13" s="299" t="s">
        <v>119</v>
      </c>
      <c r="ED13" s="299" t="s">
        <v>119</v>
      </c>
      <c r="EE13" s="299" t="s">
        <v>119</v>
      </c>
      <c r="EF13" s="299" t="s">
        <v>119</v>
      </c>
      <c r="EG13" s="299" t="s">
        <v>119</v>
      </c>
      <c r="EH13" s="299" t="s">
        <v>119</v>
      </c>
      <c r="EI13" s="299" t="s">
        <v>119</v>
      </c>
      <c r="EJ13" s="299" t="s">
        <v>119</v>
      </c>
      <c r="EK13" s="299" t="s">
        <v>119</v>
      </c>
      <c r="EL13" s="299" t="s">
        <v>119</v>
      </c>
      <c r="EM13" s="299" t="s">
        <v>119</v>
      </c>
      <c r="EN13" s="299" t="s">
        <v>119</v>
      </c>
      <c r="EO13" s="299" t="s">
        <v>119</v>
      </c>
      <c r="EP13" s="299" t="s">
        <v>119</v>
      </c>
      <c r="EQ13" s="299">
        <v>12522</v>
      </c>
      <c r="ER13" s="299">
        <v>19763</v>
      </c>
      <c r="ES13" s="299">
        <v>32285</v>
      </c>
      <c r="ET13" s="299">
        <v>31.1</v>
      </c>
      <c r="EU13" s="299">
        <v>27.7</v>
      </c>
      <c r="EV13" s="299">
        <v>29</v>
      </c>
      <c r="EW13" s="299">
        <v>14.3</v>
      </c>
      <c r="EX13" s="299">
        <v>11.8</v>
      </c>
      <c r="EY13" s="299">
        <v>12.8</v>
      </c>
      <c r="EZ13" s="299">
        <v>75.900000000000006</v>
      </c>
      <c r="FA13" s="299">
        <v>73</v>
      </c>
      <c r="FB13" s="299">
        <v>74.099999999999994</v>
      </c>
      <c r="FC13" s="299">
        <v>70.2</v>
      </c>
      <c r="FD13" s="299">
        <v>68.2</v>
      </c>
      <c r="FE13" s="299">
        <v>69</v>
      </c>
      <c r="FF13" s="299" t="s">
        <v>119</v>
      </c>
      <c r="FG13" s="299" t="s">
        <v>119</v>
      </c>
      <c r="FH13" s="299" t="s">
        <v>119</v>
      </c>
      <c r="FI13" s="299" t="s">
        <v>119</v>
      </c>
      <c r="FJ13" s="299" t="s">
        <v>119</v>
      </c>
      <c r="FK13" s="299" t="s">
        <v>119</v>
      </c>
      <c r="FL13" s="299" t="s">
        <v>119</v>
      </c>
      <c r="FM13" s="299" t="s">
        <v>119</v>
      </c>
      <c r="FN13" s="299" t="s">
        <v>119</v>
      </c>
      <c r="FO13" s="299" t="s">
        <v>119</v>
      </c>
      <c r="FP13" s="299" t="s">
        <v>119</v>
      </c>
      <c r="FQ13" s="299" t="s">
        <v>119</v>
      </c>
      <c r="FR13" s="299" t="s">
        <v>119</v>
      </c>
      <c r="FS13" s="299" t="s">
        <v>119</v>
      </c>
      <c r="FT13" s="299" t="s">
        <v>119</v>
      </c>
      <c r="FU13" s="299" t="s">
        <v>119</v>
      </c>
      <c r="FV13" s="299" t="s">
        <v>119</v>
      </c>
      <c r="FW13" s="299" t="s">
        <v>119</v>
      </c>
      <c r="FX13" s="299" t="s">
        <v>119</v>
      </c>
      <c r="FY13" s="299" t="s">
        <v>119</v>
      </c>
      <c r="FZ13" s="299" t="s">
        <v>119</v>
      </c>
      <c r="GA13" s="299">
        <v>15102</v>
      </c>
      <c r="GB13" s="299">
        <v>23810</v>
      </c>
      <c r="GC13" s="299">
        <v>38912</v>
      </c>
      <c r="GD13" s="299">
        <v>32.799999999999997</v>
      </c>
      <c r="GE13" s="299">
        <v>28.7</v>
      </c>
      <c r="GF13" s="299">
        <v>30.3</v>
      </c>
      <c r="GG13" s="299">
        <v>15.1</v>
      </c>
      <c r="GH13" s="299">
        <v>12.2</v>
      </c>
      <c r="GI13" s="299">
        <v>13.3</v>
      </c>
      <c r="GJ13" s="299">
        <v>77.5</v>
      </c>
      <c r="GK13" s="299">
        <v>74.2</v>
      </c>
      <c r="GL13" s="299">
        <v>75.5</v>
      </c>
      <c r="GM13" s="299">
        <v>71.900000000000006</v>
      </c>
      <c r="GN13" s="299">
        <v>69.5</v>
      </c>
      <c r="GO13" s="299">
        <v>70.400000000000006</v>
      </c>
      <c r="GP13" s="299" t="s">
        <v>119</v>
      </c>
      <c r="GQ13" s="299" t="s">
        <v>119</v>
      </c>
      <c r="GR13" s="299" t="s">
        <v>119</v>
      </c>
      <c r="GS13" s="299" t="s">
        <v>119</v>
      </c>
      <c r="GT13" s="299" t="s">
        <v>119</v>
      </c>
      <c r="GU13" s="299" t="s">
        <v>119</v>
      </c>
      <c r="GV13" s="299" t="s">
        <v>119</v>
      </c>
      <c r="GW13" s="299" t="s">
        <v>119</v>
      </c>
      <c r="GX13" s="299" t="s">
        <v>119</v>
      </c>
      <c r="GY13" s="299" t="s">
        <v>119</v>
      </c>
      <c r="GZ13" s="299" t="s">
        <v>119</v>
      </c>
      <c r="HA13" s="299" t="s">
        <v>119</v>
      </c>
      <c r="HB13" s="299" t="s">
        <v>119</v>
      </c>
      <c r="HC13" s="299" t="s">
        <v>119</v>
      </c>
      <c r="HD13" s="299" t="s">
        <v>119</v>
      </c>
      <c r="HE13" s="299" t="s">
        <v>119</v>
      </c>
      <c r="HF13" s="299" t="s">
        <v>119</v>
      </c>
      <c r="HG13" s="299" t="s">
        <v>119</v>
      </c>
      <c r="HH13" s="299" t="s">
        <v>119</v>
      </c>
      <c r="HI13" s="299" t="s">
        <v>119</v>
      </c>
      <c r="HJ13" s="299" t="s">
        <v>119</v>
      </c>
    </row>
    <row r="14" spans="1:223" x14ac:dyDescent="0.2">
      <c r="B14" s="299" t="s">
        <v>27</v>
      </c>
      <c r="C14" s="299">
        <v>3478</v>
      </c>
      <c r="D14" s="299">
        <v>4974</v>
      </c>
      <c r="E14" s="299">
        <v>8452</v>
      </c>
      <c r="F14" s="299">
        <v>50.3</v>
      </c>
      <c r="G14" s="299">
        <v>43.2</v>
      </c>
      <c r="H14" s="299">
        <v>46.1</v>
      </c>
      <c r="I14" s="299">
        <v>23.8</v>
      </c>
      <c r="J14" s="299">
        <v>19</v>
      </c>
      <c r="K14" s="299">
        <v>21</v>
      </c>
      <c r="L14" s="299">
        <v>95.4</v>
      </c>
      <c r="M14" s="299">
        <v>90.5</v>
      </c>
      <c r="N14" s="299">
        <v>92.5</v>
      </c>
      <c r="O14" s="299">
        <v>91.3</v>
      </c>
      <c r="P14" s="299">
        <v>87.1</v>
      </c>
      <c r="Q14" s="299">
        <v>88.8</v>
      </c>
      <c r="R14" s="299" t="s">
        <v>119</v>
      </c>
      <c r="S14" s="299" t="s">
        <v>119</v>
      </c>
      <c r="T14" s="299" t="s">
        <v>119</v>
      </c>
      <c r="U14" s="299" t="s">
        <v>119</v>
      </c>
      <c r="V14" s="299" t="s">
        <v>119</v>
      </c>
      <c r="W14" s="299" t="s">
        <v>119</v>
      </c>
      <c r="X14" s="299" t="s">
        <v>119</v>
      </c>
      <c r="Y14" s="299" t="s">
        <v>119</v>
      </c>
      <c r="Z14" s="299" t="s">
        <v>119</v>
      </c>
      <c r="AA14" s="299" t="s">
        <v>119</v>
      </c>
      <c r="AB14" s="299" t="s">
        <v>119</v>
      </c>
      <c r="AC14" s="299" t="s">
        <v>119</v>
      </c>
      <c r="AD14" s="299" t="s">
        <v>119</v>
      </c>
      <c r="AE14" s="299" t="s">
        <v>119</v>
      </c>
      <c r="AF14" s="299" t="s">
        <v>119</v>
      </c>
      <c r="AG14" s="299" t="s">
        <v>119</v>
      </c>
      <c r="AH14" s="299" t="s">
        <v>119</v>
      </c>
      <c r="AI14" s="299" t="s">
        <v>119</v>
      </c>
      <c r="AJ14" s="299" t="s">
        <v>119</v>
      </c>
      <c r="AK14" s="299" t="s">
        <v>119</v>
      </c>
      <c r="AL14" s="299" t="s">
        <v>119</v>
      </c>
      <c r="AM14" s="299">
        <v>2746</v>
      </c>
      <c r="AN14" s="299">
        <v>3640</v>
      </c>
      <c r="AO14" s="299">
        <v>6386</v>
      </c>
      <c r="AP14" s="299">
        <v>51.6</v>
      </c>
      <c r="AQ14" s="299">
        <v>46</v>
      </c>
      <c r="AR14" s="299">
        <v>48.4</v>
      </c>
      <c r="AS14" s="299">
        <v>25</v>
      </c>
      <c r="AT14" s="299">
        <v>19.100000000000001</v>
      </c>
      <c r="AU14" s="299">
        <v>21.6</v>
      </c>
      <c r="AV14" s="299">
        <v>93.5</v>
      </c>
      <c r="AW14" s="299">
        <v>90.3</v>
      </c>
      <c r="AX14" s="299">
        <v>91.7</v>
      </c>
      <c r="AY14" s="299">
        <v>89.6</v>
      </c>
      <c r="AZ14" s="299">
        <v>87.4</v>
      </c>
      <c r="BA14" s="299">
        <v>88.3</v>
      </c>
      <c r="BB14" s="299" t="s">
        <v>119</v>
      </c>
      <c r="BC14" s="299" t="s">
        <v>119</v>
      </c>
      <c r="BD14" s="299" t="s">
        <v>119</v>
      </c>
      <c r="BE14" s="299" t="s">
        <v>119</v>
      </c>
      <c r="BF14" s="299" t="s">
        <v>119</v>
      </c>
      <c r="BG14" s="299" t="s">
        <v>119</v>
      </c>
      <c r="BH14" s="299" t="s">
        <v>119</v>
      </c>
      <c r="BI14" s="299" t="s">
        <v>119</v>
      </c>
      <c r="BJ14" s="299" t="s">
        <v>119</v>
      </c>
      <c r="BK14" s="299" t="s">
        <v>119</v>
      </c>
      <c r="BL14" s="299" t="s">
        <v>119</v>
      </c>
      <c r="BM14" s="299" t="s">
        <v>119</v>
      </c>
      <c r="BN14" s="299" t="s">
        <v>119</v>
      </c>
      <c r="BO14" s="299" t="s">
        <v>119</v>
      </c>
      <c r="BP14" s="299" t="s">
        <v>119</v>
      </c>
      <c r="BQ14" s="299" t="s">
        <v>119</v>
      </c>
      <c r="BR14" s="299" t="s">
        <v>119</v>
      </c>
      <c r="BS14" s="299" t="s">
        <v>119</v>
      </c>
      <c r="BT14" s="299" t="s">
        <v>119</v>
      </c>
      <c r="BU14" s="299" t="s">
        <v>119</v>
      </c>
      <c r="BV14" s="299" t="s">
        <v>119</v>
      </c>
      <c r="BW14" s="299">
        <v>146</v>
      </c>
      <c r="BX14" s="299">
        <v>195</v>
      </c>
      <c r="BY14" s="299">
        <v>341</v>
      </c>
      <c r="BZ14" s="299">
        <v>76.7</v>
      </c>
      <c r="CA14" s="299">
        <v>69.7</v>
      </c>
      <c r="CB14" s="299">
        <v>72.7</v>
      </c>
      <c r="CC14" s="299" t="s">
        <v>78</v>
      </c>
      <c r="CD14" s="299">
        <v>34.9</v>
      </c>
      <c r="CE14" s="299" t="s">
        <v>78</v>
      </c>
      <c r="CF14" s="299">
        <v>97.9</v>
      </c>
      <c r="CG14" s="299">
        <v>95.4</v>
      </c>
      <c r="CH14" s="299">
        <v>96.5</v>
      </c>
      <c r="CI14" s="299">
        <v>95.2</v>
      </c>
      <c r="CJ14" s="299">
        <v>93.3</v>
      </c>
      <c r="CK14" s="299">
        <v>94.1</v>
      </c>
      <c r="CL14" s="299" t="s">
        <v>119</v>
      </c>
      <c r="CM14" s="299" t="s">
        <v>119</v>
      </c>
      <c r="CN14" s="299" t="s">
        <v>119</v>
      </c>
      <c r="CO14" s="299" t="s">
        <v>119</v>
      </c>
      <c r="CP14" s="299" t="s">
        <v>119</v>
      </c>
      <c r="CQ14" s="299" t="s">
        <v>119</v>
      </c>
      <c r="CR14" s="299" t="s">
        <v>119</v>
      </c>
      <c r="CS14" s="299" t="s">
        <v>119</v>
      </c>
      <c r="CT14" s="299" t="s">
        <v>119</v>
      </c>
      <c r="CU14" s="299" t="s">
        <v>119</v>
      </c>
      <c r="CV14" s="299" t="s">
        <v>119</v>
      </c>
      <c r="CW14" s="299" t="s">
        <v>119</v>
      </c>
      <c r="CX14" s="299" t="s">
        <v>119</v>
      </c>
      <c r="CY14" s="299" t="s">
        <v>119</v>
      </c>
      <c r="CZ14" s="299" t="s">
        <v>119</v>
      </c>
      <c r="DA14" s="299" t="s">
        <v>119</v>
      </c>
      <c r="DB14" s="299" t="s">
        <v>119</v>
      </c>
      <c r="DC14" s="299" t="s">
        <v>119</v>
      </c>
      <c r="DD14" s="299" t="s">
        <v>119</v>
      </c>
      <c r="DE14" s="299" t="s">
        <v>119</v>
      </c>
      <c r="DF14" s="299" t="s">
        <v>119</v>
      </c>
      <c r="DG14" s="299">
        <v>1560</v>
      </c>
      <c r="DH14" s="299">
        <v>2138</v>
      </c>
      <c r="DI14" s="299">
        <v>3698</v>
      </c>
      <c r="DJ14" s="299">
        <v>45.2</v>
      </c>
      <c r="DK14" s="299">
        <v>40.5</v>
      </c>
      <c r="DL14" s="299">
        <v>42.5</v>
      </c>
      <c r="DM14" s="299">
        <v>22.1</v>
      </c>
      <c r="DN14" s="299">
        <v>19.600000000000001</v>
      </c>
      <c r="DO14" s="299">
        <v>20.7</v>
      </c>
      <c r="DP14" s="299">
        <v>86.9</v>
      </c>
      <c r="DQ14" s="299">
        <v>85.5</v>
      </c>
      <c r="DR14" s="299">
        <v>86.1</v>
      </c>
      <c r="DS14" s="299">
        <v>82.3</v>
      </c>
      <c r="DT14" s="299">
        <v>82.6</v>
      </c>
      <c r="DU14" s="299">
        <v>82.4</v>
      </c>
      <c r="DV14" s="299" t="s">
        <v>119</v>
      </c>
      <c r="DW14" s="299" t="s">
        <v>119</v>
      </c>
      <c r="DX14" s="299" t="s">
        <v>119</v>
      </c>
      <c r="DY14" s="299" t="s">
        <v>119</v>
      </c>
      <c r="DZ14" s="299" t="s">
        <v>119</v>
      </c>
      <c r="EA14" s="299" t="s">
        <v>119</v>
      </c>
      <c r="EB14" s="299" t="s">
        <v>119</v>
      </c>
      <c r="EC14" s="299" t="s">
        <v>119</v>
      </c>
      <c r="ED14" s="299" t="s">
        <v>119</v>
      </c>
      <c r="EE14" s="299" t="s">
        <v>119</v>
      </c>
      <c r="EF14" s="299" t="s">
        <v>119</v>
      </c>
      <c r="EG14" s="299" t="s">
        <v>119</v>
      </c>
      <c r="EH14" s="299" t="s">
        <v>119</v>
      </c>
      <c r="EI14" s="299" t="s">
        <v>119</v>
      </c>
      <c r="EJ14" s="299" t="s">
        <v>119</v>
      </c>
      <c r="EK14" s="299" t="s">
        <v>119</v>
      </c>
      <c r="EL14" s="299" t="s">
        <v>119</v>
      </c>
      <c r="EM14" s="299" t="s">
        <v>119</v>
      </c>
      <c r="EN14" s="299" t="s">
        <v>119</v>
      </c>
      <c r="EO14" s="299" t="s">
        <v>119</v>
      </c>
      <c r="EP14" s="299" t="s">
        <v>119</v>
      </c>
      <c r="EQ14" s="299">
        <v>37690</v>
      </c>
      <c r="ER14" s="299">
        <v>55342</v>
      </c>
      <c r="ES14" s="299">
        <v>93032</v>
      </c>
      <c r="ET14" s="299">
        <v>40.799999999999997</v>
      </c>
      <c r="EU14" s="299">
        <v>37.799999999999997</v>
      </c>
      <c r="EV14" s="299">
        <v>39</v>
      </c>
      <c r="EW14" s="299">
        <v>18.7</v>
      </c>
      <c r="EX14" s="299">
        <v>17.3</v>
      </c>
      <c r="EY14" s="299">
        <v>17.899999999999999</v>
      </c>
      <c r="EZ14" s="299">
        <v>85.8</v>
      </c>
      <c r="FA14" s="299">
        <v>84.1</v>
      </c>
      <c r="FB14" s="299">
        <v>84.7</v>
      </c>
      <c r="FC14" s="299">
        <v>81.400000000000006</v>
      </c>
      <c r="FD14" s="299">
        <v>80.599999999999994</v>
      </c>
      <c r="FE14" s="299">
        <v>80.900000000000006</v>
      </c>
      <c r="FF14" s="299" t="s">
        <v>119</v>
      </c>
      <c r="FG14" s="299" t="s">
        <v>119</v>
      </c>
      <c r="FH14" s="299" t="s">
        <v>119</v>
      </c>
      <c r="FI14" s="299" t="s">
        <v>119</v>
      </c>
      <c r="FJ14" s="299" t="s">
        <v>119</v>
      </c>
      <c r="FK14" s="299" t="s">
        <v>119</v>
      </c>
      <c r="FL14" s="299" t="s">
        <v>119</v>
      </c>
      <c r="FM14" s="299" t="s">
        <v>119</v>
      </c>
      <c r="FN14" s="299" t="s">
        <v>119</v>
      </c>
      <c r="FO14" s="299" t="s">
        <v>119</v>
      </c>
      <c r="FP14" s="299" t="s">
        <v>119</v>
      </c>
      <c r="FQ14" s="299" t="s">
        <v>119</v>
      </c>
      <c r="FR14" s="299" t="s">
        <v>119</v>
      </c>
      <c r="FS14" s="299" t="s">
        <v>119</v>
      </c>
      <c r="FT14" s="299" t="s">
        <v>119</v>
      </c>
      <c r="FU14" s="299" t="s">
        <v>119</v>
      </c>
      <c r="FV14" s="299" t="s">
        <v>119</v>
      </c>
      <c r="FW14" s="299" t="s">
        <v>119</v>
      </c>
      <c r="FX14" s="299" t="s">
        <v>119</v>
      </c>
      <c r="FY14" s="299" t="s">
        <v>119</v>
      </c>
      <c r="FZ14" s="299" t="s">
        <v>119</v>
      </c>
      <c r="GA14" s="299">
        <v>46754</v>
      </c>
      <c r="GB14" s="299">
        <v>68110</v>
      </c>
      <c r="GC14" s="299">
        <v>114864</v>
      </c>
      <c r="GD14" s="299">
        <v>42.5</v>
      </c>
      <c r="GE14" s="299">
        <v>38.9</v>
      </c>
      <c r="GF14" s="299">
        <v>40.4</v>
      </c>
      <c r="GG14" s="299">
        <v>19.7</v>
      </c>
      <c r="GH14" s="299">
        <v>17.600000000000001</v>
      </c>
      <c r="GI14" s="299">
        <v>18.5</v>
      </c>
      <c r="GJ14" s="299">
        <v>87</v>
      </c>
      <c r="GK14" s="299">
        <v>85</v>
      </c>
      <c r="GL14" s="299">
        <v>85.8</v>
      </c>
      <c r="GM14" s="299">
        <v>82.7</v>
      </c>
      <c r="GN14" s="299">
        <v>81.5</v>
      </c>
      <c r="GO14" s="299">
        <v>82</v>
      </c>
      <c r="GP14" s="299" t="s">
        <v>119</v>
      </c>
      <c r="GQ14" s="299" t="s">
        <v>119</v>
      </c>
      <c r="GR14" s="299" t="s">
        <v>119</v>
      </c>
      <c r="GS14" s="299" t="s">
        <v>119</v>
      </c>
      <c r="GT14" s="299" t="s">
        <v>119</v>
      </c>
      <c r="GU14" s="299" t="s">
        <v>119</v>
      </c>
      <c r="GV14" s="299" t="s">
        <v>119</v>
      </c>
      <c r="GW14" s="299" t="s">
        <v>119</v>
      </c>
      <c r="GX14" s="299" t="s">
        <v>119</v>
      </c>
      <c r="GY14" s="299" t="s">
        <v>119</v>
      </c>
      <c r="GZ14" s="299" t="s">
        <v>119</v>
      </c>
      <c r="HA14" s="299" t="s">
        <v>119</v>
      </c>
      <c r="HB14" s="299" t="s">
        <v>119</v>
      </c>
      <c r="HC14" s="299" t="s">
        <v>119</v>
      </c>
      <c r="HD14" s="299" t="s">
        <v>119</v>
      </c>
      <c r="HE14" s="299" t="s">
        <v>119</v>
      </c>
      <c r="HF14" s="299" t="s">
        <v>119</v>
      </c>
      <c r="HG14" s="299" t="s">
        <v>119</v>
      </c>
      <c r="HH14" s="299" t="s">
        <v>119</v>
      </c>
      <c r="HI14" s="299" t="s">
        <v>119</v>
      </c>
      <c r="HJ14" s="299" t="s">
        <v>119</v>
      </c>
    </row>
    <row r="15" spans="1:223" x14ac:dyDescent="0.2">
      <c r="B15" s="299" t="s">
        <v>30</v>
      </c>
      <c r="C15" s="299">
        <v>438</v>
      </c>
      <c r="D15" s="299">
        <v>772</v>
      </c>
      <c r="E15" s="299">
        <v>1210</v>
      </c>
      <c r="F15" s="299">
        <v>10</v>
      </c>
      <c r="G15" s="299">
        <v>15.7</v>
      </c>
      <c r="H15" s="299">
        <v>13.6</v>
      </c>
      <c r="I15" s="299">
        <v>5.3</v>
      </c>
      <c r="J15" s="299">
        <v>5.8</v>
      </c>
      <c r="K15" s="299">
        <v>5.6</v>
      </c>
      <c r="L15" s="299">
        <v>41.3</v>
      </c>
      <c r="M15" s="299">
        <v>47.8</v>
      </c>
      <c r="N15" s="299">
        <v>45.5</v>
      </c>
      <c r="O15" s="299">
        <v>33.799999999999997</v>
      </c>
      <c r="P15" s="299">
        <v>39.799999999999997</v>
      </c>
      <c r="Q15" s="299">
        <v>37.6</v>
      </c>
      <c r="R15" s="299" t="s">
        <v>119</v>
      </c>
      <c r="S15" s="299" t="s">
        <v>119</v>
      </c>
      <c r="T15" s="299" t="s">
        <v>119</v>
      </c>
      <c r="U15" s="299" t="s">
        <v>119</v>
      </c>
      <c r="V15" s="299" t="s">
        <v>119</v>
      </c>
      <c r="W15" s="299" t="s">
        <v>119</v>
      </c>
      <c r="X15" s="299" t="s">
        <v>119</v>
      </c>
      <c r="Y15" s="299" t="s">
        <v>119</v>
      </c>
      <c r="Z15" s="299" t="s">
        <v>119</v>
      </c>
      <c r="AA15" s="299" t="s">
        <v>119</v>
      </c>
      <c r="AB15" s="299" t="s">
        <v>119</v>
      </c>
      <c r="AC15" s="299" t="s">
        <v>119</v>
      </c>
      <c r="AD15" s="299" t="s">
        <v>119</v>
      </c>
      <c r="AE15" s="299" t="s">
        <v>119</v>
      </c>
      <c r="AF15" s="299" t="s">
        <v>119</v>
      </c>
      <c r="AG15" s="299" t="s">
        <v>119</v>
      </c>
      <c r="AH15" s="299" t="s">
        <v>119</v>
      </c>
      <c r="AI15" s="299" t="s">
        <v>119</v>
      </c>
      <c r="AJ15" s="299" t="s">
        <v>119</v>
      </c>
      <c r="AK15" s="299" t="s">
        <v>119</v>
      </c>
      <c r="AL15" s="299" t="s">
        <v>119</v>
      </c>
      <c r="AM15" s="299">
        <v>236</v>
      </c>
      <c r="AN15" s="299">
        <v>580</v>
      </c>
      <c r="AO15" s="299">
        <v>816</v>
      </c>
      <c r="AP15" s="299">
        <v>15.3</v>
      </c>
      <c r="AQ15" s="299">
        <v>14.3</v>
      </c>
      <c r="AR15" s="299">
        <v>14.6</v>
      </c>
      <c r="AS15" s="299">
        <v>2.5</v>
      </c>
      <c r="AT15" s="299">
        <v>4.3</v>
      </c>
      <c r="AU15" s="299">
        <v>3.8</v>
      </c>
      <c r="AV15" s="299">
        <v>52.1</v>
      </c>
      <c r="AW15" s="299">
        <v>49.1</v>
      </c>
      <c r="AX15" s="299">
        <v>50</v>
      </c>
      <c r="AY15" s="299">
        <v>39</v>
      </c>
      <c r="AZ15" s="299">
        <v>43.6</v>
      </c>
      <c r="BA15" s="299">
        <v>42.3</v>
      </c>
      <c r="BB15" s="299" t="s">
        <v>119</v>
      </c>
      <c r="BC15" s="299" t="s">
        <v>119</v>
      </c>
      <c r="BD15" s="299" t="s">
        <v>119</v>
      </c>
      <c r="BE15" s="299" t="s">
        <v>119</v>
      </c>
      <c r="BF15" s="299" t="s">
        <v>119</v>
      </c>
      <c r="BG15" s="299" t="s">
        <v>119</v>
      </c>
      <c r="BH15" s="299" t="s">
        <v>119</v>
      </c>
      <c r="BI15" s="299" t="s">
        <v>119</v>
      </c>
      <c r="BJ15" s="299" t="s">
        <v>119</v>
      </c>
      <c r="BK15" s="299" t="s">
        <v>119</v>
      </c>
      <c r="BL15" s="299" t="s">
        <v>119</v>
      </c>
      <c r="BM15" s="299" t="s">
        <v>119</v>
      </c>
      <c r="BN15" s="299" t="s">
        <v>119</v>
      </c>
      <c r="BO15" s="299" t="s">
        <v>119</v>
      </c>
      <c r="BP15" s="299" t="s">
        <v>119</v>
      </c>
      <c r="BQ15" s="299" t="s">
        <v>119</v>
      </c>
      <c r="BR15" s="299" t="s">
        <v>119</v>
      </c>
      <c r="BS15" s="299" t="s">
        <v>119</v>
      </c>
      <c r="BT15" s="299" t="s">
        <v>119</v>
      </c>
      <c r="BU15" s="299" t="s">
        <v>119</v>
      </c>
      <c r="BV15" s="299" t="s">
        <v>119</v>
      </c>
      <c r="BW15" s="299">
        <v>13</v>
      </c>
      <c r="BX15" s="299">
        <v>26</v>
      </c>
      <c r="BY15" s="299">
        <v>39</v>
      </c>
      <c r="BZ15" s="299">
        <v>23.1</v>
      </c>
      <c r="CA15" s="299">
        <v>11.5</v>
      </c>
      <c r="CB15" s="299">
        <v>15.4</v>
      </c>
      <c r="CC15" s="299" t="s">
        <v>78</v>
      </c>
      <c r="CD15" s="299">
        <v>0</v>
      </c>
      <c r="CE15" s="299" t="s">
        <v>78</v>
      </c>
      <c r="CF15" s="299">
        <v>38.5</v>
      </c>
      <c r="CG15" s="299">
        <v>19.2</v>
      </c>
      <c r="CH15" s="299">
        <v>25.6</v>
      </c>
      <c r="CI15" s="299">
        <v>38.5</v>
      </c>
      <c r="CJ15" s="299">
        <v>15.4</v>
      </c>
      <c r="CK15" s="299">
        <v>23.1</v>
      </c>
      <c r="CL15" s="299" t="s">
        <v>119</v>
      </c>
      <c r="CM15" s="299" t="s">
        <v>119</v>
      </c>
      <c r="CN15" s="299" t="s">
        <v>119</v>
      </c>
      <c r="CO15" s="299" t="s">
        <v>119</v>
      </c>
      <c r="CP15" s="299" t="s">
        <v>119</v>
      </c>
      <c r="CQ15" s="299" t="s">
        <v>119</v>
      </c>
      <c r="CR15" s="299" t="s">
        <v>119</v>
      </c>
      <c r="CS15" s="299" t="s">
        <v>119</v>
      </c>
      <c r="CT15" s="299" t="s">
        <v>119</v>
      </c>
      <c r="CU15" s="299" t="s">
        <v>119</v>
      </c>
      <c r="CV15" s="299" t="s">
        <v>119</v>
      </c>
      <c r="CW15" s="299" t="s">
        <v>119</v>
      </c>
      <c r="CX15" s="299" t="s">
        <v>119</v>
      </c>
      <c r="CY15" s="299" t="s">
        <v>119</v>
      </c>
      <c r="CZ15" s="299" t="s">
        <v>119</v>
      </c>
      <c r="DA15" s="299" t="s">
        <v>119</v>
      </c>
      <c r="DB15" s="299" t="s">
        <v>119</v>
      </c>
      <c r="DC15" s="299" t="s">
        <v>119</v>
      </c>
      <c r="DD15" s="299" t="s">
        <v>119</v>
      </c>
      <c r="DE15" s="299" t="s">
        <v>119</v>
      </c>
      <c r="DF15" s="299" t="s">
        <v>119</v>
      </c>
      <c r="DG15" s="299">
        <v>198</v>
      </c>
      <c r="DH15" s="299">
        <v>463</v>
      </c>
      <c r="DI15" s="299">
        <v>661</v>
      </c>
      <c r="DJ15" s="299">
        <v>14.1</v>
      </c>
      <c r="DK15" s="299">
        <v>16.600000000000001</v>
      </c>
      <c r="DL15" s="299">
        <v>15.9</v>
      </c>
      <c r="DM15" s="299">
        <v>6.1</v>
      </c>
      <c r="DN15" s="299">
        <v>6.3</v>
      </c>
      <c r="DO15" s="299">
        <v>6.2</v>
      </c>
      <c r="DP15" s="299">
        <v>45.5</v>
      </c>
      <c r="DQ15" s="299">
        <v>48.2</v>
      </c>
      <c r="DR15" s="299">
        <v>47.4</v>
      </c>
      <c r="DS15" s="299">
        <v>36.4</v>
      </c>
      <c r="DT15" s="299">
        <v>43.8</v>
      </c>
      <c r="DU15" s="299">
        <v>41.6</v>
      </c>
      <c r="DV15" s="299" t="s">
        <v>119</v>
      </c>
      <c r="DW15" s="299" t="s">
        <v>119</v>
      </c>
      <c r="DX15" s="299" t="s">
        <v>119</v>
      </c>
      <c r="DY15" s="299" t="s">
        <v>119</v>
      </c>
      <c r="DZ15" s="299" t="s">
        <v>119</v>
      </c>
      <c r="EA15" s="299" t="s">
        <v>119</v>
      </c>
      <c r="EB15" s="299" t="s">
        <v>119</v>
      </c>
      <c r="EC15" s="299" t="s">
        <v>119</v>
      </c>
      <c r="ED15" s="299" t="s">
        <v>119</v>
      </c>
      <c r="EE15" s="299" t="s">
        <v>119</v>
      </c>
      <c r="EF15" s="299" t="s">
        <v>119</v>
      </c>
      <c r="EG15" s="299" t="s">
        <v>119</v>
      </c>
      <c r="EH15" s="299" t="s">
        <v>119</v>
      </c>
      <c r="EI15" s="299" t="s">
        <v>119</v>
      </c>
      <c r="EJ15" s="299" t="s">
        <v>119</v>
      </c>
      <c r="EK15" s="299" t="s">
        <v>119</v>
      </c>
      <c r="EL15" s="299" t="s">
        <v>119</v>
      </c>
      <c r="EM15" s="299" t="s">
        <v>119</v>
      </c>
      <c r="EN15" s="299" t="s">
        <v>119</v>
      </c>
      <c r="EO15" s="299" t="s">
        <v>119</v>
      </c>
      <c r="EP15" s="299" t="s">
        <v>119</v>
      </c>
      <c r="EQ15" s="299">
        <v>5075</v>
      </c>
      <c r="ER15" s="299">
        <v>14109</v>
      </c>
      <c r="ES15" s="299">
        <v>19184</v>
      </c>
      <c r="ET15" s="299">
        <v>13.1</v>
      </c>
      <c r="EU15" s="299">
        <v>15.5</v>
      </c>
      <c r="EV15" s="299">
        <v>14.9</v>
      </c>
      <c r="EW15" s="299">
        <v>5.0999999999999996</v>
      </c>
      <c r="EX15" s="299">
        <v>6.6</v>
      </c>
      <c r="EY15" s="299">
        <v>6.2</v>
      </c>
      <c r="EZ15" s="299">
        <v>45</v>
      </c>
      <c r="FA15" s="299">
        <v>47.8</v>
      </c>
      <c r="FB15" s="299">
        <v>47</v>
      </c>
      <c r="FC15" s="299">
        <v>36</v>
      </c>
      <c r="FD15" s="299">
        <v>41.3</v>
      </c>
      <c r="FE15" s="299">
        <v>39.9</v>
      </c>
      <c r="FF15" s="299" t="s">
        <v>119</v>
      </c>
      <c r="FG15" s="299" t="s">
        <v>119</v>
      </c>
      <c r="FH15" s="299" t="s">
        <v>119</v>
      </c>
      <c r="FI15" s="299" t="s">
        <v>119</v>
      </c>
      <c r="FJ15" s="299" t="s">
        <v>119</v>
      </c>
      <c r="FK15" s="299" t="s">
        <v>119</v>
      </c>
      <c r="FL15" s="299" t="s">
        <v>119</v>
      </c>
      <c r="FM15" s="299" t="s">
        <v>119</v>
      </c>
      <c r="FN15" s="299" t="s">
        <v>119</v>
      </c>
      <c r="FO15" s="299" t="s">
        <v>119</v>
      </c>
      <c r="FP15" s="299" t="s">
        <v>119</v>
      </c>
      <c r="FQ15" s="299" t="s">
        <v>119</v>
      </c>
      <c r="FR15" s="299" t="s">
        <v>119</v>
      </c>
      <c r="FS15" s="299" t="s">
        <v>119</v>
      </c>
      <c r="FT15" s="299" t="s">
        <v>119</v>
      </c>
      <c r="FU15" s="299" t="s">
        <v>119</v>
      </c>
      <c r="FV15" s="299" t="s">
        <v>119</v>
      </c>
      <c r="FW15" s="299" t="s">
        <v>119</v>
      </c>
      <c r="FX15" s="299" t="s">
        <v>119</v>
      </c>
      <c r="FY15" s="299" t="s">
        <v>119</v>
      </c>
      <c r="FZ15" s="299" t="s">
        <v>119</v>
      </c>
      <c r="GA15" s="299">
        <v>6096</v>
      </c>
      <c r="GB15" s="299">
        <v>16268</v>
      </c>
      <c r="GC15" s="299">
        <v>22364</v>
      </c>
      <c r="GD15" s="299">
        <v>13.1</v>
      </c>
      <c r="GE15" s="299">
        <v>15.5</v>
      </c>
      <c r="GF15" s="299">
        <v>14.9</v>
      </c>
      <c r="GG15" s="299">
        <v>5</v>
      </c>
      <c r="GH15" s="299">
        <v>6.5</v>
      </c>
      <c r="GI15" s="299">
        <v>6.1</v>
      </c>
      <c r="GJ15" s="299">
        <v>45.1</v>
      </c>
      <c r="GK15" s="299">
        <v>47.9</v>
      </c>
      <c r="GL15" s="299">
        <v>47.1</v>
      </c>
      <c r="GM15" s="299">
        <v>36.1</v>
      </c>
      <c r="GN15" s="299">
        <v>41.5</v>
      </c>
      <c r="GO15" s="299">
        <v>40</v>
      </c>
      <c r="GP15" s="299" t="s">
        <v>119</v>
      </c>
      <c r="GQ15" s="299" t="s">
        <v>119</v>
      </c>
      <c r="GR15" s="299" t="s">
        <v>119</v>
      </c>
      <c r="GS15" s="299" t="s">
        <v>119</v>
      </c>
      <c r="GT15" s="299" t="s">
        <v>119</v>
      </c>
      <c r="GU15" s="299" t="s">
        <v>119</v>
      </c>
      <c r="GV15" s="299" t="s">
        <v>119</v>
      </c>
      <c r="GW15" s="299" t="s">
        <v>119</v>
      </c>
      <c r="GX15" s="299" t="s">
        <v>119</v>
      </c>
      <c r="GY15" s="299" t="s">
        <v>119</v>
      </c>
      <c r="GZ15" s="299" t="s">
        <v>119</v>
      </c>
      <c r="HA15" s="299" t="s">
        <v>119</v>
      </c>
      <c r="HB15" s="299" t="s">
        <v>119</v>
      </c>
      <c r="HC15" s="299" t="s">
        <v>119</v>
      </c>
      <c r="HD15" s="299" t="s">
        <v>119</v>
      </c>
      <c r="HE15" s="299" t="s">
        <v>119</v>
      </c>
      <c r="HF15" s="299" t="s">
        <v>119</v>
      </c>
      <c r="HG15" s="299" t="s">
        <v>119</v>
      </c>
      <c r="HH15" s="299" t="s">
        <v>119</v>
      </c>
      <c r="HI15" s="299" t="s">
        <v>119</v>
      </c>
      <c r="HJ15" s="299" t="s">
        <v>119</v>
      </c>
    </row>
    <row r="16" spans="1:223" x14ac:dyDescent="0.2">
      <c r="B16" s="299" t="s">
        <v>26</v>
      </c>
      <c r="C16" s="299">
        <v>3916</v>
      </c>
      <c r="D16" s="299">
        <v>5746</v>
      </c>
      <c r="E16" s="299">
        <v>9662</v>
      </c>
      <c r="F16" s="299">
        <v>45.8</v>
      </c>
      <c r="G16" s="299">
        <v>39.5</v>
      </c>
      <c r="H16" s="299">
        <v>42.1</v>
      </c>
      <c r="I16" s="299">
        <v>21.8</v>
      </c>
      <c r="J16" s="299">
        <v>17.2</v>
      </c>
      <c r="K16" s="299">
        <v>19.100000000000001</v>
      </c>
      <c r="L16" s="299">
        <v>89.3</v>
      </c>
      <c r="M16" s="299">
        <v>84.8</v>
      </c>
      <c r="N16" s="299">
        <v>86.6</v>
      </c>
      <c r="O16" s="299">
        <v>84.9</v>
      </c>
      <c r="P16" s="299">
        <v>80.8</v>
      </c>
      <c r="Q16" s="299">
        <v>82.4</v>
      </c>
      <c r="R16" s="299" t="s">
        <v>119</v>
      </c>
      <c r="S16" s="299" t="s">
        <v>119</v>
      </c>
      <c r="T16" s="299" t="s">
        <v>119</v>
      </c>
      <c r="U16" s="299" t="s">
        <v>119</v>
      </c>
      <c r="V16" s="299" t="s">
        <v>119</v>
      </c>
      <c r="W16" s="299" t="s">
        <v>119</v>
      </c>
      <c r="X16" s="299" t="s">
        <v>119</v>
      </c>
      <c r="Y16" s="299" t="s">
        <v>119</v>
      </c>
      <c r="Z16" s="299" t="s">
        <v>119</v>
      </c>
      <c r="AA16" s="299" t="s">
        <v>119</v>
      </c>
      <c r="AB16" s="299" t="s">
        <v>119</v>
      </c>
      <c r="AC16" s="299" t="s">
        <v>119</v>
      </c>
      <c r="AD16" s="299" t="s">
        <v>119</v>
      </c>
      <c r="AE16" s="299" t="s">
        <v>119</v>
      </c>
      <c r="AF16" s="299" t="s">
        <v>119</v>
      </c>
      <c r="AG16" s="299" t="s">
        <v>119</v>
      </c>
      <c r="AH16" s="299" t="s">
        <v>119</v>
      </c>
      <c r="AI16" s="299" t="s">
        <v>119</v>
      </c>
      <c r="AJ16" s="299" t="s">
        <v>119</v>
      </c>
      <c r="AK16" s="299" t="s">
        <v>119</v>
      </c>
      <c r="AL16" s="299" t="s">
        <v>119</v>
      </c>
      <c r="AM16" s="299">
        <v>2982</v>
      </c>
      <c r="AN16" s="299">
        <v>4220</v>
      </c>
      <c r="AO16" s="299">
        <v>7202</v>
      </c>
      <c r="AP16" s="299">
        <v>48.7</v>
      </c>
      <c r="AQ16" s="299">
        <v>41.7</v>
      </c>
      <c r="AR16" s="299">
        <v>44.6</v>
      </c>
      <c r="AS16" s="299">
        <v>23.2</v>
      </c>
      <c r="AT16" s="299">
        <v>17.100000000000001</v>
      </c>
      <c r="AU16" s="299">
        <v>19.600000000000001</v>
      </c>
      <c r="AV16" s="299">
        <v>90.2</v>
      </c>
      <c r="AW16" s="299">
        <v>84.7</v>
      </c>
      <c r="AX16" s="299">
        <v>87</v>
      </c>
      <c r="AY16" s="299">
        <v>85.6</v>
      </c>
      <c r="AZ16" s="299">
        <v>81.400000000000006</v>
      </c>
      <c r="BA16" s="299">
        <v>83.1</v>
      </c>
      <c r="BB16" s="299" t="s">
        <v>119</v>
      </c>
      <c r="BC16" s="299" t="s">
        <v>119</v>
      </c>
      <c r="BD16" s="299" t="s">
        <v>119</v>
      </c>
      <c r="BE16" s="299" t="s">
        <v>119</v>
      </c>
      <c r="BF16" s="299" t="s">
        <v>119</v>
      </c>
      <c r="BG16" s="299" t="s">
        <v>119</v>
      </c>
      <c r="BH16" s="299" t="s">
        <v>119</v>
      </c>
      <c r="BI16" s="299" t="s">
        <v>119</v>
      </c>
      <c r="BJ16" s="299" t="s">
        <v>119</v>
      </c>
      <c r="BK16" s="299" t="s">
        <v>119</v>
      </c>
      <c r="BL16" s="299" t="s">
        <v>119</v>
      </c>
      <c r="BM16" s="299" t="s">
        <v>119</v>
      </c>
      <c r="BN16" s="299" t="s">
        <v>119</v>
      </c>
      <c r="BO16" s="299" t="s">
        <v>119</v>
      </c>
      <c r="BP16" s="299" t="s">
        <v>119</v>
      </c>
      <c r="BQ16" s="299" t="s">
        <v>119</v>
      </c>
      <c r="BR16" s="299" t="s">
        <v>119</v>
      </c>
      <c r="BS16" s="299" t="s">
        <v>119</v>
      </c>
      <c r="BT16" s="299" t="s">
        <v>119</v>
      </c>
      <c r="BU16" s="299" t="s">
        <v>119</v>
      </c>
      <c r="BV16" s="299" t="s">
        <v>119</v>
      </c>
      <c r="BW16" s="299">
        <v>159</v>
      </c>
      <c r="BX16" s="299">
        <v>221</v>
      </c>
      <c r="BY16" s="299">
        <v>380</v>
      </c>
      <c r="BZ16" s="299">
        <v>72.3</v>
      </c>
      <c r="CA16" s="299">
        <v>62.9</v>
      </c>
      <c r="CB16" s="299">
        <v>66.8</v>
      </c>
      <c r="CC16" s="299">
        <v>49.1</v>
      </c>
      <c r="CD16" s="299">
        <v>30.8</v>
      </c>
      <c r="CE16" s="299">
        <v>38.4</v>
      </c>
      <c r="CF16" s="299">
        <v>93.1</v>
      </c>
      <c r="CG16" s="299">
        <v>86.4</v>
      </c>
      <c r="CH16" s="299">
        <v>89.2</v>
      </c>
      <c r="CI16" s="299">
        <v>90.6</v>
      </c>
      <c r="CJ16" s="299">
        <v>84.2</v>
      </c>
      <c r="CK16" s="299">
        <v>86.8</v>
      </c>
      <c r="CL16" s="299" t="s">
        <v>119</v>
      </c>
      <c r="CM16" s="299" t="s">
        <v>119</v>
      </c>
      <c r="CN16" s="299" t="s">
        <v>119</v>
      </c>
      <c r="CO16" s="299" t="s">
        <v>119</v>
      </c>
      <c r="CP16" s="299" t="s">
        <v>119</v>
      </c>
      <c r="CQ16" s="299" t="s">
        <v>119</v>
      </c>
      <c r="CR16" s="299" t="s">
        <v>119</v>
      </c>
      <c r="CS16" s="299" t="s">
        <v>119</v>
      </c>
      <c r="CT16" s="299" t="s">
        <v>119</v>
      </c>
      <c r="CU16" s="299" t="s">
        <v>119</v>
      </c>
      <c r="CV16" s="299" t="s">
        <v>119</v>
      </c>
      <c r="CW16" s="299" t="s">
        <v>119</v>
      </c>
      <c r="CX16" s="299" t="s">
        <v>119</v>
      </c>
      <c r="CY16" s="299" t="s">
        <v>119</v>
      </c>
      <c r="CZ16" s="299" t="s">
        <v>119</v>
      </c>
      <c r="DA16" s="299" t="s">
        <v>119</v>
      </c>
      <c r="DB16" s="299" t="s">
        <v>119</v>
      </c>
      <c r="DC16" s="299" t="s">
        <v>119</v>
      </c>
      <c r="DD16" s="299" t="s">
        <v>119</v>
      </c>
      <c r="DE16" s="299" t="s">
        <v>119</v>
      </c>
      <c r="DF16" s="299" t="s">
        <v>119</v>
      </c>
      <c r="DG16" s="299">
        <v>1758</v>
      </c>
      <c r="DH16" s="299">
        <v>2601</v>
      </c>
      <c r="DI16" s="299">
        <v>4359</v>
      </c>
      <c r="DJ16" s="299">
        <v>41.7</v>
      </c>
      <c r="DK16" s="299">
        <v>36.200000000000003</v>
      </c>
      <c r="DL16" s="299">
        <v>38.4</v>
      </c>
      <c r="DM16" s="299">
        <v>20.3</v>
      </c>
      <c r="DN16" s="299">
        <v>17.2</v>
      </c>
      <c r="DO16" s="299">
        <v>18.5</v>
      </c>
      <c r="DP16" s="299">
        <v>82.3</v>
      </c>
      <c r="DQ16" s="299">
        <v>78.900000000000006</v>
      </c>
      <c r="DR16" s="299">
        <v>80.2</v>
      </c>
      <c r="DS16" s="299">
        <v>77.099999999999994</v>
      </c>
      <c r="DT16" s="299">
        <v>75.7</v>
      </c>
      <c r="DU16" s="299">
        <v>76.3</v>
      </c>
      <c r="DV16" s="299" t="s">
        <v>119</v>
      </c>
      <c r="DW16" s="299" t="s">
        <v>119</v>
      </c>
      <c r="DX16" s="299" t="s">
        <v>119</v>
      </c>
      <c r="DY16" s="299" t="s">
        <v>119</v>
      </c>
      <c r="DZ16" s="299" t="s">
        <v>119</v>
      </c>
      <c r="EA16" s="299" t="s">
        <v>119</v>
      </c>
      <c r="EB16" s="299" t="s">
        <v>119</v>
      </c>
      <c r="EC16" s="299" t="s">
        <v>119</v>
      </c>
      <c r="ED16" s="299" t="s">
        <v>119</v>
      </c>
      <c r="EE16" s="299" t="s">
        <v>119</v>
      </c>
      <c r="EF16" s="299" t="s">
        <v>119</v>
      </c>
      <c r="EG16" s="299" t="s">
        <v>119</v>
      </c>
      <c r="EH16" s="299" t="s">
        <v>119</v>
      </c>
      <c r="EI16" s="299" t="s">
        <v>119</v>
      </c>
      <c r="EJ16" s="299" t="s">
        <v>119</v>
      </c>
      <c r="EK16" s="299" t="s">
        <v>119</v>
      </c>
      <c r="EL16" s="299" t="s">
        <v>119</v>
      </c>
      <c r="EM16" s="299" t="s">
        <v>119</v>
      </c>
      <c r="EN16" s="299" t="s">
        <v>119</v>
      </c>
      <c r="EO16" s="299" t="s">
        <v>119</v>
      </c>
      <c r="EP16" s="299" t="s">
        <v>119</v>
      </c>
      <c r="EQ16" s="299">
        <v>42765</v>
      </c>
      <c r="ER16" s="299">
        <v>69451</v>
      </c>
      <c r="ES16" s="299">
        <v>112216</v>
      </c>
      <c r="ET16" s="299">
        <v>37.5</v>
      </c>
      <c r="EU16" s="299">
        <v>33.299999999999997</v>
      </c>
      <c r="EV16" s="299">
        <v>34.9</v>
      </c>
      <c r="EW16" s="299">
        <v>17.100000000000001</v>
      </c>
      <c r="EX16" s="299">
        <v>15.1</v>
      </c>
      <c r="EY16" s="299">
        <v>15.9</v>
      </c>
      <c r="EZ16" s="299">
        <v>80.900000000000006</v>
      </c>
      <c r="FA16" s="299">
        <v>76.7</v>
      </c>
      <c r="FB16" s="299">
        <v>78.3</v>
      </c>
      <c r="FC16" s="299">
        <v>76</v>
      </c>
      <c r="FD16" s="299">
        <v>72.599999999999994</v>
      </c>
      <c r="FE16" s="299">
        <v>73.900000000000006</v>
      </c>
      <c r="FF16" s="299" t="s">
        <v>119</v>
      </c>
      <c r="FG16" s="299" t="s">
        <v>119</v>
      </c>
      <c r="FH16" s="299" t="s">
        <v>119</v>
      </c>
      <c r="FI16" s="299" t="s">
        <v>119</v>
      </c>
      <c r="FJ16" s="299" t="s">
        <v>119</v>
      </c>
      <c r="FK16" s="299" t="s">
        <v>119</v>
      </c>
      <c r="FL16" s="299" t="s">
        <v>119</v>
      </c>
      <c r="FM16" s="299" t="s">
        <v>119</v>
      </c>
      <c r="FN16" s="299" t="s">
        <v>119</v>
      </c>
      <c r="FO16" s="299" t="s">
        <v>119</v>
      </c>
      <c r="FP16" s="299" t="s">
        <v>119</v>
      </c>
      <c r="FQ16" s="299" t="s">
        <v>119</v>
      </c>
      <c r="FR16" s="299" t="s">
        <v>119</v>
      </c>
      <c r="FS16" s="299" t="s">
        <v>119</v>
      </c>
      <c r="FT16" s="299" t="s">
        <v>119</v>
      </c>
      <c r="FU16" s="299" t="s">
        <v>119</v>
      </c>
      <c r="FV16" s="299" t="s">
        <v>119</v>
      </c>
      <c r="FW16" s="299" t="s">
        <v>119</v>
      </c>
      <c r="FX16" s="299" t="s">
        <v>119</v>
      </c>
      <c r="FY16" s="299" t="s">
        <v>119</v>
      </c>
      <c r="FZ16" s="299" t="s">
        <v>119</v>
      </c>
      <c r="GA16" s="299">
        <v>52850</v>
      </c>
      <c r="GB16" s="299">
        <v>84378</v>
      </c>
      <c r="GC16" s="299">
        <v>137228</v>
      </c>
      <c r="GD16" s="299">
        <v>39.1</v>
      </c>
      <c r="GE16" s="299">
        <v>34.4</v>
      </c>
      <c r="GF16" s="299">
        <v>36.200000000000003</v>
      </c>
      <c r="GG16" s="299">
        <v>18.100000000000001</v>
      </c>
      <c r="GH16" s="299">
        <v>15.5</v>
      </c>
      <c r="GI16" s="299">
        <v>16.5</v>
      </c>
      <c r="GJ16" s="299">
        <v>82.2</v>
      </c>
      <c r="GK16" s="299">
        <v>77.8</v>
      </c>
      <c r="GL16" s="299">
        <v>79.5</v>
      </c>
      <c r="GM16" s="299">
        <v>77.400000000000006</v>
      </c>
      <c r="GN16" s="299">
        <v>73.8</v>
      </c>
      <c r="GO16" s="299">
        <v>75.2</v>
      </c>
      <c r="GP16" s="299" t="s">
        <v>119</v>
      </c>
      <c r="GQ16" s="299" t="s">
        <v>119</v>
      </c>
      <c r="GR16" s="299" t="s">
        <v>119</v>
      </c>
      <c r="GS16" s="299" t="s">
        <v>119</v>
      </c>
      <c r="GT16" s="299" t="s">
        <v>119</v>
      </c>
      <c r="GU16" s="299" t="s">
        <v>119</v>
      </c>
      <c r="GV16" s="299" t="s">
        <v>119</v>
      </c>
      <c r="GW16" s="299" t="s">
        <v>119</v>
      </c>
      <c r="GX16" s="299" t="s">
        <v>119</v>
      </c>
      <c r="GY16" s="299" t="s">
        <v>119</v>
      </c>
      <c r="GZ16" s="299" t="s">
        <v>119</v>
      </c>
      <c r="HA16" s="299" t="s">
        <v>119</v>
      </c>
      <c r="HB16" s="299" t="s">
        <v>119</v>
      </c>
      <c r="HC16" s="299" t="s">
        <v>119</v>
      </c>
      <c r="HD16" s="299" t="s">
        <v>119</v>
      </c>
      <c r="HE16" s="299" t="s">
        <v>119</v>
      </c>
      <c r="HF16" s="299" t="s">
        <v>119</v>
      </c>
      <c r="HG16" s="299" t="s">
        <v>119</v>
      </c>
      <c r="HH16" s="299" t="s">
        <v>119</v>
      </c>
      <c r="HI16" s="299" t="s">
        <v>119</v>
      </c>
      <c r="HJ16" s="299" t="s">
        <v>119</v>
      </c>
    </row>
    <row r="17" spans="2:218" x14ac:dyDescent="0.2">
      <c r="B17" s="301" t="s">
        <v>322</v>
      </c>
      <c r="C17" s="299">
        <v>20167</v>
      </c>
      <c r="D17" s="299">
        <v>21375</v>
      </c>
      <c r="E17" s="299">
        <v>41542</v>
      </c>
      <c r="F17" s="299">
        <v>77.7</v>
      </c>
      <c r="G17" s="299">
        <v>68.099999999999994</v>
      </c>
      <c r="H17" s="299">
        <v>72.8</v>
      </c>
      <c r="I17" s="299">
        <v>58.3</v>
      </c>
      <c r="J17" s="299">
        <v>48.2</v>
      </c>
      <c r="K17" s="299">
        <v>53.1</v>
      </c>
      <c r="L17" s="299">
        <v>97</v>
      </c>
      <c r="M17" s="299">
        <v>94</v>
      </c>
      <c r="N17" s="299">
        <v>95.4</v>
      </c>
      <c r="O17" s="299">
        <v>95.6</v>
      </c>
      <c r="P17" s="299">
        <v>92.3</v>
      </c>
      <c r="Q17" s="299">
        <v>93.9</v>
      </c>
      <c r="R17" s="299" t="s">
        <v>119</v>
      </c>
      <c r="S17" s="299" t="s">
        <v>119</v>
      </c>
      <c r="T17" s="299" t="s">
        <v>119</v>
      </c>
      <c r="U17" s="299" t="s">
        <v>119</v>
      </c>
      <c r="V17" s="299" t="s">
        <v>119</v>
      </c>
      <c r="W17" s="299" t="s">
        <v>119</v>
      </c>
      <c r="X17" s="299" t="s">
        <v>119</v>
      </c>
      <c r="Y17" s="299" t="s">
        <v>119</v>
      </c>
      <c r="Z17" s="299" t="s">
        <v>119</v>
      </c>
      <c r="AA17" s="299" t="s">
        <v>119</v>
      </c>
      <c r="AB17" s="299" t="s">
        <v>119</v>
      </c>
      <c r="AC17" s="299" t="s">
        <v>119</v>
      </c>
      <c r="AD17" s="299" t="s">
        <v>119</v>
      </c>
      <c r="AE17" s="299" t="s">
        <v>119</v>
      </c>
      <c r="AF17" s="299" t="s">
        <v>119</v>
      </c>
      <c r="AG17" s="299" t="s">
        <v>119</v>
      </c>
      <c r="AH17" s="299" t="s">
        <v>119</v>
      </c>
      <c r="AI17" s="299" t="s">
        <v>119</v>
      </c>
      <c r="AJ17" s="299" t="s">
        <v>119</v>
      </c>
      <c r="AK17" s="299" t="s">
        <v>119</v>
      </c>
      <c r="AL17" s="299" t="s">
        <v>119</v>
      </c>
      <c r="AM17" s="299">
        <v>12049</v>
      </c>
      <c r="AN17" s="299">
        <v>11589</v>
      </c>
      <c r="AO17" s="299">
        <v>23638</v>
      </c>
      <c r="AP17" s="299">
        <v>72</v>
      </c>
      <c r="AQ17" s="299">
        <v>61.9</v>
      </c>
      <c r="AR17" s="299">
        <v>67</v>
      </c>
      <c r="AS17" s="299">
        <v>50.5</v>
      </c>
      <c r="AT17" s="299">
        <v>38.4</v>
      </c>
      <c r="AU17" s="299">
        <v>44.5</v>
      </c>
      <c r="AV17" s="299">
        <v>96</v>
      </c>
      <c r="AW17" s="299">
        <v>92.6</v>
      </c>
      <c r="AX17" s="299">
        <v>94.3</v>
      </c>
      <c r="AY17" s="299">
        <v>94.1</v>
      </c>
      <c r="AZ17" s="299">
        <v>90.8</v>
      </c>
      <c r="BA17" s="299">
        <v>92.5</v>
      </c>
      <c r="BB17" s="299" t="s">
        <v>119</v>
      </c>
      <c r="BC17" s="299" t="s">
        <v>119</v>
      </c>
      <c r="BD17" s="299" t="s">
        <v>119</v>
      </c>
      <c r="BE17" s="299" t="s">
        <v>119</v>
      </c>
      <c r="BF17" s="299" t="s">
        <v>119</v>
      </c>
      <c r="BG17" s="299" t="s">
        <v>119</v>
      </c>
      <c r="BH17" s="299" t="s">
        <v>119</v>
      </c>
      <c r="BI17" s="299" t="s">
        <v>119</v>
      </c>
      <c r="BJ17" s="299" t="s">
        <v>119</v>
      </c>
      <c r="BK17" s="299" t="s">
        <v>119</v>
      </c>
      <c r="BL17" s="299" t="s">
        <v>119</v>
      </c>
      <c r="BM17" s="299" t="s">
        <v>119</v>
      </c>
      <c r="BN17" s="299" t="s">
        <v>119</v>
      </c>
      <c r="BO17" s="299" t="s">
        <v>119</v>
      </c>
      <c r="BP17" s="299" t="s">
        <v>119</v>
      </c>
      <c r="BQ17" s="299" t="s">
        <v>119</v>
      </c>
      <c r="BR17" s="299" t="s">
        <v>119</v>
      </c>
      <c r="BS17" s="299" t="s">
        <v>119</v>
      </c>
      <c r="BT17" s="299" t="s">
        <v>119</v>
      </c>
      <c r="BU17" s="299" t="s">
        <v>119</v>
      </c>
      <c r="BV17" s="299" t="s">
        <v>119</v>
      </c>
      <c r="BW17" s="299">
        <v>1087</v>
      </c>
      <c r="BX17" s="299">
        <v>1189</v>
      </c>
      <c r="BY17" s="299">
        <v>2276</v>
      </c>
      <c r="BZ17" s="299">
        <v>91.2</v>
      </c>
      <c r="CA17" s="299">
        <v>84.1</v>
      </c>
      <c r="CB17" s="299">
        <v>87.5</v>
      </c>
      <c r="CC17" s="299">
        <v>79.099999999999994</v>
      </c>
      <c r="CD17" s="299">
        <v>64.8</v>
      </c>
      <c r="CE17" s="299">
        <v>71.599999999999994</v>
      </c>
      <c r="CF17" s="299">
        <v>97.9</v>
      </c>
      <c r="CG17" s="299">
        <v>95.1</v>
      </c>
      <c r="CH17" s="299">
        <v>96.4</v>
      </c>
      <c r="CI17" s="299">
        <v>96.7</v>
      </c>
      <c r="CJ17" s="299">
        <v>93.6</v>
      </c>
      <c r="CK17" s="299">
        <v>95.1</v>
      </c>
      <c r="CL17" s="299" t="s">
        <v>119</v>
      </c>
      <c r="CM17" s="299" t="s">
        <v>119</v>
      </c>
      <c r="CN17" s="299" t="s">
        <v>119</v>
      </c>
      <c r="CO17" s="299" t="s">
        <v>119</v>
      </c>
      <c r="CP17" s="299" t="s">
        <v>119</v>
      </c>
      <c r="CQ17" s="299" t="s">
        <v>119</v>
      </c>
      <c r="CR17" s="299" t="s">
        <v>119</v>
      </c>
      <c r="CS17" s="299" t="s">
        <v>119</v>
      </c>
      <c r="CT17" s="299" t="s">
        <v>119</v>
      </c>
      <c r="CU17" s="299" t="s">
        <v>119</v>
      </c>
      <c r="CV17" s="299" t="s">
        <v>119</v>
      </c>
      <c r="CW17" s="299" t="s">
        <v>119</v>
      </c>
      <c r="CX17" s="299" t="s">
        <v>119</v>
      </c>
      <c r="CY17" s="299" t="s">
        <v>119</v>
      </c>
      <c r="CZ17" s="299" t="s">
        <v>119</v>
      </c>
      <c r="DA17" s="299" t="s">
        <v>119</v>
      </c>
      <c r="DB17" s="299" t="s">
        <v>119</v>
      </c>
      <c r="DC17" s="299" t="s">
        <v>119</v>
      </c>
      <c r="DD17" s="299" t="s">
        <v>119</v>
      </c>
      <c r="DE17" s="299" t="s">
        <v>119</v>
      </c>
      <c r="DF17" s="299" t="s">
        <v>119</v>
      </c>
      <c r="DG17" s="299">
        <v>8490</v>
      </c>
      <c r="DH17" s="299">
        <v>8411</v>
      </c>
      <c r="DI17" s="299">
        <v>16901</v>
      </c>
      <c r="DJ17" s="299">
        <v>73.599999999999994</v>
      </c>
      <c r="DK17" s="299">
        <v>65.7</v>
      </c>
      <c r="DL17" s="299">
        <v>69.7</v>
      </c>
      <c r="DM17" s="299">
        <v>54.4</v>
      </c>
      <c r="DN17" s="299">
        <v>48.2</v>
      </c>
      <c r="DO17" s="299">
        <v>51.3</v>
      </c>
      <c r="DP17" s="299">
        <v>94.6</v>
      </c>
      <c r="DQ17" s="299">
        <v>91.7</v>
      </c>
      <c r="DR17" s="299">
        <v>93.1</v>
      </c>
      <c r="DS17" s="299">
        <v>92.9</v>
      </c>
      <c r="DT17" s="299">
        <v>90.3</v>
      </c>
      <c r="DU17" s="299">
        <v>91.6</v>
      </c>
      <c r="DV17" s="299" t="s">
        <v>119</v>
      </c>
      <c r="DW17" s="299" t="s">
        <v>119</v>
      </c>
      <c r="DX17" s="299" t="s">
        <v>119</v>
      </c>
      <c r="DY17" s="299" t="s">
        <v>119</v>
      </c>
      <c r="DZ17" s="299" t="s">
        <v>119</v>
      </c>
      <c r="EA17" s="299" t="s">
        <v>119</v>
      </c>
      <c r="EB17" s="299" t="s">
        <v>119</v>
      </c>
      <c r="EC17" s="299" t="s">
        <v>119</v>
      </c>
      <c r="ED17" s="299" t="s">
        <v>119</v>
      </c>
      <c r="EE17" s="299" t="s">
        <v>119</v>
      </c>
      <c r="EF17" s="299" t="s">
        <v>119</v>
      </c>
      <c r="EG17" s="299" t="s">
        <v>119</v>
      </c>
      <c r="EH17" s="299" t="s">
        <v>119</v>
      </c>
      <c r="EI17" s="299" t="s">
        <v>119</v>
      </c>
      <c r="EJ17" s="299" t="s">
        <v>119</v>
      </c>
      <c r="EK17" s="299" t="s">
        <v>119</v>
      </c>
      <c r="EL17" s="299" t="s">
        <v>119</v>
      </c>
      <c r="EM17" s="299" t="s">
        <v>119</v>
      </c>
      <c r="EN17" s="299" t="s">
        <v>119</v>
      </c>
      <c r="EO17" s="299" t="s">
        <v>119</v>
      </c>
      <c r="EP17" s="299" t="s">
        <v>119</v>
      </c>
      <c r="EQ17" s="299">
        <v>235882</v>
      </c>
      <c r="ER17" s="299">
        <v>244923</v>
      </c>
      <c r="ES17" s="299">
        <v>480805</v>
      </c>
      <c r="ET17" s="299">
        <v>73.599999999999994</v>
      </c>
      <c r="EU17" s="299">
        <v>65.7</v>
      </c>
      <c r="EV17" s="299">
        <v>69.599999999999994</v>
      </c>
      <c r="EW17" s="299">
        <v>54.2</v>
      </c>
      <c r="EX17" s="299">
        <v>47.4</v>
      </c>
      <c r="EY17" s="299">
        <v>50.7</v>
      </c>
      <c r="EZ17" s="299">
        <v>94.9</v>
      </c>
      <c r="FA17" s="299">
        <v>91.9</v>
      </c>
      <c r="FB17" s="299">
        <v>93.4</v>
      </c>
      <c r="FC17" s="299">
        <v>93.5</v>
      </c>
      <c r="FD17" s="299">
        <v>90.3</v>
      </c>
      <c r="FE17" s="299">
        <v>91.9</v>
      </c>
      <c r="FF17" s="299" t="s">
        <v>119</v>
      </c>
      <c r="FG17" s="299" t="s">
        <v>119</v>
      </c>
      <c r="FH17" s="299" t="s">
        <v>119</v>
      </c>
      <c r="FI17" s="299" t="s">
        <v>119</v>
      </c>
      <c r="FJ17" s="299" t="s">
        <v>119</v>
      </c>
      <c r="FK17" s="299" t="s">
        <v>119</v>
      </c>
      <c r="FL17" s="299" t="s">
        <v>119</v>
      </c>
      <c r="FM17" s="299" t="s">
        <v>119</v>
      </c>
      <c r="FN17" s="299" t="s">
        <v>119</v>
      </c>
      <c r="FO17" s="299" t="s">
        <v>119</v>
      </c>
      <c r="FP17" s="299" t="s">
        <v>119</v>
      </c>
      <c r="FQ17" s="299" t="s">
        <v>119</v>
      </c>
      <c r="FR17" s="299" t="s">
        <v>119</v>
      </c>
      <c r="FS17" s="299" t="s">
        <v>119</v>
      </c>
      <c r="FT17" s="299" t="s">
        <v>119</v>
      </c>
      <c r="FU17" s="299" t="s">
        <v>119</v>
      </c>
      <c r="FV17" s="299" t="s">
        <v>119</v>
      </c>
      <c r="FW17" s="299" t="s">
        <v>119</v>
      </c>
      <c r="FX17" s="299" t="s">
        <v>119</v>
      </c>
      <c r="FY17" s="299" t="s">
        <v>119</v>
      </c>
      <c r="FZ17" s="299" t="s">
        <v>119</v>
      </c>
      <c r="GA17" s="299">
        <v>284061</v>
      </c>
      <c r="GB17" s="299">
        <v>294779</v>
      </c>
      <c r="GC17" s="299">
        <v>578840</v>
      </c>
      <c r="GD17" s="299">
        <v>73.900000000000006</v>
      </c>
      <c r="GE17" s="299">
        <v>65.8</v>
      </c>
      <c r="GF17" s="299">
        <v>69.8</v>
      </c>
      <c r="GG17" s="299">
        <v>54.4</v>
      </c>
      <c r="GH17" s="299">
        <v>47.1</v>
      </c>
      <c r="GI17" s="299">
        <v>50.7</v>
      </c>
      <c r="GJ17" s="299">
        <v>95.1</v>
      </c>
      <c r="GK17" s="299">
        <v>92</v>
      </c>
      <c r="GL17" s="299">
        <v>93.5</v>
      </c>
      <c r="GM17" s="299">
        <v>93.7</v>
      </c>
      <c r="GN17" s="299">
        <v>90.4</v>
      </c>
      <c r="GO17" s="299">
        <v>92</v>
      </c>
      <c r="GP17" s="299" t="s">
        <v>119</v>
      </c>
      <c r="GQ17" s="299" t="s">
        <v>119</v>
      </c>
      <c r="GR17" s="299" t="s">
        <v>119</v>
      </c>
      <c r="GS17" s="299" t="s">
        <v>119</v>
      </c>
      <c r="GT17" s="299" t="s">
        <v>119</v>
      </c>
      <c r="GU17" s="299" t="s">
        <v>119</v>
      </c>
      <c r="GV17" s="299" t="s">
        <v>119</v>
      </c>
      <c r="GW17" s="299" t="s">
        <v>119</v>
      </c>
      <c r="GX17" s="299" t="s">
        <v>119</v>
      </c>
      <c r="GY17" s="299" t="s">
        <v>119</v>
      </c>
      <c r="GZ17" s="299" t="s">
        <v>119</v>
      </c>
      <c r="HA17" s="299" t="s">
        <v>119</v>
      </c>
      <c r="HB17" s="299" t="s">
        <v>119</v>
      </c>
      <c r="HC17" s="299" t="s">
        <v>119</v>
      </c>
      <c r="HD17" s="299" t="s">
        <v>119</v>
      </c>
      <c r="HE17" s="299" t="s">
        <v>119</v>
      </c>
      <c r="HF17" s="299" t="s">
        <v>119</v>
      </c>
      <c r="HG17" s="299" t="s">
        <v>119</v>
      </c>
      <c r="HH17" s="299" t="s">
        <v>119</v>
      </c>
      <c r="HI17" s="299" t="s">
        <v>119</v>
      </c>
      <c r="HJ17" s="299" t="s">
        <v>119</v>
      </c>
    </row>
  </sheetData>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38"/>
  </sheetPr>
  <dimension ref="A1:HO17"/>
  <sheetViews>
    <sheetView zoomScale="85" workbookViewId="0">
      <pane xSplit="2" ySplit="10" topLeftCell="C11" activePane="bottomRight" state="frozen"/>
      <selection pane="topRight"/>
      <selection pane="bottomLeft"/>
      <selection pane="bottomRight"/>
    </sheetView>
  </sheetViews>
  <sheetFormatPr defaultRowHeight="12.75" x14ac:dyDescent="0.2"/>
  <cols>
    <col min="1" max="1" width="9.140625" style="299"/>
    <col min="2" max="2" width="18.28515625" style="299" customWidth="1"/>
    <col min="3" max="257" width="9.140625" style="299"/>
    <col min="258" max="258" width="18.28515625" style="299" customWidth="1"/>
    <col min="259" max="513" width="9.140625" style="299"/>
    <col min="514" max="514" width="18.28515625" style="299" customWidth="1"/>
    <col min="515" max="769" width="9.140625" style="299"/>
    <col min="770" max="770" width="18.28515625" style="299" customWidth="1"/>
    <col min="771" max="1025" width="9.140625" style="299"/>
    <col min="1026" max="1026" width="18.28515625" style="299" customWidth="1"/>
    <col min="1027" max="1281" width="9.140625" style="299"/>
    <col min="1282" max="1282" width="18.28515625" style="299" customWidth="1"/>
    <col min="1283" max="1537" width="9.140625" style="299"/>
    <col min="1538" max="1538" width="18.28515625" style="299" customWidth="1"/>
    <col min="1539" max="1793" width="9.140625" style="299"/>
    <col min="1794" max="1794" width="18.28515625" style="299" customWidth="1"/>
    <col min="1795" max="2049" width="9.140625" style="299"/>
    <col min="2050" max="2050" width="18.28515625" style="299" customWidth="1"/>
    <col min="2051" max="2305" width="9.140625" style="299"/>
    <col min="2306" max="2306" width="18.28515625" style="299" customWidth="1"/>
    <col min="2307" max="2561" width="9.140625" style="299"/>
    <col min="2562" max="2562" width="18.28515625" style="299" customWidth="1"/>
    <col min="2563" max="2817" width="9.140625" style="299"/>
    <col min="2818" max="2818" width="18.28515625" style="299" customWidth="1"/>
    <col min="2819" max="3073" width="9.140625" style="299"/>
    <col min="3074" max="3074" width="18.28515625" style="299" customWidth="1"/>
    <col min="3075" max="3329" width="9.140625" style="299"/>
    <col min="3330" max="3330" width="18.28515625" style="299" customWidth="1"/>
    <col min="3331" max="3585" width="9.140625" style="299"/>
    <col min="3586" max="3586" width="18.28515625" style="299" customWidth="1"/>
    <col min="3587" max="3841" width="9.140625" style="299"/>
    <col min="3842" max="3842" width="18.28515625" style="299" customWidth="1"/>
    <col min="3843" max="4097" width="9.140625" style="299"/>
    <col min="4098" max="4098" width="18.28515625" style="299" customWidth="1"/>
    <col min="4099" max="4353" width="9.140625" style="299"/>
    <col min="4354" max="4354" width="18.28515625" style="299" customWidth="1"/>
    <col min="4355" max="4609" width="9.140625" style="299"/>
    <col min="4610" max="4610" width="18.28515625" style="299" customWidth="1"/>
    <col min="4611" max="4865" width="9.140625" style="299"/>
    <col min="4866" max="4866" width="18.28515625" style="299" customWidth="1"/>
    <col min="4867" max="5121" width="9.140625" style="299"/>
    <col min="5122" max="5122" width="18.28515625" style="299" customWidth="1"/>
    <col min="5123" max="5377" width="9.140625" style="299"/>
    <col min="5378" max="5378" width="18.28515625" style="299" customWidth="1"/>
    <col min="5379" max="5633" width="9.140625" style="299"/>
    <col min="5634" max="5634" width="18.28515625" style="299" customWidth="1"/>
    <col min="5635" max="5889" width="9.140625" style="299"/>
    <col min="5890" max="5890" width="18.28515625" style="299" customWidth="1"/>
    <col min="5891" max="6145" width="9.140625" style="299"/>
    <col min="6146" max="6146" width="18.28515625" style="299" customWidth="1"/>
    <col min="6147" max="6401" width="9.140625" style="299"/>
    <col min="6402" max="6402" width="18.28515625" style="299" customWidth="1"/>
    <col min="6403" max="6657" width="9.140625" style="299"/>
    <col min="6658" max="6658" width="18.28515625" style="299" customWidth="1"/>
    <col min="6659" max="6913" width="9.140625" style="299"/>
    <col min="6914" max="6914" width="18.28515625" style="299" customWidth="1"/>
    <col min="6915" max="7169" width="9.140625" style="299"/>
    <col min="7170" max="7170" width="18.28515625" style="299" customWidth="1"/>
    <col min="7171" max="7425" width="9.140625" style="299"/>
    <col min="7426" max="7426" width="18.28515625" style="299" customWidth="1"/>
    <col min="7427" max="7681" width="9.140625" style="299"/>
    <col min="7682" max="7682" width="18.28515625" style="299" customWidth="1"/>
    <col min="7683" max="7937" width="9.140625" style="299"/>
    <col min="7938" max="7938" width="18.28515625" style="299" customWidth="1"/>
    <col min="7939" max="8193" width="9.140625" style="299"/>
    <col min="8194" max="8194" width="18.28515625" style="299" customWidth="1"/>
    <col min="8195" max="8449" width="9.140625" style="299"/>
    <col min="8450" max="8450" width="18.28515625" style="299" customWidth="1"/>
    <col min="8451" max="8705" width="9.140625" style="299"/>
    <col min="8706" max="8706" width="18.28515625" style="299" customWidth="1"/>
    <col min="8707" max="8961" width="9.140625" style="299"/>
    <col min="8962" max="8962" width="18.28515625" style="299" customWidth="1"/>
    <col min="8963" max="9217" width="9.140625" style="299"/>
    <col min="9218" max="9218" width="18.28515625" style="299" customWidth="1"/>
    <col min="9219" max="9473" width="9.140625" style="299"/>
    <col min="9474" max="9474" width="18.28515625" style="299" customWidth="1"/>
    <col min="9475" max="9729" width="9.140625" style="299"/>
    <col min="9730" max="9730" width="18.28515625" style="299" customWidth="1"/>
    <col min="9731" max="9985" width="9.140625" style="299"/>
    <col min="9986" max="9986" width="18.28515625" style="299" customWidth="1"/>
    <col min="9987" max="10241" width="9.140625" style="299"/>
    <col min="10242" max="10242" width="18.28515625" style="299" customWidth="1"/>
    <col min="10243" max="10497" width="9.140625" style="299"/>
    <col min="10498" max="10498" width="18.28515625" style="299" customWidth="1"/>
    <col min="10499" max="10753" width="9.140625" style="299"/>
    <col min="10754" max="10754" width="18.28515625" style="299" customWidth="1"/>
    <col min="10755" max="11009" width="9.140625" style="299"/>
    <col min="11010" max="11010" width="18.28515625" style="299" customWidth="1"/>
    <col min="11011" max="11265" width="9.140625" style="299"/>
    <col min="11266" max="11266" width="18.28515625" style="299" customWidth="1"/>
    <col min="11267" max="11521" width="9.140625" style="299"/>
    <col min="11522" max="11522" width="18.28515625" style="299" customWidth="1"/>
    <col min="11523" max="11777" width="9.140625" style="299"/>
    <col min="11778" max="11778" width="18.28515625" style="299" customWidth="1"/>
    <col min="11779" max="12033" width="9.140625" style="299"/>
    <col min="12034" max="12034" width="18.28515625" style="299" customWidth="1"/>
    <col min="12035" max="12289" width="9.140625" style="299"/>
    <col min="12290" max="12290" width="18.28515625" style="299" customWidth="1"/>
    <col min="12291" max="12545" width="9.140625" style="299"/>
    <col min="12546" max="12546" width="18.28515625" style="299" customWidth="1"/>
    <col min="12547" max="12801" width="9.140625" style="299"/>
    <col min="12802" max="12802" width="18.28515625" style="299" customWidth="1"/>
    <col min="12803" max="13057" width="9.140625" style="299"/>
    <col min="13058" max="13058" width="18.28515625" style="299" customWidth="1"/>
    <col min="13059" max="13313" width="9.140625" style="299"/>
    <col min="13314" max="13314" width="18.28515625" style="299" customWidth="1"/>
    <col min="13315" max="13569" width="9.140625" style="299"/>
    <col min="13570" max="13570" width="18.28515625" style="299" customWidth="1"/>
    <col min="13571" max="13825" width="9.140625" style="299"/>
    <col min="13826" max="13826" width="18.28515625" style="299" customWidth="1"/>
    <col min="13827" max="14081" width="9.140625" style="299"/>
    <col min="14082" max="14082" width="18.28515625" style="299" customWidth="1"/>
    <col min="14083" max="14337" width="9.140625" style="299"/>
    <col min="14338" max="14338" width="18.28515625" style="299" customWidth="1"/>
    <col min="14339" max="14593" width="9.140625" style="299"/>
    <col min="14594" max="14594" width="18.28515625" style="299" customWidth="1"/>
    <col min="14595" max="14849" width="9.140625" style="299"/>
    <col min="14850" max="14850" width="18.28515625" style="299" customWidth="1"/>
    <col min="14851" max="15105" width="9.140625" style="299"/>
    <col min="15106" max="15106" width="18.28515625" style="299" customWidth="1"/>
    <col min="15107" max="15361" width="9.140625" style="299"/>
    <col min="15362" max="15362" width="18.28515625" style="299" customWidth="1"/>
    <col min="15363" max="15617" width="9.140625" style="299"/>
    <col min="15618" max="15618" width="18.28515625" style="299" customWidth="1"/>
    <col min="15619" max="15873" width="9.140625" style="299"/>
    <col min="15874" max="15874" width="18.28515625" style="299" customWidth="1"/>
    <col min="15875" max="16129" width="9.140625" style="299"/>
    <col min="16130" max="16130" width="18.28515625" style="299" customWidth="1"/>
    <col min="16131" max="16384" width="9.140625" style="299"/>
  </cols>
  <sheetData>
    <row r="1" spans="1:223" ht="15.75" x14ac:dyDescent="0.25">
      <c r="A1" s="335" t="s">
        <v>49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335"/>
      <c r="GC1" s="335"/>
      <c r="GD1" s="335"/>
      <c r="GE1" s="335"/>
      <c r="GF1" s="335"/>
      <c r="GG1" s="335"/>
      <c r="GH1" s="335"/>
      <c r="GI1" s="335"/>
      <c r="GJ1" s="335"/>
      <c r="GK1" s="335"/>
      <c r="GL1" s="335"/>
      <c r="GM1" s="335"/>
      <c r="GN1" s="335"/>
      <c r="GO1" s="335"/>
      <c r="GP1" s="335"/>
      <c r="GQ1" s="335"/>
      <c r="GR1" s="335"/>
      <c r="GS1" s="335"/>
      <c r="GT1" s="335"/>
      <c r="GU1" s="335"/>
      <c r="GV1" s="335"/>
      <c r="GW1" s="335"/>
      <c r="GX1" s="335"/>
      <c r="GY1" s="335"/>
      <c r="GZ1" s="335"/>
      <c r="HA1" s="335"/>
      <c r="HB1" s="335"/>
      <c r="HC1" s="335"/>
      <c r="HD1" s="335"/>
      <c r="HE1" s="335"/>
      <c r="HF1" s="335"/>
      <c r="HG1" s="335"/>
      <c r="HH1" s="335"/>
      <c r="HI1" s="335"/>
      <c r="HJ1" s="335"/>
      <c r="HK1" s="335"/>
      <c r="HL1" s="335"/>
      <c r="HM1" s="335"/>
      <c r="HN1" s="335"/>
      <c r="HO1" s="335"/>
    </row>
    <row r="2" spans="1:223" x14ac:dyDescent="0.2">
      <c r="A2" s="299" t="s">
        <v>106</v>
      </c>
      <c r="B2" s="300">
        <v>1</v>
      </c>
      <c r="C2" s="300">
        <v>2</v>
      </c>
      <c r="D2" s="300">
        <v>3</v>
      </c>
      <c r="E2" s="300">
        <v>4</v>
      </c>
      <c r="F2" s="300">
        <v>5</v>
      </c>
      <c r="G2" s="300">
        <v>6</v>
      </c>
      <c r="H2" s="300">
        <v>7</v>
      </c>
      <c r="I2" s="300">
        <v>8</v>
      </c>
      <c r="J2" s="300">
        <v>9</v>
      </c>
      <c r="K2" s="300">
        <v>10</v>
      </c>
      <c r="L2" s="300">
        <v>11</v>
      </c>
      <c r="M2" s="300">
        <v>12</v>
      </c>
      <c r="N2" s="300">
        <v>13</v>
      </c>
      <c r="O2" s="300">
        <v>14</v>
      </c>
      <c r="P2" s="300">
        <v>15</v>
      </c>
      <c r="Q2" s="300">
        <v>16</v>
      </c>
      <c r="R2" s="300">
        <v>17</v>
      </c>
      <c r="S2" s="300">
        <v>18</v>
      </c>
      <c r="T2" s="300">
        <v>19</v>
      </c>
      <c r="U2" s="300">
        <v>20</v>
      </c>
      <c r="V2" s="300">
        <v>21</v>
      </c>
      <c r="W2" s="300">
        <v>22</v>
      </c>
      <c r="X2" s="300">
        <v>23</v>
      </c>
      <c r="Y2" s="300">
        <v>24</v>
      </c>
      <c r="Z2" s="300">
        <v>25</v>
      </c>
      <c r="AA2" s="300">
        <v>26</v>
      </c>
      <c r="AB2" s="300">
        <v>27</v>
      </c>
      <c r="AC2" s="300">
        <v>28</v>
      </c>
      <c r="AD2" s="300">
        <v>29</v>
      </c>
      <c r="AE2" s="300">
        <v>30</v>
      </c>
      <c r="AF2" s="300">
        <v>31</v>
      </c>
      <c r="AG2" s="300">
        <v>32</v>
      </c>
      <c r="AH2" s="300">
        <v>33</v>
      </c>
      <c r="AI2" s="300">
        <v>34</v>
      </c>
      <c r="AJ2" s="300">
        <v>35</v>
      </c>
      <c r="AK2" s="300">
        <v>36</v>
      </c>
      <c r="AL2" s="300">
        <v>37</v>
      </c>
      <c r="AM2" s="300">
        <v>38</v>
      </c>
      <c r="AN2" s="300">
        <v>39</v>
      </c>
      <c r="AO2" s="300">
        <v>40</v>
      </c>
      <c r="AP2" s="300">
        <v>41</v>
      </c>
      <c r="AQ2" s="300">
        <v>42</v>
      </c>
      <c r="AR2" s="300">
        <v>43</v>
      </c>
      <c r="AS2" s="300">
        <v>44</v>
      </c>
      <c r="AT2" s="300">
        <v>45</v>
      </c>
      <c r="AU2" s="300">
        <v>46</v>
      </c>
      <c r="AV2" s="300">
        <v>47</v>
      </c>
      <c r="AW2" s="300">
        <v>48</v>
      </c>
      <c r="AX2" s="300">
        <v>49</v>
      </c>
      <c r="AY2" s="300">
        <v>50</v>
      </c>
      <c r="AZ2" s="300">
        <v>51</v>
      </c>
      <c r="BA2" s="300">
        <v>52</v>
      </c>
      <c r="BB2" s="300">
        <v>53</v>
      </c>
      <c r="BC2" s="300">
        <v>54</v>
      </c>
      <c r="BD2" s="300">
        <v>55</v>
      </c>
      <c r="BE2" s="300">
        <v>56</v>
      </c>
      <c r="BF2" s="300">
        <v>57</v>
      </c>
      <c r="BG2" s="300">
        <v>58</v>
      </c>
      <c r="BH2" s="300">
        <v>59</v>
      </c>
      <c r="BI2" s="300">
        <v>60</v>
      </c>
      <c r="BJ2" s="300">
        <v>61</v>
      </c>
      <c r="BK2" s="300">
        <v>62</v>
      </c>
      <c r="BL2" s="300">
        <v>63</v>
      </c>
      <c r="BM2" s="300">
        <v>64</v>
      </c>
      <c r="BN2" s="300">
        <v>65</v>
      </c>
      <c r="BO2" s="300">
        <v>66</v>
      </c>
      <c r="BP2" s="300">
        <v>67</v>
      </c>
      <c r="BQ2" s="300">
        <v>68</v>
      </c>
      <c r="BR2" s="300">
        <v>69</v>
      </c>
      <c r="BS2" s="300">
        <v>70</v>
      </c>
      <c r="BT2" s="300">
        <v>71</v>
      </c>
      <c r="BU2" s="300">
        <v>72</v>
      </c>
      <c r="BV2" s="300">
        <v>73</v>
      </c>
      <c r="BW2" s="300">
        <v>74</v>
      </c>
      <c r="BX2" s="300">
        <v>75</v>
      </c>
      <c r="BY2" s="300">
        <v>76</v>
      </c>
      <c r="BZ2" s="300">
        <v>77</v>
      </c>
      <c r="CA2" s="300">
        <v>78</v>
      </c>
      <c r="CB2" s="300">
        <v>79</v>
      </c>
      <c r="CC2" s="300">
        <v>80</v>
      </c>
      <c r="CD2" s="300">
        <v>81</v>
      </c>
      <c r="CE2" s="300">
        <v>82</v>
      </c>
      <c r="CF2" s="300">
        <v>83</v>
      </c>
      <c r="CG2" s="300">
        <v>84</v>
      </c>
      <c r="CH2" s="300">
        <v>85</v>
      </c>
      <c r="CI2" s="300">
        <v>86</v>
      </c>
      <c r="CJ2" s="300">
        <v>87</v>
      </c>
      <c r="CK2" s="300">
        <v>88</v>
      </c>
      <c r="CL2" s="300">
        <v>89</v>
      </c>
      <c r="CM2" s="300">
        <v>90</v>
      </c>
      <c r="CN2" s="300">
        <v>91</v>
      </c>
      <c r="CO2" s="300">
        <v>92</v>
      </c>
      <c r="CP2" s="300">
        <v>93</v>
      </c>
      <c r="CQ2" s="300">
        <v>94</v>
      </c>
      <c r="CR2" s="300">
        <v>95</v>
      </c>
      <c r="CS2" s="300">
        <v>96</v>
      </c>
      <c r="CT2" s="300">
        <v>97</v>
      </c>
      <c r="CU2" s="300">
        <v>98</v>
      </c>
      <c r="CV2" s="300">
        <v>99</v>
      </c>
      <c r="CW2" s="300">
        <v>100</v>
      </c>
      <c r="CX2" s="300">
        <v>101</v>
      </c>
      <c r="CY2" s="300">
        <v>102</v>
      </c>
      <c r="CZ2" s="300">
        <v>103</v>
      </c>
      <c r="DA2" s="300">
        <v>104</v>
      </c>
      <c r="DB2" s="300">
        <v>105</v>
      </c>
      <c r="DC2" s="300">
        <v>106</v>
      </c>
      <c r="DD2" s="300">
        <v>107</v>
      </c>
      <c r="DE2" s="300">
        <v>108</v>
      </c>
      <c r="DF2" s="300">
        <v>109</v>
      </c>
      <c r="DG2" s="300">
        <v>110</v>
      </c>
      <c r="DH2" s="300">
        <v>111</v>
      </c>
      <c r="DI2" s="300">
        <v>112</v>
      </c>
      <c r="DJ2" s="300">
        <v>113</v>
      </c>
      <c r="DK2" s="300">
        <v>114</v>
      </c>
      <c r="DL2" s="300">
        <v>115</v>
      </c>
      <c r="DM2" s="300">
        <v>116</v>
      </c>
      <c r="DN2" s="300">
        <v>117</v>
      </c>
      <c r="DO2" s="300">
        <v>118</v>
      </c>
      <c r="DP2" s="300">
        <v>119</v>
      </c>
      <c r="DQ2" s="300">
        <v>120</v>
      </c>
      <c r="DR2" s="300">
        <v>121</v>
      </c>
      <c r="DS2" s="300">
        <v>122</v>
      </c>
      <c r="DT2" s="300">
        <v>123</v>
      </c>
      <c r="DU2" s="300">
        <v>124</v>
      </c>
      <c r="DV2" s="300">
        <v>125</v>
      </c>
      <c r="DW2" s="300">
        <v>126</v>
      </c>
      <c r="DX2" s="300">
        <v>127</v>
      </c>
      <c r="DY2" s="300">
        <v>128</v>
      </c>
      <c r="DZ2" s="300">
        <v>129</v>
      </c>
      <c r="EA2" s="300">
        <v>130</v>
      </c>
      <c r="EB2" s="300">
        <v>131</v>
      </c>
      <c r="EC2" s="300">
        <v>132</v>
      </c>
      <c r="ED2" s="300">
        <v>133</v>
      </c>
      <c r="EE2" s="300">
        <v>134</v>
      </c>
      <c r="EF2" s="300">
        <v>135</v>
      </c>
      <c r="EG2" s="300">
        <v>136</v>
      </c>
      <c r="EH2" s="300">
        <v>137</v>
      </c>
      <c r="EI2" s="300">
        <v>138</v>
      </c>
      <c r="EJ2" s="300">
        <v>139</v>
      </c>
      <c r="EK2" s="300">
        <v>140</v>
      </c>
      <c r="EL2" s="300">
        <v>141</v>
      </c>
      <c r="EM2" s="300">
        <v>142</v>
      </c>
      <c r="EN2" s="300">
        <v>143</v>
      </c>
      <c r="EO2" s="300">
        <v>144</v>
      </c>
      <c r="EP2" s="300">
        <v>145</v>
      </c>
      <c r="EQ2" s="300">
        <v>146</v>
      </c>
      <c r="ER2" s="300">
        <v>147</v>
      </c>
      <c r="ES2" s="300">
        <v>148</v>
      </c>
      <c r="ET2" s="300">
        <v>149</v>
      </c>
      <c r="EU2" s="300">
        <v>150</v>
      </c>
      <c r="EV2" s="300">
        <v>151</v>
      </c>
      <c r="EW2" s="300">
        <v>152</v>
      </c>
      <c r="EX2" s="300">
        <v>153</v>
      </c>
      <c r="EY2" s="300">
        <v>154</v>
      </c>
      <c r="EZ2" s="300">
        <v>155</v>
      </c>
      <c r="FA2" s="300">
        <v>156</v>
      </c>
      <c r="FB2" s="300">
        <v>157</v>
      </c>
      <c r="FC2" s="300">
        <v>158</v>
      </c>
      <c r="FD2" s="300">
        <v>159</v>
      </c>
      <c r="FE2" s="300">
        <v>160</v>
      </c>
      <c r="FF2" s="300">
        <v>161</v>
      </c>
      <c r="FG2" s="300">
        <v>162</v>
      </c>
      <c r="FH2" s="300">
        <v>163</v>
      </c>
      <c r="FI2" s="300">
        <v>164</v>
      </c>
      <c r="FJ2" s="300">
        <v>165</v>
      </c>
      <c r="FK2" s="300">
        <v>166</v>
      </c>
      <c r="FL2" s="300">
        <v>167</v>
      </c>
      <c r="FM2" s="300">
        <v>168</v>
      </c>
      <c r="FN2" s="300">
        <v>169</v>
      </c>
      <c r="FO2" s="300">
        <v>170</v>
      </c>
      <c r="FP2" s="300">
        <v>171</v>
      </c>
      <c r="FQ2" s="300">
        <v>172</v>
      </c>
      <c r="FR2" s="300">
        <v>173</v>
      </c>
      <c r="FS2" s="300">
        <v>174</v>
      </c>
      <c r="FT2" s="300">
        <v>175</v>
      </c>
      <c r="FU2" s="300">
        <v>176</v>
      </c>
      <c r="FV2" s="300">
        <v>177</v>
      </c>
      <c r="FW2" s="300">
        <v>178</v>
      </c>
      <c r="FX2" s="300">
        <v>179</v>
      </c>
      <c r="FY2" s="300">
        <v>180</v>
      </c>
      <c r="FZ2" s="300">
        <v>181</v>
      </c>
      <c r="GA2" s="300">
        <v>182</v>
      </c>
      <c r="GB2" s="300">
        <v>183</v>
      </c>
      <c r="GC2" s="300">
        <v>184</v>
      </c>
      <c r="GD2" s="300">
        <v>185</v>
      </c>
      <c r="GE2" s="300">
        <v>186</v>
      </c>
      <c r="GF2" s="300">
        <v>187</v>
      </c>
      <c r="GG2" s="300">
        <v>188</v>
      </c>
      <c r="GH2" s="300">
        <v>189</v>
      </c>
      <c r="GI2" s="300">
        <v>190</v>
      </c>
      <c r="GJ2" s="300">
        <v>191</v>
      </c>
      <c r="GK2" s="300">
        <v>192</v>
      </c>
      <c r="GL2" s="300">
        <v>193</v>
      </c>
      <c r="GM2" s="300">
        <v>194</v>
      </c>
      <c r="GN2" s="300">
        <v>195</v>
      </c>
      <c r="GO2" s="300">
        <v>196</v>
      </c>
      <c r="GP2" s="300">
        <v>197</v>
      </c>
      <c r="GQ2" s="300">
        <v>198</v>
      </c>
      <c r="GR2" s="300">
        <v>199</v>
      </c>
      <c r="GS2" s="300">
        <v>200</v>
      </c>
      <c r="GT2" s="300">
        <v>201</v>
      </c>
      <c r="GU2" s="300">
        <v>202</v>
      </c>
      <c r="GV2" s="300">
        <v>203</v>
      </c>
      <c r="GW2" s="300">
        <v>204</v>
      </c>
      <c r="GX2" s="300">
        <v>205</v>
      </c>
      <c r="GY2" s="300">
        <v>206</v>
      </c>
      <c r="GZ2" s="300">
        <v>207</v>
      </c>
      <c r="HA2" s="300">
        <v>208</v>
      </c>
      <c r="HB2" s="300">
        <v>209</v>
      </c>
      <c r="HC2" s="300">
        <v>210</v>
      </c>
      <c r="HD2" s="300">
        <v>211</v>
      </c>
      <c r="HE2" s="300">
        <v>212</v>
      </c>
      <c r="HF2" s="300">
        <v>213</v>
      </c>
      <c r="HG2" s="300">
        <v>214</v>
      </c>
      <c r="HH2" s="300">
        <v>215</v>
      </c>
      <c r="HI2" s="300">
        <v>216</v>
      </c>
      <c r="HJ2" s="300">
        <v>217</v>
      </c>
    </row>
    <row r="3" spans="1:223" x14ac:dyDescent="0.2">
      <c r="A3" s="302"/>
      <c r="C3" s="299" t="s">
        <v>19</v>
      </c>
      <c r="AM3" s="299" t="s">
        <v>20</v>
      </c>
      <c r="BW3" s="299" t="s">
        <v>21</v>
      </c>
      <c r="DG3" s="299" t="s">
        <v>18</v>
      </c>
      <c r="EQ3" s="299" t="s">
        <v>17</v>
      </c>
      <c r="GA3" s="299" t="s">
        <v>55</v>
      </c>
    </row>
    <row r="4" spans="1:223" x14ac:dyDescent="0.2">
      <c r="C4" s="299" t="s">
        <v>269</v>
      </c>
      <c r="F4" s="299" t="s">
        <v>270</v>
      </c>
      <c r="AM4" s="299" t="s">
        <v>269</v>
      </c>
      <c r="AP4" s="299" t="s">
        <v>270</v>
      </c>
      <c r="BW4" s="299" t="s">
        <v>269</v>
      </c>
      <c r="BZ4" s="299" t="s">
        <v>270</v>
      </c>
      <c r="DG4" s="299" t="s">
        <v>269</v>
      </c>
      <c r="DJ4" s="299" t="s">
        <v>270</v>
      </c>
      <c r="EQ4" s="299" t="s">
        <v>269</v>
      </c>
      <c r="ET4" s="299" t="s">
        <v>270</v>
      </c>
      <c r="GA4" s="299" t="s">
        <v>269</v>
      </c>
      <c r="GD4" s="299" t="s">
        <v>270</v>
      </c>
    </row>
    <row r="5" spans="1:223" x14ac:dyDescent="0.2">
      <c r="C5" s="299">
        <v>1</v>
      </c>
      <c r="F5" s="299">
        <v>1</v>
      </c>
      <c r="AM5" s="299">
        <v>1</v>
      </c>
      <c r="AP5" s="299">
        <v>1</v>
      </c>
      <c r="BW5" s="299">
        <v>1</v>
      </c>
      <c r="BZ5" s="299">
        <v>1</v>
      </c>
      <c r="DG5" s="299">
        <v>1</v>
      </c>
      <c r="DJ5" s="299">
        <v>1</v>
      </c>
      <c r="EQ5" s="299">
        <v>1</v>
      </c>
      <c r="ET5" s="299">
        <v>1</v>
      </c>
      <c r="GA5" s="299">
        <v>1</v>
      </c>
      <c r="GD5" s="299">
        <v>1</v>
      </c>
    </row>
    <row r="6" spans="1:223" x14ac:dyDescent="0.2">
      <c r="C6" s="299" t="s">
        <v>317</v>
      </c>
      <c r="F6" s="299" t="s">
        <v>271</v>
      </c>
      <c r="I6" s="299" t="s">
        <v>272</v>
      </c>
      <c r="L6" s="299" t="s">
        <v>273</v>
      </c>
      <c r="O6" s="299"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99" t="s">
        <v>317</v>
      </c>
      <c r="AP6" s="299" t="s">
        <v>271</v>
      </c>
      <c r="AS6" s="299" t="s">
        <v>272</v>
      </c>
      <c r="AV6" s="299" t="s">
        <v>273</v>
      </c>
      <c r="AY6" s="299"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99" t="s">
        <v>317</v>
      </c>
      <c r="BZ6" s="299" t="s">
        <v>271</v>
      </c>
      <c r="CC6" s="299" t="s">
        <v>272</v>
      </c>
      <c r="CF6" s="299" t="s">
        <v>273</v>
      </c>
      <c r="CI6" s="299"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c r="DG6" s="299" t="s">
        <v>317</v>
      </c>
      <c r="DJ6" s="299" t="s">
        <v>271</v>
      </c>
      <c r="DM6" s="299" t="s">
        <v>272</v>
      </c>
      <c r="DP6" s="299" t="s">
        <v>273</v>
      </c>
      <c r="DS6" s="299" t="s">
        <v>274</v>
      </c>
      <c r="DV6" s="211" t="s">
        <v>275</v>
      </c>
      <c r="DW6" s="211"/>
      <c r="DX6" s="211"/>
      <c r="DY6" s="211" t="s">
        <v>278</v>
      </c>
      <c r="DZ6" s="211"/>
      <c r="EA6" s="211"/>
      <c r="EB6" s="211" t="s">
        <v>279</v>
      </c>
      <c r="EC6" s="211"/>
      <c r="ED6" s="211"/>
      <c r="EE6" s="211" t="s">
        <v>318</v>
      </c>
      <c r="EF6" s="211"/>
      <c r="EG6" s="211"/>
      <c r="EH6" s="211" t="s">
        <v>319</v>
      </c>
      <c r="EI6" s="211"/>
      <c r="EJ6" s="211"/>
      <c r="EK6" s="211" t="s">
        <v>320</v>
      </c>
      <c r="EL6" s="211"/>
      <c r="EM6" s="211"/>
      <c r="EN6" s="211" t="s">
        <v>321</v>
      </c>
      <c r="EO6" s="211"/>
      <c r="EP6" s="211"/>
      <c r="EQ6" s="299" t="s">
        <v>317</v>
      </c>
      <c r="ET6" s="299" t="s">
        <v>271</v>
      </c>
      <c r="EW6" s="299" t="s">
        <v>272</v>
      </c>
      <c r="EZ6" s="299" t="s">
        <v>273</v>
      </c>
      <c r="FC6" s="299" t="s">
        <v>274</v>
      </c>
      <c r="FF6" s="211" t="s">
        <v>275</v>
      </c>
      <c r="FG6" s="211"/>
      <c r="FH6" s="211"/>
      <c r="FI6" s="211" t="s">
        <v>278</v>
      </c>
      <c r="FJ6" s="211"/>
      <c r="FK6" s="211"/>
      <c r="FL6" s="211" t="s">
        <v>279</v>
      </c>
      <c r="FM6" s="211"/>
      <c r="FN6" s="211"/>
      <c r="FO6" s="211" t="s">
        <v>318</v>
      </c>
      <c r="FP6" s="211"/>
      <c r="FQ6" s="211"/>
      <c r="FR6" s="211" t="s">
        <v>319</v>
      </c>
      <c r="FS6" s="211"/>
      <c r="FT6" s="211"/>
      <c r="FU6" s="211" t="s">
        <v>320</v>
      </c>
      <c r="FV6" s="211"/>
      <c r="FW6" s="211"/>
      <c r="FX6" s="211" t="s">
        <v>321</v>
      </c>
      <c r="FY6" s="211"/>
      <c r="FZ6" s="211"/>
      <c r="GA6" s="299" t="s">
        <v>317</v>
      </c>
      <c r="GD6" s="299" t="s">
        <v>271</v>
      </c>
      <c r="GG6" s="299" t="s">
        <v>272</v>
      </c>
      <c r="GJ6" s="299" t="s">
        <v>273</v>
      </c>
      <c r="GM6" s="299" t="s">
        <v>274</v>
      </c>
      <c r="GP6" s="211" t="s">
        <v>275</v>
      </c>
      <c r="GQ6" s="211"/>
      <c r="GR6" s="211"/>
      <c r="GS6" s="211" t="s">
        <v>278</v>
      </c>
      <c r="GT6" s="211"/>
      <c r="GU6" s="211"/>
      <c r="GV6" s="211" t="s">
        <v>279</v>
      </c>
      <c r="GW6" s="211"/>
      <c r="GX6" s="211"/>
      <c r="GY6" s="211" t="s">
        <v>318</v>
      </c>
      <c r="GZ6" s="211"/>
      <c r="HA6" s="211"/>
      <c r="HB6" s="211" t="s">
        <v>319</v>
      </c>
      <c r="HC6" s="211"/>
      <c r="HD6" s="211"/>
      <c r="HE6" s="211" t="s">
        <v>320</v>
      </c>
      <c r="HF6" s="211"/>
      <c r="HG6" s="211"/>
      <c r="HH6" s="211" t="s">
        <v>321</v>
      </c>
      <c r="HI6" s="211"/>
      <c r="HJ6" s="211"/>
    </row>
    <row r="7" spans="1:223" x14ac:dyDescent="0.2">
      <c r="C7" s="299" t="s">
        <v>53</v>
      </c>
      <c r="D7" s="299" t="s">
        <v>54</v>
      </c>
      <c r="E7" s="299" t="s">
        <v>55</v>
      </c>
      <c r="F7" s="299">
        <v>1</v>
      </c>
      <c r="I7" s="299">
        <v>1</v>
      </c>
      <c r="L7" s="299">
        <v>1</v>
      </c>
      <c r="O7" s="299">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99" t="s">
        <v>53</v>
      </c>
      <c r="AN7" s="299" t="s">
        <v>54</v>
      </c>
      <c r="AO7" s="299" t="s">
        <v>55</v>
      </c>
      <c r="AP7" s="299">
        <v>1</v>
      </c>
      <c r="AS7" s="299">
        <v>1</v>
      </c>
      <c r="AV7" s="299">
        <v>1</v>
      </c>
      <c r="AY7" s="299">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99" t="s">
        <v>53</v>
      </c>
      <c r="BX7" s="299" t="s">
        <v>54</v>
      </c>
      <c r="BY7" s="299" t="s">
        <v>55</v>
      </c>
      <c r="BZ7" s="299">
        <v>1</v>
      </c>
      <c r="CC7" s="299">
        <v>1</v>
      </c>
      <c r="CF7" s="299">
        <v>1</v>
      </c>
      <c r="CI7" s="299">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c r="DG7" s="299" t="s">
        <v>53</v>
      </c>
      <c r="DH7" s="299" t="s">
        <v>54</v>
      </c>
      <c r="DI7" s="299" t="s">
        <v>55</v>
      </c>
      <c r="DJ7" s="299">
        <v>1</v>
      </c>
      <c r="DM7" s="299">
        <v>1</v>
      </c>
      <c r="DP7" s="299">
        <v>1</v>
      </c>
      <c r="DS7" s="299">
        <v>1</v>
      </c>
      <c r="DV7" s="211" t="s">
        <v>64</v>
      </c>
      <c r="DW7" s="211"/>
      <c r="DX7" s="211"/>
      <c r="DY7" s="211" t="s">
        <v>64</v>
      </c>
      <c r="DZ7" s="211"/>
      <c r="EA7" s="211"/>
      <c r="EB7" s="211" t="s">
        <v>64</v>
      </c>
      <c r="EC7" s="211"/>
      <c r="ED7" s="211"/>
      <c r="EE7" s="211" t="s">
        <v>64</v>
      </c>
      <c r="EF7" s="211"/>
      <c r="EG7" s="211"/>
      <c r="EH7" s="211" t="s">
        <v>64</v>
      </c>
      <c r="EI7" s="211"/>
      <c r="EJ7" s="211"/>
      <c r="EK7" s="211" t="s">
        <v>64</v>
      </c>
      <c r="EL7" s="211"/>
      <c r="EM7" s="211"/>
      <c r="EN7" s="211" t="s">
        <v>64</v>
      </c>
      <c r="EO7" s="211"/>
      <c r="EP7" s="211"/>
      <c r="EQ7" s="299" t="s">
        <v>53</v>
      </c>
      <c r="ER7" s="299" t="s">
        <v>54</v>
      </c>
      <c r="ES7" s="299" t="s">
        <v>55</v>
      </c>
      <c r="ET7" s="299">
        <v>1</v>
      </c>
      <c r="EW7" s="299">
        <v>1</v>
      </c>
      <c r="EZ7" s="299">
        <v>1</v>
      </c>
      <c r="FC7" s="299">
        <v>1</v>
      </c>
      <c r="FF7" s="211" t="s">
        <v>64</v>
      </c>
      <c r="FG7" s="211"/>
      <c r="FH7" s="211"/>
      <c r="FI7" s="211" t="s">
        <v>64</v>
      </c>
      <c r="FJ7" s="211"/>
      <c r="FK7" s="211"/>
      <c r="FL7" s="211" t="s">
        <v>64</v>
      </c>
      <c r="FM7" s="211"/>
      <c r="FN7" s="211"/>
      <c r="FO7" s="211" t="s">
        <v>64</v>
      </c>
      <c r="FP7" s="211"/>
      <c r="FQ7" s="211"/>
      <c r="FR7" s="211" t="s">
        <v>64</v>
      </c>
      <c r="FS7" s="211"/>
      <c r="FT7" s="211"/>
      <c r="FU7" s="211" t="s">
        <v>64</v>
      </c>
      <c r="FV7" s="211"/>
      <c r="FW7" s="211"/>
      <c r="FX7" s="211" t="s">
        <v>64</v>
      </c>
      <c r="FY7" s="211"/>
      <c r="FZ7" s="211"/>
      <c r="GA7" s="299" t="s">
        <v>53</v>
      </c>
      <c r="GB7" s="299" t="s">
        <v>54</v>
      </c>
      <c r="GC7" s="299" t="s">
        <v>55</v>
      </c>
      <c r="GD7" s="299">
        <v>1</v>
      </c>
      <c r="GG7" s="299">
        <v>1</v>
      </c>
      <c r="GJ7" s="299">
        <v>1</v>
      </c>
      <c r="GM7" s="299">
        <v>1</v>
      </c>
      <c r="GP7" s="211" t="s">
        <v>64</v>
      </c>
      <c r="GQ7" s="211"/>
      <c r="GR7" s="211"/>
      <c r="GS7" s="211" t="s">
        <v>64</v>
      </c>
      <c r="GT7" s="211"/>
      <c r="GU7" s="211"/>
      <c r="GV7" s="211" t="s">
        <v>64</v>
      </c>
      <c r="GW7" s="211"/>
      <c r="GX7" s="211"/>
      <c r="GY7" s="211" t="s">
        <v>64</v>
      </c>
      <c r="GZ7" s="211"/>
      <c r="HA7" s="211"/>
      <c r="HB7" s="211" t="s">
        <v>64</v>
      </c>
      <c r="HC7" s="211"/>
      <c r="HD7" s="211"/>
      <c r="HE7" s="211" t="s">
        <v>64</v>
      </c>
      <c r="HF7" s="211"/>
      <c r="HG7" s="211"/>
      <c r="HH7" s="211" t="s">
        <v>64</v>
      </c>
      <c r="HI7" s="211"/>
      <c r="HJ7" s="211"/>
    </row>
    <row r="8" spans="1:223" x14ac:dyDescent="0.2">
      <c r="C8" s="299" t="s">
        <v>76</v>
      </c>
      <c r="D8" s="299" t="s">
        <v>76</v>
      </c>
      <c r="E8" s="299" t="s">
        <v>76</v>
      </c>
      <c r="F8" s="299" t="s">
        <v>317</v>
      </c>
      <c r="I8" s="299" t="s">
        <v>317</v>
      </c>
      <c r="L8" s="299" t="s">
        <v>317</v>
      </c>
      <c r="O8" s="299"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99" t="s">
        <v>76</v>
      </c>
      <c r="AN8" s="299" t="s">
        <v>76</v>
      </c>
      <c r="AO8" s="299" t="s">
        <v>76</v>
      </c>
      <c r="AP8" s="299" t="s">
        <v>317</v>
      </c>
      <c r="AS8" s="299" t="s">
        <v>317</v>
      </c>
      <c r="AV8" s="299" t="s">
        <v>317</v>
      </c>
      <c r="AY8" s="299"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99" t="s">
        <v>76</v>
      </c>
      <c r="BX8" s="299" t="s">
        <v>76</v>
      </c>
      <c r="BY8" s="299" t="s">
        <v>76</v>
      </c>
      <c r="BZ8" s="299" t="s">
        <v>317</v>
      </c>
      <c r="CC8" s="299" t="s">
        <v>317</v>
      </c>
      <c r="CF8" s="299" t="s">
        <v>317</v>
      </c>
      <c r="CI8" s="299"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c r="DG8" s="299" t="s">
        <v>76</v>
      </c>
      <c r="DH8" s="299" t="s">
        <v>76</v>
      </c>
      <c r="DI8" s="299" t="s">
        <v>76</v>
      </c>
      <c r="DJ8" s="299" t="s">
        <v>317</v>
      </c>
      <c r="DM8" s="299" t="s">
        <v>317</v>
      </c>
      <c r="DP8" s="299" t="s">
        <v>317</v>
      </c>
      <c r="DS8" s="299" t="s">
        <v>317</v>
      </c>
      <c r="DV8" s="211" t="s">
        <v>317</v>
      </c>
      <c r="DW8" s="211"/>
      <c r="DX8" s="211"/>
      <c r="DY8" s="211" t="s">
        <v>317</v>
      </c>
      <c r="DZ8" s="211"/>
      <c r="EA8" s="211"/>
      <c r="EB8" s="211" t="s">
        <v>317</v>
      </c>
      <c r="EC8" s="211"/>
      <c r="ED8" s="211"/>
      <c r="EE8" s="211" t="s">
        <v>317</v>
      </c>
      <c r="EF8" s="211"/>
      <c r="EG8" s="211"/>
      <c r="EH8" s="211" t="s">
        <v>317</v>
      </c>
      <c r="EI8" s="211"/>
      <c r="EJ8" s="211"/>
      <c r="EK8" s="211" t="s">
        <v>317</v>
      </c>
      <c r="EL8" s="211"/>
      <c r="EM8" s="211"/>
      <c r="EN8" s="211" t="s">
        <v>317</v>
      </c>
      <c r="EO8" s="211"/>
      <c r="EP8" s="211"/>
      <c r="EQ8" s="299" t="s">
        <v>76</v>
      </c>
      <c r="ER8" s="299" t="s">
        <v>76</v>
      </c>
      <c r="ES8" s="299" t="s">
        <v>76</v>
      </c>
      <c r="ET8" s="299" t="s">
        <v>317</v>
      </c>
      <c r="EW8" s="299" t="s">
        <v>317</v>
      </c>
      <c r="EZ8" s="299" t="s">
        <v>317</v>
      </c>
      <c r="FC8" s="299" t="s">
        <v>317</v>
      </c>
      <c r="FF8" s="211" t="s">
        <v>317</v>
      </c>
      <c r="FG8" s="211"/>
      <c r="FH8" s="211"/>
      <c r="FI8" s="211" t="s">
        <v>317</v>
      </c>
      <c r="FJ8" s="211"/>
      <c r="FK8" s="211"/>
      <c r="FL8" s="211" t="s">
        <v>317</v>
      </c>
      <c r="FM8" s="211"/>
      <c r="FN8" s="211"/>
      <c r="FO8" s="211" t="s">
        <v>317</v>
      </c>
      <c r="FP8" s="211"/>
      <c r="FQ8" s="211"/>
      <c r="FR8" s="211" t="s">
        <v>317</v>
      </c>
      <c r="FS8" s="211"/>
      <c r="FT8" s="211"/>
      <c r="FU8" s="211" t="s">
        <v>317</v>
      </c>
      <c r="FV8" s="211"/>
      <c r="FW8" s="211"/>
      <c r="FX8" s="211" t="s">
        <v>317</v>
      </c>
      <c r="FY8" s="211"/>
      <c r="FZ8" s="211"/>
      <c r="GA8" s="299" t="s">
        <v>76</v>
      </c>
      <c r="GB8" s="299" t="s">
        <v>76</v>
      </c>
      <c r="GC8" s="299" t="s">
        <v>76</v>
      </c>
      <c r="GD8" s="299" t="s">
        <v>317</v>
      </c>
      <c r="GG8" s="299" t="s">
        <v>317</v>
      </c>
      <c r="GJ8" s="299" t="s">
        <v>317</v>
      </c>
      <c r="GM8" s="299" t="s">
        <v>317</v>
      </c>
      <c r="GP8" s="211" t="s">
        <v>317</v>
      </c>
      <c r="GQ8" s="211"/>
      <c r="GR8" s="211"/>
      <c r="GS8" s="211" t="s">
        <v>317</v>
      </c>
      <c r="GT8" s="211"/>
      <c r="GU8" s="211"/>
      <c r="GV8" s="211" t="s">
        <v>317</v>
      </c>
      <c r="GW8" s="211"/>
      <c r="GX8" s="211"/>
      <c r="GY8" s="211" t="s">
        <v>317</v>
      </c>
      <c r="GZ8" s="211"/>
      <c r="HA8" s="211"/>
      <c r="HB8" s="211" t="s">
        <v>317</v>
      </c>
      <c r="HC8" s="211"/>
      <c r="HD8" s="211"/>
      <c r="HE8" s="211" t="s">
        <v>317</v>
      </c>
      <c r="HF8" s="211"/>
      <c r="HG8" s="211"/>
      <c r="HH8" s="211" t="s">
        <v>317</v>
      </c>
      <c r="HI8" s="211"/>
      <c r="HJ8" s="211"/>
    </row>
    <row r="9" spans="1:223" x14ac:dyDescent="0.2">
      <c r="C9" s="299" t="s">
        <v>53</v>
      </c>
      <c r="D9" s="299" t="s">
        <v>54</v>
      </c>
      <c r="E9" s="299" t="s">
        <v>55</v>
      </c>
      <c r="F9" s="299" t="s">
        <v>53</v>
      </c>
      <c r="G9" s="299" t="s">
        <v>54</v>
      </c>
      <c r="H9" s="299" t="s">
        <v>55</v>
      </c>
      <c r="I9" s="299" t="s">
        <v>53</v>
      </c>
      <c r="J9" s="299" t="s">
        <v>54</v>
      </c>
      <c r="K9" s="299" t="s">
        <v>55</v>
      </c>
      <c r="L9" s="299" t="s">
        <v>53</v>
      </c>
      <c r="M9" s="299" t="s">
        <v>54</v>
      </c>
      <c r="N9" s="299" t="s">
        <v>55</v>
      </c>
      <c r="O9" s="299" t="s">
        <v>53</v>
      </c>
      <c r="P9" s="299" t="s">
        <v>54</v>
      </c>
      <c r="Q9" s="29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99" t="s">
        <v>53</v>
      </c>
      <c r="AN9" s="299" t="s">
        <v>54</v>
      </c>
      <c r="AO9" s="299" t="s">
        <v>55</v>
      </c>
      <c r="AP9" s="299" t="s">
        <v>53</v>
      </c>
      <c r="AQ9" s="299" t="s">
        <v>54</v>
      </c>
      <c r="AR9" s="299" t="s">
        <v>55</v>
      </c>
      <c r="AS9" s="299" t="s">
        <v>53</v>
      </c>
      <c r="AT9" s="299" t="s">
        <v>54</v>
      </c>
      <c r="AU9" s="299" t="s">
        <v>55</v>
      </c>
      <c r="AV9" s="299" t="s">
        <v>53</v>
      </c>
      <c r="AW9" s="299" t="s">
        <v>54</v>
      </c>
      <c r="AX9" s="299" t="s">
        <v>55</v>
      </c>
      <c r="AY9" s="299" t="s">
        <v>53</v>
      </c>
      <c r="AZ9" s="299" t="s">
        <v>54</v>
      </c>
      <c r="BA9" s="29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99" t="s">
        <v>53</v>
      </c>
      <c r="BX9" s="299" t="s">
        <v>54</v>
      </c>
      <c r="BY9" s="299" t="s">
        <v>55</v>
      </c>
      <c r="BZ9" s="299" t="s">
        <v>53</v>
      </c>
      <c r="CA9" s="299" t="s">
        <v>54</v>
      </c>
      <c r="CB9" s="299" t="s">
        <v>55</v>
      </c>
      <c r="CC9" s="299" t="s">
        <v>53</v>
      </c>
      <c r="CD9" s="299" t="s">
        <v>54</v>
      </c>
      <c r="CE9" s="299" t="s">
        <v>55</v>
      </c>
      <c r="CF9" s="299" t="s">
        <v>53</v>
      </c>
      <c r="CG9" s="299" t="s">
        <v>54</v>
      </c>
      <c r="CH9" s="299" t="s">
        <v>55</v>
      </c>
      <c r="CI9" s="299" t="s">
        <v>53</v>
      </c>
      <c r="CJ9" s="299" t="s">
        <v>54</v>
      </c>
      <c r="CK9" s="29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c r="DG9" s="299" t="s">
        <v>53</v>
      </c>
      <c r="DH9" s="299" t="s">
        <v>54</v>
      </c>
      <c r="DI9" s="299" t="s">
        <v>55</v>
      </c>
      <c r="DJ9" s="299" t="s">
        <v>53</v>
      </c>
      <c r="DK9" s="299" t="s">
        <v>54</v>
      </c>
      <c r="DL9" s="299" t="s">
        <v>55</v>
      </c>
      <c r="DM9" s="299" t="s">
        <v>53</v>
      </c>
      <c r="DN9" s="299" t="s">
        <v>54</v>
      </c>
      <c r="DO9" s="299" t="s">
        <v>55</v>
      </c>
      <c r="DP9" s="299" t="s">
        <v>53</v>
      </c>
      <c r="DQ9" s="299" t="s">
        <v>54</v>
      </c>
      <c r="DR9" s="299" t="s">
        <v>55</v>
      </c>
      <c r="DS9" s="299" t="s">
        <v>53</v>
      </c>
      <c r="DT9" s="299" t="s">
        <v>54</v>
      </c>
      <c r="DU9" s="299" t="s">
        <v>55</v>
      </c>
      <c r="DV9" s="211" t="s">
        <v>53</v>
      </c>
      <c r="DW9" s="211" t="s">
        <v>54</v>
      </c>
      <c r="DX9" s="211" t="s">
        <v>55</v>
      </c>
      <c r="DY9" s="211" t="s">
        <v>53</v>
      </c>
      <c r="DZ9" s="211" t="s">
        <v>54</v>
      </c>
      <c r="EA9" s="211" t="s">
        <v>55</v>
      </c>
      <c r="EB9" s="211" t="s">
        <v>53</v>
      </c>
      <c r="EC9" s="211" t="s">
        <v>54</v>
      </c>
      <c r="ED9" s="211" t="s">
        <v>55</v>
      </c>
      <c r="EE9" s="211" t="s">
        <v>53</v>
      </c>
      <c r="EF9" s="211" t="s">
        <v>54</v>
      </c>
      <c r="EG9" s="211" t="s">
        <v>55</v>
      </c>
      <c r="EH9" s="211" t="s">
        <v>53</v>
      </c>
      <c r="EI9" s="211" t="s">
        <v>54</v>
      </c>
      <c r="EJ9" s="211" t="s">
        <v>55</v>
      </c>
      <c r="EK9" s="211" t="s">
        <v>53</v>
      </c>
      <c r="EL9" s="211" t="s">
        <v>54</v>
      </c>
      <c r="EM9" s="211" t="s">
        <v>55</v>
      </c>
      <c r="EN9" s="211" t="s">
        <v>53</v>
      </c>
      <c r="EO9" s="211" t="s">
        <v>54</v>
      </c>
      <c r="EP9" s="211" t="s">
        <v>55</v>
      </c>
      <c r="EQ9" s="299" t="s">
        <v>53</v>
      </c>
      <c r="ER9" s="299" t="s">
        <v>54</v>
      </c>
      <c r="ES9" s="299" t="s">
        <v>55</v>
      </c>
      <c r="ET9" s="299" t="s">
        <v>53</v>
      </c>
      <c r="EU9" s="299" t="s">
        <v>54</v>
      </c>
      <c r="EV9" s="299" t="s">
        <v>55</v>
      </c>
      <c r="EW9" s="299" t="s">
        <v>53</v>
      </c>
      <c r="EX9" s="299" t="s">
        <v>54</v>
      </c>
      <c r="EY9" s="299" t="s">
        <v>55</v>
      </c>
      <c r="EZ9" s="299" t="s">
        <v>53</v>
      </c>
      <c r="FA9" s="299" t="s">
        <v>54</v>
      </c>
      <c r="FB9" s="299" t="s">
        <v>55</v>
      </c>
      <c r="FC9" s="299" t="s">
        <v>53</v>
      </c>
      <c r="FD9" s="299" t="s">
        <v>54</v>
      </c>
      <c r="FE9" s="299" t="s">
        <v>55</v>
      </c>
      <c r="FF9" s="211" t="s">
        <v>53</v>
      </c>
      <c r="FG9" s="211" t="s">
        <v>54</v>
      </c>
      <c r="FH9" s="211" t="s">
        <v>55</v>
      </c>
      <c r="FI9" s="211" t="s">
        <v>53</v>
      </c>
      <c r="FJ9" s="211" t="s">
        <v>54</v>
      </c>
      <c r="FK9" s="211" t="s">
        <v>55</v>
      </c>
      <c r="FL9" s="211" t="s">
        <v>53</v>
      </c>
      <c r="FM9" s="211" t="s">
        <v>54</v>
      </c>
      <c r="FN9" s="211" t="s">
        <v>55</v>
      </c>
      <c r="FO9" s="211" t="s">
        <v>53</v>
      </c>
      <c r="FP9" s="211" t="s">
        <v>54</v>
      </c>
      <c r="FQ9" s="211" t="s">
        <v>55</v>
      </c>
      <c r="FR9" s="211" t="s">
        <v>53</v>
      </c>
      <c r="FS9" s="211" t="s">
        <v>54</v>
      </c>
      <c r="FT9" s="211" t="s">
        <v>55</v>
      </c>
      <c r="FU9" s="211" t="s">
        <v>53</v>
      </c>
      <c r="FV9" s="211" t="s">
        <v>54</v>
      </c>
      <c r="FW9" s="211" t="s">
        <v>55</v>
      </c>
      <c r="FX9" s="211" t="s">
        <v>53</v>
      </c>
      <c r="FY9" s="211" t="s">
        <v>54</v>
      </c>
      <c r="FZ9" s="211" t="s">
        <v>55</v>
      </c>
      <c r="GA9" s="299" t="s">
        <v>53</v>
      </c>
      <c r="GB9" s="299" t="s">
        <v>54</v>
      </c>
      <c r="GC9" s="299" t="s">
        <v>55</v>
      </c>
      <c r="GD9" s="299" t="s">
        <v>53</v>
      </c>
      <c r="GE9" s="299" t="s">
        <v>54</v>
      </c>
      <c r="GF9" s="299" t="s">
        <v>55</v>
      </c>
      <c r="GG9" s="299" t="s">
        <v>53</v>
      </c>
      <c r="GH9" s="299" t="s">
        <v>54</v>
      </c>
      <c r="GI9" s="299" t="s">
        <v>55</v>
      </c>
      <c r="GJ9" s="299" t="s">
        <v>53</v>
      </c>
      <c r="GK9" s="299" t="s">
        <v>54</v>
      </c>
      <c r="GL9" s="299" t="s">
        <v>55</v>
      </c>
      <c r="GM9" s="299" t="s">
        <v>53</v>
      </c>
      <c r="GN9" s="299" t="s">
        <v>54</v>
      </c>
      <c r="GO9" s="299" t="s">
        <v>55</v>
      </c>
      <c r="GP9" s="211" t="s">
        <v>53</v>
      </c>
      <c r="GQ9" s="211" t="s">
        <v>54</v>
      </c>
      <c r="GR9" s="211" t="s">
        <v>55</v>
      </c>
      <c r="GS9" s="211" t="s">
        <v>53</v>
      </c>
      <c r="GT9" s="211" t="s">
        <v>54</v>
      </c>
      <c r="GU9" s="211" t="s">
        <v>55</v>
      </c>
      <c r="GV9" s="211" t="s">
        <v>53</v>
      </c>
      <c r="GW9" s="211" t="s">
        <v>54</v>
      </c>
      <c r="GX9" s="211" t="s">
        <v>55</v>
      </c>
      <c r="GY9" s="211" t="s">
        <v>53</v>
      </c>
      <c r="GZ9" s="211" t="s">
        <v>54</v>
      </c>
      <c r="HA9" s="211" t="s">
        <v>55</v>
      </c>
      <c r="HB9" s="211" t="s">
        <v>53</v>
      </c>
      <c r="HC9" s="211" t="s">
        <v>54</v>
      </c>
      <c r="HD9" s="211" t="s">
        <v>55</v>
      </c>
      <c r="HE9" s="211" t="s">
        <v>53</v>
      </c>
      <c r="HF9" s="211" t="s">
        <v>54</v>
      </c>
      <c r="HG9" s="211" t="s">
        <v>55</v>
      </c>
      <c r="HH9" s="211" t="s">
        <v>53</v>
      </c>
      <c r="HI9" s="211" t="s">
        <v>54</v>
      </c>
      <c r="HJ9" s="211" t="s">
        <v>55</v>
      </c>
    </row>
    <row r="10" spans="1:223" x14ac:dyDescent="0.2">
      <c r="C10" s="299" t="s">
        <v>76</v>
      </c>
      <c r="D10" s="299" t="s">
        <v>76</v>
      </c>
      <c r="E10" s="299" t="s">
        <v>76</v>
      </c>
      <c r="F10" s="299" t="s">
        <v>76</v>
      </c>
      <c r="G10" s="299" t="s">
        <v>76</v>
      </c>
      <c r="H10" s="299" t="s">
        <v>76</v>
      </c>
      <c r="I10" s="299" t="s">
        <v>76</v>
      </c>
      <c r="J10" s="299" t="s">
        <v>76</v>
      </c>
      <c r="K10" s="299" t="s">
        <v>76</v>
      </c>
      <c r="L10" s="299" t="s">
        <v>76</v>
      </c>
      <c r="M10" s="299" t="s">
        <v>76</v>
      </c>
      <c r="N10" s="299" t="s">
        <v>76</v>
      </c>
      <c r="O10" s="299" t="s">
        <v>76</v>
      </c>
      <c r="P10" s="299" t="s">
        <v>76</v>
      </c>
      <c r="Q10" s="299"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99" t="s">
        <v>76</v>
      </c>
      <c r="AN10" s="299" t="s">
        <v>76</v>
      </c>
      <c r="AO10" s="299" t="s">
        <v>76</v>
      </c>
      <c r="AP10" s="299" t="s">
        <v>76</v>
      </c>
      <c r="AQ10" s="299" t="s">
        <v>76</v>
      </c>
      <c r="AR10" s="299" t="s">
        <v>76</v>
      </c>
      <c r="AS10" s="299" t="s">
        <v>76</v>
      </c>
      <c r="AT10" s="299" t="s">
        <v>76</v>
      </c>
      <c r="AU10" s="299" t="s">
        <v>76</v>
      </c>
      <c r="AV10" s="299" t="s">
        <v>76</v>
      </c>
      <c r="AW10" s="299" t="s">
        <v>76</v>
      </c>
      <c r="AX10" s="299" t="s">
        <v>76</v>
      </c>
      <c r="AY10" s="299" t="s">
        <v>76</v>
      </c>
      <c r="AZ10" s="299" t="s">
        <v>76</v>
      </c>
      <c r="BA10" s="299"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99" t="s">
        <v>76</v>
      </c>
      <c r="BX10" s="299" t="s">
        <v>76</v>
      </c>
      <c r="BY10" s="299" t="s">
        <v>76</v>
      </c>
      <c r="BZ10" s="299" t="s">
        <v>76</v>
      </c>
      <c r="CA10" s="299" t="s">
        <v>76</v>
      </c>
      <c r="CB10" s="299" t="s">
        <v>76</v>
      </c>
      <c r="CC10" s="299" t="s">
        <v>76</v>
      </c>
      <c r="CD10" s="299" t="s">
        <v>76</v>
      </c>
      <c r="CE10" s="299" t="s">
        <v>76</v>
      </c>
      <c r="CF10" s="299" t="s">
        <v>76</v>
      </c>
      <c r="CG10" s="299" t="s">
        <v>76</v>
      </c>
      <c r="CH10" s="299" t="s">
        <v>76</v>
      </c>
      <c r="CI10" s="299" t="s">
        <v>76</v>
      </c>
      <c r="CJ10" s="299" t="s">
        <v>76</v>
      </c>
      <c r="CK10" s="299"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c r="DG10" s="299" t="s">
        <v>76</v>
      </c>
      <c r="DH10" s="299" t="s">
        <v>76</v>
      </c>
      <c r="DI10" s="299" t="s">
        <v>76</v>
      </c>
      <c r="DJ10" s="299" t="s">
        <v>76</v>
      </c>
      <c r="DK10" s="299" t="s">
        <v>76</v>
      </c>
      <c r="DL10" s="299" t="s">
        <v>76</v>
      </c>
      <c r="DM10" s="299" t="s">
        <v>76</v>
      </c>
      <c r="DN10" s="299" t="s">
        <v>76</v>
      </c>
      <c r="DO10" s="299" t="s">
        <v>76</v>
      </c>
      <c r="DP10" s="299" t="s">
        <v>76</v>
      </c>
      <c r="DQ10" s="299" t="s">
        <v>76</v>
      </c>
      <c r="DR10" s="299" t="s">
        <v>76</v>
      </c>
      <c r="DS10" s="299" t="s">
        <v>76</v>
      </c>
      <c r="DT10" s="299" t="s">
        <v>76</v>
      </c>
      <c r="DU10" s="299" t="s">
        <v>76</v>
      </c>
      <c r="DV10" s="211" t="s">
        <v>76</v>
      </c>
      <c r="DW10" s="211" t="s">
        <v>76</v>
      </c>
      <c r="DX10" s="211" t="s">
        <v>76</v>
      </c>
      <c r="DY10" s="211" t="s">
        <v>76</v>
      </c>
      <c r="DZ10" s="211" t="s">
        <v>76</v>
      </c>
      <c r="EA10" s="211" t="s">
        <v>76</v>
      </c>
      <c r="EB10" s="211" t="s">
        <v>76</v>
      </c>
      <c r="EC10" s="211" t="s">
        <v>76</v>
      </c>
      <c r="ED10" s="211" t="s">
        <v>76</v>
      </c>
      <c r="EE10" s="211" t="s">
        <v>76</v>
      </c>
      <c r="EF10" s="211" t="s">
        <v>76</v>
      </c>
      <c r="EG10" s="211" t="s">
        <v>76</v>
      </c>
      <c r="EH10" s="211" t="s">
        <v>76</v>
      </c>
      <c r="EI10" s="211" t="s">
        <v>76</v>
      </c>
      <c r="EJ10" s="211" t="s">
        <v>76</v>
      </c>
      <c r="EK10" s="211" t="s">
        <v>76</v>
      </c>
      <c r="EL10" s="211" t="s">
        <v>76</v>
      </c>
      <c r="EM10" s="211" t="s">
        <v>76</v>
      </c>
      <c r="EN10" s="211" t="s">
        <v>76</v>
      </c>
      <c r="EO10" s="211" t="s">
        <v>76</v>
      </c>
      <c r="EP10" s="211" t="s">
        <v>76</v>
      </c>
      <c r="EQ10" s="299" t="s">
        <v>76</v>
      </c>
      <c r="ER10" s="299" t="s">
        <v>76</v>
      </c>
      <c r="ES10" s="299" t="s">
        <v>76</v>
      </c>
      <c r="ET10" s="299" t="s">
        <v>76</v>
      </c>
      <c r="EU10" s="299" t="s">
        <v>76</v>
      </c>
      <c r="EV10" s="299" t="s">
        <v>76</v>
      </c>
      <c r="EW10" s="299" t="s">
        <v>76</v>
      </c>
      <c r="EX10" s="299" t="s">
        <v>76</v>
      </c>
      <c r="EY10" s="299" t="s">
        <v>76</v>
      </c>
      <c r="EZ10" s="299" t="s">
        <v>76</v>
      </c>
      <c r="FA10" s="299" t="s">
        <v>76</v>
      </c>
      <c r="FB10" s="299" t="s">
        <v>76</v>
      </c>
      <c r="FC10" s="299" t="s">
        <v>76</v>
      </c>
      <c r="FD10" s="299" t="s">
        <v>76</v>
      </c>
      <c r="FE10" s="299" t="s">
        <v>76</v>
      </c>
      <c r="FF10" s="211" t="s">
        <v>76</v>
      </c>
      <c r="FG10" s="211" t="s">
        <v>76</v>
      </c>
      <c r="FH10" s="211" t="s">
        <v>76</v>
      </c>
      <c r="FI10" s="211" t="s">
        <v>76</v>
      </c>
      <c r="FJ10" s="211" t="s">
        <v>76</v>
      </c>
      <c r="FK10" s="211" t="s">
        <v>76</v>
      </c>
      <c r="FL10" s="211" t="s">
        <v>76</v>
      </c>
      <c r="FM10" s="211" t="s">
        <v>76</v>
      </c>
      <c r="FN10" s="211" t="s">
        <v>76</v>
      </c>
      <c r="FO10" s="211" t="s">
        <v>76</v>
      </c>
      <c r="FP10" s="211" t="s">
        <v>76</v>
      </c>
      <c r="FQ10" s="211" t="s">
        <v>76</v>
      </c>
      <c r="FR10" s="211" t="s">
        <v>76</v>
      </c>
      <c r="FS10" s="211" t="s">
        <v>76</v>
      </c>
      <c r="FT10" s="211" t="s">
        <v>76</v>
      </c>
      <c r="FU10" s="211" t="s">
        <v>76</v>
      </c>
      <c r="FV10" s="211" t="s">
        <v>76</v>
      </c>
      <c r="FW10" s="211" t="s">
        <v>76</v>
      </c>
      <c r="FX10" s="211" t="s">
        <v>76</v>
      </c>
      <c r="FY10" s="211" t="s">
        <v>76</v>
      </c>
      <c r="FZ10" s="211" t="s">
        <v>76</v>
      </c>
      <c r="GA10" s="299" t="s">
        <v>76</v>
      </c>
      <c r="GB10" s="299" t="s">
        <v>76</v>
      </c>
      <c r="GC10" s="299" t="s">
        <v>76</v>
      </c>
      <c r="GD10" s="299" t="s">
        <v>76</v>
      </c>
      <c r="GE10" s="299" t="s">
        <v>76</v>
      </c>
      <c r="GF10" s="299" t="s">
        <v>76</v>
      </c>
      <c r="GG10" s="299" t="s">
        <v>76</v>
      </c>
      <c r="GH10" s="299" t="s">
        <v>76</v>
      </c>
      <c r="GI10" s="299" t="s">
        <v>76</v>
      </c>
      <c r="GJ10" s="299" t="s">
        <v>76</v>
      </c>
      <c r="GK10" s="299" t="s">
        <v>76</v>
      </c>
      <c r="GL10" s="299" t="s">
        <v>76</v>
      </c>
      <c r="GM10" s="299" t="s">
        <v>76</v>
      </c>
      <c r="GN10" s="299" t="s">
        <v>76</v>
      </c>
      <c r="GO10" s="299" t="s">
        <v>76</v>
      </c>
      <c r="GP10" s="211" t="s">
        <v>76</v>
      </c>
      <c r="GQ10" s="211" t="s">
        <v>76</v>
      </c>
      <c r="GR10" s="211" t="s">
        <v>76</v>
      </c>
      <c r="GS10" s="211" t="s">
        <v>76</v>
      </c>
      <c r="GT10" s="211" t="s">
        <v>76</v>
      </c>
      <c r="GU10" s="211" t="s">
        <v>76</v>
      </c>
      <c r="GV10" s="211" t="s">
        <v>76</v>
      </c>
      <c r="GW10" s="211" t="s">
        <v>76</v>
      </c>
      <c r="GX10" s="211" t="s">
        <v>76</v>
      </c>
      <c r="GY10" s="211" t="s">
        <v>76</v>
      </c>
      <c r="GZ10" s="211" t="s">
        <v>76</v>
      </c>
      <c r="HA10" s="211" t="s">
        <v>76</v>
      </c>
      <c r="HB10" s="211" t="s">
        <v>76</v>
      </c>
      <c r="HC10" s="211" t="s">
        <v>76</v>
      </c>
      <c r="HD10" s="211" t="s">
        <v>76</v>
      </c>
      <c r="HE10" s="211" t="s">
        <v>76</v>
      </c>
      <c r="HF10" s="211" t="s">
        <v>76</v>
      </c>
      <c r="HG10" s="211" t="s">
        <v>76</v>
      </c>
      <c r="HH10" s="211" t="s">
        <v>76</v>
      </c>
      <c r="HI10" s="211" t="s">
        <v>76</v>
      </c>
      <c r="HJ10" s="211" t="s">
        <v>76</v>
      </c>
    </row>
    <row r="11" spans="1:223" x14ac:dyDescent="0.2">
      <c r="A11" s="299" t="s">
        <v>102</v>
      </c>
      <c r="B11" s="299" t="s">
        <v>25</v>
      </c>
      <c r="C11" s="299">
        <v>16286</v>
      </c>
      <c r="D11" s="299">
        <v>15953</v>
      </c>
      <c r="E11" s="299">
        <v>32239</v>
      </c>
      <c r="F11" s="299">
        <v>89.9</v>
      </c>
      <c r="G11" s="299">
        <v>85.2</v>
      </c>
      <c r="H11" s="299">
        <v>87.6</v>
      </c>
      <c r="I11" s="299">
        <v>72.099999999999994</v>
      </c>
      <c r="J11" s="299">
        <v>65.8</v>
      </c>
      <c r="K11" s="299">
        <v>69</v>
      </c>
      <c r="L11" s="299">
        <v>99</v>
      </c>
      <c r="M11" s="299">
        <v>98</v>
      </c>
      <c r="N11" s="299">
        <v>98.5</v>
      </c>
      <c r="O11" s="299">
        <v>98.4</v>
      </c>
      <c r="P11" s="299">
        <v>97.2</v>
      </c>
      <c r="Q11" s="299">
        <v>97.8</v>
      </c>
      <c r="R11" s="299" t="s">
        <v>119</v>
      </c>
      <c r="S11" s="299" t="s">
        <v>119</v>
      </c>
      <c r="T11" s="299" t="s">
        <v>119</v>
      </c>
      <c r="U11" s="299" t="s">
        <v>119</v>
      </c>
      <c r="V11" s="299" t="s">
        <v>119</v>
      </c>
      <c r="W11" s="299" t="s">
        <v>119</v>
      </c>
      <c r="X11" s="299" t="s">
        <v>119</v>
      </c>
      <c r="Y11" s="299" t="s">
        <v>119</v>
      </c>
      <c r="Z11" s="299" t="s">
        <v>119</v>
      </c>
      <c r="AA11" s="299" t="s">
        <v>119</v>
      </c>
      <c r="AB11" s="299" t="s">
        <v>119</v>
      </c>
      <c r="AC11" s="299" t="s">
        <v>119</v>
      </c>
      <c r="AD11" s="299" t="s">
        <v>119</v>
      </c>
      <c r="AE11" s="299" t="s">
        <v>119</v>
      </c>
      <c r="AF11" s="299" t="s">
        <v>119</v>
      </c>
      <c r="AG11" s="299" t="s">
        <v>119</v>
      </c>
      <c r="AH11" s="299" t="s">
        <v>119</v>
      </c>
      <c r="AI11" s="299" t="s">
        <v>119</v>
      </c>
      <c r="AJ11" s="299" t="s">
        <v>119</v>
      </c>
      <c r="AK11" s="299" t="s">
        <v>119</v>
      </c>
      <c r="AL11" s="299" t="s">
        <v>119</v>
      </c>
      <c r="AM11" s="299">
        <v>9038</v>
      </c>
      <c r="AN11" s="299">
        <v>7482</v>
      </c>
      <c r="AO11" s="299">
        <v>16520</v>
      </c>
      <c r="AP11" s="299">
        <v>86.3</v>
      </c>
      <c r="AQ11" s="299">
        <v>80.2</v>
      </c>
      <c r="AR11" s="299">
        <v>83.5</v>
      </c>
      <c r="AS11" s="299">
        <v>65.400000000000006</v>
      </c>
      <c r="AT11" s="299">
        <v>56.2</v>
      </c>
      <c r="AU11" s="299">
        <v>61.2</v>
      </c>
      <c r="AV11" s="299">
        <v>98.5</v>
      </c>
      <c r="AW11" s="299">
        <v>97.6</v>
      </c>
      <c r="AX11" s="299">
        <v>98.1</v>
      </c>
      <c r="AY11" s="299">
        <v>97.7</v>
      </c>
      <c r="AZ11" s="299">
        <v>96.6</v>
      </c>
      <c r="BA11" s="299">
        <v>97.2</v>
      </c>
      <c r="BB11" s="299" t="s">
        <v>119</v>
      </c>
      <c r="BC11" s="299" t="s">
        <v>119</v>
      </c>
      <c r="BD11" s="299" t="s">
        <v>119</v>
      </c>
      <c r="BE11" s="299" t="s">
        <v>119</v>
      </c>
      <c r="BF11" s="299" t="s">
        <v>119</v>
      </c>
      <c r="BG11" s="299" t="s">
        <v>119</v>
      </c>
      <c r="BH11" s="299" t="s">
        <v>119</v>
      </c>
      <c r="BI11" s="299" t="s">
        <v>119</v>
      </c>
      <c r="BJ11" s="299" t="s">
        <v>119</v>
      </c>
      <c r="BK11" s="299" t="s">
        <v>119</v>
      </c>
      <c r="BL11" s="299" t="s">
        <v>119</v>
      </c>
      <c r="BM11" s="299" t="s">
        <v>119</v>
      </c>
      <c r="BN11" s="299" t="s">
        <v>119</v>
      </c>
      <c r="BO11" s="299" t="s">
        <v>119</v>
      </c>
      <c r="BP11" s="299" t="s">
        <v>119</v>
      </c>
      <c r="BQ11" s="299" t="s">
        <v>119</v>
      </c>
      <c r="BR11" s="299" t="s">
        <v>119</v>
      </c>
      <c r="BS11" s="299" t="s">
        <v>119</v>
      </c>
      <c r="BT11" s="299" t="s">
        <v>119</v>
      </c>
      <c r="BU11" s="299" t="s">
        <v>119</v>
      </c>
      <c r="BV11" s="299" t="s">
        <v>119</v>
      </c>
      <c r="BW11" s="299">
        <v>975</v>
      </c>
      <c r="BX11" s="299">
        <v>906</v>
      </c>
      <c r="BY11" s="299">
        <v>1881</v>
      </c>
      <c r="BZ11" s="299">
        <v>95.5</v>
      </c>
      <c r="CA11" s="299">
        <v>92.4</v>
      </c>
      <c r="CB11" s="299">
        <v>94</v>
      </c>
      <c r="CC11" s="299">
        <v>86.1</v>
      </c>
      <c r="CD11" s="299">
        <v>78</v>
      </c>
      <c r="CE11" s="299">
        <v>82.2</v>
      </c>
      <c r="CF11" s="299">
        <v>98.8</v>
      </c>
      <c r="CG11" s="299">
        <v>98.3</v>
      </c>
      <c r="CH11" s="299">
        <v>98.6</v>
      </c>
      <c r="CI11" s="299">
        <v>98.4</v>
      </c>
      <c r="CJ11" s="299">
        <v>97.6</v>
      </c>
      <c r="CK11" s="299">
        <v>98</v>
      </c>
      <c r="CL11" s="299" t="s">
        <v>119</v>
      </c>
      <c r="CM11" s="299" t="s">
        <v>119</v>
      </c>
      <c r="CN11" s="299" t="s">
        <v>119</v>
      </c>
      <c r="CO11" s="299" t="s">
        <v>119</v>
      </c>
      <c r="CP11" s="299" t="s">
        <v>119</v>
      </c>
      <c r="CQ11" s="299" t="s">
        <v>119</v>
      </c>
      <c r="CR11" s="299" t="s">
        <v>119</v>
      </c>
      <c r="CS11" s="299" t="s">
        <v>119</v>
      </c>
      <c r="CT11" s="299" t="s">
        <v>119</v>
      </c>
      <c r="CU11" s="299" t="s">
        <v>119</v>
      </c>
      <c r="CV11" s="299" t="s">
        <v>119</v>
      </c>
      <c r="CW11" s="299" t="s">
        <v>119</v>
      </c>
      <c r="CX11" s="299" t="s">
        <v>119</v>
      </c>
      <c r="CY11" s="299" t="s">
        <v>119</v>
      </c>
      <c r="CZ11" s="299" t="s">
        <v>119</v>
      </c>
      <c r="DA11" s="299" t="s">
        <v>119</v>
      </c>
      <c r="DB11" s="299" t="s">
        <v>119</v>
      </c>
      <c r="DC11" s="299" t="s">
        <v>119</v>
      </c>
      <c r="DD11" s="299" t="s">
        <v>119</v>
      </c>
      <c r="DE11" s="299" t="s">
        <v>119</v>
      </c>
      <c r="DF11" s="299" t="s">
        <v>119</v>
      </c>
      <c r="DG11" s="299">
        <v>6984</v>
      </c>
      <c r="DH11" s="299">
        <v>6234</v>
      </c>
      <c r="DI11" s="299">
        <v>13218</v>
      </c>
      <c r="DJ11" s="299">
        <v>87.7</v>
      </c>
      <c r="DK11" s="299">
        <v>84.4</v>
      </c>
      <c r="DL11" s="299">
        <v>86.1</v>
      </c>
      <c r="DM11" s="299">
        <v>68.3</v>
      </c>
      <c r="DN11" s="299">
        <v>64.8</v>
      </c>
      <c r="DO11" s="299">
        <v>66.599999999999994</v>
      </c>
      <c r="DP11" s="299">
        <v>98.2</v>
      </c>
      <c r="DQ11" s="299">
        <v>98.3</v>
      </c>
      <c r="DR11" s="299">
        <v>98.3</v>
      </c>
      <c r="DS11" s="299">
        <v>97.6</v>
      </c>
      <c r="DT11" s="299">
        <v>97.7</v>
      </c>
      <c r="DU11" s="299">
        <v>97.6</v>
      </c>
      <c r="DV11" s="299" t="s">
        <v>119</v>
      </c>
      <c r="DW11" s="299" t="s">
        <v>119</v>
      </c>
      <c r="DX11" s="299" t="s">
        <v>119</v>
      </c>
      <c r="DY11" s="299" t="s">
        <v>119</v>
      </c>
      <c r="DZ11" s="299" t="s">
        <v>119</v>
      </c>
      <c r="EA11" s="299" t="s">
        <v>119</v>
      </c>
      <c r="EB11" s="299" t="s">
        <v>119</v>
      </c>
      <c r="EC11" s="299" t="s">
        <v>119</v>
      </c>
      <c r="ED11" s="299" t="s">
        <v>119</v>
      </c>
      <c r="EE11" s="299" t="s">
        <v>119</v>
      </c>
      <c r="EF11" s="299" t="s">
        <v>119</v>
      </c>
      <c r="EG11" s="299" t="s">
        <v>119</v>
      </c>
      <c r="EH11" s="299" t="s">
        <v>119</v>
      </c>
      <c r="EI11" s="299" t="s">
        <v>119</v>
      </c>
      <c r="EJ11" s="299" t="s">
        <v>119</v>
      </c>
      <c r="EK11" s="299" t="s">
        <v>119</v>
      </c>
      <c r="EL11" s="299" t="s">
        <v>119</v>
      </c>
      <c r="EM11" s="299" t="s">
        <v>119</v>
      </c>
      <c r="EN11" s="299" t="s">
        <v>119</v>
      </c>
      <c r="EO11" s="299" t="s">
        <v>119</v>
      </c>
      <c r="EP11" s="299" t="s">
        <v>119</v>
      </c>
      <c r="EQ11" s="299">
        <v>189202</v>
      </c>
      <c r="ER11" s="299">
        <v>171752</v>
      </c>
      <c r="ES11" s="299">
        <v>360954</v>
      </c>
      <c r="ET11" s="299">
        <v>86.9</v>
      </c>
      <c r="EU11" s="299">
        <v>84.3</v>
      </c>
      <c r="EV11" s="299">
        <v>85.7</v>
      </c>
      <c r="EW11" s="299">
        <v>67.7</v>
      </c>
      <c r="EX11" s="299">
        <v>65.400000000000006</v>
      </c>
      <c r="EY11" s="299">
        <v>66.599999999999994</v>
      </c>
      <c r="EZ11" s="299">
        <v>98.5</v>
      </c>
      <c r="FA11" s="299">
        <v>98.5</v>
      </c>
      <c r="FB11" s="299">
        <v>98.5</v>
      </c>
      <c r="FC11" s="299">
        <v>98</v>
      </c>
      <c r="FD11" s="299">
        <v>98.1</v>
      </c>
      <c r="FE11" s="299">
        <v>98</v>
      </c>
      <c r="FF11" s="299" t="s">
        <v>119</v>
      </c>
      <c r="FG11" s="299" t="s">
        <v>119</v>
      </c>
      <c r="FH11" s="299" t="s">
        <v>119</v>
      </c>
      <c r="FI11" s="299" t="s">
        <v>119</v>
      </c>
      <c r="FJ11" s="299" t="s">
        <v>119</v>
      </c>
      <c r="FK11" s="299" t="s">
        <v>119</v>
      </c>
      <c r="FL11" s="299" t="s">
        <v>119</v>
      </c>
      <c r="FM11" s="299" t="s">
        <v>119</v>
      </c>
      <c r="FN11" s="299" t="s">
        <v>119</v>
      </c>
      <c r="FO11" s="299" t="s">
        <v>119</v>
      </c>
      <c r="FP11" s="299" t="s">
        <v>119</v>
      </c>
      <c r="FQ11" s="299" t="s">
        <v>119</v>
      </c>
      <c r="FR11" s="299" t="s">
        <v>119</v>
      </c>
      <c r="FS11" s="299" t="s">
        <v>119</v>
      </c>
      <c r="FT11" s="299" t="s">
        <v>119</v>
      </c>
      <c r="FU11" s="299" t="s">
        <v>119</v>
      </c>
      <c r="FV11" s="299" t="s">
        <v>119</v>
      </c>
      <c r="FW11" s="299" t="s">
        <v>119</v>
      </c>
      <c r="FX11" s="299" t="s">
        <v>119</v>
      </c>
      <c r="FY11" s="299" t="s">
        <v>119</v>
      </c>
      <c r="FZ11" s="299" t="s">
        <v>119</v>
      </c>
      <c r="GA11" s="299">
        <v>227664</v>
      </c>
      <c r="GB11" s="299">
        <v>207318</v>
      </c>
      <c r="GC11" s="299">
        <v>434982</v>
      </c>
      <c r="GD11" s="299">
        <v>87.1</v>
      </c>
      <c r="GE11" s="299">
        <v>84.2</v>
      </c>
      <c r="GF11" s="299">
        <v>85.7</v>
      </c>
      <c r="GG11" s="299">
        <v>67.900000000000006</v>
      </c>
      <c r="GH11" s="299">
        <v>65</v>
      </c>
      <c r="GI11" s="299">
        <v>66.5</v>
      </c>
      <c r="GJ11" s="299">
        <v>98.5</v>
      </c>
      <c r="GK11" s="299">
        <v>98.4</v>
      </c>
      <c r="GL11" s="299">
        <v>98.4</v>
      </c>
      <c r="GM11" s="299">
        <v>98</v>
      </c>
      <c r="GN11" s="299">
        <v>97.8</v>
      </c>
      <c r="GO11" s="299">
        <v>97.9</v>
      </c>
      <c r="GP11" s="299" t="s">
        <v>119</v>
      </c>
      <c r="GQ11" s="299" t="s">
        <v>119</v>
      </c>
      <c r="GR11" s="299" t="s">
        <v>119</v>
      </c>
      <c r="GS11" s="299" t="s">
        <v>119</v>
      </c>
      <c r="GT11" s="299" t="s">
        <v>119</v>
      </c>
      <c r="GU11" s="299" t="s">
        <v>119</v>
      </c>
      <c r="GV11" s="299" t="s">
        <v>119</v>
      </c>
      <c r="GW11" s="299" t="s">
        <v>119</v>
      </c>
      <c r="GX11" s="299" t="s">
        <v>119</v>
      </c>
      <c r="GY11" s="299" t="s">
        <v>119</v>
      </c>
      <c r="GZ11" s="299" t="s">
        <v>119</v>
      </c>
      <c r="HA11" s="299" t="s">
        <v>119</v>
      </c>
      <c r="HB11" s="299" t="s">
        <v>119</v>
      </c>
      <c r="HC11" s="299" t="s">
        <v>119</v>
      </c>
      <c r="HD11" s="299" t="s">
        <v>119</v>
      </c>
      <c r="HE11" s="299" t="s">
        <v>119</v>
      </c>
      <c r="HF11" s="299" t="s">
        <v>119</v>
      </c>
      <c r="HG11" s="299" t="s">
        <v>119</v>
      </c>
      <c r="HH11" s="299" t="s">
        <v>119</v>
      </c>
      <c r="HI11" s="299" t="s">
        <v>119</v>
      </c>
      <c r="HJ11" s="299" t="s">
        <v>119</v>
      </c>
    </row>
    <row r="12" spans="1:223" x14ac:dyDescent="0.2">
      <c r="B12" s="299" t="s">
        <v>103</v>
      </c>
      <c r="C12" s="299">
        <v>2853</v>
      </c>
      <c r="D12" s="299">
        <v>3868</v>
      </c>
      <c r="E12" s="299">
        <v>6721</v>
      </c>
      <c r="F12" s="299">
        <v>66</v>
      </c>
      <c r="G12" s="299">
        <v>61.1</v>
      </c>
      <c r="H12" s="299">
        <v>63.2</v>
      </c>
      <c r="I12" s="299">
        <v>31.4</v>
      </c>
      <c r="J12" s="299">
        <v>28.7</v>
      </c>
      <c r="K12" s="299">
        <v>29.8</v>
      </c>
      <c r="L12" s="299">
        <v>97.8</v>
      </c>
      <c r="M12" s="299">
        <v>95.9</v>
      </c>
      <c r="N12" s="299">
        <v>96.7</v>
      </c>
      <c r="O12" s="299">
        <v>95.2</v>
      </c>
      <c r="P12" s="299">
        <v>93.5</v>
      </c>
      <c r="Q12" s="299">
        <v>94.2</v>
      </c>
      <c r="R12" s="299" t="s">
        <v>119</v>
      </c>
      <c r="S12" s="299" t="s">
        <v>119</v>
      </c>
      <c r="T12" s="299" t="s">
        <v>119</v>
      </c>
      <c r="U12" s="299" t="s">
        <v>119</v>
      </c>
      <c r="V12" s="299" t="s">
        <v>119</v>
      </c>
      <c r="W12" s="299" t="s">
        <v>119</v>
      </c>
      <c r="X12" s="299" t="s">
        <v>119</v>
      </c>
      <c r="Y12" s="299" t="s">
        <v>119</v>
      </c>
      <c r="Z12" s="299" t="s">
        <v>119</v>
      </c>
      <c r="AA12" s="299" t="s">
        <v>119</v>
      </c>
      <c r="AB12" s="299" t="s">
        <v>119</v>
      </c>
      <c r="AC12" s="299" t="s">
        <v>119</v>
      </c>
      <c r="AD12" s="299" t="s">
        <v>119</v>
      </c>
      <c r="AE12" s="299" t="s">
        <v>119</v>
      </c>
      <c r="AF12" s="299" t="s">
        <v>119</v>
      </c>
      <c r="AG12" s="299" t="s">
        <v>119</v>
      </c>
      <c r="AH12" s="299" t="s">
        <v>119</v>
      </c>
      <c r="AI12" s="299" t="s">
        <v>119</v>
      </c>
      <c r="AJ12" s="299" t="s">
        <v>119</v>
      </c>
      <c r="AK12" s="299" t="s">
        <v>119</v>
      </c>
      <c r="AL12" s="299" t="s">
        <v>119</v>
      </c>
      <c r="AM12" s="299">
        <v>2009</v>
      </c>
      <c r="AN12" s="299">
        <v>2431</v>
      </c>
      <c r="AO12" s="299">
        <v>4440</v>
      </c>
      <c r="AP12" s="299">
        <v>66.3</v>
      </c>
      <c r="AQ12" s="299">
        <v>61</v>
      </c>
      <c r="AR12" s="299">
        <v>63.4</v>
      </c>
      <c r="AS12" s="299">
        <v>31.4</v>
      </c>
      <c r="AT12" s="299">
        <v>26.6</v>
      </c>
      <c r="AU12" s="299">
        <v>28.8</v>
      </c>
      <c r="AV12" s="299">
        <v>96.9</v>
      </c>
      <c r="AW12" s="299">
        <v>95.1</v>
      </c>
      <c r="AX12" s="299">
        <v>95.9</v>
      </c>
      <c r="AY12" s="299">
        <v>94.9</v>
      </c>
      <c r="AZ12" s="299">
        <v>92.7</v>
      </c>
      <c r="BA12" s="299">
        <v>93.7</v>
      </c>
      <c r="BB12" s="299" t="s">
        <v>119</v>
      </c>
      <c r="BC12" s="299" t="s">
        <v>119</v>
      </c>
      <c r="BD12" s="299" t="s">
        <v>119</v>
      </c>
      <c r="BE12" s="299" t="s">
        <v>119</v>
      </c>
      <c r="BF12" s="299" t="s">
        <v>119</v>
      </c>
      <c r="BG12" s="299" t="s">
        <v>119</v>
      </c>
      <c r="BH12" s="299" t="s">
        <v>119</v>
      </c>
      <c r="BI12" s="299" t="s">
        <v>119</v>
      </c>
      <c r="BJ12" s="299" t="s">
        <v>119</v>
      </c>
      <c r="BK12" s="299" t="s">
        <v>119</v>
      </c>
      <c r="BL12" s="299" t="s">
        <v>119</v>
      </c>
      <c r="BM12" s="299" t="s">
        <v>119</v>
      </c>
      <c r="BN12" s="299" t="s">
        <v>119</v>
      </c>
      <c r="BO12" s="299" t="s">
        <v>119</v>
      </c>
      <c r="BP12" s="299" t="s">
        <v>119</v>
      </c>
      <c r="BQ12" s="299" t="s">
        <v>119</v>
      </c>
      <c r="BR12" s="299" t="s">
        <v>119</v>
      </c>
      <c r="BS12" s="299" t="s">
        <v>119</v>
      </c>
      <c r="BT12" s="299" t="s">
        <v>119</v>
      </c>
      <c r="BU12" s="299" t="s">
        <v>119</v>
      </c>
      <c r="BV12" s="299" t="s">
        <v>119</v>
      </c>
      <c r="BW12" s="299">
        <v>97</v>
      </c>
      <c r="BX12" s="299">
        <v>134</v>
      </c>
      <c r="BY12" s="299">
        <v>231</v>
      </c>
      <c r="BZ12" s="299">
        <v>85.6</v>
      </c>
      <c r="CA12" s="299">
        <v>75.400000000000006</v>
      </c>
      <c r="CB12" s="299">
        <v>79.7</v>
      </c>
      <c r="CC12" s="299">
        <v>62.9</v>
      </c>
      <c r="CD12" s="299">
        <v>37.299999999999997</v>
      </c>
      <c r="CE12" s="299">
        <v>48.1</v>
      </c>
      <c r="CF12" s="299">
        <v>100</v>
      </c>
      <c r="CG12" s="299">
        <v>94.8</v>
      </c>
      <c r="CH12" s="299">
        <v>97</v>
      </c>
      <c r="CI12" s="299">
        <v>93.8</v>
      </c>
      <c r="CJ12" s="299">
        <v>93.3</v>
      </c>
      <c r="CK12" s="299">
        <v>93.5</v>
      </c>
      <c r="CL12" s="299" t="s">
        <v>119</v>
      </c>
      <c r="CM12" s="299" t="s">
        <v>119</v>
      </c>
      <c r="CN12" s="299" t="s">
        <v>119</v>
      </c>
      <c r="CO12" s="299" t="s">
        <v>119</v>
      </c>
      <c r="CP12" s="299" t="s">
        <v>119</v>
      </c>
      <c r="CQ12" s="299" t="s">
        <v>119</v>
      </c>
      <c r="CR12" s="299" t="s">
        <v>119</v>
      </c>
      <c r="CS12" s="299" t="s">
        <v>119</v>
      </c>
      <c r="CT12" s="299" t="s">
        <v>119</v>
      </c>
      <c r="CU12" s="299" t="s">
        <v>119</v>
      </c>
      <c r="CV12" s="299" t="s">
        <v>119</v>
      </c>
      <c r="CW12" s="299" t="s">
        <v>119</v>
      </c>
      <c r="CX12" s="299" t="s">
        <v>119</v>
      </c>
      <c r="CY12" s="299" t="s">
        <v>119</v>
      </c>
      <c r="CZ12" s="299" t="s">
        <v>119</v>
      </c>
      <c r="DA12" s="299" t="s">
        <v>119</v>
      </c>
      <c r="DB12" s="299" t="s">
        <v>119</v>
      </c>
      <c r="DC12" s="299" t="s">
        <v>119</v>
      </c>
      <c r="DD12" s="299" t="s">
        <v>119</v>
      </c>
      <c r="DE12" s="299" t="s">
        <v>119</v>
      </c>
      <c r="DF12" s="299" t="s">
        <v>119</v>
      </c>
      <c r="DG12" s="299">
        <v>1153</v>
      </c>
      <c r="DH12" s="299">
        <v>1443</v>
      </c>
      <c r="DI12" s="299">
        <v>2596</v>
      </c>
      <c r="DJ12" s="299">
        <v>63.3</v>
      </c>
      <c r="DK12" s="299">
        <v>59</v>
      </c>
      <c r="DL12" s="299">
        <v>60.9</v>
      </c>
      <c r="DM12" s="299">
        <v>27.8</v>
      </c>
      <c r="DN12" s="299">
        <v>27.3</v>
      </c>
      <c r="DO12" s="299">
        <v>27.5</v>
      </c>
      <c r="DP12" s="299">
        <v>93.1</v>
      </c>
      <c r="DQ12" s="299">
        <v>92.9</v>
      </c>
      <c r="DR12" s="299">
        <v>93</v>
      </c>
      <c r="DS12" s="299">
        <v>89.2</v>
      </c>
      <c r="DT12" s="299">
        <v>90.8</v>
      </c>
      <c r="DU12" s="299">
        <v>90.1</v>
      </c>
      <c r="DV12" s="299" t="s">
        <v>119</v>
      </c>
      <c r="DW12" s="299" t="s">
        <v>119</v>
      </c>
      <c r="DX12" s="299" t="s">
        <v>119</v>
      </c>
      <c r="DY12" s="299" t="s">
        <v>119</v>
      </c>
      <c r="DZ12" s="299" t="s">
        <v>119</v>
      </c>
      <c r="EA12" s="299" t="s">
        <v>119</v>
      </c>
      <c r="EB12" s="299" t="s">
        <v>119</v>
      </c>
      <c r="EC12" s="299" t="s">
        <v>119</v>
      </c>
      <c r="ED12" s="299" t="s">
        <v>119</v>
      </c>
      <c r="EE12" s="299" t="s">
        <v>119</v>
      </c>
      <c r="EF12" s="299" t="s">
        <v>119</v>
      </c>
      <c r="EG12" s="299" t="s">
        <v>119</v>
      </c>
      <c r="EH12" s="299" t="s">
        <v>119</v>
      </c>
      <c r="EI12" s="299" t="s">
        <v>119</v>
      </c>
      <c r="EJ12" s="299" t="s">
        <v>119</v>
      </c>
      <c r="EK12" s="299" t="s">
        <v>119</v>
      </c>
      <c r="EL12" s="299" t="s">
        <v>119</v>
      </c>
      <c r="EM12" s="299" t="s">
        <v>119</v>
      </c>
      <c r="EN12" s="299" t="s">
        <v>119</v>
      </c>
      <c r="EO12" s="299" t="s">
        <v>119</v>
      </c>
      <c r="EP12" s="299" t="s">
        <v>119</v>
      </c>
      <c r="EQ12" s="299">
        <v>26586</v>
      </c>
      <c r="ER12" s="299">
        <v>37100</v>
      </c>
      <c r="ES12" s="299">
        <v>63686</v>
      </c>
      <c r="ET12" s="299">
        <v>57.4</v>
      </c>
      <c r="EU12" s="299">
        <v>54.6</v>
      </c>
      <c r="EV12" s="299">
        <v>55.8</v>
      </c>
      <c r="EW12" s="299">
        <v>25.2</v>
      </c>
      <c r="EX12" s="299">
        <v>24.7</v>
      </c>
      <c r="EY12" s="299">
        <v>24.9</v>
      </c>
      <c r="EZ12" s="299">
        <v>93.3</v>
      </c>
      <c r="FA12" s="299">
        <v>93.2</v>
      </c>
      <c r="FB12" s="299">
        <v>93.3</v>
      </c>
      <c r="FC12" s="299">
        <v>90.3</v>
      </c>
      <c r="FD12" s="299">
        <v>90.8</v>
      </c>
      <c r="FE12" s="299">
        <v>90.6</v>
      </c>
      <c r="FF12" s="299" t="s">
        <v>119</v>
      </c>
      <c r="FG12" s="299" t="s">
        <v>119</v>
      </c>
      <c r="FH12" s="299" t="s">
        <v>119</v>
      </c>
      <c r="FI12" s="299" t="s">
        <v>119</v>
      </c>
      <c r="FJ12" s="299" t="s">
        <v>119</v>
      </c>
      <c r="FK12" s="299" t="s">
        <v>119</v>
      </c>
      <c r="FL12" s="299" t="s">
        <v>119</v>
      </c>
      <c r="FM12" s="299" t="s">
        <v>119</v>
      </c>
      <c r="FN12" s="299" t="s">
        <v>119</v>
      </c>
      <c r="FO12" s="299" t="s">
        <v>119</v>
      </c>
      <c r="FP12" s="299" t="s">
        <v>119</v>
      </c>
      <c r="FQ12" s="299" t="s">
        <v>119</v>
      </c>
      <c r="FR12" s="299" t="s">
        <v>119</v>
      </c>
      <c r="FS12" s="299" t="s">
        <v>119</v>
      </c>
      <c r="FT12" s="299" t="s">
        <v>119</v>
      </c>
      <c r="FU12" s="299" t="s">
        <v>119</v>
      </c>
      <c r="FV12" s="299" t="s">
        <v>119</v>
      </c>
      <c r="FW12" s="299" t="s">
        <v>119</v>
      </c>
      <c r="FX12" s="299" t="s">
        <v>119</v>
      </c>
      <c r="FY12" s="299" t="s">
        <v>119</v>
      </c>
      <c r="FZ12" s="299" t="s">
        <v>119</v>
      </c>
      <c r="GA12" s="299">
        <v>33602</v>
      </c>
      <c r="GB12" s="299">
        <v>46210</v>
      </c>
      <c r="GC12" s="299">
        <v>79812</v>
      </c>
      <c r="GD12" s="299">
        <v>59.1</v>
      </c>
      <c r="GE12" s="299">
        <v>55.8</v>
      </c>
      <c r="GF12" s="299">
        <v>57.2</v>
      </c>
      <c r="GG12" s="299">
        <v>26.4</v>
      </c>
      <c r="GH12" s="299">
        <v>25.4</v>
      </c>
      <c r="GI12" s="299">
        <v>25.8</v>
      </c>
      <c r="GJ12" s="299">
        <v>94</v>
      </c>
      <c r="GK12" s="299">
        <v>93.5</v>
      </c>
      <c r="GL12" s="299">
        <v>93.7</v>
      </c>
      <c r="GM12" s="299">
        <v>91</v>
      </c>
      <c r="GN12" s="299">
        <v>91.1</v>
      </c>
      <c r="GO12" s="299">
        <v>91.1</v>
      </c>
      <c r="GP12" s="299" t="s">
        <v>119</v>
      </c>
      <c r="GQ12" s="299" t="s">
        <v>119</v>
      </c>
      <c r="GR12" s="299" t="s">
        <v>119</v>
      </c>
      <c r="GS12" s="299" t="s">
        <v>119</v>
      </c>
      <c r="GT12" s="299" t="s">
        <v>119</v>
      </c>
      <c r="GU12" s="299" t="s">
        <v>119</v>
      </c>
      <c r="GV12" s="299" t="s">
        <v>119</v>
      </c>
      <c r="GW12" s="299" t="s">
        <v>119</v>
      </c>
      <c r="GX12" s="299" t="s">
        <v>119</v>
      </c>
      <c r="GY12" s="299" t="s">
        <v>119</v>
      </c>
      <c r="GZ12" s="299" t="s">
        <v>119</v>
      </c>
      <c r="HA12" s="299" t="s">
        <v>119</v>
      </c>
      <c r="HB12" s="299" t="s">
        <v>119</v>
      </c>
      <c r="HC12" s="299" t="s">
        <v>119</v>
      </c>
      <c r="HD12" s="299" t="s">
        <v>119</v>
      </c>
      <c r="HE12" s="299" t="s">
        <v>119</v>
      </c>
      <c r="HF12" s="299" t="s">
        <v>119</v>
      </c>
      <c r="HG12" s="299" t="s">
        <v>119</v>
      </c>
      <c r="HH12" s="299" t="s">
        <v>119</v>
      </c>
      <c r="HI12" s="299" t="s">
        <v>119</v>
      </c>
      <c r="HJ12" s="299" t="s">
        <v>119</v>
      </c>
    </row>
    <row r="13" spans="1:223" x14ac:dyDescent="0.2">
      <c r="B13" s="299" t="s">
        <v>104</v>
      </c>
      <c r="C13" s="299">
        <v>841</v>
      </c>
      <c r="D13" s="299">
        <v>1346</v>
      </c>
      <c r="E13" s="299">
        <v>2187</v>
      </c>
      <c r="F13" s="299">
        <v>52.6</v>
      </c>
      <c r="G13" s="299">
        <v>44.5</v>
      </c>
      <c r="H13" s="299">
        <v>47.6</v>
      </c>
      <c r="I13" s="299">
        <v>24.9</v>
      </c>
      <c r="J13" s="299">
        <v>16.600000000000001</v>
      </c>
      <c r="K13" s="299">
        <v>19.8</v>
      </c>
      <c r="L13" s="299">
        <v>91.8</v>
      </c>
      <c r="M13" s="299">
        <v>83.7</v>
      </c>
      <c r="N13" s="299">
        <v>86.8</v>
      </c>
      <c r="O13" s="299">
        <v>86.1</v>
      </c>
      <c r="P13" s="299">
        <v>79.400000000000006</v>
      </c>
      <c r="Q13" s="299">
        <v>82</v>
      </c>
      <c r="R13" s="299" t="s">
        <v>119</v>
      </c>
      <c r="S13" s="299" t="s">
        <v>119</v>
      </c>
      <c r="T13" s="299" t="s">
        <v>119</v>
      </c>
      <c r="U13" s="299" t="s">
        <v>119</v>
      </c>
      <c r="V13" s="299" t="s">
        <v>119</v>
      </c>
      <c r="W13" s="299" t="s">
        <v>119</v>
      </c>
      <c r="X13" s="299" t="s">
        <v>119</v>
      </c>
      <c r="Y13" s="299" t="s">
        <v>119</v>
      </c>
      <c r="Z13" s="299" t="s">
        <v>119</v>
      </c>
      <c r="AA13" s="299" t="s">
        <v>119</v>
      </c>
      <c r="AB13" s="299" t="s">
        <v>119</v>
      </c>
      <c r="AC13" s="299" t="s">
        <v>119</v>
      </c>
      <c r="AD13" s="299" t="s">
        <v>119</v>
      </c>
      <c r="AE13" s="299" t="s">
        <v>119</v>
      </c>
      <c r="AF13" s="299" t="s">
        <v>119</v>
      </c>
      <c r="AG13" s="299" t="s">
        <v>119</v>
      </c>
      <c r="AH13" s="299" t="s">
        <v>119</v>
      </c>
      <c r="AI13" s="299" t="s">
        <v>119</v>
      </c>
      <c r="AJ13" s="299" t="s">
        <v>119</v>
      </c>
      <c r="AK13" s="299" t="s">
        <v>119</v>
      </c>
      <c r="AL13" s="299" t="s">
        <v>119</v>
      </c>
      <c r="AM13" s="299">
        <v>992</v>
      </c>
      <c r="AN13" s="299">
        <v>1317</v>
      </c>
      <c r="AO13" s="299">
        <v>2309</v>
      </c>
      <c r="AP13" s="299">
        <v>56</v>
      </c>
      <c r="AQ13" s="299">
        <v>46.9</v>
      </c>
      <c r="AR13" s="299">
        <v>50.8</v>
      </c>
      <c r="AS13" s="299">
        <v>25.2</v>
      </c>
      <c r="AT13" s="299">
        <v>17.7</v>
      </c>
      <c r="AU13" s="299">
        <v>20.9</v>
      </c>
      <c r="AV13" s="299">
        <v>90.4</v>
      </c>
      <c r="AW13" s="299">
        <v>86.9</v>
      </c>
      <c r="AX13" s="299">
        <v>88.4</v>
      </c>
      <c r="AY13" s="299">
        <v>86.1</v>
      </c>
      <c r="AZ13" s="299">
        <v>83.3</v>
      </c>
      <c r="BA13" s="299">
        <v>84.5</v>
      </c>
      <c r="BB13" s="299" t="s">
        <v>119</v>
      </c>
      <c r="BC13" s="299" t="s">
        <v>119</v>
      </c>
      <c r="BD13" s="299" t="s">
        <v>119</v>
      </c>
      <c r="BE13" s="299" t="s">
        <v>119</v>
      </c>
      <c r="BF13" s="299" t="s">
        <v>119</v>
      </c>
      <c r="BG13" s="299" t="s">
        <v>119</v>
      </c>
      <c r="BH13" s="299" t="s">
        <v>119</v>
      </c>
      <c r="BI13" s="299" t="s">
        <v>119</v>
      </c>
      <c r="BJ13" s="299" t="s">
        <v>119</v>
      </c>
      <c r="BK13" s="299" t="s">
        <v>119</v>
      </c>
      <c r="BL13" s="299" t="s">
        <v>119</v>
      </c>
      <c r="BM13" s="299" t="s">
        <v>119</v>
      </c>
      <c r="BN13" s="299" t="s">
        <v>119</v>
      </c>
      <c r="BO13" s="299" t="s">
        <v>119</v>
      </c>
      <c r="BP13" s="299" t="s">
        <v>119</v>
      </c>
      <c r="BQ13" s="299" t="s">
        <v>119</v>
      </c>
      <c r="BR13" s="299" t="s">
        <v>119</v>
      </c>
      <c r="BS13" s="299" t="s">
        <v>119</v>
      </c>
      <c r="BT13" s="299" t="s">
        <v>119</v>
      </c>
      <c r="BU13" s="299" t="s">
        <v>119</v>
      </c>
      <c r="BV13" s="299" t="s">
        <v>119</v>
      </c>
      <c r="BW13" s="299">
        <v>42</v>
      </c>
      <c r="BX13" s="299">
        <v>37</v>
      </c>
      <c r="BY13" s="299">
        <v>79</v>
      </c>
      <c r="BZ13" s="299" t="s">
        <v>78</v>
      </c>
      <c r="CA13" s="299" t="s">
        <v>78</v>
      </c>
      <c r="CB13" s="299">
        <v>64.599999999999994</v>
      </c>
      <c r="CC13" s="299" t="s">
        <v>78</v>
      </c>
      <c r="CD13" s="299" t="s">
        <v>78</v>
      </c>
      <c r="CE13" s="299">
        <v>35.4</v>
      </c>
      <c r="CF13" s="299" t="s">
        <v>78</v>
      </c>
      <c r="CG13" s="299" t="s">
        <v>78</v>
      </c>
      <c r="CH13" s="299">
        <v>96.2</v>
      </c>
      <c r="CI13" s="299">
        <v>92.9</v>
      </c>
      <c r="CJ13" s="299">
        <v>89.2</v>
      </c>
      <c r="CK13" s="299">
        <v>91.1</v>
      </c>
      <c r="CL13" s="299" t="s">
        <v>119</v>
      </c>
      <c r="CM13" s="299" t="s">
        <v>119</v>
      </c>
      <c r="CN13" s="299" t="s">
        <v>119</v>
      </c>
      <c r="CO13" s="299" t="s">
        <v>119</v>
      </c>
      <c r="CP13" s="299" t="s">
        <v>119</v>
      </c>
      <c r="CQ13" s="299" t="s">
        <v>119</v>
      </c>
      <c r="CR13" s="299" t="s">
        <v>119</v>
      </c>
      <c r="CS13" s="299" t="s">
        <v>119</v>
      </c>
      <c r="CT13" s="299" t="s">
        <v>119</v>
      </c>
      <c r="CU13" s="299" t="s">
        <v>119</v>
      </c>
      <c r="CV13" s="299" t="s">
        <v>119</v>
      </c>
      <c r="CW13" s="299" t="s">
        <v>119</v>
      </c>
      <c r="CX13" s="299" t="s">
        <v>119</v>
      </c>
      <c r="CY13" s="299" t="s">
        <v>119</v>
      </c>
      <c r="CZ13" s="299" t="s">
        <v>119</v>
      </c>
      <c r="DA13" s="299" t="s">
        <v>119</v>
      </c>
      <c r="DB13" s="299" t="s">
        <v>119</v>
      </c>
      <c r="DC13" s="299" t="s">
        <v>119</v>
      </c>
      <c r="DD13" s="299" t="s">
        <v>119</v>
      </c>
      <c r="DE13" s="299" t="s">
        <v>119</v>
      </c>
      <c r="DF13" s="299" t="s">
        <v>119</v>
      </c>
      <c r="DG13" s="299">
        <v>658</v>
      </c>
      <c r="DH13" s="299">
        <v>882</v>
      </c>
      <c r="DI13" s="299">
        <v>1540</v>
      </c>
      <c r="DJ13" s="299">
        <v>48.3</v>
      </c>
      <c r="DK13" s="299">
        <v>41.8</v>
      </c>
      <c r="DL13" s="299">
        <v>44.6</v>
      </c>
      <c r="DM13" s="299">
        <v>24.2</v>
      </c>
      <c r="DN13" s="299">
        <v>18.600000000000001</v>
      </c>
      <c r="DO13" s="299">
        <v>21</v>
      </c>
      <c r="DP13" s="299">
        <v>80.400000000000006</v>
      </c>
      <c r="DQ13" s="299">
        <v>81</v>
      </c>
      <c r="DR13" s="299">
        <v>80.7</v>
      </c>
      <c r="DS13" s="299">
        <v>75.2</v>
      </c>
      <c r="DT13" s="299">
        <v>76.400000000000006</v>
      </c>
      <c r="DU13" s="299">
        <v>75.900000000000006</v>
      </c>
      <c r="DV13" s="299" t="s">
        <v>119</v>
      </c>
      <c r="DW13" s="299" t="s">
        <v>119</v>
      </c>
      <c r="DX13" s="299" t="s">
        <v>119</v>
      </c>
      <c r="DY13" s="299" t="s">
        <v>119</v>
      </c>
      <c r="DZ13" s="299" t="s">
        <v>119</v>
      </c>
      <c r="EA13" s="299" t="s">
        <v>119</v>
      </c>
      <c r="EB13" s="299" t="s">
        <v>119</v>
      </c>
      <c r="EC13" s="299" t="s">
        <v>119</v>
      </c>
      <c r="ED13" s="299" t="s">
        <v>119</v>
      </c>
      <c r="EE13" s="299" t="s">
        <v>119</v>
      </c>
      <c r="EF13" s="299" t="s">
        <v>119</v>
      </c>
      <c r="EG13" s="299" t="s">
        <v>119</v>
      </c>
      <c r="EH13" s="299" t="s">
        <v>119</v>
      </c>
      <c r="EI13" s="299" t="s">
        <v>119</v>
      </c>
      <c r="EJ13" s="299" t="s">
        <v>119</v>
      </c>
      <c r="EK13" s="299" t="s">
        <v>119</v>
      </c>
      <c r="EL13" s="299" t="s">
        <v>119</v>
      </c>
      <c r="EM13" s="299" t="s">
        <v>119</v>
      </c>
      <c r="EN13" s="299" t="s">
        <v>119</v>
      </c>
      <c r="EO13" s="299" t="s">
        <v>119</v>
      </c>
      <c r="EP13" s="299" t="s">
        <v>119</v>
      </c>
      <c r="EQ13" s="299">
        <v>13503</v>
      </c>
      <c r="ER13" s="299">
        <v>20779</v>
      </c>
      <c r="ES13" s="299">
        <v>34282</v>
      </c>
      <c r="ET13" s="299">
        <v>43.2</v>
      </c>
      <c r="EU13" s="299">
        <v>37.799999999999997</v>
      </c>
      <c r="EV13" s="299">
        <v>39.9</v>
      </c>
      <c r="EW13" s="299">
        <v>18.899999999999999</v>
      </c>
      <c r="EX13" s="299">
        <v>14.8</v>
      </c>
      <c r="EY13" s="299">
        <v>16.399999999999999</v>
      </c>
      <c r="EZ13" s="299">
        <v>80.2</v>
      </c>
      <c r="FA13" s="299">
        <v>79.099999999999994</v>
      </c>
      <c r="FB13" s="299">
        <v>79.5</v>
      </c>
      <c r="FC13" s="299">
        <v>75.400000000000006</v>
      </c>
      <c r="FD13" s="299">
        <v>74.7</v>
      </c>
      <c r="FE13" s="299">
        <v>75</v>
      </c>
      <c r="FF13" s="299" t="s">
        <v>119</v>
      </c>
      <c r="FG13" s="299" t="s">
        <v>119</v>
      </c>
      <c r="FH13" s="299" t="s">
        <v>119</v>
      </c>
      <c r="FI13" s="299" t="s">
        <v>119</v>
      </c>
      <c r="FJ13" s="299" t="s">
        <v>119</v>
      </c>
      <c r="FK13" s="299" t="s">
        <v>119</v>
      </c>
      <c r="FL13" s="299" t="s">
        <v>119</v>
      </c>
      <c r="FM13" s="299" t="s">
        <v>119</v>
      </c>
      <c r="FN13" s="299" t="s">
        <v>119</v>
      </c>
      <c r="FO13" s="299" t="s">
        <v>119</v>
      </c>
      <c r="FP13" s="299" t="s">
        <v>119</v>
      </c>
      <c r="FQ13" s="299" t="s">
        <v>119</v>
      </c>
      <c r="FR13" s="299" t="s">
        <v>119</v>
      </c>
      <c r="FS13" s="299" t="s">
        <v>119</v>
      </c>
      <c r="FT13" s="299" t="s">
        <v>119</v>
      </c>
      <c r="FU13" s="299" t="s">
        <v>119</v>
      </c>
      <c r="FV13" s="299" t="s">
        <v>119</v>
      </c>
      <c r="FW13" s="299" t="s">
        <v>119</v>
      </c>
      <c r="FX13" s="299" t="s">
        <v>119</v>
      </c>
      <c r="FY13" s="299" t="s">
        <v>119</v>
      </c>
      <c r="FZ13" s="299" t="s">
        <v>119</v>
      </c>
      <c r="GA13" s="299">
        <v>16423</v>
      </c>
      <c r="GB13" s="299">
        <v>25014</v>
      </c>
      <c r="GC13" s="299">
        <v>41437</v>
      </c>
      <c r="GD13" s="299">
        <v>44.7</v>
      </c>
      <c r="GE13" s="299">
        <v>38.9</v>
      </c>
      <c r="GF13" s="299">
        <v>41.2</v>
      </c>
      <c r="GG13" s="299">
        <v>19.8</v>
      </c>
      <c r="GH13" s="299">
        <v>15.2</v>
      </c>
      <c r="GI13" s="299">
        <v>17</v>
      </c>
      <c r="GJ13" s="299">
        <v>81.5</v>
      </c>
      <c r="GK13" s="299">
        <v>79.8</v>
      </c>
      <c r="GL13" s="299">
        <v>80.400000000000006</v>
      </c>
      <c r="GM13" s="299">
        <v>76.7</v>
      </c>
      <c r="GN13" s="299">
        <v>75.400000000000006</v>
      </c>
      <c r="GO13" s="299">
        <v>75.900000000000006</v>
      </c>
      <c r="GP13" s="299" t="s">
        <v>119</v>
      </c>
      <c r="GQ13" s="299" t="s">
        <v>119</v>
      </c>
      <c r="GR13" s="299" t="s">
        <v>119</v>
      </c>
      <c r="GS13" s="299" t="s">
        <v>119</v>
      </c>
      <c r="GT13" s="299" t="s">
        <v>119</v>
      </c>
      <c r="GU13" s="299" t="s">
        <v>119</v>
      </c>
      <c r="GV13" s="299" t="s">
        <v>119</v>
      </c>
      <c r="GW13" s="299" t="s">
        <v>119</v>
      </c>
      <c r="GX13" s="299" t="s">
        <v>119</v>
      </c>
      <c r="GY13" s="299" t="s">
        <v>119</v>
      </c>
      <c r="GZ13" s="299" t="s">
        <v>119</v>
      </c>
      <c r="HA13" s="299" t="s">
        <v>119</v>
      </c>
      <c r="HB13" s="299" t="s">
        <v>119</v>
      </c>
      <c r="HC13" s="299" t="s">
        <v>119</v>
      </c>
      <c r="HD13" s="299" t="s">
        <v>119</v>
      </c>
      <c r="HE13" s="299" t="s">
        <v>119</v>
      </c>
      <c r="HF13" s="299" t="s">
        <v>119</v>
      </c>
      <c r="HG13" s="299" t="s">
        <v>119</v>
      </c>
      <c r="HH13" s="299" t="s">
        <v>119</v>
      </c>
      <c r="HI13" s="299" t="s">
        <v>119</v>
      </c>
      <c r="HJ13" s="299" t="s">
        <v>119</v>
      </c>
    </row>
    <row r="14" spans="1:223" x14ac:dyDescent="0.2">
      <c r="B14" s="299" t="s">
        <v>27</v>
      </c>
      <c r="C14" s="299">
        <v>3694</v>
      </c>
      <c r="D14" s="299">
        <v>5214</v>
      </c>
      <c r="E14" s="299">
        <v>8908</v>
      </c>
      <c r="F14" s="299">
        <v>62.9</v>
      </c>
      <c r="G14" s="299">
        <v>56.8</v>
      </c>
      <c r="H14" s="299">
        <v>59.4</v>
      </c>
      <c r="I14" s="299">
        <v>29.9</v>
      </c>
      <c r="J14" s="299">
        <v>25.6</v>
      </c>
      <c r="K14" s="299">
        <v>27.4</v>
      </c>
      <c r="L14" s="299">
        <v>96.5</v>
      </c>
      <c r="M14" s="299">
        <v>92.8</v>
      </c>
      <c r="N14" s="299">
        <v>94.3</v>
      </c>
      <c r="O14" s="299">
        <v>93.1</v>
      </c>
      <c r="P14" s="299">
        <v>89.9</v>
      </c>
      <c r="Q14" s="299">
        <v>91.2</v>
      </c>
      <c r="R14" s="299" t="s">
        <v>119</v>
      </c>
      <c r="S14" s="299" t="s">
        <v>119</v>
      </c>
      <c r="T14" s="299" t="s">
        <v>119</v>
      </c>
      <c r="U14" s="299" t="s">
        <v>119</v>
      </c>
      <c r="V14" s="299" t="s">
        <v>119</v>
      </c>
      <c r="W14" s="299" t="s">
        <v>119</v>
      </c>
      <c r="X14" s="299" t="s">
        <v>119</v>
      </c>
      <c r="Y14" s="299" t="s">
        <v>119</v>
      </c>
      <c r="Z14" s="299" t="s">
        <v>119</v>
      </c>
      <c r="AA14" s="299" t="s">
        <v>119</v>
      </c>
      <c r="AB14" s="299" t="s">
        <v>119</v>
      </c>
      <c r="AC14" s="299" t="s">
        <v>119</v>
      </c>
      <c r="AD14" s="299" t="s">
        <v>119</v>
      </c>
      <c r="AE14" s="299" t="s">
        <v>119</v>
      </c>
      <c r="AF14" s="299" t="s">
        <v>119</v>
      </c>
      <c r="AG14" s="299" t="s">
        <v>119</v>
      </c>
      <c r="AH14" s="299" t="s">
        <v>119</v>
      </c>
      <c r="AI14" s="299" t="s">
        <v>119</v>
      </c>
      <c r="AJ14" s="299" t="s">
        <v>119</v>
      </c>
      <c r="AK14" s="299" t="s">
        <v>119</v>
      </c>
      <c r="AL14" s="299" t="s">
        <v>119</v>
      </c>
      <c r="AM14" s="299">
        <v>3001</v>
      </c>
      <c r="AN14" s="299">
        <v>3748</v>
      </c>
      <c r="AO14" s="299">
        <v>6749</v>
      </c>
      <c r="AP14" s="299">
        <v>62.9</v>
      </c>
      <c r="AQ14" s="299">
        <v>56.1</v>
      </c>
      <c r="AR14" s="299">
        <v>59.1</v>
      </c>
      <c r="AS14" s="299">
        <v>29.3</v>
      </c>
      <c r="AT14" s="299">
        <v>23.5</v>
      </c>
      <c r="AU14" s="299">
        <v>26.1</v>
      </c>
      <c r="AV14" s="299">
        <v>94.7</v>
      </c>
      <c r="AW14" s="299">
        <v>92.3</v>
      </c>
      <c r="AX14" s="299">
        <v>93.4</v>
      </c>
      <c r="AY14" s="299">
        <v>92</v>
      </c>
      <c r="AZ14" s="299">
        <v>89.4</v>
      </c>
      <c r="BA14" s="299">
        <v>90.5</v>
      </c>
      <c r="BB14" s="299" t="s">
        <v>119</v>
      </c>
      <c r="BC14" s="299" t="s">
        <v>119</v>
      </c>
      <c r="BD14" s="299" t="s">
        <v>119</v>
      </c>
      <c r="BE14" s="299" t="s">
        <v>119</v>
      </c>
      <c r="BF14" s="299" t="s">
        <v>119</v>
      </c>
      <c r="BG14" s="299" t="s">
        <v>119</v>
      </c>
      <c r="BH14" s="299" t="s">
        <v>119</v>
      </c>
      <c r="BI14" s="299" t="s">
        <v>119</v>
      </c>
      <c r="BJ14" s="299" t="s">
        <v>119</v>
      </c>
      <c r="BK14" s="299" t="s">
        <v>119</v>
      </c>
      <c r="BL14" s="299" t="s">
        <v>119</v>
      </c>
      <c r="BM14" s="299" t="s">
        <v>119</v>
      </c>
      <c r="BN14" s="299" t="s">
        <v>119</v>
      </c>
      <c r="BO14" s="299" t="s">
        <v>119</v>
      </c>
      <c r="BP14" s="299" t="s">
        <v>119</v>
      </c>
      <c r="BQ14" s="299" t="s">
        <v>119</v>
      </c>
      <c r="BR14" s="299" t="s">
        <v>119</v>
      </c>
      <c r="BS14" s="299" t="s">
        <v>119</v>
      </c>
      <c r="BT14" s="299" t="s">
        <v>119</v>
      </c>
      <c r="BU14" s="299" t="s">
        <v>119</v>
      </c>
      <c r="BV14" s="299" t="s">
        <v>119</v>
      </c>
      <c r="BW14" s="299">
        <v>139</v>
      </c>
      <c r="BX14" s="299">
        <v>171</v>
      </c>
      <c r="BY14" s="299">
        <v>310</v>
      </c>
      <c r="BZ14" s="299" t="s">
        <v>78</v>
      </c>
      <c r="CA14" s="299" t="s">
        <v>78</v>
      </c>
      <c r="CB14" s="299">
        <v>75.8</v>
      </c>
      <c r="CC14" s="299" t="s">
        <v>78</v>
      </c>
      <c r="CD14" s="299" t="s">
        <v>78</v>
      </c>
      <c r="CE14" s="299">
        <v>44.8</v>
      </c>
      <c r="CF14" s="299" t="s">
        <v>78</v>
      </c>
      <c r="CG14" s="299" t="s">
        <v>78</v>
      </c>
      <c r="CH14" s="299">
        <v>96.8</v>
      </c>
      <c r="CI14" s="299">
        <v>93.5</v>
      </c>
      <c r="CJ14" s="299">
        <v>92.4</v>
      </c>
      <c r="CK14" s="299">
        <v>92.9</v>
      </c>
      <c r="CL14" s="299" t="s">
        <v>119</v>
      </c>
      <c r="CM14" s="299" t="s">
        <v>119</v>
      </c>
      <c r="CN14" s="299" t="s">
        <v>119</v>
      </c>
      <c r="CO14" s="299" t="s">
        <v>119</v>
      </c>
      <c r="CP14" s="299" t="s">
        <v>119</v>
      </c>
      <c r="CQ14" s="299" t="s">
        <v>119</v>
      </c>
      <c r="CR14" s="299" t="s">
        <v>119</v>
      </c>
      <c r="CS14" s="299" t="s">
        <v>119</v>
      </c>
      <c r="CT14" s="299" t="s">
        <v>119</v>
      </c>
      <c r="CU14" s="299" t="s">
        <v>119</v>
      </c>
      <c r="CV14" s="299" t="s">
        <v>119</v>
      </c>
      <c r="CW14" s="299" t="s">
        <v>119</v>
      </c>
      <c r="CX14" s="299" t="s">
        <v>119</v>
      </c>
      <c r="CY14" s="299" t="s">
        <v>119</v>
      </c>
      <c r="CZ14" s="299" t="s">
        <v>119</v>
      </c>
      <c r="DA14" s="299" t="s">
        <v>119</v>
      </c>
      <c r="DB14" s="299" t="s">
        <v>119</v>
      </c>
      <c r="DC14" s="299" t="s">
        <v>119</v>
      </c>
      <c r="DD14" s="299" t="s">
        <v>119</v>
      </c>
      <c r="DE14" s="299" t="s">
        <v>119</v>
      </c>
      <c r="DF14" s="299" t="s">
        <v>119</v>
      </c>
      <c r="DG14" s="299">
        <v>1811</v>
      </c>
      <c r="DH14" s="299">
        <v>2325</v>
      </c>
      <c r="DI14" s="299">
        <v>4136</v>
      </c>
      <c r="DJ14" s="299">
        <v>57.9</v>
      </c>
      <c r="DK14" s="299">
        <v>52.5</v>
      </c>
      <c r="DL14" s="299">
        <v>54.8</v>
      </c>
      <c r="DM14" s="299">
        <v>26.5</v>
      </c>
      <c r="DN14" s="299">
        <v>24</v>
      </c>
      <c r="DO14" s="299">
        <v>25.1</v>
      </c>
      <c r="DP14" s="299">
        <v>88.5</v>
      </c>
      <c r="DQ14" s="299">
        <v>88.3</v>
      </c>
      <c r="DR14" s="299">
        <v>88.4</v>
      </c>
      <c r="DS14" s="299">
        <v>84.2</v>
      </c>
      <c r="DT14" s="299">
        <v>85.3</v>
      </c>
      <c r="DU14" s="299">
        <v>84.8</v>
      </c>
      <c r="DV14" s="299" t="s">
        <v>119</v>
      </c>
      <c r="DW14" s="299" t="s">
        <v>119</v>
      </c>
      <c r="DX14" s="299" t="s">
        <v>119</v>
      </c>
      <c r="DY14" s="299" t="s">
        <v>119</v>
      </c>
      <c r="DZ14" s="299" t="s">
        <v>119</v>
      </c>
      <c r="EA14" s="299" t="s">
        <v>119</v>
      </c>
      <c r="EB14" s="299" t="s">
        <v>119</v>
      </c>
      <c r="EC14" s="299" t="s">
        <v>119</v>
      </c>
      <c r="ED14" s="299" t="s">
        <v>119</v>
      </c>
      <c r="EE14" s="299" t="s">
        <v>119</v>
      </c>
      <c r="EF14" s="299" t="s">
        <v>119</v>
      </c>
      <c r="EG14" s="299" t="s">
        <v>119</v>
      </c>
      <c r="EH14" s="299" t="s">
        <v>119</v>
      </c>
      <c r="EI14" s="299" t="s">
        <v>119</v>
      </c>
      <c r="EJ14" s="299" t="s">
        <v>119</v>
      </c>
      <c r="EK14" s="299" t="s">
        <v>119</v>
      </c>
      <c r="EL14" s="299" t="s">
        <v>119</v>
      </c>
      <c r="EM14" s="299" t="s">
        <v>119</v>
      </c>
      <c r="EN14" s="299" t="s">
        <v>119</v>
      </c>
      <c r="EO14" s="299" t="s">
        <v>119</v>
      </c>
      <c r="EP14" s="299" t="s">
        <v>119</v>
      </c>
      <c r="EQ14" s="299">
        <v>40089</v>
      </c>
      <c r="ER14" s="299">
        <v>57879</v>
      </c>
      <c r="ES14" s="299">
        <v>97968</v>
      </c>
      <c r="ET14" s="299">
        <v>52.7</v>
      </c>
      <c r="EU14" s="299">
        <v>48.5</v>
      </c>
      <c r="EV14" s="299">
        <v>50.2</v>
      </c>
      <c r="EW14" s="299">
        <v>23.1</v>
      </c>
      <c r="EX14" s="299">
        <v>21.1</v>
      </c>
      <c r="EY14" s="299">
        <v>21.9</v>
      </c>
      <c r="EZ14" s="299">
        <v>88.9</v>
      </c>
      <c r="FA14" s="299">
        <v>88.1</v>
      </c>
      <c r="FB14" s="299">
        <v>88.4</v>
      </c>
      <c r="FC14" s="299">
        <v>85.3</v>
      </c>
      <c r="FD14" s="299">
        <v>85</v>
      </c>
      <c r="FE14" s="299">
        <v>85.1</v>
      </c>
      <c r="FF14" s="299" t="s">
        <v>119</v>
      </c>
      <c r="FG14" s="299" t="s">
        <v>119</v>
      </c>
      <c r="FH14" s="299" t="s">
        <v>119</v>
      </c>
      <c r="FI14" s="299" t="s">
        <v>119</v>
      </c>
      <c r="FJ14" s="299" t="s">
        <v>119</v>
      </c>
      <c r="FK14" s="299" t="s">
        <v>119</v>
      </c>
      <c r="FL14" s="299" t="s">
        <v>119</v>
      </c>
      <c r="FM14" s="299" t="s">
        <v>119</v>
      </c>
      <c r="FN14" s="299" t="s">
        <v>119</v>
      </c>
      <c r="FO14" s="299" t="s">
        <v>119</v>
      </c>
      <c r="FP14" s="299" t="s">
        <v>119</v>
      </c>
      <c r="FQ14" s="299" t="s">
        <v>119</v>
      </c>
      <c r="FR14" s="299" t="s">
        <v>119</v>
      </c>
      <c r="FS14" s="299" t="s">
        <v>119</v>
      </c>
      <c r="FT14" s="299" t="s">
        <v>119</v>
      </c>
      <c r="FU14" s="299" t="s">
        <v>119</v>
      </c>
      <c r="FV14" s="299" t="s">
        <v>119</v>
      </c>
      <c r="FW14" s="299" t="s">
        <v>119</v>
      </c>
      <c r="FX14" s="299" t="s">
        <v>119</v>
      </c>
      <c r="FY14" s="299" t="s">
        <v>119</v>
      </c>
      <c r="FZ14" s="299" t="s">
        <v>119</v>
      </c>
      <c r="GA14" s="299">
        <v>50025</v>
      </c>
      <c r="GB14" s="299">
        <v>71224</v>
      </c>
      <c r="GC14" s="299">
        <v>121249</v>
      </c>
      <c r="GD14" s="299">
        <v>54.4</v>
      </c>
      <c r="GE14" s="299">
        <v>49.9</v>
      </c>
      <c r="GF14" s="299">
        <v>51.7</v>
      </c>
      <c r="GG14" s="299">
        <v>24.2</v>
      </c>
      <c r="GH14" s="299">
        <v>21.8</v>
      </c>
      <c r="GI14" s="299">
        <v>22.8</v>
      </c>
      <c r="GJ14" s="299">
        <v>89.9</v>
      </c>
      <c r="GK14" s="299">
        <v>88.7</v>
      </c>
      <c r="GL14" s="299">
        <v>89.2</v>
      </c>
      <c r="GM14" s="299">
        <v>86.3</v>
      </c>
      <c r="GN14" s="299">
        <v>85.6</v>
      </c>
      <c r="GO14" s="299">
        <v>85.9</v>
      </c>
      <c r="GP14" s="299" t="s">
        <v>119</v>
      </c>
      <c r="GQ14" s="299" t="s">
        <v>119</v>
      </c>
      <c r="GR14" s="299" t="s">
        <v>119</v>
      </c>
      <c r="GS14" s="299" t="s">
        <v>119</v>
      </c>
      <c r="GT14" s="299" t="s">
        <v>119</v>
      </c>
      <c r="GU14" s="299" t="s">
        <v>119</v>
      </c>
      <c r="GV14" s="299" t="s">
        <v>119</v>
      </c>
      <c r="GW14" s="299" t="s">
        <v>119</v>
      </c>
      <c r="GX14" s="299" t="s">
        <v>119</v>
      </c>
      <c r="GY14" s="299" t="s">
        <v>119</v>
      </c>
      <c r="GZ14" s="299" t="s">
        <v>119</v>
      </c>
      <c r="HA14" s="299" t="s">
        <v>119</v>
      </c>
      <c r="HB14" s="299" t="s">
        <v>119</v>
      </c>
      <c r="HC14" s="299" t="s">
        <v>119</v>
      </c>
      <c r="HD14" s="299" t="s">
        <v>119</v>
      </c>
      <c r="HE14" s="299" t="s">
        <v>119</v>
      </c>
      <c r="HF14" s="299" t="s">
        <v>119</v>
      </c>
      <c r="HG14" s="299" t="s">
        <v>119</v>
      </c>
      <c r="HH14" s="299" t="s">
        <v>119</v>
      </c>
      <c r="HI14" s="299" t="s">
        <v>119</v>
      </c>
      <c r="HJ14" s="299" t="s">
        <v>119</v>
      </c>
    </row>
    <row r="15" spans="1:223" x14ac:dyDescent="0.2">
      <c r="B15" s="299" t="s">
        <v>30</v>
      </c>
      <c r="C15" s="299">
        <v>453</v>
      </c>
      <c r="D15" s="299">
        <v>839</v>
      </c>
      <c r="E15" s="299">
        <v>1292</v>
      </c>
      <c r="F15" s="299">
        <v>17.7</v>
      </c>
      <c r="G15" s="299">
        <v>19.8</v>
      </c>
      <c r="H15" s="299">
        <v>19</v>
      </c>
      <c r="I15" s="299">
        <v>5.7</v>
      </c>
      <c r="J15" s="299">
        <v>7.4</v>
      </c>
      <c r="K15" s="299">
        <v>6.8</v>
      </c>
      <c r="L15" s="299">
        <v>42.8</v>
      </c>
      <c r="M15" s="299">
        <v>47.1</v>
      </c>
      <c r="N15" s="299">
        <v>45.6</v>
      </c>
      <c r="O15" s="299">
        <v>38.200000000000003</v>
      </c>
      <c r="P15" s="299">
        <v>39.9</v>
      </c>
      <c r="Q15" s="299">
        <v>39.299999999999997</v>
      </c>
      <c r="R15" s="299" t="s">
        <v>119</v>
      </c>
      <c r="S15" s="299" t="s">
        <v>119</v>
      </c>
      <c r="T15" s="299" t="s">
        <v>119</v>
      </c>
      <c r="U15" s="299" t="s">
        <v>119</v>
      </c>
      <c r="V15" s="299" t="s">
        <v>119</v>
      </c>
      <c r="W15" s="299" t="s">
        <v>119</v>
      </c>
      <c r="X15" s="299" t="s">
        <v>119</v>
      </c>
      <c r="Y15" s="299" t="s">
        <v>119</v>
      </c>
      <c r="Z15" s="299" t="s">
        <v>119</v>
      </c>
      <c r="AA15" s="299" t="s">
        <v>119</v>
      </c>
      <c r="AB15" s="299" t="s">
        <v>119</v>
      </c>
      <c r="AC15" s="299" t="s">
        <v>119</v>
      </c>
      <c r="AD15" s="299" t="s">
        <v>119</v>
      </c>
      <c r="AE15" s="299" t="s">
        <v>119</v>
      </c>
      <c r="AF15" s="299" t="s">
        <v>119</v>
      </c>
      <c r="AG15" s="299" t="s">
        <v>119</v>
      </c>
      <c r="AH15" s="299" t="s">
        <v>119</v>
      </c>
      <c r="AI15" s="299" t="s">
        <v>119</v>
      </c>
      <c r="AJ15" s="299" t="s">
        <v>119</v>
      </c>
      <c r="AK15" s="299" t="s">
        <v>119</v>
      </c>
      <c r="AL15" s="299" t="s">
        <v>119</v>
      </c>
      <c r="AM15" s="299">
        <v>230</v>
      </c>
      <c r="AN15" s="299">
        <v>662</v>
      </c>
      <c r="AO15" s="299">
        <v>892</v>
      </c>
      <c r="AP15" s="299">
        <v>22.2</v>
      </c>
      <c r="AQ15" s="299">
        <v>21.3</v>
      </c>
      <c r="AR15" s="299">
        <v>21.5</v>
      </c>
      <c r="AS15" s="299">
        <v>3.5</v>
      </c>
      <c r="AT15" s="299">
        <v>6.5</v>
      </c>
      <c r="AU15" s="299">
        <v>5.7</v>
      </c>
      <c r="AV15" s="299">
        <v>50.9</v>
      </c>
      <c r="AW15" s="299">
        <v>50.6</v>
      </c>
      <c r="AX15" s="299">
        <v>50.7</v>
      </c>
      <c r="AY15" s="299">
        <v>44.3</v>
      </c>
      <c r="AZ15" s="299">
        <v>44.9</v>
      </c>
      <c r="BA15" s="299">
        <v>44.7</v>
      </c>
      <c r="BB15" s="299" t="s">
        <v>119</v>
      </c>
      <c r="BC15" s="299" t="s">
        <v>119</v>
      </c>
      <c r="BD15" s="299" t="s">
        <v>119</v>
      </c>
      <c r="BE15" s="299" t="s">
        <v>119</v>
      </c>
      <c r="BF15" s="299" t="s">
        <v>119</v>
      </c>
      <c r="BG15" s="299" t="s">
        <v>119</v>
      </c>
      <c r="BH15" s="299" t="s">
        <v>119</v>
      </c>
      <c r="BI15" s="299" t="s">
        <v>119</v>
      </c>
      <c r="BJ15" s="299" t="s">
        <v>119</v>
      </c>
      <c r="BK15" s="299" t="s">
        <v>119</v>
      </c>
      <c r="BL15" s="299" t="s">
        <v>119</v>
      </c>
      <c r="BM15" s="299" t="s">
        <v>119</v>
      </c>
      <c r="BN15" s="299" t="s">
        <v>119</v>
      </c>
      <c r="BO15" s="299" t="s">
        <v>119</v>
      </c>
      <c r="BP15" s="299" t="s">
        <v>119</v>
      </c>
      <c r="BQ15" s="299" t="s">
        <v>119</v>
      </c>
      <c r="BR15" s="299" t="s">
        <v>119</v>
      </c>
      <c r="BS15" s="299" t="s">
        <v>119</v>
      </c>
      <c r="BT15" s="299" t="s">
        <v>119</v>
      </c>
      <c r="BU15" s="299" t="s">
        <v>119</v>
      </c>
      <c r="BV15" s="299" t="s">
        <v>119</v>
      </c>
      <c r="BW15" s="299">
        <v>10</v>
      </c>
      <c r="BX15" s="299">
        <v>35</v>
      </c>
      <c r="BY15" s="299">
        <v>45</v>
      </c>
      <c r="BZ15" s="299" t="s">
        <v>78</v>
      </c>
      <c r="CA15" s="299" t="s">
        <v>78</v>
      </c>
      <c r="CB15" s="299">
        <v>33.299999999999997</v>
      </c>
      <c r="CC15" s="299" t="s">
        <v>78</v>
      </c>
      <c r="CD15" s="299" t="s">
        <v>78</v>
      </c>
      <c r="CE15" s="299">
        <v>6.7</v>
      </c>
      <c r="CF15" s="299" t="s">
        <v>78</v>
      </c>
      <c r="CG15" s="299" t="s">
        <v>78</v>
      </c>
      <c r="CH15" s="299">
        <v>57.8</v>
      </c>
      <c r="CI15" s="299">
        <v>40</v>
      </c>
      <c r="CJ15" s="299">
        <v>54.3</v>
      </c>
      <c r="CK15" s="299">
        <v>51.1</v>
      </c>
      <c r="CL15" s="299" t="s">
        <v>119</v>
      </c>
      <c r="CM15" s="299" t="s">
        <v>119</v>
      </c>
      <c r="CN15" s="299" t="s">
        <v>119</v>
      </c>
      <c r="CO15" s="299" t="s">
        <v>119</v>
      </c>
      <c r="CP15" s="299" t="s">
        <v>119</v>
      </c>
      <c r="CQ15" s="299" t="s">
        <v>119</v>
      </c>
      <c r="CR15" s="299" t="s">
        <v>119</v>
      </c>
      <c r="CS15" s="299" t="s">
        <v>119</v>
      </c>
      <c r="CT15" s="299" t="s">
        <v>119</v>
      </c>
      <c r="CU15" s="299" t="s">
        <v>119</v>
      </c>
      <c r="CV15" s="299" t="s">
        <v>119</v>
      </c>
      <c r="CW15" s="299" t="s">
        <v>119</v>
      </c>
      <c r="CX15" s="299" t="s">
        <v>119</v>
      </c>
      <c r="CY15" s="299" t="s">
        <v>119</v>
      </c>
      <c r="CZ15" s="299" t="s">
        <v>119</v>
      </c>
      <c r="DA15" s="299" t="s">
        <v>119</v>
      </c>
      <c r="DB15" s="299" t="s">
        <v>119</v>
      </c>
      <c r="DC15" s="299" t="s">
        <v>119</v>
      </c>
      <c r="DD15" s="299" t="s">
        <v>119</v>
      </c>
      <c r="DE15" s="299" t="s">
        <v>119</v>
      </c>
      <c r="DF15" s="299" t="s">
        <v>119</v>
      </c>
      <c r="DG15" s="299">
        <v>193</v>
      </c>
      <c r="DH15" s="299">
        <v>492</v>
      </c>
      <c r="DI15" s="299">
        <v>685</v>
      </c>
      <c r="DJ15" s="299">
        <v>21.2</v>
      </c>
      <c r="DK15" s="299">
        <v>22.2</v>
      </c>
      <c r="DL15" s="299">
        <v>21.9</v>
      </c>
      <c r="DM15" s="299">
        <v>10.4</v>
      </c>
      <c r="DN15" s="299">
        <v>9.8000000000000007</v>
      </c>
      <c r="DO15" s="299">
        <v>9.9</v>
      </c>
      <c r="DP15" s="299">
        <v>44.6</v>
      </c>
      <c r="DQ15" s="299">
        <v>50.2</v>
      </c>
      <c r="DR15" s="299">
        <v>48.6</v>
      </c>
      <c r="DS15" s="299">
        <v>38.299999999999997</v>
      </c>
      <c r="DT15" s="299">
        <v>43.9</v>
      </c>
      <c r="DU15" s="299">
        <v>42.3</v>
      </c>
      <c r="DV15" s="299" t="s">
        <v>119</v>
      </c>
      <c r="DW15" s="299" t="s">
        <v>119</v>
      </c>
      <c r="DX15" s="299" t="s">
        <v>119</v>
      </c>
      <c r="DY15" s="299" t="s">
        <v>119</v>
      </c>
      <c r="DZ15" s="299" t="s">
        <v>119</v>
      </c>
      <c r="EA15" s="299" t="s">
        <v>119</v>
      </c>
      <c r="EB15" s="299" t="s">
        <v>119</v>
      </c>
      <c r="EC15" s="299" t="s">
        <v>119</v>
      </c>
      <c r="ED15" s="299" t="s">
        <v>119</v>
      </c>
      <c r="EE15" s="299" t="s">
        <v>119</v>
      </c>
      <c r="EF15" s="299" t="s">
        <v>119</v>
      </c>
      <c r="EG15" s="299" t="s">
        <v>119</v>
      </c>
      <c r="EH15" s="299" t="s">
        <v>119</v>
      </c>
      <c r="EI15" s="299" t="s">
        <v>119</v>
      </c>
      <c r="EJ15" s="299" t="s">
        <v>119</v>
      </c>
      <c r="EK15" s="299" t="s">
        <v>119</v>
      </c>
      <c r="EL15" s="299" t="s">
        <v>119</v>
      </c>
      <c r="EM15" s="299" t="s">
        <v>119</v>
      </c>
      <c r="EN15" s="299" t="s">
        <v>119</v>
      </c>
      <c r="EO15" s="299" t="s">
        <v>119</v>
      </c>
      <c r="EP15" s="299" t="s">
        <v>119</v>
      </c>
      <c r="EQ15" s="299">
        <v>4846</v>
      </c>
      <c r="ER15" s="299">
        <v>13532</v>
      </c>
      <c r="ES15" s="299">
        <v>18378</v>
      </c>
      <c r="ET15" s="299">
        <v>18.3</v>
      </c>
      <c r="EU15" s="299">
        <v>20.7</v>
      </c>
      <c r="EV15" s="299">
        <v>20.100000000000001</v>
      </c>
      <c r="EW15" s="299">
        <v>6</v>
      </c>
      <c r="EX15" s="299">
        <v>7.8</v>
      </c>
      <c r="EY15" s="299">
        <v>7.3</v>
      </c>
      <c r="EZ15" s="299">
        <v>47</v>
      </c>
      <c r="FA15" s="299">
        <v>50.5</v>
      </c>
      <c r="FB15" s="299">
        <v>49.6</v>
      </c>
      <c r="FC15" s="299">
        <v>38.4</v>
      </c>
      <c r="FD15" s="299">
        <v>43.8</v>
      </c>
      <c r="FE15" s="299">
        <v>42.4</v>
      </c>
      <c r="FF15" s="299" t="s">
        <v>119</v>
      </c>
      <c r="FG15" s="299" t="s">
        <v>119</v>
      </c>
      <c r="FH15" s="299" t="s">
        <v>119</v>
      </c>
      <c r="FI15" s="299" t="s">
        <v>119</v>
      </c>
      <c r="FJ15" s="299" t="s">
        <v>119</v>
      </c>
      <c r="FK15" s="299" t="s">
        <v>119</v>
      </c>
      <c r="FL15" s="299" t="s">
        <v>119</v>
      </c>
      <c r="FM15" s="299" t="s">
        <v>119</v>
      </c>
      <c r="FN15" s="299" t="s">
        <v>119</v>
      </c>
      <c r="FO15" s="299" t="s">
        <v>119</v>
      </c>
      <c r="FP15" s="299" t="s">
        <v>119</v>
      </c>
      <c r="FQ15" s="299" t="s">
        <v>119</v>
      </c>
      <c r="FR15" s="299" t="s">
        <v>119</v>
      </c>
      <c r="FS15" s="299" t="s">
        <v>119</v>
      </c>
      <c r="FT15" s="299" t="s">
        <v>119</v>
      </c>
      <c r="FU15" s="299" t="s">
        <v>119</v>
      </c>
      <c r="FV15" s="299" t="s">
        <v>119</v>
      </c>
      <c r="FW15" s="299" t="s">
        <v>119</v>
      </c>
      <c r="FX15" s="299" t="s">
        <v>119</v>
      </c>
      <c r="FY15" s="299" t="s">
        <v>119</v>
      </c>
      <c r="FZ15" s="299" t="s">
        <v>119</v>
      </c>
      <c r="GA15" s="299">
        <v>5857</v>
      </c>
      <c r="GB15" s="299">
        <v>15872</v>
      </c>
      <c r="GC15" s="299">
        <v>21729</v>
      </c>
      <c r="GD15" s="299">
        <v>18.5</v>
      </c>
      <c r="GE15" s="299">
        <v>20.8</v>
      </c>
      <c r="GF15" s="299">
        <v>20.2</v>
      </c>
      <c r="GG15" s="299">
        <v>6</v>
      </c>
      <c r="GH15" s="299">
        <v>7.8</v>
      </c>
      <c r="GI15" s="299">
        <v>7.3</v>
      </c>
      <c r="GJ15" s="299">
        <v>46.7</v>
      </c>
      <c r="GK15" s="299">
        <v>50.3</v>
      </c>
      <c r="GL15" s="299">
        <v>49.4</v>
      </c>
      <c r="GM15" s="299">
        <v>38.6</v>
      </c>
      <c r="GN15" s="299">
        <v>43.7</v>
      </c>
      <c r="GO15" s="299">
        <v>42.3</v>
      </c>
      <c r="GP15" s="299" t="s">
        <v>119</v>
      </c>
      <c r="GQ15" s="299" t="s">
        <v>119</v>
      </c>
      <c r="GR15" s="299" t="s">
        <v>119</v>
      </c>
      <c r="GS15" s="299" t="s">
        <v>119</v>
      </c>
      <c r="GT15" s="299" t="s">
        <v>119</v>
      </c>
      <c r="GU15" s="299" t="s">
        <v>119</v>
      </c>
      <c r="GV15" s="299" t="s">
        <v>119</v>
      </c>
      <c r="GW15" s="299" t="s">
        <v>119</v>
      </c>
      <c r="GX15" s="299" t="s">
        <v>119</v>
      </c>
      <c r="GY15" s="299" t="s">
        <v>119</v>
      </c>
      <c r="GZ15" s="299" t="s">
        <v>119</v>
      </c>
      <c r="HA15" s="299" t="s">
        <v>119</v>
      </c>
      <c r="HB15" s="299" t="s">
        <v>119</v>
      </c>
      <c r="HC15" s="299" t="s">
        <v>119</v>
      </c>
      <c r="HD15" s="299" t="s">
        <v>119</v>
      </c>
      <c r="HE15" s="299" t="s">
        <v>119</v>
      </c>
      <c r="HF15" s="299" t="s">
        <v>119</v>
      </c>
      <c r="HG15" s="299" t="s">
        <v>119</v>
      </c>
      <c r="HH15" s="299" t="s">
        <v>119</v>
      </c>
      <c r="HI15" s="299" t="s">
        <v>119</v>
      </c>
      <c r="HJ15" s="299" t="s">
        <v>119</v>
      </c>
    </row>
    <row r="16" spans="1:223" x14ac:dyDescent="0.2">
      <c r="B16" s="299" t="s">
        <v>26</v>
      </c>
      <c r="C16" s="299">
        <v>4147</v>
      </c>
      <c r="D16" s="299">
        <v>6053</v>
      </c>
      <c r="E16" s="299">
        <v>10200</v>
      </c>
      <c r="F16" s="299">
        <v>58</v>
      </c>
      <c r="G16" s="299">
        <v>51.7</v>
      </c>
      <c r="H16" s="299">
        <v>54.2</v>
      </c>
      <c r="I16" s="299">
        <v>27.2</v>
      </c>
      <c r="J16" s="299">
        <v>23</v>
      </c>
      <c r="K16" s="299">
        <v>24.8</v>
      </c>
      <c r="L16" s="299">
        <v>90.6</v>
      </c>
      <c r="M16" s="299">
        <v>86.4</v>
      </c>
      <c r="N16" s="299">
        <v>88.1</v>
      </c>
      <c r="O16" s="299">
        <v>87.1</v>
      </c>
      <c r="P16" s="299">
        <v>83</v>
      </c>
      <c r="Q16" s="299">
        <v>84.6</v>
      </c>
      <c r="R16" s="299" t="s">
        <v>119</v>
      </c>
      <c r="S16" s="299" t="s">
        <v>119</v>
      </c>
      <c r="T16" s="299" t="s">
        <v>119</v>
      </c>
      <c r="U16" s="299" t="s">
        <v>119</v>
      </c>
      <c r="V16" s="299" t="s">
        <v>119</v>
      </c>
      <c r="W16" s="299" t="s">
        <v>119</v>
      </c>
      <c r="X16" s="299" t="s">
        <v>119</v>
      </c>
      <c r="Y16" s="299" t="s">
        <v>119</v>
      </c>
      <c r="Z16" s="299" t="s">
        <v>119</v>
      </c>
      <c r="AA16" s="299" t="s">
        <v>119</v>
      </c>
      <c r="AB16" s="299" t="s">
        <v>119</v>
      </c>
      <c r="AC16" s="299" t="s">
        <v>119</v>
      </c>
      <c r="AD16" s="299" t="s">
        <v>119</v>
      </c>
      <c r="AE16" s="299" t="s">
        <v>119</v>
      </c>
      <c r="AF16" s="299" t="s">
        <v>119</v>
      </c>
      <c r="AG16" s="299" t="s">
        <v>119</v>
      </c>
      <c r="AH16" s="299" t="s">
        <v>119</v>
      </c>
      <c r="AI16" s="299" t="s">
        <v>119</v>
      </c>
      <c r="AJ16" s="299" t="s">
        <v>119</v>
      </c>
      <c r="AK16" s="299" t="s">
        <v>119</v>
      </c>
      <c r="AL16" s="299" t="s">
        <v>119</v>
      </c>
      <c r="AM16" s="299">
        <v>3231</v>
      </c>
      <c r="AN16" s="299">
        <v>4410</v>
      </c>
      <c r="AO16" s="299">
        <v>7641</v>
      </c>
      <c r="AP16" s="299">
        <v>60</v>
      </c>
      <c r="AQ16" s="299">
        <v>50.9</v>
      </c>
      <c r="AR16" s="299">
        <v>54.7</v>
      </c>
      <c r="AS16" s="299">
        <v>27.5</v>
      </c>
      <c r="AT16" s="299">
        <v>20.9</v>
      </c>
      <c r="AU16" s="299">
        <v>23.7</v>
      </c>
      <c r="AV16" s="299">
        <v>91.6</v>
      </c>
      <c r="AW16" s="299">
        <v>86</v>
      </c>
      <c r="AX16" s="299">
        <v>88.4</v>
      </c>
      <c r="AY16" s="299">
        <v>88.6</v>
      </c>
      <c r="AZ16" s="299">
        <v>82.7</v>
      </c>
      <c r="BA16" s="299">
        <v>85.2</v>
      </c>
      <c r="BB16" s="299" t="s">
        <v>119</v>
      </c>
      <c r="BC16" s="299" t="s">
        <v>119</v>
      </c>
      <c r="BD16" s="299" t="s">
        <v>119</v>
      </c>
      <c r="BE16" s="299" t="s">
        <v>119</v>
      </c>
      <c r="BF16" s="299" t="s">
        <v>119</v>
      </c>
      <c r="BG16" s="299" t="s">
        <v>119</v>
      </c>
      <c r="BH16" s="299" t="s">
        <v>119</v>
      </c>
      <c r="BI16" s="299" t="s">
        <v>119</v>
      </c>
      <c r="BJ16" s="299" t="s">
        <v>119</v>
      </c>
      <c r="BK16" s="299" t="s">
        <v>119</v>
      </c>
      <c r="BL16" s="299" t="s">
        <v>119</v>
      </c>
      <c r="BM16" s="299" t="s">
        <v>119</v>
      </c>
      <c r="BN16" s="299" t="s">
        <v>119</v>
      </c>
      <c r="BO16" s="299" t="s">
        <v>119</v>
      </c>
      <c r="BP16" s="299" t="s">
        <v>119</v>
      </c>
      <c r="BQ16" s="299" t="s">
        <v>119</v>
      </c>
      <c r="BR16" s="299" t="s">
        <v>119</v>
      </c>
      <c r="BS16" s="299" t="s">
        <v>119</v>
      </c>
      <c r="BT16" s="299" t="s">
        <v>119</v>
      </c>
      <c r="BU16" s="299" t="s">
        <v>119</v>
      </c>
      <c r="BV16" s="299" t="s">
        <v>119</v>
      </c>
      <c r="BW16" s="299">
        <v>149</v>
      </c>
      <c r="BX16" s="299">
        <v>206</v>
      </c>
      <c r="BY16" s="299">
        <v>355</v>
      </c>
      <c r="BZ16" s="299">
        <v>73.8</v>
      </c>
      <c r="CA16" s="299">
        <v>68</v>
      </c>
      <c r="CB16" s="299">
        <v>70.400000000000006</v>
      </c>
      <c r="CC16" s="299">
        <v>49.7</v>
      </c>
      <c r="CD16" s="299">
        <v>33</v>
      </c>
      <c r="CE16" s="299">
        <v>40</v>
      </c>
      <c r="CF16" s="299">
        <v>94.6</v>
      </c>
      <c r="CG16" s="299">
        <v>89.8</v>
      </c>
      <c r="CH16" s="299">
        <v>91.8</v>
      </c>
      <c r="CI16" s="299">
        <v>89.9</v>
      </c>
      <c r="CJ16" s="299">
        <v>85.9</v>
      </c>
      <c r="CK16" s="299">
        <v>87.6</v>
      </c>
      <c r="CL16" s="299" t="s">
        <v>119</v>
      </c>
      <c r="CM16" s="299" t="s">
        <v>119</v>
      </c>
      <c r="CN16" s="299" t="s">
        <v>119</v>
      </c>
      <c r="CO16" s="299" t="s">
        <v>119</v>
      </c>
      <c r="CP16" s="299" t="s">
        <v>119</v>
      </c>
      <c r="CQ16" s="299" t="s">
        <v>119</v>
      </c>
      <c r="CR16" s="299" t="s">
        <v>119</v>
      </c>
      <c r="CS16" s="299" t="s">
        <v>119</v>
      </c>
      <c r="CT16" s="299" t="s">
        <v>119</v>
      </c>
      <c r="CU16" s="299" t="s">
        <v>119</v>
      </c>
      <c r="CV16" s="299" t="s">
        <v>119</v>
      </c>
      <c r="CW16" s="299" t="s">
        <v>119</v>
      </c>
      <c r="CX16" s="299" t="s">
        <v>119</v>
      </c>
      <c r="CY16" s="299" t="s">
        <v>119</v>
      </c>
      <c r="CZ16" s="299" t="s">
        <v>119</v>
      </c>
      <c r="DA16" s="299" t="s">
        <v>119</v>
      </c>
      <c r="DB16" s="299" t="s">
        <v>119</v>
      </c>
      <c r="DC16" s="299" t="s">
        <v>119</v>
      </c>
      <c r="DD16" s="299" t="s">
        <v>119</v>
      </c>
      <c r="DE16" s="299" t="s">
        <v>119</v>
      </c>
      <c r="DF16" s="299" t="s">
        <v>119</v>
      </c>
      <c r="DG16" s="299">
        <v>2004</v>
      </c>
      <c r="DH16" s="299">
        <v>2817</v>
      </c>
      <c r="DI16" s="299">
        <v>4821</v>
      </c>
      <c r="DJ16" s="299">
        <v>54.3</v>
      </c>
      <c r="DK16" s="299">
        <v>47.2</v>
      </c>
      <c r="DL16" s="299">
        <v>50.2</v>
      </c>
      <c r="DM16" s="299">
        <v>25</v>
      </c>
      <c r="DN16" s="299">
        <v>21.5</v>
      </c>
      <c r="DO16" s="299">
        <v>22.9</v>
      </c>
      <c r="DP16" s="299">
        <v>84.2</v>
      </c>
      <c r="DQ16" s="299">
        <v>81.7</v>
      </c>
      <c r="DR16" s="299">
        <v>82.7</v>
      </c>
      <c r="DS16" s="299">
        <v>79.7</v>
      </c>
      <c r="DT16" s="299">
        <v>78.099999999999994</v>
      </c>
      <c r="DU16" s="299">
        <v>78.8</v>
      </c>
      <c r="DV16" s="299" t="s">
        <v>119</v>
      </c>
      <c r="DW16" s="299" t="s">
        <v>119</v>
      </c>
      <c r="DX16" s="299" t="s">
        <v>119</v>
      </c>
      <c r="DY16" s="299" t="s">
        <v>119</v>
      </c>
      <c r="DZ16" s="299" t="s">
        <v>119</v>
      </c>
      <c r="EA16" s="299" t="s">
        <v>119</v>
      </c>
      <c r="EB16" s="299" t="s">
        <v>119</v>
      </c>
      <c r="EC16" s="299" t="s">
        <v>119</v>
      </c>
      <c r="ED16" s="299" t="s">
        <v>119</v>
      </c>
      <c r="EE16" s="299" t="s">
        <v>119</v>
      </c>
      <c r="EF16" s="299" t="s">
        <v>119</v>
      </c>
      <c r="EG16" s="299" t="s">
        <v>119</v>
      </c>
      <c r="EH16" s="299" t="s">
        <v>119</v>
      </c>
      <c r="EI16" s="299" t="s">
        <v>119</v>
      </c>
      <c r="EJ16" s="299" t="s">
        <v>119</v>
      </c>
      <c r="EK16" s="299" t="s">
        <v>119</v>
      </c>
      <c r="EL16" s="299" t="s">
        <v>119</v>
      </c>
      <c r="EM16" s="299" t="s">
        <v>119</v>
      </c>
      <c r="EN16" s="299" t="s">
        <v>119</v>
      </c>
      <c r="EO16" s="299" t="s">
        <v>119</v>
      </c>
      <c r="EP16" s="299" t="s">
        <v>119</v>
      </c>
      <c r="EQ16" s="299">
        <v>44935</v>
      </c>
      <c r="ER16" s="299">
        <v>71411</v>
      </c>
      <c r="ES16" s="299">
        <v>116346</v>
      </c>
      <c r="ET16" s="299">
        <v>49</v>
      </c>
      <c r="EU16" s="299">
        <v>43.3</v>
      </c>
      <c r="EV16" s="299">
        <v>45.5</v>
      </c>
      <c r="EW16" s="299">
        <v>21.2</v>
      </c>
      <c r="EX16" s="299">
        <v>18.600000000000001</v>
      </c>
      <c r="EY16" s="299">
        <v>19.600000000000001</v>
      </c>
      <c r="EZ16" s="299">
        <v>84.4</v>
      </c>
      <c r="FA16" s="299">
        <v>81</v>
      </c>
      <c r="FB16" s="299">
        <v>82.3</v>
      </c>
      <c r="FC16" s="299">
        <v>80.2</v>
      </c>
      <c r="FD16" s="299">
        <v>77.2</v>
      </c>
      <c r="FE16" s="299">
        <v>78.400000000000006</v>
      </c>
      <c r="FF16" s="299" t="s">
        <v>119</v>
      </c>
      <c r="FG16" s="299" t="s">
        <v>119</v>
      </c>
      <c r="FH16" s="299" t="s">
        <v>119</v>
      </c>
      <c r="FI16" s="299" t="s">
        <v>119</v>
      </c>
      <c r="FJ16" s="299" t="s">
        <v>119</v>
      </c>
      <c r="FK16" s="299" t="s">
        <v>119</v>
      </c>
      <c r="FL16" s="299" t="s">
        <v>119</v>
      </c>
      <c r="FM16" s="299" t="s">
        <v>119</v>
      </c>
      <c r="FN16" s="299" t="s">
        <v>119</v>
      </c>
      <c r="FO16" s="299" t="s">
        <v>119</v>
      </c>
      <c r="FP16" s="299" t="s">
        <v>119</v>
      </c>
      <c r="FQ16" s="299" t="s">
        <v>119</v>
      </c>
      <c r="FR16" s="299" t="s">
        <v>119</v>
      </c>
      <c r="FS16" s="299" t="s">
        <v>119</v>
      </c>
      <c r="FT16" s="299" t="s">
        <v>119</v>
      </c>
      <c r="FU16" s="299" t="s">
        <v>119</v>
      </c>
      <c r="FV16" s="299" t="s">
        <v>119</v>
      </c>
      <c r="FW16" s="299" t="s">
        <v>119</v>
      </c>
      <c r="FX16" s="299" t="s">
        <v>119</v>
      </c>
      <c r="FY16" s="299" t="s">
        <v>119</v>
      </c>
      <c r="FZ16" s="299" t="s">
        <v>119</v>
      </c>
      <c r="GA16" s="299">
        <v>55882</v>
      </c>
      <c r="GB16" s="299">
        <v>87096</v>
      </c>
      <c r="GC16" s="299">
        <v>142978</v>
      </c>
      <c r="GD16" s="299">
        <v>50.6</v>
      </c>
      <c r="GE16" s="299">
        <v>44.6</v>
      </c>
      <c r="GF16" s="299">
        <v>46.9</v>
      </c>
      <c r="GG16" s="299">
        <v>22.3</v>
      </c>
      <c r="GH16" s="299">
        <v>19.2</v>
      </c>
      <c r="GI16" s="299">
        <v>20.399999999999999</v>
      </c>
      <c r="GJ16" s="299">
        <v>85.4</v>
      </c>
      <c r="GK16" s="299">
        <v>81.7</v>
      </c>
      <c r="GL16" s="299">
        <v>83.1</v>
      </c>
      <c r="GM16" s="299">
        <v>81.3</v>
      </c>
      <c r="GN16" s="299">
        <v>77.900000000000006</v>
      </c>
      <c r="GO16" s="299">
        <v>79.3</v>
      </c>
      <c r="GP16" s="299" t="s">
        <v>119</v>
      </c>
      <c r="GQ16" s="299" t="s">
        <v>119</v>
      </c>
      <c r="GR16" s="299" t="s">
        <v>119</v>
      </c>
      <c r="GS16" s="299" t="s">
        <v>119</v>
      </c>
      <c r="GT16" s="299" t="s">
        <v>119</v>
      </c>
      <c r="GU16" s="299" t="s">
        <v>119</v>
      </c>
      <c r="GV16" s="299" t="s">
        <v>119</v>
      </c>
      <c r="GW16" s="299" t="s">
        <v>119</v>
      </c>
      <c r="GX16" s="299" t="s">
        <v>119</v>
      </c>
      <c r="GY16" s="299" t="s">
        <v>119</v>
      </c>
      <c r="GZ16" s="299" t="s">
        <v>119</v>
      </c>
      <c r="HA16" s="299" t="s">
        <v>119</v>
      </c>
      <c r="HB16" s="299" t="s">
        <v>119</v>
      </c>
      <c r="HC16" s="299" t="s">
        <v>119</v>
      </c>
      <c r="HD16" s="299" t="s">
        <v>119</v>
      </c>
      <c r="HE16" s="299" t="s">
        <v>119</v>
      </c>
      <c r="HF16" s="299" t="s">
        <v>119</v>
      </c>
      <c r="HG16" s="299" t="s">
        <v>119</v>
      </c>
      <c r="HH16" s="299" t="s">
        <v>119</v>
      </c>
      <c r="HI16" s="299" t="s">
        <v>119</v>
      </c>
      <c r="HJ16" s="299" t="s">
        <v>119</v>
      </c>
    </row>
    <row r="17" spans="2:218" x14ac:dyDescent="0.2">
      <c r="B17" s="301" t="s">
        <v>322</v>
      </c>
      <c r="C17" s="299">
        <v>20433</v>
      </c>
      <c r="D17" s="299">
        <v>22007</v>
      </c>
      <c r="E17" s="299">
        <v>42440</v>
      </c>
      <c r="F17" s="299">
        <v>83.5</v>
      </c>
      <c r="G17" s="299">
        <v>75.900000000000006</v>
      </c>
      <c r="H17" s="299">
        <v>79.599999999999994</v>
      </c>
      <c r="I17" s="299">
        <v>63</v>
      </c>
      <c r="J17" s="299">
        <v>54.1</v>
      </c>
      <c r="K17" s="299">
        <v>58.4</v>
      </c>
      <c r="L17" s="299">
        <v>97.3</v>
      </c>
      <c r="M17" s="299">
        <v>94.8</v>
      </c>
      <c r="N17" s="299">
        <v>96</v>
      </c>
      <c r="O17" s="299">
        <v>96.1</v>
      </c>
      <c r="P17" s="299">
        <v>93.3</v>
      </c>
      <c r="Q17" s="299">
        <v>94.7</v>
      </c>
      <c r="R17" s="299" t="s">
        <v>119</v>
      </c>
      <c r="S17" s="299" t="s">
        <v>119</v>
      </c>
      <c r="T17" s="299" t="s">
        <v>119</v>
      </c>
      <c r="U17" s="299" t="s">
        <v>119</v>
      </c>
      <c r="V17" s="299" t="s">
        <v>119</v>
      </c>
      <c r="W17" s="299" t="s">
        <v>119</v>
      </c>
      <c r="X17" s="299" t="s">
        <v>119</v>
      </c>
      <c r="Y17" s="299" t="s">
        <v>119</v>
      </c>
      <c r="Z17" s="299" t="s">
        <v>119</v>
      </c>
      <c r="AA17" s="299" t="s">
        <v>119</v>
      </c>
      <c r="AB17" s="299" t="s">
        <v>119</v>
      </c>
      <c r="AC17" s="299" t="s">
        <v>119</v>
      </c>
      <c r="AD17" s="299" t="s">
        <v>119</v>
      </c>
      <c r="AE17" s="299" t="s">
        <v>119</v>
      </c>
      <c r="AF17" s="299" t="s">
        <v>119</v>
      </c>
      <c r="AG17" s="299" t="s">
        <v>119</v>
      </c>
      <c r="AH17" s="299" t="s">
        <v>119</v>
      </c>
      <c r="AI17" s="299" t="s">
        <v>119</v>
      </c>
      <c r="AJ17" s="299" t="s">
        <v>119</v>
      </c>
      <c r="AK17" s="299" t="s">
        <v>119</v>
      </c>
      <c r="AL17" s="299" t="s">
        <v>119</v>
      </c>
      <c r="AM17" s="299">
        <v>12270</v>
      </c>
      <c r="AN17" s="299">
        <v>11893</v>
      </c>
      <c r="AO17" s="299">
        <v>24163</v>
      </c>
      <c r="AP17" s="299">
        <v>79.3</v>
      </c>
      <c r="AQ17" s="299">
        <v>69.3</v>
      </c>
      <c r="AR17" s="299">
        <v>74.400000000000006</v>
      </c>
      <c r="AS17" s="299">
        <v>55.4</v>
      </c>
      <c r="AT17" s="299">
        <v>43.1</v>
      </c>
      <c r="AU17" s="299">
        <v>49.3</v>
      </c>
      <c r="AV17" s="299">
        <v>96.7</v>
      </c>
      <c r="AW17" s="299">
        <v>93.3</v>
      </c>
      <c r="AX17" s="299">
        <v>95</v>
      </c>
      <c r="AY17" s="299">
        <v>95.3</v>
      </c>
      <c r="AZ17" s="299">
        <v>91.4</v>
      </c>
      <c r="BA17" s="299">
        <v>93.4</v>
      </c>
      <c r="BB17" s="299" t="s">
        <v>119</v>
      </c>
      <c r="BC17" s="299" t="s">
        <v>119</v>
      </c>
      <c r="BD17" s="299" t="s">
        <v>119</v>
      </c>
      <c r="BE17" s="299" t="s">
        <v>119</v>
      </c>
      <c r="BF17" s="299" t="s">
        <v>119</v>
      </c>
      <c r="BG17" s="299" t="s">
        <v>119</v>
      </c>
      <c r="BH17" s="299" t="s">
        <v>119</v>
      </c>
      <c r="BI17" s="299" t="s">
        <v>119</v>
      </c>
      <c r="BJ17" s="299" t="s">
        <v>119</v>
      </c>
      <c r="BK17" s="299" t="s">
        <v>119</v>
      </c>
      <c r="BL17" s="299" t="s">
        <v>119</v>
      </c>
      <c r="BM17" s="299" t="s">
        <v>119</v>
      </c>
      <c r="BN17" s="299" t="s">
        <v>119</v>
      </c>
      <c r="BO17" s="299" t="s">
        <v>119</v>
      </c>
      <c r="BP17" s="299" t="s">
        <v>119</v>
      </c>
      <c r="BQ17" s="299" t="s">
        <v>119</v>
      </c>
      <c r="BR17" s="299" t="s">
        <v>119</v>
      </c>
      <c r="BS17" s="299" t="s">
        <v>119</v>
      </c>
      <c r="BT17" s="299" t="s">
        <v>119</v>
      </c>
      <c r="BU17" s="299" t="s">
        <v>119</v>
      </c>
      <c r="BV17" s="299" t="s">
        <v>119</v>
      </c>
      <c r="BW17" s="299">
        <v>1124</v>
      </c>
      <c r="BX17" s="299">
        <v>1112</v>
      </c>
      <c r="BY17" s="299">
        <v>2236</v>
      </c>
      <c r="BZ17" s="299">
        <v>92.6</v>
      </c>
      <c r="CA17" s="299">
        <v>87.9</v>
      </c>
      <c r="CB17" s="299">
        <v>90.3</v>
      </c>
      <c r="CC17" s="299">
        <v>81.2</v>
      </c>
      <c r="CD17" s="299">
        <v>69.7</v>
      </c>
      <c r="CE17" s="299">
        <v>75.5</v>
      </c>
      <c r="CF17" s="299">
        <v>98.2</v>
      </c>
      <c r="CG17" s="299">
        <v>96.8</v>
      </c>
      <c r="CH17" s="299">
        <v>97.5</v>
      </c>
      <c r="CI17" s="299">
        <v>97.2</v>
      </c>
      <c r="CJ17" s="299">
        <v>95.4</v>
      </c>
      <c r="CK17" s="299">
        <v>96.3</v>
      </c>
      <c r="CL17" s="299" t="s">
        <v>119</v>
      </c>
      <c r="CM17" s="299" t="s">
        <v>119</v>
      </c>
      <c r="CN17" s="299" t="s">
        <v>119</v>
      </c>
      <c r="CO17" s="299" t="s">
        <v>119</v>
      </c>
      <c r="CP17" s="299" t="s">
        <v>119</v>
      </c>
      <c r="CQ17" s="299" t="s">
        <v>119</v>
      </c>
      <c r="CR17" s="299" t="s">
        <v>119</v>
      </c>
      <c r="CS17" s="299" t="s">
        <v>119</v>
      </c>
      <c r="CT17" s="299" t="s">
        <v>119</v>
      </c>
      <c r="CU17" s="299" t="s">
        <v>119</v>
      </c>
      <c r="CV17" s="299" t="s">
        <v>119</v>
      </c>
      <c r="CW17" s="299" t="s">
        <v>119</v>
      </c>
      <c r="CX17" s="299" t="s">
        <v>119</v>
      </c>
      <c r="CY17" s="299" t="s">
        <v>119</v>
      </c>
      <c r="CZ17" s="299" t="s">
        <v>119</v>
      </c>
      <c r="DA17" s="299" t="s">
        <v>119</v>
      </c>
      <c r="DB17" s="299" t="s">
        <v>119</v>
      </c>
      <c r="DC17" s="299" t="s">
        <v>119</v>
      </c>
      <c r="DD17" s="299" t="s">
        <v>119</v>
      </c>
      <c r="DE17" s="299" t="s">
        <v>119</v>
      </c>
      <c r="DF17" s="299" t="s">
        <v>119</v>
      </c>
      <c r="DG17" s="299">
        <v>8988</v>
      </c>
      <c r="DH17" s="299">
        <v>9052</v>
      </c>
      <c r="DI17" s="299">
        <v>18040</v>
      </c>
      <c r="DJ17" s="299">
        <v>80.3</v>
      </c>
      <c r="DK17" s="299">
        <v>72.8</v>
      </c>
      <c r="DL17" s="299">
        <v>76.5</v>
      </c>
      <c r="DM17" s="299">
        <v>58.6</v>
      </c>
      <c r="DN17" s="299">
        <v>51.3</v>
      </c>
      <c r="DO17" s="299">
        <v>55</v>
      </c>
      <c r="DP17" s="299">
        <v>95.1</v>
      </c>
      <c r="DQ17" s="299">
        <v>93.1</v>
      </c>
      <c r="DR17" s="299">
        <v>94.1</v>
      </c>
      <c r="DS17" s="299">
        <v>93.6</v>
      </c>
      <c r="DT17" s="299">
        <v>91.6</v>
      </c>
      <c r="DU17" s="299">
        <v>92.6</v>
      </c>
      <c r="DV17" s="299" t="s">
        <v>119</v>
      </c>
      <c r="DW17" s="299" t="s">
        <v>119</v>
      </c>
      <c r="DX17" s="299" t="s">
        <v>119</v>
      </c>
      <c r="DY17" s="299" t="s">
        <v>119</v>
      </c>
      <c r="DZ17" s="299" t="s">
        <v>119</v>
      </c>
      <c r="EA17" s="299" t="s">
        <v>119</v>
      </c>
      <c r="EB17" s="299" t="s">
        <v>119</v>
      </c>
      <c r="EC17" s="299" t="s">
        <v>119</v>
      </c>
      <c r="ED17" s="299" t="s">
        <v>119</v>
      </c>
      <c r="EE17" s="299" t="s">
        <v>119</v>
      </c>
      <c r="EF17" s="299" t="s">
        <v>119</v>
      </c>
      <c r="EG17" s="299" t="s">
        <v>119</v>
      </c>
      <c r="EH17" s="299" t="s">
        <v>119</v>
      </c>
      <c r="EI17" s="299" t="s">
        <v>119</v>
      </c>
      <c r="EJ17" s="299" t="s">
        <v>119</v>
      </c>
      <c r="EK17" s="299" t="s">
        <v>119</v>
      </c>
      <c r="EL17" s="299" t="s">
        <v>119</v>
      </c>
      <c r="EM17" s="299" t="s">
        <v>119</v>
      </c>
      <c r="EN17" s="299" t="s">
        <v>119</v>
      </c>
      <c r="EO17" s="299" t="s">
        <v>119</v>
      </c>
      <c r="EP17" s="299" t="s">
        <v>119</v>
      </c>
      <c r="EQ17" s="299">
        <v>234147</v>
      </c>
      <c r="ER17" s="299">
        <v>243166</v>
      </c>
      <c r="ES17" s="299">
        <v>477313</v>
      </c>
      <c r="ET17" s="299">
        <v>79.7</v>
      </c>
      <c r="EU17" s="299">
        <v>72.2</v>
      </c>
      <c r="EV17" s="299">
        <v>75.900000000000006</v>
      </c>
      <c r="EW17" s="299">
        <v>58.7</v>
      </c>
      <c r="EX17" s="299">
        <v>51.7</v>
      </c>
      <c r="EY17" s="299">
        <v>55.1</v>
      </c>
      <c r="EZ17" s="299">
        <v>95.8</v>
      </c>
      <c r="FA17" s="299">
        <v>93.4</v>
      </c>
      <c r="FB17" s="299">
        <v>94.6</v>
      </c>
      <c r="FC17" s="299">
        <v>94.6</v>
      </c>
      <c r="FD17" s="299">
        <v>91.9</v>
      </c>
      <c r="FE17" s="299">
        <v>93.2</v>
      </c>
      <c r="FF17" s="299" t="s">
        <v>119</v>
      </c>
      <c r="FG17" s="299" t="s">
        <v>119</v>
      </c>
      <c r="FH17" s="299" t="s">
        <v>119</v>
      </c>
      <c r="FI17" s="299" t="s">
        <v>119</v>
      </c>
      <c r="FJ17" s="299" t="s">
        <v>119</v>
      </c>
      <c r="FK17" s="299" t="s">
        <v>119</v>
      </c>
      <c r="FL17" s="299" t="s">
        <v>119</v>
      </c>
      <c r="FM17" s="299" t="s">
        <v>119</v>
      </c>
      <c r="FN17" s="299" t="s">
        <v>119</v>
      </c>
      <c r="FO17" s="299" t="s">
        <v>119</v>
      </c>
      <c r="FP17" s="299" t="s">
        <v>119</v>
      </c>
      <c r="FQ17" s="299" t="s">
        <v>119</v>
      </c>
      <c r="FR17" s="299" t="s">
        <v>119</v>
      </c>
      <c r="FS17" s="299" t="s">
        <v>119</v>
      </c>
      <c r="FT17" s="299" t="s">
        <v>119</v>
      </c>
      <c r="FU17" s="299" t="s">
        <v>119</v>
      </c>
      <c r="FV17" s="299" t="s">
        <v>119</v>
      </c>
      <c r="FW17" s="299" t="s">
        <v>119</v>
      </c>
      <c r="FX17" s="299" t="s">
        <v>119</v>
      </c>
      <c r="FY17" s="299" t="s">
        <v>119</v>
      </c>
      <c r="FZ17" s="299" t="s">
        <v>119</v>
      </c>
      <c r="GA17" s="299">
        <v>283594</v>
      </c>
      <c r="GB17" s="299">
        <v>294465</v>
      </c>
      <c r="GC17" s="299">
        <v>578059</v>
      </c>
      <c r="GD17" s="299">
        <v>79.900000000000006</v>
      </c>
      <c r="GE17" s="299">
        <v>72.400000000000006</v>
      </c>
      <c r="GF17" s="299">
        <v>76.099999999999994</v>
      </c>
      <c r="GG17" s="299">
        <v>58.9</v>
      </c>
      <c r="GH17" s="299">
        <v>51.5</v>
      </c>
      <c r="GI17" s="299">
        <v>55.1</v>
      </c>
      <c r="GJ17" s="299">
        <v>95.9</v>
      </c>
      <c r="GK17" s="299">
        <v>93.4</v>
      </c>
      <c r="GL17" s="299">
        <v>94.7</v>
      </c>
      <c r="GM17" s="299">
        <v>94.7</v>
      </c>
      <c r="GN17" s="299">
        <v>92</v>
      </c>
      <c r="GO17" s="299">
        <v>93.3</v>
      </c>
      <c r="GP17" s="299" t="s">
        <v>119</v>
      </c>
      <c r="GQ17" s="299" t="s">
        <v>119</v>
      </c>
      <c r="GR17" s="299" t="s">
        <v>119</v>
      </c>
      <c r="GS17" s="299" t="s">
        <v>119</v>
      </c>
      <c r="GT17" s="299" t="s">
        <v>119</v>
      </c>
      <c r="GU17" s="299" t="s">
        <v>119</v>
      </c>
      <c r="GV17" s="299" t="s">
        <v>119</v>
      </c>
      <c r="GW17" s="299" t="s">
        <v>119</v>
      </c>
      <c r="GX17" s="299" t="s">
        <v>119</v>
      </c>
      <c r="GY17" s="299" t="s">
        <v>119</v>
      </c>
      <c r="GZ17" s="299" t="s">
        <v>119</v>
      </c>
      <c r="HA17" s="299" t="s">
        <v>119</v>
      </c>
      <c r="HB17" s="299" t="s">
        <v>119</v>
      </c>
      <c r="HC17" s="299" t="s">
        <v>119</v>
      </c>
      <c r="HD17" s="299" t="s">
        <v>119</v>
      </c>
      <c r="HE17" s="299" t="s">
        <v>119</v>
      </c>
      <c r="HF17" s="299" t="s">
        <v>119</v>
      </c>
      <c r="HG17" s="299" t="s">
        <v>119</v>
      </c>
      <c r="HH17" s="299" t="s">
        <v>119</v>
      </c>
      <c r="HI17" s="299" t="s">
        <v>119</v>
      </c>
      <c r="HJ17" s="299" t="s">
        <v>119</v>
      </c>
    </row>
  </sheetData>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38"/>
  </sheetPr>
  <dimension ref="A1:HO17"/>
  <sheetViews>
    <sheetView zoomScale="85" workbookViewId="0">
      <pane xSplit="2" ySplit="10" topLeftCell="C11" activePane="bottomRight" state="frozen"/>
      <selection pane="topRight"/>
      <selection pane="bottomLeft"/>
      <selection pane="bottomRight"/>
    </sheetView>
  </sheetViews>
  <sheetFormatPr defaultRowHeight="12.75" x14ac:dyDescent="0.2"/>
  <cols>
    <col min="1" max="1" width="9.140625" style="299"/>
    <col min="2" max="2" width="18.28515625" style="299" customWidth="1"/>
    <col min="3" max="257" width="9.140625" style="299"/>
    <col min="258" max="258" width="18.28515625" style="299" customWidth="1"/>
    <col min="259" max="513" width="9.140625" style="299"/>
    <col min="514" max="514" width="18.28515625" style="299" customWidth="1"/>
    <col min="515" max="769" width="9.140625" style="299"/>
    <col min="770" max="770" width="18.28515625" style="299" customWidth="1"/>
    <col min="771" max="1025" width="9.140625" style="299"/>
    <col min="1026" max="1026" width="18.28515625" style="299" customWidth="1"/>
    <col min="1027" max="1281" width="9.140625" style="299"/>
    <col min="1282" max="1282" width="18.28515625" style="299" customWidth="1"/>
    <col min="1283" max="1537" width="9.140625" style="299"/>
    <col min="1538" max="1538" width="18.28515625" style="299" customWidth="1"/>
    <col min="1539" max="1793" width="9.140625" style="299"/>
    <col min="1794" max="1794" width="18.28515625" style="299" customWidth="1"/>
    <col min="1795" max="2049" width="9.140625" style="299"/>
    <col min="2050" max="2050" width="18.28515625" style="299" customWidth="1"/>
    <col min="2051" max="2305" width="9.140625" style="299"/>
    <col min="2306" max="2306" width="18.28515625" style="299" customWidth="1"/>
    <col min="2307" max="2561" width="9.140625" style="299"/>
    <col min="2562" max="2562" width="18.28515625" style="299" customWidth="1"/>
    <col min="2563" max="2817" width="9.140625" style="299"/>
    <col min="2818" max="2818" width="18.28515625" style="299" customWidth="1"/>
    <col min="2819" max="3073" width="9.140625" style="299"/>
    <col min="3074" max="3074" width="18.28515625" style="299" customWidth="1"/>
    <col min="3075" max="3329" width="9.140625" style="299"/>
    <col min="3330" max="3330" width="18.28515625" style="299" customWidth="1"/>
    <col min="3331" max="3585" width="9.140625" style="299"/>
    <col min="3586" max="3586" width="18.28515625" style="299" customWidth="1"/>
    <col min="3587" max="3841" width="9.140625" style="299"/>
    <col min="3842" max="3842" width="18.28515625" style="299" customWidth="1"/>
    <col min="3843" max="4097" width="9.140625" style="299"/>
    <col min="4098" max="4098" width="18.28515625" style="299" customWidth="1"/>
    <col min="4099" max="4353" width="9.140625" style="299"/>
    <col min="4354" max="4354" width="18.28515625" style="299" customWidth="1"/>
    <col min="4355" max="4609" width="9.140625" style="299"/>
    <col min="4610" max="4610" width="18.28515625" style="299" customWidth="1"/>
    <col min="4611" max="4865" width="9.140625" style="299"/>
    <col min="4866" max="4866" width="18.28515625" style="299" customWidth="1"/>
    <col min="4867" max="5121" width="9.140625" style="299"/>
    <col min="5122" max="5122" width="18.28515625" style="299" customWidth="1"/>
    <col min="5123" max="5377" width="9.140625" style="299"/>
    <col min="5378" max="5378" width="18.28515625" style="299" customWidth="1"/>
    <col min="5379" max="5633" width="9.140625" style="299"/>
    <col min="5634" max="5634" width="18.28515625" style="299" customWidth="1"/>
    <col min="5635" max="5889" width="9.140625" style="299"/>
    <col min="5890" max="5890" width="18.28515625" style="299" customWidth="1"/>
    <col min="5891" max="6145" width="9.140625" style="299"/>
    <col min="6146" max="6146" width="18.28515625" style="299" customWidth="1"/>
    <col min="6147" max="6401" width="9.140625" style="299"/>
    <col min="6402" max="6402" width="18.28515625" style="299" customWidth="1"/>
    <col min="6403" max="6657" width="9.140625" style="299"/>
    <col min="6658" max="6658" width="18.28515625" style="299" customWidth="1"/>
    <col min="6659" max="6913" width="9.140625" style="299"/>
    <col min="6914" max="6914" width="18.28515625" style="299" customWidth="1"/>
    <col min="6915" max="7169" width="9.140625" style="299"/>
    <col min="7170" max="7170" width="18.28515625" style="299" customWidth="1"/>
    <col min="7171" max="7425" width="9.140625" style="299"/>
    <col min="7426" max="7426" width="18.28515625" style="299" customWidth="1"/>
    <col min="7427" max="7681" width="9.140625" style="299"/>
    <col min="7682" max="7682" width="18.28515625" style="299" customWidth="1"/>
    <col min="7683" max="7937" width="9.140625" style="299"/>
    <col min="7938" max="7938" width="18.28515625" style="299" customWidth="1"/>
    <col min="7939" max="8193" width="9.140625" style="299"/>
    <col min="8194" max="8194" width="18.28515625" style="299" customWidth="1"/>
    <col min="8195" max="8449" width="9.140625" style="299"/>
    <col min="8450" max="8450" width="18.28515625" style="299" customWidth="1"/>
    <col min="8451" max="8705" width="9.140625" style="299"/>
    <col min="8706" max="8706" width="18.28515625" style="299" customWidth="1"/>
    <col min="8707" max="8961" width="9.140625" style="299"/>
    <col min="8962" max="8962" width="18.28515625" style="299" customWidth="1"/>
    <col min="8963" max="9217" width="9.140625" style="299"/>
    <col min="9218" max="9218" width="18.28515625" style="299" customWidth="1"/>
    <col min="9219" max="9473" width="9.140625" style="299"/>
    <col min="9474" max="9474" width="18.28515625" style="299" customWidth="1"/>
    <col min="9475" max="9729" width="9.140625" style="299"/>
    <col min="9730" max="9730" width="18.28515625" style="299" customWidth="1"/>
    <col min="9731" max="9985" width="9.140625" style="299"/>
    <col min="9986" max="9986" width="18.28515625" style="299" customWidth="1"/>
    <col min="9987" max="10241" width="9.140625" style="299"/>
    <col min="10242" max="10242" width="18.28515625" style="299" customWidth="1"/>
    <col min="10243" max="10497" width="9.140625" style="299"/>
    <col min="10498" max="10498" width="18.28515625" style="299" customWidth="1"/>
    <col min="10499" max="10753" width="9.140625" style="299"/>
    <col min="10754" max="10754" width="18.28515625" style="299" customWidth="1"/>
    <col min="10755" max="11009" width="9.140625" style="299"/>
    <col min="11010" max="11010" width="18.28515625" style="299" customWidth="1"/>
    <col min="11011" max="11265" width="9.140625" style="299"/>
    <col min="11266" max="11266" width="18.28515625" style="299" customWidth="1"/>
    <col min="11267" max="11521" width="9.140625" style="299"/>
    <col min="11522" max="11522" width="18.28515625" style="299" customWidth="1"/>
    <col min="11523" max="11777" width="9.140625" style="299"/>
    <col min="11778" max="11778" width="18.28515625" style="299" customWidth="1"/>
    <col min="11779" max="12033" width="9.140625" style="299"/>
    <col min="12034" max="12034" width="18.28515625" style="299" customWidth="1"/>
    <col min="12035" max="12289" width="9.140625" style="299"/>
    <col min="12290" max="12290" width="18.28515625" style="299" customWidth="1"/>
    <col min="12291" max="12545" width="9.140625" style="299"/>
    <col min="12546" max="12546" width="18.28515625" style="299" customWidth="1"/>
    <col min="12547" max="12801" width="9.140625" style="299"/>
    <col min="12802" max="12802" width="18.28515625" style="299" customWidth="1"/>
    <col min="12803" max="13057" width="9.140625" style="299"/>
    <col min="13058" max="13058" width="18.28515625" style="299" customWidth="1"/>
    <col min="13059" max="13313" width="9.140625" style="299"/>
    <col min="13314" max="13314" width="18.28515625" style="299" customWidth="1"/>
    <col min="13315" max="13569" width="9.140625" style="299"/>
    <col min="13570" max="13570" width="18.28515625" style="299" customWidth="1"/>
    <col min="13571" max="13825" width="9.140625" style="299"/>
    <col min="13826" max="13826" width="18.28515625" style="299" customWidth="1"/>
    <col min="13827" max="14081" width="9.140625" style="299"/>
    <col min="14082" max="14082" width="18.28515625" style="299" customWidth="1"/>
    <col min="14083" max="14337" width="9.140625" style="299"/>
    <col min="14338" max="14338" width="18.28515625" style="299" customWidth="1"/>
    <col min="14339" max="14593" width="9.140625" style="299"/>
    <col min="14594" max="14594" width="18.28515625" style="299" customWidth="1"/>
    <col min="14595" max="14849" width="9.140625" style="299"/>
    <col min="14850" max="14850" width="18.28515625" style="299" customWidth="1"/>
    <col min="14851" max="15105" width="9.140625" style="299"/>
    <col min="15106" max="15106" width="18.28515625" style="299" customWidth="1"/>
    <col min="15107" max="15361" width="9.140625" style="299"/>
    <col min="15362" max="15362" width="18.28515625" style="299" customWidth="1"/>
    <col min="15363" max="15617" width="9.140625" style="299"/>
    <col min="15618" max="15618" width="18.28515625" style="299" customWidth="1"/>
    <col min="15619" max="15873" width="9.140625" style="299"/>
    <col min="15874" max="15874" width="18.28515625" style="299" customWidth="1"/>
    <col min="15875" max="16129" width="9.140625" style="299"/>
    <col min="16130" max="16130" width="18.28515625" style="299" customWidth="1"/>
    <col min="16131" max="16384" width="9.140625" style="299"/>
  </cols>
  <sheetData>
    <row r="1" spans="1:223" ht="15.75" x14ac:dyDescent="0.25">
      <c r="A1" s="335" t="s">
        <v>49</v>
      </c>
      <c r="B1" s="335"/>
      <c r="C1" s="335"/>
      <c r="D1" s="335"/>
      <c r="E1" s="335"/>
      <c r="F1" s="335"/>
      <c r="G1" s="335"/>
      <c r="H1" s="335"/>
      <c r="I1" s="335"/>
      <c r="J1" s="335"/>
      <c r="K1" s="335"/>
      <c r="L1" s="335"/>
      <c r="M1" s="335"/>
      <c r="N1" s="335"/>
      <c r="O1" s="335"/>
      <c r="P1" s="335"/>
      <c r="Q1" s="335"/>
      <c r="R1" s="335"/>
      <c r="S1" s="335"/>
      <c r="T1" s="335"/>
      <c r="U1" s="335"/>
      <c r="V1" s="335"/>
      <c r="W1" s="335"/>
      <c r="X1" s="335"/>
      <c r="Y1" s="335"/>
      <c r="Z1" s="335"/>
      <c r="AA1" s="335"/>
      <c r="AB1" s="335"/>
      <c r="AC1" s="335"/>
      <c r="AD1" s="335"/>
      <c r="AE1" s="335"/>
      <c r="AF1" s="335"/>
      <c r="AG1" s="335"/>
      <c r="AH1" s="335"/>
      <c r="AI1" s="335"/>
      <c r="AJ1" s="335"/>
      <c r="AK1" s="335"/>
      <c r="AL1" s="335"/>
      <c r="AM1" s="335"/>
      <c r="AN1" s="335"/>
      <c r="AO1" s="335"/>
      <c r="AP1" s="335"/>
      <c r="AQ1" s="335"/>
      <c r="AR1" s="335"/>
      <c r="AS1" s="335"/>
      <c r="AT1" s="335"/>
      <c r="AU1" s="335"/>
      <c r="AV1" s="335"/>
      <c r="AW1" s="335"/>
      <c r="AX1" s="335"/>
      <c r="AY1" s="335"/>
      <c r="AZ1" s="335"/>
      <c r="BA1" s="335"/>
      <c r="BB1" s="335"/>
      <c r="BC1" s="335"/>
      <c r="BD1" s="335"/>
      <c r="BE1" s="335"/>
      <c r="BF1" s="335"/>
      <c r="BG1" s="335"/>
      <c r="BH1" s="335"/>
      <c r="BI1" s="335"/>
      <c r="BJ1" s="335"/>
      <c r="BK1" s="335"/>
      <c r="BL1" s="335"/>
      <c r="BM1" s="335"/>
      <c r="BN1" s="335"/>
      <c r="BO1" s="335"/>
      <c r="BP1" s="335"/>
      <c r="BQ1" s="335"/>
      <c r="BR1" s="335"/>
      <c r="BS1" s="335"/>
      <c r="BT1" s="335"/>
      <c r="BU1" s="335"/>
      <c r="BV1" s="335"/>
      <c r="BW1" s="335"/>
      <c r="BX1" s="335"/>
      <c r="BY1" s="335"/>
      <c r="BZ1" s="335"/>
      <c r="CA1" s="335"/>
      <c r="CB1" s="335"/>
      <c r="CC1" s="335"/>
      <c r="CD1" s="335"/>
      <c r="CE1" s="335"/>
      <c r="CF1" s="335"/>
      <c r="CG1" s="335"/>
      <c r="CH1" s="335"/>
      <c r="CI1" s="335"/>
      <c r="CJ1" s="335"/>
      <c r="CK1" s="335"/>
      <c r="CL1" s="335"/>
      <c r="CM1" s="335"/>
      <c r="CN1" s="335"/>
      <c r="CO1" s="335"/>
      <c r="CP1" s="335"/>
      <c r="CQ1" s="335"/>
      <c r="CR1" s="335"/>
      <c r="CS1" s="335"/>
      <c r="CT1" s="335"/>
      <c r="CU1" s="335"/>
      <c r="CV1" s="335"/>
      <c r="CW1" s="335"/>
      <c r="CX1" s="335"/>
      <c r="CY1" s="335"/>
      <c r="CZ1" s="335"/>
      <c r="DA1" s="335"/>
      <c r="DB1" s="335"/>
      <c r="DC1" s="335"/>
      <c r="DD1" s="335"/>
      <c r="DE1" s="335"/>
      <c r="DF1" s="335"/>
      <c r="DG1" s="335"/>
      <c r="DH1" s="335"/>
      <c r="DI1" s="335"/>
      <c r="DJ1" s="335"/>
      <c r="DK1" s="335"/>
      <c r="DL1" s="335"/>
      <c r="DM1" s="335"/>
      <c r="DN1" s="335"/>
      <c r="DO1" s="335"/>
      <c r="DP1" s="335"/>
      <c r="DQ1" s="335"/>
      <c r="DR1" s="335"/>
      <c r="DS1" s="335"/>
      <c r="DT1" s="335"/>
      <c r="DU1" s="335"/>
      <c r="DV1" s="335"/>
      <c r="DW1" s="335"/>
      <c r="DX1" s="335"/>
      <c r="DY1" s="335"/>
      <c r="DZ1" s="335"/>
      <c r="EA1" s="335"/>
      <c r="EB1" s="335"/>
      <c r="EC1" s="335"/>
      <c r="ED1" s="335"/>
      <c r="EE1" s="335"/>
      <c r="EF1" s="335"/>
      <c r="EG1" s="335"/>
      <c r="EH1" s="335"/>
      <c r="EI1" s="335"/>
      <c r="EJ1" s="335"/>
      <c r="EK1" s="335"/>
      <c r="EL1" s="335"/>
      <c r="EM1" s="335"/>
      <c r="EN1" s="335"/>
      <c r="EO1" s="335"/>
      <c r="EP1" s="335"/>
      <c r="EQ1" s="335"/>
      <c r="ER1" s="335"/>
      <c r="ES1" s="335"/>
      <c r="ET1" s="335"/>
      <c r="EU1" s="335"/>
      <c r="EV1" s="335"/>
      <c r="EW1" s="335"/>
      <c r="EX1" s="335"/>
      <c r="EY1" s="335"/>
      <c r="EZ1" s="335"/>
      <c r="FA1" s="335"/>
      <c r="FB1" s="335"/>
      <c r="FC1" s="335"/>
      <c r="FD1" s="335"/>
      <c r="FE1" s="335"/>
      <c r="FF1" s="335"/>
      <c r="FG1" s="335"/>
      <c r="FH1" s="335"/>
      <c r="FI1" s="335"/>
      <c r="FJ1" s="335"/>
      <c r="FK1" s="335"/>
      <c r="FL1" s="335"/>
      <c r="FM1" s="335"/>
      <c r="FN1" s="335"/>
      <c r="FO1" s="335"/>
      <c r="FP1" s="335"/>
      <c r="FQ1" s="335"/>
      <c r="FR1" s="335"/>
      <c r="FS1" s="335"/>
      <c r="FT1" s="335"/>
      <c r="FU1" s="335"/>
      <c r="FV1" s="335"/>
      <c r="FW1" s="335"/>
      <c r="FX1" s="335"/>
      <c r="FY1" s="335"/>
      <c r="FZ1" s="335"/>
      <c r="GA1" s="335"/>
      <c r="GB1" s="335"/>
      <c r="GC1" s="335"/>
      <c r="GD1" s="335"/>
      <c r="GE1" s="335"/>
      <c r="GF1" s="335"/>
      <c r="GG1" s="335"/>
      <c r="GH1" s="335"/>
      <c r="GI1" s="335"/>
      <c r="GJ1" s="335"/>
      <c r="GK1" s="335"/>
      <c r="GL1" s="335"/>
      <c r="GM1" s="335"/>
      <c r="GN1" s="335"/>
      <c r="GO1" s="335"/>
      <c r="GP1" s="335"/>
      <c r="GQ1" s="335"/>
      <c r="GR1" s="335"/>
      <c r="GS1" s="335"/>
      <c r="GT1" s="335"/>
      <c r="GU1" s="335"/>
      <c r="GV1" s="335"/>
      <c r="GW1" s="335"/>
      <c r="GX1" s="335"/>
      <c r="GY1" s="335"/>
      <c r="GZ1" s="335"/>
      <c r="HA1" s="335"/>
      <c r="HB1" s="335"/>
      <c r="HC1" s="335"/>
      <c r="HD1" s="335"/>
      <c r="HE1" s="335"/>
      <c r="HF1" s="335"/>
      <c r="HG1" s="335"/>
      <c r="HH1" s="335"/>
      <c r="HI1" s="335"/>
      <c r="HJ1" s="335"/>
      <c r="HK1" s="335"/>
      <c r="HL1" s="335"/>
      <c r="HM1" s="335"/>
      <c r="HN1" s="335"/>
      <c r="HO1" s="335"/>
    </row>
    <row r="2" spans="1:223" x14ac:dyDescent="0.2">
      <c r="A2" s="299" t="s">
        <v>106</v>
      </c>
      <c r="B2" s="300">
        <v>1</v>
      </c>
      <c r="C2" s="300">
        <v>2</v>
      </c>
      <c r="D2" s="300">
        <v>3</v>
      </c>
      <c r="E2" s="300">
        <v>4</v>
      </c>
      <c r="F2" s="300">
        <v>5</v>
      </c>
      <c r="G2" s="300">
        <v>6</v>
      </c>
      <c r="H2" s="300">
        <v>7</v>
      </c>
      <c r="I2" s="300">
        <v>8</v>
      </c>
      <c r="J2" s="300">
        <v>9</v>
      </c>
      <c r="K2" s="300">
        <v>10</v>
      </c>
      <c r="L2" s="300">
        <v>11</v>
      </c>
      <c r="M2" s="300">
        <v>12</v>
      </c>
      <c r="N2" s="300">
        <v>13</v>
      </c>
      <c r="O2" s="300">
        <v>14</v>
      </c>
      <c r="P2" s="300">
        <v>15</v>
      </c>
      <c r="Q2" s="300">
        <v>16</v>
      </c>
      <c r="R2" s="300">
        <v>17</v>
      </c>
      <c r="S2" s="300">
        <v>18</v>
      </c>
      <c r="T2" s="300">
        <v>19</v>
      </c>
      <c r="U2" s="300">
        <v>20</v>
      </c>
      <c r="V2" s="300">
        <v>21</v>
      </c>
      <c r="W2" s="300">
        <v>22</v>
      </c>
      <c r="X2" s="300">
        <v>23</v>
      </c>
      <c r="Y2" s="300">
        <v>24</v>
      </c>
      <c r="Z2" s="300">
        <v>25</v>
      </c>
      <c r="AA2" s="300">
        <v>26</v>
      </c>
      <c r="AB2" s="300">
        <v>27</v>
      </c>
      <c r="AC2" s="300">
        <v>28</v>
      </c>
      <c r="AD2" s="300">
        <v>29</v>
      </c>
      <c r="AE2" s="300">
        <v>30</v>
      </c>
      <c r="AF2" s="300">
        <v>31</v>
      </c>
      <c r="AG2" s="300">
        <v>32</v>
      </c>
      <c r="AH2" s="300">
        <v>33</v>
      </c>
      <c r="AI2" s="300">
        <v>34</v>
      </c>
      <c r="AJ2" s="300">
        <v>35</v>
      </c>
      <c r="AK2" s="300">
        <v>36</v>
      </c>
      <c r="AL2" s="300">
        <v>37</v>
      </c>
      <c r="AM2" s="300">
        <v>38</v>
      </c>
      <c r="AN2" s="300">
        <v>39</v>
      </c>
      <c r="AO2" s="300">
        <v>40</v>
      </c>
      <c r="AP2" s="300">
        <v>41</v>
      </c>
      <c r="AQ2" s="300">
        <v>42</v>
      </c>
      <c r="AR2" s="300">
        <v>43</v>
      </c>
      <c r="AS2" s="300">
        <v>44</v>
      </c>
      <c r="AT2" s="300">
        <v>45</v>
      </c>
      <c r="AU2" s="300">
        <v>46</v>
      </c>
      <c r="AV2" s="300">
        <v>47</v>
      </c>
      <c r="AW2" s="300">
        <v>48</v>
      </c>
      <c r="AX2" s="300">
        <v>49</v>
      </c>
      <c r="AY2" s="300">
        <v>50</v>
      </c>
      <c r="AZ2" s="300">
        <v>51</v>
      </c>
      <c r="BA2" s="300">
        <v>52</v>
      </c>
      <c r="BB2" s="300">
        <v>53</v>
      </c>
      <c r="BC2" s="300">
        <v>54</v>
      </c>
      <c r="BD2" s="300">
        <v>55</v>
      </c>
      <c r="BE2" s="300">
        <v>56</v>
      </c>
      <c r="BF2" s="300">
        <v>57</v>
      </c>
      <c r="BG2" s="300">
        <v>58</v>
      </c>
      <c r="BH2" s="300">
        <v>59</v>
      </c>
      <c r="BI2" s="300">
        <v>60</v>
      </c>
      <c r="BJ2" s="300">
        <v>61</v>
      </c>
      <c r="BK2" s="300">
        <v>62</v>
      </c>
      <c r="BL2" s="300">
        <v>63</v>
      </c>
      <c r="BM2" s="300">
        <v>64</v>
      </c>
      <c r="BN2" s="300">
        <v>65</v>
      </c>
      <c r="BO2" s="300">
        <v>66</v>
      </c>
      <c r="BP2" s="300">
        <v>67</v>
      </c>
      <c r="BQ2" s="300">
        <v>68</v>
      </c>
      <c r="BR2" s="300">
        <v>69</v>
      </c>
      <c r="BS2" s="300">
        <v>70</v>
      </c>
      <c r="BT2" s="300">
        <v>71</v>
      </c>
      <c r="BU2" s="300">
        <v>72</v>
      </c>
      <c r="BV2" s="300">
        <v>73</v>
      </c>
      <c r="BW2" s="300">
        <v>74</v>
      </c>
      <c r="BX2" s="300">
        <v>75</v>
      </c>
      <c r="BY2" s="300">
        <v>76</v>
      </c>
      <c r="BZ2" s="300">
        <v>77</v>
      </c>
      <c r="CA2" s="300">
        <v>78</v>
      </c>
      <c r="CB2" s="300">
        <v>79</v>
      </c>
      <c r="CC2" s="300">
        <v>80</v>
      </c>
      <c r="CD2" s="300">
        <v>81</v>
      </c>
      <c r="CE2" s="300">
        <v>82</v>
      </c>
      <c r="CF2" s="300">
        <v>83</v>
      </c>
      <c r="CG2" s="300">
        <v>84</v>
      </c>
      <c r="CH2" s="300">
        <v>85</v>
      </c>
      <c r="CI2" s="300">
        <v>86</v>
      </c>
      <c r="CJ2" s="300">
        <v>87</v>
      </c>
      <c r="CK2" s="300">
        <v>88</v>
      </c>
      <c r="CL2" s="300">
        <v>89</v>
      </c>
      <c r="CM2" s="300">
        <v>90</v>
      </c>
      <c r="CN2" s="300">
        <v>91</v>
      </c>
      <c r="CO2" s="300">
        <v>92</v>
      </c>
      <c r="CP2" s="300">
        <v>93</v>
      </c>
      <c r="CQ2" s="300">
        <v>94</v>
      </c>
      <c r="CR2" s="300">
        <v>95</v>
      </c>
      <c r="CS2" s="300">
        <v>96</v>
      </c>
      <c r="CT2" s="300">
        <v>97</v>
      </c>
      <c r="CU2" s="300">
        <v>98</v>
      </c>
      <c r="CV2" s="300">
        <v>99</v>
      </c>
      <c r="CW2" s="300">
        <v>100</v>
      </c>
      <c r="CX2" s="300">
        <v>101</v>
      </c>
      <c r="CY2" s="300">
        <v>102</v>
      </c>
      <c r="CZ2" s="300">
        <v>103</v>
      </c>
      <c r="DA2" s="300">
        <v>104</v>
      </c>
      <c r="DB2" s="300">
        <v>105</v>
      </c>
      <c r="DC2" s="300">
        <v>106</v>
      </c>
      <c r="DD2" s="300">
        <v>107</v>
      </c>
      <c r="DE2" s="300">
        <v>108</v>
      </c>
      <c r="DF2" s="300">
        <v>109</v>
      </c>
      <c r="DG2" s="300">
        <v>110</v>
      </c>
      <c r="DH2" s="300">
        <v>111</v>
      </c>
      <c r="DI2" s="300">
        <v>112</v>
      </c>
      <c r="DJ2" s="300">
        <v>113</v>
      </c>
      <c r="DK2" s="300">
        <v>114</v>
      </c>
      <c r="DL2" s="300">
        <v>115</v>
      </c>
      <c r="DM2" s="300">
        <v>116</v>
      </c>
      <c r="DN2" s="300">
        <v>117</v>
      </c>
      <c r="DO2" s="300">
        <v>118</v>
      </c>
      <c r="DP2" s="300">
        <v>119</v>
      </c>
      <c r="DQ2" s="300">
        <v>120</v>
      </c>
      <c r="DR2" s="300">
        <v>121</v>
      </c>
      <c r="DS2" s="300">
        <v>122</v>
      </c>
      <c r="DT2" s="300">
        <v>123</v>
      </c>
      <c r="DU2" s="300">
        <v>124</v>
      </c>
      <c r="DV2" s="300">
        <v>125</v>
      </c>
      <c r="DW2" s="300">
        <v>126</v>
      </c>
      <c r="DX2" s="300">
        <v>127</v>
      </c>
      <c r="DY2" s="300">
        <v>128</v>
      </c>
      <c r="DZ2" s="300">
        <v>129</v>
      </c>
      <c r="EA2" s="300">
        <v>130</v>
      </c>
      <c r="EB2" s="300">
        <v>131</v>
      </c>
      <c r="EC2" s="300">
        <v>132</v>
      </c>
      <c r="ED2" s="300">
        <v>133</v>
      </c>
      <c r="EE2" s="300">
        <v>134</v>
      </c>
      <c r="EF2" s="300">
        <v>135</v>
      </c>
      <c r="EG2" s="300">
        <v>136</v>
      </c>
      <c r="EH2" s="300">
        <v>137</v>
      </c>
      <c r="EI2" s="300">
        <v>138</v>
      </c>
      <c r="EJ2" s="300">
        <v>139</v>
      </c>
      <c r="EK2" s="300">
        <v>140</v>
      </c>
      <c r="EL2" s="300">
        <v>141</v>
      </c>
      <c r="EM2" s="300">
        <v>142</v>
      </c>
      <c r="EN2" s="300">
        <v>143</v>
      </c>
      <c r="EO2" s="300">
        <v>144</v>
      </c>
      <c r="EP2" s="300">
        <v>145</v>
      </c>
      <c r="EQ2" s="300">
        <v>146</v>
      </c>
      <c r="ER2" s="300">
        <v>147</v>
      </c>
      <c r="ES2" s="300">
        <v>148</v>
      </c>
      <c r="ET2" s="300">
        <v>149</v>
      </c>
      <c r="EU2" s="300">
        <v>150</v>
      </c>
      <c r="EV2" s="300">
        <v>151</v>
      </c>
      <c r="EW2" s="300">
        <v>152</v>
      </c>
      <c r="EX2" s="300">
        <v>153</v>
      </c>
      <c r="EY2" s="300">
        <v>154</v>
      </c>
      <c r="EZ2" s="300">
        <v>155</v>
      </c>
      <c r="FA2" s="300">
        <v>156</v>
      </c>
      <c r="FB2" s="300">
        <v>157</v>
      </c>
      <c r="FC2" s="300">
        <v>158</v>
      </c>
      <c r="FD2" s="300">
        <v>159</v>
      </c>
      <c r="FE2" s="300">
        <v>160</v>
      </c>
      <c r="FF2" s="300">
        <v>161</v>
      </c>
      <c r="FG2" s="300">
        <v>162</v>
      </c>
      <c r="FH2" s="300">
        <v>163</v>
      </c>
      <c r="FI2" s="300">
        <v>164</v>
      </c>
      <c r="FJ2" s="300">
        <v>165</v>
      </c>
      <c r="FK2" s="300">
        <v>166</v>
      </c>
      <c r="FL2" s="300">
        <v>167</v>
      </c>
      <c r="FM2" s="300">
        <v>168</v>
      </c>
      <c r="FN2" s="300">
        <v>169</v>
      </c>
      <c r="FO2" s="300">
        <v>170</v>
      </c>
      <c r="FP2" s="300">
        <v>171</v>
      </c>
      <c r="FQ2" s="300">
        <v>172</v>
      </c>
      <c r="FR2" s="300">
        <v>173</v>
      </c>
      <c r="FS2" s="300">
        <v>174</v>
      </c>
      <c r="FT2" s="300">
        <v>175</v>
      </c>
      <c r="FU2" s="300">
        <v>176</v>
      </c>
      <c r="FV2" s="300">
        <v>177</v>
      </c>
      <c r="FW2" s="300">
        <v>178</v>
      </c>
      <c r="FX2" s="300">
        <v>179</v>
      </c>
      <c r="FY2" s="300">
        <v>180</v>
      </c>
      <c r="FZ2" s="300">
        <v>181</v>
      </c>
      <c r="GA2" s="300">
        <v>182</v>
      </c>
      <c r="GB2" s="300">
        <v>183</v>
      </c>
      <c r="GC2" s="300">
        <v>184</v>
      </c>
      <c r="GD2" s="300">
        <v>185</v>
      </c>
      <c r="GE2" s="300">
        <v>186</v>
      </c>
      <c r="GF2" s="300">
        <v>187</v>
      </c>
      <c r="GG2" s="300">
        <v>188</v>
      </c>
      <c r="GH2" s="300">
        <v>189</v>
      </c>
      <c r="GI2" s="300">
        <v>190</v>
      </c>
      <c r="GJ2" s="300">
        <v>191</v>
      </c>
      <c r="GK2" s="300">
        <v>192</v>
      </c>
      <c r="GL2" s="300">
        <v>193</v>
      </c>
      <c r="GM2" s="300">
        <v>194</v>
      </c>
      <c r="GN2" s="300">
        <v>195</v>
      </c>
      <c r="GO2" s="300">
        <v>196</v>
      </c>
      <c r="GP2" s="300">
        <v>197</v>
      </c>
      <c r="GQ2" s="300">
        <v>198</v>
      </c>
      <c r="GR2" s="300">
        <v>199</v>
      </c>
      <c r="GS2" s="300">
        <v>200</v>
      </c>
      <c r="GT2" s="300">
        <v>201</v>
      </c>
      <c r="GU2" s="300">
        <v>202</v>
      </c>
      <c r="GV2" s="300">
        <v>203</v>
      </c>
      <c r="GW2" s="300">
        <v>204</v>
      </c>
      <c r="GX2" s="300">
        <v>205</v>
      </c>
      <c r="GY2" s="300">
        <v>206</v>
      </c>
      <c r="GZ2" s="300">
        <v>207</v>
      </c>
      <c r="HA2" s="300">
        <v>208</v>
      </c>
      <c r="HB2" s="300">
        <v>209</v>
      </c>
      <c r="HC2" s="300">
        <v>210</v>
      </c>
      <c r="HD2" s="300">
        <v>211</v>
      </c>
      <c r="HE2" s="300">
        <v>212</v>
      </c>
      <c r="HF2" s="300">
        <v>213</v>
      </c>
      <c r="HG2" s="300">
        <v>214</v>
      </c>
      <c r="HH2" s="300">
        <v>215</v>
      </c>
      <c r="HI2" s="300">
        <v>216</v>
      </c>
      <c r="HJ2" s="300">
        <v>217</v>
      </c>
    </row>
    <row r="3" spans="1:223" x14ac:dyDescent="0.2">
      <c r="A3" s="302"/>
      <c r="C3" s="299" t="s">
        <v>19</v>
      </c>
      <c r="AM3" s="299" t="s">
        <v>20</v>
      </c>
      <c r="BW3" s="299" t="s">
        <v>21</v>
      </c>
      <c r="DG3" s="299" t="s">
        <v>18</v>
      </c>
      <c r="EQ3" s="299" t="s">
        <v>17</v>
      </c>
      <c r="GA3" s="299" t="s">
        <v>55</v>
      </c>
    </row>
    <row r="4" spans="1:223" x14ac:dyDescent="0.2">
      <c r="C4" s="299" t="s">
        <v>269</v>
      </c>
      <c r="F4" s="299" t="s">
        <v>270</v>
      </c>
      <c r="AM4" s="299" t="s">
        <v>269</v>
      </c>
      <c r="AP4" s="299" t="s">
        <v>270</v>
      </c>
      <c r="BW4" s="299" t="s">
        <v>269</v>
      </c>
      <c r="BZ4" s="299" t="s">
        <v>270</v>
      </c>
      <c r="DG4" s="299" t="s">
        <v>269</v>
      </c>
      <c r="DJ4" s="299" t="s">
        <v>270</v>
      </c>
      <c r="EQ4" s="299" t="s">
        <v>269</v>
      </c>
      <c r="ET4" s="299" t="s">
        <v>270</v>
      </c>
      <c r="GA4" s="299" t="s">
        <v>269</v>
      </c>
      <c r="GD4" s="299" t="s">
        <v>270</v>
      </c>
    </row>
    <row r="5" spans="1:223" x14ac:dyDescent="0.2">
      <c r="C5" s="299">
        <v>1</v>
      </c>
      <c r="F5" s="299">
        <v>1</v>
      </c>
      <c r="AM5" s="299">
        <v>1</v>
      </c>
      <c r="AP5" s="299">
        <v>1</v>
      </c>
      <c r="BW5" s="299">
        <v>1</v>
      </c>
      <c r="BZ5" s="299">
        <v>1</v>
      </c>
      <c r="DG5" s="299">
        <v>1</v>
      </c>
      <c r="DJ5" s="299">
        <v>1</v>
      </c>
      <c r="EQ5" s="299">
        <v>1</v>
      </c>
      <c r="ET5" s="299">
        <v>1</v>
      </c>
      <c r="GA5" s="299">
        <v>1</v>
      </c>
      <c r="GD5" s="299">
        <v>1</v>
      </c>
    </row>
    <row r="6" spans="1:223" x14ac:dyDescent="0.2">
      <c r="C6" s="299" t="s">
        <v>317</v>
      </c>
      <c r="F6" s="299" t="s">
        <v>271</v>
      </c>
      <c r="I6" s="299" t="s">
        <v>272</v>
      </c>
      <c r="L6" s="299" t="s">
        <v>273</v>
      </c>
      <c r="O6" s="299" t="s">
        <v>274</v>
      </c>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99" t="s">
        <v>317</v>
      </c>
      <c r="AP6" s="299" t="s">
        <v>271</v>
      </c>
      <c r="AS6" s="299" t="s">
        <v>272</v>
      </c>
      <c r="AV6" s="299" t="s">
        <v>273</v>
      </c>
      <c r="AY6" s="299" t="s">
        <v>274</v>
      </c>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99" t="s">
        <v>317</v>
      </c>
      <c r="BZ6" s="299" t="s">
        <v>271</v>
      </c>
      <c r="CC6" s="299" t="s">
        <v>272</v>
      </c>
      <c r="CF6" s="299" t="s">
        <v>273</v>
      </c>
      <c r="CI6" s="299" t="s">
        <v>274</v>
      </c>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c r="DG6" s="299" t="s">
        <v>317</v>
      </c>
      <c r="DJ6" s="299" t="s">
        <v>271</v>
      </c>
      <c r="DM6" s="299" t="s">
        <v>272</v>
      </c>
      <c r="DP6" s="299" t="s">
        <v>273</v>
      </c>
      <c r="DS6" s="299" t="s">
        <v>274</v>
      </c>
      <c r="DV6" s="211" t="s">
        <v>275</v>
      </c>
      <c r="DW6" s="211"/>
      <c r="DX6" s="211"/>
      <c r="DY6" s="211" t="s">
        <v>278</v>
      </c>
      <c r="DZ6" s="211"/>
      <c r="EA6" s="211"/>
      <c r="EB6" s="211" t="s">
        <v>279</v>
      </c>
      <c r="EC6" s="211"/>
      <c r="ED6" s="211"/>
      <c r="EE6" s="211" t="s">
        <v>318</v>
      </c>
      <c r="EF6" s="211"/>
      <c r="EG6" s="211"/>
      <c r="EH6" s="211" t="s">
        <v>319</v>
      </c>
      <c r="EI6" s="211"/>
      <c r="EJ6" s="211"/>
      <c r="EK6" s="211" t="s">
        <v>320</v>
      </c>
      <c r="EL6" s="211"/>
      <c r="EM6" s="211"/>
      <c r="EN6" s="211" t="s">
        <v>321</v>
      </c>
      <c r="EO6" s="211"/>
      <c r="EP6" s="211"/>
      <c r="EQ6" s="299" t="s">
        <v>317</v>
      </c>
      <c r="ET6" s="299" t="s">
        <v>271</v>
      </c>
      <c r="EW6" s="299" t="s">
        <v>272</v>
      </c>
      <c r="EZ6" s="299" t="s">
        <v>273</v>
      </c>
      <c r="FC6" s="299" t="s">
        <v>274</v>
      </c>
      <c r="FF6" s="211" t="s">
        <v>275</v>
      </c>
      <c r="FG6" s="211"/>
      <c r="FH6" s="211"/>
      <c r="FI6" s="211" t="s">
        <v>278</v>
      </c>
      <c r="FJ6" s="211"/>
      <c r="FK6" s="211"/>
      <c r="FL6" s="211" t="s">
        <v>279</v>
      </c>
      <c r="FM6" s="211"/>
      <c r="FN6" s="211"/>
      <c r="FO6" s="211" t="s">
        <v>318</v>
      </c>
      <c r="FP6" s="211"/>
      <c r="FQ6" s="211"/>
      <c r="FR6" s="211" t="s">
        <v>319</v>
      </c>
      <c r="FS6" s="211"/>
      <c r="FT6" s="211"/>
      <c r="FU6" s="211" t="s">
        <v>320</v>
      </c>
      <c r="FV6" s="211"/>
      <c r="FW6" s="211"/>
      <c r="FX6" s="211" t="s">
        <v>321</v>
      </c>
      <c r="FY6" s="211"/>
      <c r="FZ6" s="211"/>
      <c r="GA6" s="299" t="s">
        <v>317</v>
      </c>
      <c r="GD6" s="299" t="s">
        <v>271</v>
      </c>
      <c r="GG6" s="299" t="s">
        <v>272</v>
      </c>
      <c r="GJ6" s="299" t="s">
        <v>273</v>
      </c>
      <c r="GM6" s="299" t="s">
        <v>274</v>
      </c>
      <c r="GP6" s="211" t="s">
        <v>275</v>
      </c>
      <c r="GQ6" s="211"/>
      <c r="GR6" s="211"/>
      <c r="GS6" s="211" t="s">
        <v>278</v>
      </c>
      <c r="GT6" s="211"/>
      <c r="GU6" s="211"/>
      <c r="GV6" s="211" t="s">
        <v>279</v>
      </c>
      <c r="GW6" s="211"/>
      <c r="GX6" s="211"/>
      <c r="GY6" s="211" t="s">
        <v>318</v>
      </c>
      <c r="GZ6" s="211"/>
      <c r="HA6" s="211"/>
      <c r="HB6" s="211" t="s">
        <v>319</v>
      </c>
      <c r="HC6" s="211"/>
      <c r="HD6" s="211"/>
      <c r="HE6" s="211" t="s">
        <v>320</v>
      </c>
      <c r="HF6" s="211"/>
      <c r="HG6" s="211"/>
      <c r="HH6" s="211" t="s">
        <v>321</v>
      </c>
      <c r="HI6" s="211"/>
      <c r="HJ6" s="211"/>
    </row>
    <row r="7" spans="1:223" x14ac:dyDescent="0.2">
      <c r="C7" s="299" t="s">
        <v>53</v>
      </c>
      <c r="D7" s="299" t="s">
        <v>54</v>
      </c>
      <c r="E7" s="299" t="s">
        <v>55</v>
      </c>
      <c r="F7" s="299">
        <v>1</v>
      </c>
      <c r="I7" s="299">
        <v>1</v>
      </c>
      <c r="L7" s="299">
        <v>1</v>
      </c>
      <c r="O7" s="299">
        <v>1</v>
      </c>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99" t="s">
        <v>53</v>
      </c>
      <c r="AN7" s="299" t="s">
        <v>54</v>
      </c>
      <c r="AO7" s="299" t="s">
        <v>55</v>
      </c>
      <c r="AP7" s="299">
        <v>1</v>
      </c>
      <c r="AS7" s="299">
        <v>1</v>
      </c>
      <c r="AV7" s="299">
        <v>1</v>
      </c>
      <c r="AY7" s="299">
        <v>1</v>
      </c>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99" t="s">
        <v>53</v>
      </c>
      <c r="BX7" s="299" t="s">
        <v>54</v>
      </c>
      <c r="BY7" s="299" t="s">
        <v>55</v>
      </c>
      <c r="BZ7" s="299">
        <v>1</v>
      </c>
      <c r="CC7" s="299">
        <v>1</v>
      </c>
      <c r="CF7" s="299">
        <v>1</v>
      </c>
      <c r="CI7" s="299">
        <v>1</v>
      </c>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c r="DG7" s="299" t="s">
        <v>53</v>
      </c>
      <c r="DH7" s="299" t="s">
        <v>54</v>
      </c>
      <c r="DI7" s="299" t="s">
        <v>55</v>
      </c>
      <c r="DJ7" s="299">
        <v>1</v>
      </c>
      <c r="DM7" s="299">
        <v>1</v>
      </c>
      <c r="DP7" s="299">
        <v>1</v>
      </c>
      <c r="DS7" s="299">
        <v>1</v>
      </c>
      <c r="DV7" s="211" t="s">
        <v>64</v>
      </c>
      <c r="DW7" s="211"/>
      <c r="DX7" s="211"/>
      <c r="DY7" s="211" t="s">
        <v>64</v>
      </c>
      <c r="DZ7" s="211"/>
      <c r="EA7" s="211"/>
      <c r="EB7" s="211" t="s">
        <v>64</v>
      </c>
      <c r="EC7" s="211"/>
      <c r="ED7" s="211"/>
      <c r="EE7" s="211" t="s">
        <v>64</v>
      </c>
      <c r="EF7" s="211"/>
      <c r="EG7" s="211"/>
      <c r="EH7" s="211" t="s">
        <v>64</v>
      </c>
      <c r="EI7" s="211"/>
      <c r="EJ7" s="211"/>
      <c r="EK7" s="211" t="s">
        <v>64</v>
      </c>
      <c r="EL7" s="211"/>
      <c r="EM7" s="211"/>
      <c r="EN7" s="211" t="s">
        <v>64</v>
      </c>
      <c r="EO7" s="211"/>
      <c r="EP7" s="211"/>
      <c r="EQ7" s="299" t="s">
        <v>53</v>
      </c>
      <c r="ER7" s="299" t="s">
        <v>54</v>
      </c>
      <c r="ES7" s="299" t="s">
        <v>55</v>
      </c>
      <c r="ET7" s="299">
        <v>1</v>
      </c>
      <c r="EW7" s="299">
        <v>1</v>
      </c>
      <c r="EZ7" s="299">
        <v>1</v>
      </c>
      <c r="FC7" s="299">
        <v>1</v>
      </c>
      <c r="FF7" s="211" t="s">
        <v>64</v>
      </c>
      <c r="FG7" s="211"/>
      <c r="FH7" s="211"/>
      <c r="FI7" s="211" t="s">
        <v>64</v>
      </c>
      <c r="FJ7" s="211"/>
      <c r="FK7" s="211"/>
      <c r="FL7" s="211" t="s">
        <v>64</v>
      </c>
      <c r="FM7" s="211"/>
      <c r="FN7" s="211"/>
      <c r="FO7" s="211" t="s">
        <v>64</v>
      </c>
      <c r="FP7" s="211"/>
      <c r="FQ7" s="211"/>
      <c r="FR7" s="211" t="s">
        <v>64</v>
      </c>
      <c r="FS7" s="211"/>
      <c r="FT7" s="211"/>
      <c r="FU7" s="211" t="s">
        <v>64</v>
      </c>
      <c r="FV7" s="211"/>
      <c r="FW7" s="211"/>
      <c r="FX7" s="211" t="s">
        <v>64</v>
      </c>
      <c r="FY7" s="211"/>
      <c r="FZ7" s="211"/>
      <c r="GA7" s="299" t="s">
        <v>53</v>
      </c>
      <c r="GB7" s="299" t="s">
        <v>54</v>
      </c>
      <c r="GC7" s="299" t="s">
        <v>55</v>
      </c>
      <c r="GD7" s="299">
        <v>1</v>
      </c>
      <c r="GG7" s="299">
        <v>1</v>
      </c>
      <c r="GJ7" s="299">
        <v>1</v>
      </c>
      <c r="GM7" s="299">
        <v>1</v>
      </c>
      <c r="GP7" s="211" t="s">
        <v>64</v>
      </c>
      <c r="GQ7" s="211"/>
      <c r="GR7" s="211"/>
      <c r="GS7" s="211" t="s">
        <v>64</v>
      </c>
      <c r="GT7" s="211"/>
      <c r="GU7" s="211"/>
      <c r="GV7" s="211" t="s">
        <v>64</v>
      </c>
      <c r="GW7" s="211"/>
      <c r="GX7" s="211"/>
      <c r="GY7" s="211" t="s">
        <v>64</v>
      </c>
      <c r="GZ7" s="211"/>
      <c r="HA7" s="211"/>
      <c r="HB7" s="211" t="s">
        <v>64</v>
      </c>
      <c r="HC7" s="211"/>
      <c r="HD7" s="211"/>
      <c r="HE7" s="211" t="s">
        <v>64</v>
      </c>
      <c r="HF7" s="211"/>
      <c r="HG7" s="211"/>
      <c r="HH7" s="211" t="s">
        <v>64</v>
      </c>
      <c r="HI7" s="211"/>
      <c r="HJ7" s="211"/>
    </row>
    <row r="8" spans="1:223" x14ac:dyDescent="0.2">
      <c r="C8" s="299" t="s">
        <v>76</v>
      </c>
      <c r="D8" s="299" t="s">
        <v>76</v>
      </c>
      <c r="E8" s="299" t="s">
        <v>76</v>
      </c>
      <c r="F8" s="299" t="s">
        <v>317</v>
      </c>
      <c r="I8" s="299" t="s">
        <v>317</v>
      </c>
      <c r="L8" s="299" t="s">
        <v>317</v>
      </c>
      <c r="O8" s="299" t="s">
        <v>317</v>
      </c>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99" t="s">
        <v>76</v>
      </c>
      <c r="AN8" s="299" t="s">
        <v>76</v>
      </c>
      <c r="AO8" s="299" t="s">
        <v>76</v>
      </c>
      <c r="AP8" s="299" t="s">
        <v>317</v>
      </c>
      <c r="AS8" s="299" t="s">
        <v>317</v>
      </c>
      <c r="AV8" s="299" t="s">
        <v>317</v>
      </c>
      <c r="AY8" s="299" t="s">
        <v>317</v>
      </c>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99" t="s">
        <v>76</v>
      </c>
      <c r="BX8" s="299" t="s">
        <v>76</v>
      </c>
      <c r="BY8" s="299" t="s">
        <v>76</v>
      </c>
      <c r="BZ8" s="299" t="s">
        <v>317</v>
      </c>
      <c r="CC8" s="299" t="s">
        <v>317</v>
      </c>
      <c r="CF8" s="299" t="s">
        <v>317</v>
      </c>
      <c r="CI8" s="299" t="s">
        <v>317</v>
      </c>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c r="DG8" s="299" t="s">
        <v>76</v>
      </c>
      <c r="DH8" s="299" t="s">
        <v>76</v>
      </c>
      <c r="DI8" s="299" t="s">
        <v>76</v>
      </c>
      <c r="DJ8" s="299" t="s">
        <v>317</v>
      </c>
      <c r="DM8" s="299" t="s">
        <v>317</v>
      </c>
      <c r="DP8" s="299" t="s">
        <v>317</v>
      </c>
      <c r="DS8" s="299" t="s">
        <v>317</v>
      </c>
      <c r="DV8" s="211" t="s">
        <v>317</v>
      </c>
      <c r="DW8" s="211"/>
      <c r="DX8" s="211"/>
      <c r="DY8" s="211" t="s">
        <v>317</v>
      </c>
      <c r="DZ8" s="211"/>
      <c r="EA8" s="211"/>
      <c r="EB8" s="211" t="s">
        <v>317</v>
      </c>
      <c r="EC8" s="211"/>
      <c r="ED8" s="211"/>
      <c r="EE8" s="211" t="s">
        <v>317</v>
      </c>
      <c r="EF8" s="211"/>
      <c r="EG8" s="211"/>
      <c r="EH8" s="211" t="s">
        <v>317</v>
      </c>
      <c r="EI8" s="211"/>
      <c r="EJ8" s="211"/>
      <c r="EK8" s="211" t="s">
        <v>317</v>
      </c>
      <c r="EL8" s="211"/>
      <c r="EM8" s="211"/>
      <c r="EN8" s="211" t="s">
        <v>317</v>
      </c>
      <c r="EO8" s="211"/>
      <c r="EP8" s="211"/>
      <c r="EQ8" s="299" t="s">
        <v>76</v>
      </c>
      <c r="ER8" s="299" t="s">
        <v>76</v>
      </c>
      <c r="ES8" s="299" t="s">
        <v>76</v>
      </c>
      <c r="ET8" s="299" t="s">
        <v>317</v>
      </c>
      <c r="EW8" s="299" t="s">
        <v>317</v>
      </c>
      <c r="EZ8" s="299" t="s">
        <v>317</v>
      </c>
      <c r="FC8" s="299" t="s">
        <v>317</v>
      </c>
      <c r="FF8" s="211" t="s">
        <v>317</v>
      </c>
      <c r="FG8" s="211"/>
      <c r="FH8" s="211"/>
      <c r="FI8" s="211" t="s">
        <v>317</v>
      </c>
      <c r="FJ8" s="211"/>
      <c r="FK8" s="211"/>
      <c r="FL8" s="211" t="s">
        <v>317</v>
      </c>
      <c r="FM8" s="211"/>
      <c r="FN8" s="211"/>
      <c r="FO8" s="211" t="s">
        <v>317</v>
      </c>
      <c r="FP8" s="211"/>
      <c r="FQ8" s="211"/>
      <c r="FR8" s="211" t="s">
        <v>317</v>
      </c>
      <c r="FS8" s="211"/>
      <c r="FT8" s="211"/>
      <c r="FU8" s="211" t="s">
        <v>317</v>
      </c>
      <c r="FV8" s="211"/>
      <c r="FW8" s="211"/>
      <c r="FX8" s="211" t="s">
        <v>317</v>
      </c>
      <c r="FY8" s="211"/>
      <c r="FZ8" s="211"/>
      <c r="GA8" s="299" t="s">
        <v>76</v>
      </c>
      <c r="GB8" s="299" t="s">
        <v>76</v>
      </c>
      <c r="GC8" s="299" t="s">
        <v>76</v>
      </c>
      <c r="GD8" s="299" t="s">
        <v>317</v>
      </c>
      <c r="GG8" s="299" t="s">
        <v>317</v>
      </c>
      <c r="GJ8" s="299" t="s">
        <v>317</v>
      </c>
      <c r="GM8" s="299" t="s">
        <v>317</v>
      </c>
      <c r="GP8" s="211" t="s">
        <v>317</v>
      </c>
      <c r="GQ8" s="211"/>
      <c r="GR8" s="211"/>
      <c r="GS8" s="211" t="s">
        <v>317</v>
      </c>
      <c r="GT8" s="211"/>
      <c r="GU8" s="211"/>
      <c r="GV8" s="211" t="s">
        <v>317</v>
      </c>
      <c r="GW8" s="211"/>
      <c r="GX8" s="211"/>
      <c r="GY8" s="211" t="s">
        <v>317</v>
      </c>
      <c r="GZ8" s="211"/>
      <c r="HA8" s="211"/>
      <c r="HB8" s="211" t="s">
        <v>317</v>
      </c>
      <c r="HC8" s="211"/>
      <c r="HD8" s="211"/>
      <c r="HE8" s="211" t="s">
        <v>317</v>
      </c>
      <c r="HF8" s="211"/>
      <c r="HG8" s="211"/>
      <c r="HH8" s="211" t="s">
        <v>317</v>
      </c>
      <c r="HI8" s="211"/>
      <c r="HJ8" s="211"/>
    </row>
    <row r="9" spans="1:223" x14ac:dyDescent="0.2">
      <c r="C9" s="299" t="s">
        <v>53</v>
      </c>
      <c r="D9" s="299" t="s">
        <v>54</v>
      </c>
      <c r="E9" s="299" t="s">
        <v>55</v>
      </c>
      <c r="F9" s="299" t="s">
        <v>53</v>
      </c>
      <c r="G9" s="299" t="s">
        <v>54</v>
      </c>
      <c r="H9" s="299" t="s">
        <v>55</v>
      </c>
      <c r="I9" s="299" t="s">
        <v>53</v>
      </c>
      <c r="J9" s="299" t="s">
        <v>54</v>
      </c>
      <c r="K9" s="299" t="s">
        <v>55</v>
      </c>
      <c r="L9" s="299" t="s">
        <v>53</v>
      </c>
      <c r="M9" s="299" t="s">
        <v>54</v>
      </c>
      <c r="N9" s="299" t="s">
        <v>55</v>
      </c>
      <c r="O9" s="299" t="s">
        <v>53</v>
      </c>
      <c r="P9" s="299" t="s">
        <v>54</v>
      </c>
      <c r="Q9" s="299"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99" t="s">
        <v>53</v>
      </c>
      <c r="AN9" s="299" t="s">
        <v>54</v>
      </c>
      <c r="AO9" s="299" t="s">
        <v>55</v>
      </c>
      <c r="AP9" s="299" t="s">
        <v>53</v>
      </c>
      <c r="AQ9" s="299" t="s">
        <v>54</v>
      </c>
      <c r="AR9" s="299" t="s">
        <v>55</v>
      </c>
      <c r="AS9" s="299" t="s">
        <v>53</v>
      </c>
      <c r="AT9" s="299" t="s">
        <v>54</v>
      </c>
      <c r="AU9" s="299" t="s">
        <v>55</v>
      </c>
      <c r="AV9" s="299" t="s">
        <v>53</v>
      </c>
      <c r="AW9" s="299" t="s">
        <v>54</v>
      </c>
      <c r="AX9" s="299" t="s">
        <v>55</v>
      </c>
      <c r="AY9" s="299" t="s">
        <v>53</v>
      </c>
      <c r="AZ9" s="299" t="s">
        <v>54</v>
      </c>
      <c r="BA9" s="299"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99" t="s">
        <v>53</v>
      </c>
      <c r="BX9" s="299" t="s">
        <v>54</v>
      </c>
      <c r="BY9" s="299" t="s">
        <v>55</v>
      </c>
      <c r="BZ9" s="299" t="s">
        <v>53</v>
      </c>
      <c r="CA9" s="299" t="s">
        <v>54</v>
      </c>
      <c r="CB9" s="299" t="s">
        <v>55</v>
      </c>
      <c r="CC9" s="299" t="s">
        <v>53</v>
      </c>
      <c r="CD9" s="299" t="s">
        <v>54</v>
      </c>
      <c r="CE9" s="299" t="s">
        <v>55</v>
      </c>
      <c r="CF9" s="299" t="s">
        <v>53</v>
      </c>
      <c r="CG9" s="299" t="s">
        <v>54</v>
      </c>
      <c r="CH9" s="299" t="s">
        <v>55</v>
      </c>
      <c r="CI9" s="299" t="s">
        <v>53</v>
      </c>
      <c r="CJ9" s="299" t="s">
        <v>54</v>
      </c>
      <c r="CK9" s="299"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c r="DG9" s="299" t="s">
        <v>53</v>
      </c>
      <c r="DH9" s="299" t="s">
        <v>54</v>
      </c>
      <c r="DI9" s="299" t="s">
        <v>55</v>
      </c>
      <c r="DJ9" s="299" t="s">
        <v>53</v>
      </c>
      <c r="DK9" s="299" t="s">
        <v>54</v>
      </c>
      <c r="DL9" s="299" t="s">
        <v>55</v>
      </c>
      <c r="DM9" s="299" t="s">
        <v>53</v>
      </c>
      <c r="DN9" s="299" t="s">
        <v>54</v>
      </c>
      <c r="DO9" s="299" t="s">
        <v>55</v>
      </c>
      <c r="DP9" s="299" t="s">
        <v>53</v>
      </c>
      <c r="DQ9" s="299" t="s">
        <v>54</v>
      </c>
      <c r="DR9" s="299" t="s">
        <v>55</v>
      </c>
      <c r="DS9" s="299" t="s">
        <v>53</v>
      </c>
      <c r="DT9" s="299" t="s">
        <v>54</v>
      </c>
      <c r="DU9" s="299" t="s">
        <v>55</v>
      </c>
      <c r="DV9" s="211" t="s">
        <v>53</v>
      </c>
      <c r="DW9" s="211" t="s">
        <v>54</v>
      </c>
      <c r="DX9" s="211" t="s">
        <v>55</v>
      </c>
      <c r="DY9" s="211" t="s">
        <v>53</v>
      </c>
      <c r="DZ9" s="211" t="s">
        <v>54</v>
      </c>
      <c r="EA9" s="211" t="s">
        <v>55</v>
      </c>
      <c r="EB9" s="211" t="s">
        <v>53</v>
      </c>
      <c r="EC9" s="211" t="s">
        <v>54</v>
      </c>
      <c r="ED9" s="211" t="s">
        <v>55</v>
      </c>
      <c r="EE9" s="211" t="s">
        <v>53</v>
      </c>
      <c r="EF9" s="211" t="s">
        <v>54</v>
      </c>
      <c r="EG9" s="211" t="s">
        <v>55</v>
      </c>
      <c r="EH9" s="211" t="s">
        <v>53</v>
      </c>
      <c r="EI9" s="211" t="s">
        <v>54</v>
      </c>
      <c r="EJ9" s="211" t="s">
        <v>55</v>
      </c>
      <c r="EK9" s="211" t="s">
        <v>53</v>
      </c>
      <c r="EL9" s="211" t="s">
        <v>54</v>
      </c>
      <c r="EM9" s="211" t="s">
        <v>55</v>
      </c>
      <c r="EN9" s="211" t="s">
        <v>53</v>
      </c>
      <c r="EO9" s="211" t="s">
        <v>54</v>
      </c>
      <c r="EP9" s="211" t="s">
        <v>55</v>
      </c>
      <c r="EQ9" s="299" t="s">
        <v>53</v>
      </c>
      <c r="ER9" s="299" t="s">
        <v>54</v>
      </c>
      <c r="ES9" s="299" t="s">
        <v>55</v>
      </c>
      <c r="ET9" s="299" t="s">
        <v>53</v>
      </c>
      <c r="EU9" s="299" t="s">
        <v>54</v>
      </c>
      <c r="EV9" s="299" t="s">
        <v>55</v>
      </c>
      <c r="EW9" s="299" t="s">
        <v>53</v>
      </c>
      <c r="EX9" s="299" t="s">
        <v>54</v>
      </c>
      <c r="EY9" s="299" t="s">
        <v>55</v>
      </c>
      <c r="EZ9" s="299" t="s">
        <v>53</v>
      </c>
      <c r="FA9" s="299" t="s">
        <v>54</v>
      </c>
      <c r="FB9" s="299" t="s">
        <v>55</v>
      </c>
      <c r="FC9" s="299" t="s">
        <v>53</v>
      </c>
      <c r="FD9" s="299" t="s">
        <v>54</v>
      </c>
      <c r="FE9" s="299" t="s">
        <v>55</v>
      </c>
      <c r="FF9" s="211" t="s">
        <v>53</v>
      </c>
      <c r="FG9" s="211" t="s">
        <v>54</v>
      </c>
      <c r="FH9" s="211" t="s">
        <v>55</v>
      </c>
      <c r="FI9" s="211" t="s">
        <v>53</v>
      </c>
      <c r="FJ9" s="211" t="s">
        <v>54</v>
      </c>
      <c r="FK9" s="211" t="s">
        <v>55</v>
      </c>
      <c r="FL9" s="211" t="s">
        <v>53</v>
      </c>
      <c r="FM9" s="211" t="s">
        <v>54</v>
      </c>
      <c r="FN9" s="211" t="s">
        <v>55</v>
      </c>
      <c r="FO9" s="211" t="s">
        <v>53</v>
      </c>
      <c r="FP9" s="211" t="s">
        <v>54</v>
      </c>
      <c r="FQ9" s="211" t="s">
        <v>55</v>
      </c>
      <c r="FR9" s="211" t="s">
        <v>53</v>
      </c>
      <c r="FS9" s="211" t="s">
        <v>54</v>
      </c>
      <c r="FT9" s="211" t="s">
        <v>55</v>
      </c>
      <c r="FU9" s="211" t="s">
        <v>53</v>
      </c>
      <c r="FV9" s="211" t="s">
        <v>54</v>
      </c>
      <c r="FW9" s="211" t="s">
        <v>55</v>
      </c>
      <c r="FX9" s="211" t="s">
        <v>53</v>
      </c>
      <c r="FY9" s="211" t="s">
        <v>54</v>
      </c>
      <c r="FZ9" s="211" t="s">
        <v>55</v>
      </c>
      <c r="GA9" s="299" t="s">
        <v>53</v>
      </c>
      <c r="GB9" s="299" t="s">
        <v>54</v>
      </c>
      <c r="GC9" s="299" t="s">
        <v>55</v>
      </c>
      <c r="GD9" s="299" t="s">
        <v>53</v>
      </c>
      <c r="GE9" s="299" t="s">
        <v>54</v>
      </c>
      <c r="GF9" s="299" t="s">
        <v>55</v>
      </c>
      <c r="GG9" s="299" t="s">
        <v>53</v>
      </c>
      <c r="GH9" s="299" t="s">
        <v>54</v>
      </c>
      <c r="GI9" s="299" t="s">
        <v>55</v>
      </c>
      <c r="GJ9" s="299" t="s">
        <v>53</v>
      </c>
      <c r="GK9" s="299" t="s">
        <v>54</v>
      </c>
      <c r="GL9" s="299" t="s">
        <v>55</v>
      </c>
      <c r="GM9" s="299" t="s">
        <v>53</v>
      </c>
      <c r="GN9" s="299" t="s">
        <v>54</v>
      </c>
      <c r="GO9" s="299" t="s">
        <v>55</v>
      </c>
      <c r="GP9" s="211" t="s">
        <v>53</v>
      </c>
      <c r="GQ9" s="211" t="s">
        <v>54</v>
      </c>
      <c r="GR9" s="211" t="s">
        <v>55</v>
      </c>
      <c r="GS9" s="211" t="s">
        <v>53</v>
      </c>
      <c r="GT9" s="211" t="s">
        <v>54</v>
      </c>
      <c r="GU9" s="211" t="s">
        <v>55</v>
      </c>
      <c r="GV9" s="211" t="s">
        <v>53</v>
      </c>
      <c r="GW9" s="211" t="s">
        <v>54</v>
      </c>
      <c r="GX9" s="211" t="s">
        <v>55</v>
      </c>
      <c r="GY9" s="211" t="s">
        <v>53</v>
      </c>
      <c r="GZ9" s="211" t="s">
        <v>54</v>
      </c>
      <c r="HA9" s="211" t="s">
        <v>55</v>
      </c>
      <c r="HB9" s="211" t="s">
        <v>53</v>
      </c>
      <c r="HC9" s="211" t="s">
        <v>54</v>
      </c>
      <c r="HD9" s="211" t="s">
        <v>55</v>
      </c>
      <c r="HE9" s="211" t="s">
        <v>53</v>
      </c>
      <c r="HF9" s="211" t="s">
        <v>54</v>
      </c>
      <c r="HG9" s="211" t="s">
        <v>55</v>
      </c>
      <c r="HH9" s="211" t="s">
        <v>53</v>
      </c>
      <c r="HI9" s="211" t="s">
        <v>54</v>
      </c>
      <c r="HJ9" s="211" t="s">
        <v>55</v>
      </c>
    </row>
    <row r="10" spans="1:223" x14ac:dyDescent="0.2">
      <c r="C10" s="299" t="s">
        <v>76</v>
      </c>
      <c r="D10" s="299" t="s">
        <v>76</v>
      </c>
      <c r="E10" s="299" t="s">
        <v>76</v>
      </c>
      <c r="F10" s="299" t="s">
        <v>76</v>
      </c>
      <c r="G10" s="299" t="s">
        <v>76</v>
      </c>
      <c r="H10" s="299" t="s">
        <v>76</v>
      </c>
      <c r="I10" s="299" t="s">
        <v>76</v>
      </c>
      <c r="J10" s="299" t="s">
        <v>76</v>
      </c>
      <c r="K10" s="299" t="s">
        <v>76</v>
      </c>
      <c r="L10" s="299" t="s">
        <v>76</v>
      </c>
      <c r="M10" s="299" t="s">
        <v>76</v>
      </c>
      <c r="N10" s="299" t="s">
        <v>76</v>
      </c>
      <c r="O10" s="299" t="s">
        <v>76</v>
      </c>
      <c r="P10" s="299" t="s">
        <v>76</v>
      </c>
      <c r="Q10" s="299"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99" t="s">
        <v>76</v>
      </c>
      <c r="AN10" s="299" t="s">
        <v>76</v>
      </c>
      <c r="AO10" s="299" t="s">
        <v>76</v>
      </c>
      <c r="AP10" s="299" t="s">
        <v>76</v>
      </c>
      <c r="AQ10" s="299" t="s">
        <v>76</v>
      </c>
      <c r="AR10" s="299" t="s">
        <v>76</v>
      </c>
      <c r="AS10" s="299" t="s">
        <v>76</v>
      </c>
      <c r="AT10" s="299" t="s">
        <v>76</v>
      </c>
      <c r="AU10" s="299" t="s">
        <v>76</v>
      </c>
      <c r="AV10" s="299" t="s">
        <v>76</v>
      </c>
      <c r="AW10" s="299" t="s">
        <v>76</v>
      </c>
      <c r="AX10" s="299" t="s">
        <v>76</v>
      </c>
      <c r="AY10" s="299" t="s">
        <v>76</v>
      </c>
      <c r="AZ10" s="299" t="s">
        <v>76</v>
      </c>
      <c r="BA10" s="299"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99" t="s">
        <v>76</v>
      </c>
      <c r="BX10" s="299" t="s">
        <v>76</v>
      </c>
      <c r="BY10" s="299" t="s">
        <v>76</v>
      </c>
      <c r="BZ10" s="299" t="s">
        <v>76</v>
      </c>
      <c r="CA10" s="299" t="s">
        <v>76</v>
      </c>
      <c r="CB10" s="299" t="s">
        <v>76</v>
      </c>
      <c r="CC10" s="299" t="s">
        <v>76</v>
      </c>
      <c r="CD10" s="299" t="s">
        <v>76</v>
      </c>
      <c r="CE10" s="299" t="s">
        <v>76</v>
      </c>
      <c r="CF10" s="299" t="s">
        <v>76</v>
      </c>
      <c r="CG10" s="299" t="s">
        <v>76</v>
      </c>
      <c r="CH10" s="299" t="s">
        <v>76</v>
      </c>
      <c r="CI10" s="299" t="s">
        <v>76</v>
      </c>
      <c r="CJ10" s="299" t="s">
        <v>76</v>
      </c>
      <c r="CK10" s="299"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c r="DG10" s="299" t="s">
        <v>76</v>
      </c>
      <c r="DH10" s="299" t="s">
        <v>76</v>
      </c>
      <c r="DI10" s="299" t="s">
        <v>76</v>
      </c>
      <c r="DJ10" s="299" t="s">
        <v>76</v>
      </c>
      <c r="DK10" s="299" t="s">
        <v>76</v>
      </c>
      <c r="DL10" s="299" t="s">
        <v>76</v>
      </c>
      <c r="DM10" s="299" t="s">
        <v>76</v>
      </c>
      <c r="DN10" s="299" t="s">
        <v>76</v>
      </c>
      <c r="DO10" s="299" t="s">
        <v>76</v>
      </c>
      <c r="DP10" s="299" t="s">
        <v>76</v>
      </c>
      <c r="DQ10" s="299" t="s">
        <v>76</v>
      </c>
      <c r="DR10" s="299" t="s">
        <v>76</v>
      </c>
      <c r="DS10" s="299" t="s">
        <v>76</v>
      </c>
      <c r="DT10" s="299" t="s">
        <v>76</v>
      </c>
      <c r="DU10" s="299" t="s">
        <v>76</v>
      </c>
      <c r="DV10" s="211" t="s">
        <v>76</v>
      </c>
      <c r="DW10" s="211" t="s">
        <v>76</v>
      </c>
      <c r="DX10" s="211" t="s">
        <v>76</v>
      </c>
      <c r="DY10" s="211" t="s">
        <v>76</v>
      </c>
      <c r="DZ10" s="211" t="s">
        <v>76</v>
      </c>
      <c r="EA10" s="211" t="s">
        <v>76</v>
      </c>
      <c r="EB10" s="211" t="s">
        <v>76</v>
      </c>
      <c r="EC10" s="211" t="s">
        <v>76</v>
      </c>
      <c r="ED10" s="211" t="s">
        <v>76</v>
      </c>
      <c r="EE10" s="211" t="s">
        <v>76</v>
      </c>
      <c r="EF10" s="211" t="s">
        <v>76</v>
      </c>
      <c r="EG10" s="211" t="s">
        <v>76</v>
      </c>
      <c r="EH10" s="211" t="s">
        <v>76</v>
      </c>
      <c r="EI10" s="211" t="s">
        <v>76</v>
      </c>
      <c r="EJ10" s="211" t="s">
        <v>76</v>
      </c>
      <c r="EK10" s="211" t="s">
        <v>76</v>
      </c>
      <c r="EL10" s="211" t="s">
        <v>76</v>
      </c>
      <c r="EM10" s="211" t="s">
        <v>76</v>
      </c>
      <c r="EN10" s="211" t="s">
        <v>76</v>
      </c>
      <c r="EO10" s="211" t="s">
        <v>76</v>
      </c>
      <c r="EP10" s="211" t="s">
        <v>76</v>
      </c>
      <c r="EQ10" s="299" t="s">
        <v>76</v>
      </c>
      <c r="ER10" s="299" t="s">
        <v>76</v>
      </c>
      <c r="ES10" s="299" t="s">
        <v>76</v>
      </c>
      <c r="ET10" s="299" t="s">
        <v>76</v>
      </c>
      <c r="EU10" s="299" t="s">
        <v>76</v>
      </c>
      <c r="EV10" s="299" t="s">
        <v>76</v>
      </c>
      <c r="EW10" s="299" t="s">
        <v>76</v>
      </c>
      <c r="EX10" s="299" t="s">
        <v>76</v>
      </c>
      <c r="EY10" s="299" t="s">
        <v>76</v>
      </c>
      <c r="EZ10" s="299" t="s">
        <v>76</v>
      </c>
      <c r="FA10" s="299" t="s">
        <v>76</v>
      </c>
      <c r="FB10" s="299" t="s">
        <v>76</v>
      </c>
      <c r="FC10" s="299" t="s">
        <v>76</v>
      </c>
      <c r="FD10" s="299" t="s">
        <v>76</v>
      </c>
      <c r="FE10" s="299" t="s">
        <v>76</v>
      </c>
      <c r="FF10" s="211" t="s">
        <v>76</v>
      </c>
      <c r="FG10" s="211" t="s">
        <v>76</v>
      </c>
      <c r="FH10" s="211" t="s">
        <v>76</v>
      </c>
      <c r="FI10" s="211" t="s">
        <v>76</v>
      </c>
      <c r="FJ10" s="211" t="s">
        <v>76</v>
      </c>
      <c r="FK10" s="211" t="s">
        <v>76</v>
      </c>
      <c r="FL10" s="211" t="s">
        <v>76</v>
      </c>
      <c r="FM10" s="211" t="s">
        <v>76</v>
      </c>
      <c r="FN10" s="211" t="s">
        <v>76</v>
      </c>
      <c r="FO10" s="211" t="s">
        <v>76</v>
      </c>
      <c r="FP10" s="211" t="s">
        <v>76</v>
      </c>
      <c r="FQ10" s="211" t="s">
        <v>76</v>
      </c>
      <c r="FR10" s="211" t="s">
        <v>76</v>
      </c>
      <c r="FS10" s="211" t="s">
        <v>76</v>
      </c>
      <c r="FT10" s="211" t="s">
        <v>76</v>
      </c>
      <c r="FU10" s="211" t="s">
        <v>76</v>
      </c>
      <c r="FV10" s="211" t="s">
        <v>76</v>
      </c>
      <c r="FW10" s="211" t="s">
        <v>76</v>
      </c>
      <c r="FX10" s="211" t="s">
        <v>76</v>
      </c>
      <c r="FY10" s="211" t="s">
        <v>76</v>
      </c>
      <c r="FZ10" s="211" t="s">
        <v>76</v>
      </c>
      <c r="GA10" s="299" t="s">
        <v>76</v>
      </c>
      <c r="GB10" s="299" t="s">
        <v>76</v>
      </c>
      <c r="GC10" s="299" t="s">
        <v>76</v>
      </c>
      <c r="GD10" s="299" t="s">
        <v>76</v>
      </c>
      <c r="GE10" s="299" t="s">
        <v>76</v>
      </c>
      <c r="GF10" s="299" t="s">
        <v>76</v>
      </c>
      <c r="GG10" s="299" t="s">
        <v>76</v>
      </c>
      <c r="GH10" s="299" t="s">
        <v>76</v>
      </c>
      <c r="GI10" s="299" t="s">
        <v>76</v>
      </c>
      <c r="GJ10" s="299" t="s">
        <v>76</v>
      </c>
      <c r="GK10" s="299" t="s">
        <v>76</v>
      </c>
      <c r="GL10" s="299" t="s">
        <v>76</v>
      </c>
      <c r="GM10" s="299" t="s">
        <v>76</v>
      </c>
      <c r="GN10" s="299" t="s">
        <v>76</v>
      </c>
      <c r="GO10" s="299" t="s">
        <v>76</v>
      </c>
      <c r="GP10" s="211" t="s">
        <v>76</v>
      </c>
      <c r="GQ10" s="211" t="s">
        <v>76</v>
      </c>
      <c r="GR10" s="211" t="s">
        <v>76</v>
      </c>
      <c r="GS10" s="211" t="s">
        <v>76</v>
      </c>
      <c r="GT10" s="211" t="s">
        <v>76</v>
      </c>
      <c r="GU10" s="211" t="s">
        <v>76</v>
      </c>
      <c r="GV10" s="211" t="s">
        <v>76</v>
      </c>
      <c r="GW10" s="211" t="s">
        <v>76</v>
      </c>
      <c r="GX10" s="211" t="s">
        <v>76</v>
      </c>
      <c r="GY10" s="211" t="s">
        <v>76</v>
      </c>
      <c r="GZ10" s="211" t="s">
        <v>76</v>
      </c>
      <c r="HA10" s="211" t="s">
        <v>76</v>
      </c>
      <c r="HB10" s="211" t="s">
        <v>76</v>
      </c>
      <c r="HC10" s="211" t="s">
        <v>76</v>
      </c>
      <c r="HD10" s="211" t="s">
        <v>76</v>
      </c>
      <c r="HE10" s="211" t="s">
        <v>76</v>
      </c>
      <c r="HF10" s="211" t="s">
        <v>76</v>
      </c>
      <c r="HG10" s="211" t="s">
        <v>76</v>
      </c>
      <c r="HH10" s="211" t="s">
        <v>76</v>
      </c>
      <c r="HI10" s="211" t="s">
        <v>76</v>
      </c>
      <c r="HJ10" s="211" t="s">
        <v>76</v>
      </c>
    </row>
    <row r="11" spans="1:223" x14ac:dyDescent="0.2">
      <c r="A11" s="299" t="s">
        <v>102</v>
      </c>
      <c r="B11" s="299" t="s">
        <v>25</v>
      </c>
      <c r="C11" s="299">
        <v>16723</v>
      </c>
      <c r="D11" s="299">
        <v>16701</v>
      </c>
      <c r="E11" s="299">
        <v>33424</v>
      </c>
      <c r="F11" s="299">
        <v>92.9</v>
      </c>
      <c r="G11" s="299">
        <v>88.3</v>
      </c>
      <c r="H11" s="299">
        <v>90.6</v>
      </c>
      <c r="I11" s="299">
        <v>75</v>
      </c>
      <c r="J11" s="299">
        <v>68.7</v>
      </c>
      <c r="K11" s="299">
        <v>71.900000000000006</v>
      </c>
      <c r="L11" s="299">
        <v>99.2</v>
      </c>
      <c r="M11" s="299">
        <v>98.3</v>
      </c>
      <c r="N11" s="299">
        <v>98.8</v>
      </c>
      <c r="O11" s="299">
        <v>98.8</v>
      </c>
      <c r="P11" s="299">
        <v>97.6</v>
      </c>
      <c r="Q11" s="299">
        <v>98.2</v>
      </c>
      <c r="R11" s="299">
        <v>75.3</v>
      </c>
      <c r="S11" s="299">
        <v>69.3</v>
      </c>
      <c r="T11" s="299">
        <v>72.3</v>
      </c>
      <c r="U11" s="299">
        <v>31.5</v>
      </c>
      <c r="V11" s="299">
        <v>23.6</v>
      </c>
      <c r="W11" s="299">
        <v>27.5</v>
      </c>
      <c r="X11" s="299">
        <v>24.9</v>
      </c>
      <c r="Y11" s="299">
        <v>16.5</v>
      </c>
      <c r="Z11" s="299">
        <v>20.7</v>
      </c>
      <c r="AA11" s="299">
        <v>15660</v>
      </c>
      <c r="AB11" s="299">
        <v>15248</v>
      </c>
      <c r="AC11" s="299">
        <v>30908</v>
      </c>
      <c r="AD11" s="299">
        <v>88.7</v>
      </c>
      <c r="AE11" s="299">
        <v>81</v>
      </c>
      <c r="AF11" s="299">
        <v>84.9</v>
      </c>
      <c r="AG11" s="299">
        <v>15809</v>
      </c>
      <c r="AH11" s="299">
        <v>15616</v>
      </c>
      <c r="AI11" s="299">
        <v>31425</v>
      </c>
      <c r="AJ11" s="299">
        <v>84.5</v>
      </c>
      <c r="AK11" s="299">
        <v>82.8</v>
      </c>
      <c r="AL11" s="299">
        <v>83.7</v>
      </c>
      <c r="AM11" s="299">
        <v>9765</v>
      </c>
      <c r="AN11" s="299">
        <v>8163</v>
      </c>
      <c r="AO11" s="299">
        <v>17928</v>
      </c>
      <c r="AP11" s="299">
        <v>90.1</v>
      </c>
      <c r="AQ11" s="299">
        <v>85.5</v>
      </c>
      <c r="AR11" s="299">
        <v>88</v>
      </c>
      <c r="AS11" s="299">
        <v>70</v>
      </c>
      <c r="AT11" s="299">
        <v>61.8</v>
      </c>
      <c r="AU11" s="299">
        <v>66.3</v>
      </c>
      <c r="AV11" s="299">
        <v>98.6</v>
      </c>
      <c r="AW11" s="299">
        <v>98</v>
      </c>
      <c r="AX11" s="299">
        <v>98.3</v>
      </c>
      <c r="AY11" s="299">
        <v>98</v>
      </c>
      <c r="AZ11" s="299">
        <v>97.3</v>
      </c>
      <c r="BA11" s="299">
        <v>97.7</v>
      </c>
      <c r="BB11" s="299">
        <v>70.400000000000006</v>
      </c>
      <c r="BC11" s="299">
        <v>62.7</v>
      </c>
      <c r="BD11" s="299">
        <v>66.900000000000006</v>
      </c>
      <c r="BE11" s="299">
        <v>23.7</v>
      </c>
      <c r="BF11" s="299">
        <v>16.399999999999999</v>
      </c>
      <c r="BG11" s="299">
        <v>20.399999999999999</v>
      </c>
      <c r="BH11" s="299">
        <v>16.5</v>
      </c>
      <c r="BI11" s="299">
        <v>9.3000000000000007</v>
      </c>
      <c r="BJ11" s="299">
        <v>13.2</v>
      </c>
      <c r="BK11" s="299">
        <v>8791</v>
      </c>
      <c r="BL11" s="299">
        <v>7039</v>
      </c>
      <c r="BM11" s="299">
        <v>15830</v>
      </c>
      <c r="BN11" s="299">
        <v>86.1</v>
      </c>
      <c r="BO11" s="299">
        <v>78.900000000000006</v>
      </c>
      <c r="BP11" s="299">
        <v>82.9</v>
      </c>
      <c r="BQ11" s="299">
        <v>8803</v>
      </c>
      <c r="BR11" s="299">
        <v>7214</v>
      </c>
      <c r="BS11" s="299">
        <v>16017</v>
      </c>
      <c r="BT11" s="299">
        <v>81.400000000000006</v>
      </c>
      <c r="BU11" s="299">
        <v>78.599999999999994</v>
      </c>
      <c r="BV11" s="299">
        <v>80.099999999999994</v>
      </c>
      <c r="BW11" s="299">
        <v>1003</v>
      </c>
      <c r="BX11" s="299">
        <v>974</v>
      </c>
      <c r="BY11" s="299">
        <v>1977</v>
      </c>
      <c r="BZ11" s="299">
        <v>96.5</v>
      </c>
      <c r="CA11" s="299">
        <v>95.1</v>
      </c>
      <c r="CB11" s="299">
        <v>95.8</v>
      </c>
      <c r="CC11" s="299">
        <v>87.2</v>
      </c>
      <c r="CD11" s="299">
        <v>80.8</v>
      </c>
      <c r="CE11" s="299">
        <v>84.1</v>
      </c>
      <c r="CF11" s="299">
        <v>99.1</v>
      </c>
      <c r="CG11" s="299">
        <v>98.7</v>
      </c>
      <c r="CH11" s="299">
        <v>98.9</v>
      </c>
      <c r="CI11" s="299">
        <v>98.6</v>
      </c>
      <c r="CJ11" s="299">
        <v>97.6</v>
      </c>
      <c r="CK11" s="299">
        <v>98.1</v>
      </c>
      <c r="CL11" s="299">
        <v>87.3</v>
      </c>
      <c r="CM11" s="299">
        <v>81</v>
      </c>
      <c r="CN11" s="299">
        <v>84.2</v>
      </c>
      <c r="CO11" s="299">
        <v>46.4</v>
      </c>
      <c r="CP11" s="299">
        <v>39.1</v>
      </c>
      <c r="CQ11" s="299">
        <v>42.8</v>
      </c>
      <c r="CR11" s="299">
        <v>42.5</v>
      </c>
      <c r="CS11" s="299">
        <v>33.4</v>
      </c>
      <c r="CT11" s="299">
        <v>38</v>
      </c>
      <c r="CU11" s="299">
        <v>891</v>
      </c>
      <c r="CV11" s="299">
        <v>835</v>
      </c>
      <c r="CW11" s="299">
        <v>1726</v>
      </c>
      <c r="CX11" s="299">
        <v>93.7</v>
      </c>
      <c r="CY11" s="299">
        <v>88</v>
      </c>
      <c r="CZ11" s="299">
        <v>91</v>
      </c>
      <c r="DA11" s="299">
        <v>976</v>
      </c>
      <c r="DB11" s="299">
        <v>937</v>
      </c>
      <c r="DC11" s="299">
        <v>1913</v>
      </c>
      <c r="DD11" s="299">
        <v>96.6</v>
      </c>
      <c r="DE11" s="299">
        <v>96.3</v>
      </c>
      <c r="DF11" s="299">
        <v>96.4</v>
      </c>
      <c r="DG11" s="299">
        <v>7459</v>
      </c>
      <c r="DH11" s="299">
        <v>6521</v>
      </c>
      <c r="DI11" s="299">
        <v>13980</v>
      </c>
      <c r="DJ11" s="299">
        <v>90.7</v>
      </c>
      <c r="DK11" s="299">
        <v>87.3</v>
      </c>
      <c r="DL11" s="299">
        <v>89.1</v>
      </c>
      <c r="DM11" s="299">
        <v>71.400000000000006</v>
      </c>
      <c r="DN11" s="299">
        <v>68.3</v>
      </c>
      <c r="DO11" s="299">
        <v>69.900000000000006</v>
      </c>
      <c r="DP11" s="299">
        <v>98.6</v>
      </c>
      <c r="DQ11" s="299">
        <v>98.3</v>
      </c>
      <c r="DR11" s="299">
        <v>98.4</v>
      </c>
      <c r="DS11" s="299">
        <v>98.1</v>
      </c>
      <c r="DT11" s="299">
        <v>97.7</v>
      </c>
      <c r="DU11" s="299">
        <v>97.9</v>
      </c>
      <c r="DV11" s="299">
        <v>71.7</v>
      </c>
      <c r="DW11" s="299">
        <v>68.900000000000006</v>
      </c>
      <c r="DX11" s="299">
        <v>70.400000000000006</v>
      </c>
      <c r="DY11" s="299">
        <v>29.3</v>
      </c>
      <c r="DZ11" s="299">
        <v>26.5</v>
      </c>
      <c r="EA11" s="299">
        <v>27.9</v>
      </c>
      <c r="EB11" s="299">
        <v>23.3</v>
      </c>
      <c r="EC11" s="299">
        <v>18.899999999999999</v>
      </c>
      <c r="ED11" s="299">
        <v>21.2</v>
      </c>
      <c r="EE11" s="299">
        <v>7225</v>
      </c>
      <c r="EF11" s="299">
        <v>6249</v>
      </c>
      <c r="EG11" s="299">
        <v>13474</v>
      </c>
      <c r="EH11" s="299">
        <v>83.2</v>
      </c>
      <c r="EI11" s="299">
        <v>76.400000000000006</v>
      </c>
      <c r="EJ11" s="299">
        <v>80.099999999999994</v>
      </c>
      <c r="EK11" s="299">
        <v>7204</v>
      </c>
      <c r="EL11" s="299">
        <v>6298</v>
      </c>
      <c r="EM11" s="299">
        <v>13502</v>
      </c>
      <c r="EN11" s="299">
        <v>74.8</v>
      </c>
      <c r="EO11" s="299">
        <v>73.8</v>
      </c>
      <c r="EP11" s="299">
        <v>74.3</v>
      </c>
      <c r="EQ11" s="299">
        <v>185421</v>
      </c>
      <c r="ER11" s="299">
        <v>168359</v>
      </c>
      <c r="ES11" s="299">
        <v>353780</v>
      </c>
      <c r="ET11" s="299">
        <v>90</v>
      </c>
      <c r="EU11" s="299">
        <v>87.5</v>
      </c>
      <c r="EV11" s="299">
        <v>88.8</v>
      </c>
      <c r="EW11" s="299">
        <v>70.400000000000006</v>
      </c>
      <c r="EX11" s="299">
        <v>68.5</v>
      </c>
      <c r="EY11" s="299">
        <v>69.5</v>
      </c>
      <c r="EZ11" s="299">
        <v>98.6</v>
      </c>
      <c r="FA11" s="299">
        <v>98.6</v>
      </c>
      <c r="FB11" s="299">
        <v>98.6</v>
      </c>
      <c r="FC11" s="299">
        <v>98.2</v>
      </c>
      <c r="FD11" s="299">
        <v>98.2</v>
      </c>
      <c r="FE11" s="299">
        <v>98.2</v>
      </c>
      <c r="FF11" s="299">
        <v>70.8</v>
      </c>
      <c r="FG11" s="299">
        <v>69.099999999999994</v>
      </c>
      <c r="FH11" s="299">
        <v>70</v>
      </c>
      <c r="FI11" s="299">
        <v>27.8</v>
      </c>
      <c r="FJ11" s="299">
        <v>25.7</v>
      </c>
      <c r="FK11" s="299">
        <v>26.8</v>
      </c>
      <c r="FL11" s="299">
        <v>21.5</v>
      </c>
      <c r="FM11" s="299">
        <v>17.100000000000001</v>
      </c>
      <c r="FN11" s="299">
        <v>19.399999999999999</v>
      </c>
      <c r="FO11" s="299">
        <v>182572</v>
      </c>
      <c r="FP11" s="299">
        <v>165095</v>
      </c>
      <c r="FQ11" s="299">
        <v>347667</v>
      </c>
      <c r="FR11" s="299">
        <v>81.599999999999994</v>
      </c>
      <c r="FS11" s="299">
        <v>74.599999999999994</v>
      </c>
      <c r="FT11" s="299">
        <v>78.3</v>
      </c>
      <c r="FU11" s="299">
        <v>181979</v>
      </c>
      <c r="FV11" s="299">
        <v>165367</v>
      </c>
      <c r="FW11" s="299">
        <v>347346</v>
      </c>
      <c r="FX11" s="299">
        <v>72.2</v>
      </c>
      <c r="FY11" s="299">
        <v>72.2</v>
      </c>
      <c r="FZ11" s="299">
        <v>72.2</v>
      </c>
      <c r="GA11" s="299">
        <v>224959</v>
      </c>
      <c r="GB11" s="299">
        <v>205419</v>
      </c>
      <c r="GC11" s="299">
        <v>430378</v>
      </c>
      <c r="GD11" s="299">
        <v>90.3</v>
      </c>
      <c r="GE11" s="299">
        <v>87.4</v>
      </c>
      <c r="GF11" s="299">
        <v>88.9</v>
      </c>
      <c r="GG11" s="299">
        <v>70.8</v>
      </c>
      <c r="GH11" s="299">
        <v>68.2</v>
      </c>
      <c r="GI11" s="299">
        <v>69.5</v>
      </c>
      <c r="GJ11" s="299">
        <v>98.6</v>
      </c>
      <c r="GK11" s="299">
        <v>98.5</v>
      </c>
      <c r="GL11" s="299">
        <v>98.6</v>
      </c>
      <c r="GM11" s="299">
        <v>98.2</v>
      </c>
      <c r="GN11" s="299">
        <v>98</v>
      </c>
      <c r="GO11" s="299">
        <v>98.1</v>
      </c>
      <c r="GP11" s="299">
        <v>71.2</v>
      </c>
      <c r="GQ11" s="299">
        <v>68.8</v>
      </c>
      <c r="GR11" s="299">
        <v>70</v>
      </c>
      <c r="GS11" s="299">
        <v>28.1</v>
      </c>
      <c r="GT11" s="299">
        <v>25.2</v>
      </c>
      <c r="GU11" s="299">
        <v>26.7</v>
      </c>
      <c r="GV11" s="299">
        <v>21.7</v>
      </c>
      <c r="GW11" s="299">
        <v>16.899999999999999</v>
      </c>
      <c r="GX11" s="299">
        <v>19.399999999999999</v>
      </c>
      <c r="GY11" s="299">
        <v>219224</v>
      </c>
      <c r="GZ11" s="299">
        <v>198446</v>
      </c>
      <c r="HA11" s="299">
        <v>417670</v>
      </c>
      <c r="HB11" s="299">
        <v>82.4</v>
      </c>
      <c r="HC11" s="299">
        <v>75.400000000000006</v>
      </c>
      <c r="HD11" s="299">
        <v>79.099999999999994</v>
      </c>
      <c r="HE11" s="299">
        <v>218889</v>
      </c>
      <c r="HF11" s="299">
        <v>199532</v>
      </c>
      <c r="HG11" s="299">
        <v>418421</v>
      </c>
      <c r="HH11" s="299">
        <v>73.7</v>
      </c>
      <c r="HI11" s="299">
        <v>73.5</v>
      </c>
      <c r="HJ11" s="299">
        <v>73.599999999999994</v>
      </c>
    </row>
    <row r="12" spans="1:223" x14ac:dyDescent="0.2">
      <c r="B12" s="299" t="s">
        <v>103</v>
      </c>
      <c r="C12" s="299">
        <v>2763</v>
      </c>
      <c r="D12" s="299">
        <v>3720</v>
      </c>
      <c r="E12" s="299">
        <v>6483</v>
      </c>
      <c r="F12" s="299">
        <v>75.2</v>
      </c>
      <c r="G12" s="299">
        <v>70.599999999999994</v>
      </c>
      <c r="H12" s="299">
        <v>72.5</v>
      </c>
      <c r="I12" s="299">
        <v>34.299999999999997</v>
      </c>
      <c r="J12" s="299">
        <v>31.9</v>
      </c>
      <c r="K12" s="299">
        <v>32.9</v>
      </c>
      <c r="L12" s="299">
        <v>97.9</v>
      </c>
      <c r="M12" s="299">
        <v>96.7</v>
      </c>
      <c r="N12" s="299">
        <v>97.2</v>
      </c>
      <c r="O12" s="299">
        <v>95.4</v>
      </c>
      <c r="P12" s="299">
        <v>94.8</v>
      </c>
      <c r="Q12" s="299">
        <v>95</v>
      </c>
      <c r="R12" s="299">
        <v>34.6</v>
      </c>
      <c r="S12" s="299">
        <v>32.299999999999997</v>
      </c>
      <c r="T12" s="299">
        <v>33.299999999999997</v>
      </c>
      <c r="U12" s="299">
        <v>9.6999999999999993</v>
      </c>
      <c r="V12" s="299">
        <v>6.6</v>
      </c>
      <c r="W12" s="299">
        <v>7.9</v>
      </c>
      <c r="X12" s="299">
        <v>4.9000000000000004</v>
      </c>
      <c r="Y12" s="299">
        <v>2.6</v>
      </c>
      <c r="Z12" s="299">
        <v>3.6</v>
      </c>
      <c r="AA12" s="299">
        <v>2443</v>
      </c>
      <c r="AB12" s="299">
        <v>3266</v>
      </c>
      <c r="AC12" s="299">
        <v>5709</v>
      </c>
      <c r="AD12" s="299">
        <v>73.099999999999994</v>
      </c>
      <c r="AE12" s="299">
        <v>64</v>
      </c>
      <c r="AF12" s="299">
        <v>67.900000000000006</v>
      </c>
      <c r="AG12" s="299">
        <v>2427</v>
      </c>
      <c r="AH12" s="299">
        <v>3321</v>
      </c>
      <c r="AI12" s="299">
        <v>5748</v>
      </c>
      <c r="AJ12" s="299">
        <v>58.3</v>
      </c>
      <c r="AK12" s="299">
        <v>58.2</v>
      </c>
      <c r="AL12" s="299">
        <v>58.3</v>
      </c>
      <c r="AM12" s="299">
        <v>1956</v>
      </c>
      <c r="AN12" s="299">
        <v>2407</v>
      </c>
      <c r="AO12" s="299">
        <v>4363</v>
      </c>
      <c r="AP12" s="299">
        <v>70.599999999999994</v>
      </c>
      <c r="AQ12" s="299">
        <v>68.400000000000006</v>
      </c>
      <c r="AR12" s="299">
        <v>69.400000000000006</v>
      </c>
      <c r="AS12" s="299">
        <v>31.4</v>
      </c>
      <c r="AT12" s="299">
        <v>29.2</v>
      </c>
      <c r="AU12" s="299">
        <v>30.2</v>
      </c>
      <c r="AV12" s="299">
        <v>96.5</v>
      </c>
      <c r="AW12" s="299">
        <v>96.4</v>
      </c>
      <c r="AX12" s="299">
        <v>96.5</v>
      </c>
      <c r="AY12" s="299">
        <v>93.4</v>
      </c>
      <c r="AZ12" s="299">
        <v>94.9</v>
      </c>
      <c r="BA12" s="299">
        <v>94.2</v>
      </c>
      <c r="BB12" s="299">
        <v>31.8</v>
      </c>
      <c r="BC12" s="299">
        <v>30.1</v>
      </c>
      <c r="BD12" s="299">
        <v>30.9</v>
      </c>
      <c r="BE12" s="299">
        <v>7.8</v>
      </c>
      <c r="BF12" s="299">
        <v>5.9</v>
      </c>
      <c r="BG12" s="299">
        <v>6.7</v>
      </c>
      <c r="BH12" s="299">
        <v>3.2</v>
      </c>
      <c r="BI12" s="299">
        <v>2</v>
      </c>
      <c r="BJ12" s="299">
        <v>2.5</v>
      </c>
      <c r="BK12" s="299">
        <v>1654</v>
      </c>
      <c r="BL12" s="299">
        <v>2071</v>
      </c>
      <c r="BM12" s="299">
        <v>3725</v>
      </c>
      <c r="BN12" s="299">
        <v>73.2</v>
      </c>
      <c r="BO12" s="299">
        <v>64.3</v>
      </c>
      <c r="BP12" s="299">
        <v>68.2</v>
      </c>
      <c r="BQ12" s="299">
        <v>1653</v>
      </c>
      <c r="BR12" s="299">
        <v>2086</v>
      </c>
      <c r="BS12" s="299">
        <v>3739</v>
      </c>
      <c r="BT12" s="299">
        <v>56</v>
      </c>
      <c r="BU12" s="299">
        <v>54.3</v>
      </c>
      <c r="BV12" s="299">
        <v>55</v>
      </c>
      <c r="BW12" s="299">
        <v>88</v>
      </c>
      <c r="BX12" s="299">
        <v>127</v>
      </c>
      <c r="BY12" s="299">
        <v>215</v>
      </c>
      <c r="BZ12" s="299">
        <v>88.6</v>
      </c>
      <c r="CA12" s="299">
        <v>76.400000000000006</v>
      </c>
      <c r="CB12" s="299">
        <v>81.400000000000006</v>
      </c>
      <c r="CC12" s="299">
        <v>59.1</v>
      </c>
      <c r="CD12" s="299">
        <v>46.5</v>
      </c>
      <c r="CE12" s="299">
        <v>51.6</v>
      </c>
      <c r="CF12" s="299" t="s">
        <v>78</v>
      </c>
      <c r="CG12" s="299" t="s">
        <v>78</v>
      </c>
      <c r="CH12" s="299" t="s">
        <v>78</v>
      </c>
      <c r="CI12" s="299" t="s">
        <v>78</v>
      </c>
      <c r="CJ12" s="299" t="s">
        <v>78</v>
      </c>
      <c r="CK12" s="299" t="s">
        <v>78</v>
      </c>
      <c r="CL12" s="299">
        <v>59.1</v>
      </c>
      <c r="CM12" s="299">
        <v>46.5</v>
      </c>
      <c r="CN12" s="299">
        <v>51.6</v>
      </c>
      <c r="CO12" s="299">
        <v>29.5</v>
      </c>
      <c r="CP12" s="299">
        <v>22</v>
      </c>
      <c r="CQ12" s="299">
        <v>25.1</v>
      </c>
      <c r="CR12" s="299">
        <v>17</v>
      </c>
      <c r="CS12" s="299">
        <v>12.6</v>
      </c>
      <c r="CT12" s="299">
        <v>14.4</v>
      </c>
      <c r="CU12" s="299">
        <v>63</v>
      </c>
      <c r="CV12" s="299">
        <v>88</v>
      </c>
      <c r="CW12" s="299">
        <v>151</v>
      </c>
      <c r="CX12" s="299">
        <v>84.1</v>
      </c>
      <c r="CY12" s="299">
        <v>71.599999999999994</v>
      </c>
      <c r="CZ12" s="299">
        <v>76.8</v>
      </c>
      <c r="DA12" s="299">
        <v>75</v>
      </c>
      <c r="DB12" s="299">
        <v>102</v>
      </c>
      <c r="DC12" s="299">
        <v>177</v>
      </c>
      <c r="DD12" s="299">
        <v>93.3</v>
      </c>
      <c r="DE12" s="299">
        <v>86.3</v>
      </c>
      <c r="DF12" s="299">
        <v>89.3</v>
      </c>
      <c r="DG12" s="299">
        <v>1123</v>
      </c>
      <c r="DH12" s="299">
        <v>1431</v>
      </c>
      <c r="DI12" s="299">
        <v>2554</v>
      </c>
      <c r="DJ12" s="299">
        <v>70.099999999999994</v>
      </c>
      <c r="DK12" s="299">
        <v>65.3</v>
      </c>
      <c r="DL12" s="299">
        <v>67.400000000000006</v>
      </c>
      <c r="DM12" s="299">
        <v>30.7</v>
      </c>
      <c r="DN12" s="299">
        <v>31.4</v>
      </c>
      <c r="DO12" s="299">
        <v>31.1</v>
      </c>
      <c r="DP12" s="299">
        <v>95.4</v>
      </c>
      <c r="DQ12" s="299">
        <v>93.5</v>
      </c>
      <c r="DR12" s="299">
        <v>94.3</v>
      </c>
      <c r="DS12" s="299">
        <v>92.7</v>
      </c>
      <c r="DT12" s="299">
        <v>91.4</v>
      </c>
      <c r="DU12" s="299">
        <v>92</v>
      </c>
      <c r="DV12" s="299">
        <v>31.3</v>
      </c>
      <c r="DW12" s="299">
        <v>32.4</v>
      </c>
      <c r="DX12" s="299">
        <v>31.9</v>
      </c>
      <c r="DY12" s="299">
        <v>7.5</v>
      </c>
      <c r="DZ12" s="299">
        <v>8</v>
      </c>
      <c r="EA12" s="299">
        <v>7.8</v>
      </c>
      <c r="EB12" s="299">
        <v>4.3</v>
      </c>
      <c r="EC12" s="299">
        <v>3.1</v>
      </c>
      <c r="ED12" s="299">
        <v>3.6</v>
      </c>
      <c r="EE12" s="299">
        <v>1058</v>
      </c>
      <c r="EF12" s="299">
        <v>1342</v>
      </c>
      <c r="EG12" s="299">
        <v>2400</v>
      </c>
      <c r="EH12" s="299">
        <v>66.900000000000006</v>
      </c>
      <c r="EI12" s="299">
        <v>56</v>
      </c>
      <c r="EJ12" s="299">
        <v>60.8</v>
      </c>
      <c r="EK12" s="299">
        <v>1045</v>
      </c>
      <c r="EL12" s="299">
        <v>1353</v>
      </c>
      <c r="EM12" s="299">
        <v>2398</v>
      </c>
      <c r="EN12" s="299">
        <v>42.9</v>
      </c>
      <c r="EO12" s="299">
        <v>47.7</v>
      </c>
      <c r="EP12" s="299">
        <v>45.6</v>
      </c>
      <c r="EQ12" s="299">
        <v>24582</v>
      </c>
      <c r="ER12" s="299">
        <v>35220</v>
      </c>
      <c r="ES12" s="299">
        <v>59802</v>
      </c>
      <c r="ET12" s="299">
        <v>65.400000000000006</v>
      </c>
      <c r="EU12" s="299">
        <v>61.9</v>
      </c>
      <c r="EV12" s="299">
        <v>63.3</v>
      </c>
      <c r="EW12" s="299">
        <v>27.1</v>
      </c>
      <c r="EX12" s="299">
        <v>25.9</v>
      </c>
      <c r="EY12" s="299">
        <v>26.4</v>
      </c>
      <c r="EZ12" s="299">
        <v>94.2</v>
      </c>
      <c r="FA12" s="299">
        <v>94.1</v>
      </c>
      <c r="FB12" s="299">
        <v>94.2</v>
      </c>
      <c r="FC12" s="299">
        <v>91.3</v>
      </c>
      <c r="FD12" s="299">
        <v>92</v>
      </c>
      <c r="FE12" s="299">
        <v>91.7</v>
      </c>
      <c r="FF12" s="299">
        <v>27.5</v>
      </c>
      <c r="FG12" s="299">
        <v>26.6</v>
      </c>
      <c r="FH12" s="299">
        <v>26.9</v>
      </c>
      <c r="FI12" s="299">
        <v>6.9</v>
      </c>
      <c r="FJ12" s="299">
        <v>6.6</v>
      </c>
      <c r="FK12" s="299">
        <v>6.7</v>
      </c>
      <c r="FL12" s="299">
        <v>3.6</v>
      </c>
      <c r="FM12" s="299">
        <v>2.7</v>
      </c>
      <c r="FN12" s="299">
        <v>3.1</v>
      </c>
      <c r="FO12" s="299">
        <v>23492</v>
      </c>
      <c r="FP12" s="299">
        <v>33489</v>
      </c>
      <c r="FQ12" s="299">
        <v>56981</v>
      </c>
      <c r="FR12" s="299">
        <v>59</v>
      </c>
      <c r="FS12" s="299">
        <v>50.5</v>
      </c>
      <c r="FT12" s="299">
        <v>54</v>
      </c>
      <c r="FU12" s="299">
        <v>23332</v>
      </c>
      <c r="FV12" s="299">
        <v>33840</v>
      </c>
      <c r="FW12" s="299">
        <v>57172</v>
      </c>
      <c r="FX12" s="299">
        <v>38.200000000000003</v>
      </c>
      <c r="FY12" s="299">
        <v>41.6</v>
      </c>
      <c r="FZ12" s="299">
        <v>40.200000000000003</v>
      </c>
      <c r="GA12" s="299">
        <v>31301</v>
      </c>
      <c r="GB12" s="299">
        <v>43988</v>
      </c>
      <c r="GC12" s="299">
        <v>75289</v>
      </c>
      <c r="GD12" s="299">
        <v>66.900000000000006</v>
      </c>
      <c r="GE12" s="299">
        <v>63.2</v>
      </c>
      <c r="GF12" s="299">
        <v>64.8</v>
      </c>
      <c r="GG12" s="299">
        <v>28.4</v>
      </c>
      <c r="GH12" s="299">
        <v>26.9</v>
      </c>
      <c r="GI12" s="299">
        <v>27.5</v>
      </c>
      <c r="GJ12" s="299">
        <v>94.8</v>
      </c>
      <c r="GK12" s="299">
        <v>94.5</v>
      </c>
      <c r="GL12" s="299">
        <v>94.6</v>
      </c>
      <c r="GM12" s="299">
        <v>91.9</v>
      </c>
      <c r="GN12" s="299">
        <v>92.3</v>
      </c>
      <c r="GO12" s="299">
        <v>92.2</v>
      </c>
      <c r="GP12" s="299">
        <v>28.8</v>
      </c>
      <c r="GQ12" s="299">
        <v>27.6</v>
      </c>
      <c r="GR12" s="299">
        <v>28.1</v>
      </c>
      <c r="GS12" s="299">
        <v>7.4</v>
      </c>
      <c r="GT12" s="299">
        <v>6.7</v>
      </c>
      <c r="GU12" s="299">
        <v>7</v>
      </c>
      <c r="GV12" s="299">
        <v>3.8</v>
      </c>
      <c r="GW12" s="299">
        <v>2.8</v>
      </c>
      <c r="GX12" s="299">
        <v>3.2</v>
      </c>
      <c r="GY12" s="299">
        <v>29352</v>
      </c>
      <c r="GZ12" s="299">
        <v>41125</v>
      </c>
      <c r="HA12" s="299">
        <v>70477</v>
      </c>
      <c r="HB12" s="299">
        <v>61.6</v>
      </c>
      <c r="HC12" s="299">
        <v>52.7</v>
      </c>
      <c r="HD12" s="299">
        <v>56.4</v>
      </c>
      <c r="HE12" s="299">
        <v>29173</v>
      </c>
      <c r="HF12" s="299">
        <v>41602</v>
      </c>
      <c r="HG12" s="299">
        <v>70775</v>
      </c>
      <c r="HH12" s="299">
        <v>41.5</v>
      </c>
      <c r="HI12" s="299">
        <v>44.1</v>
      </c>
      <c r="HJ12" s="299">
        <v>43.1</v>
      </c>
    </row>
    <row r="13" spans="1:223" x14ac:dyDescent="0.2">
      <c r="B13" s="299" t="s">
        <v>104</v>
      </c>
      <c r="C13" s="299">
        <v>833</v>
      </c>
      <c r="D13" s="299">
        <v>1253</v>
      </c>
      <c r="E13" s="299">
        <v>2086</v>
      </c>
      <c r="F13" s="299">
        <v>58.7</v>
      </c>
      <c r="G13" s="299">
        <v>52.7</v>
      </c>
      <c r="H13" s="299">
        <v>55.1</v>
      </c>
      <c r="I13" s="299">
        <v>24.8</v>
      </c>
      <c r="J13" s="299">
        <v>19.2</v>
      </c>
      <c r="K13" s="299">
        <v>21.5</v>
      </c>
      <c r="L13" s="299">
        <v>91.4</v>
      </c>
      <c r="M13" s="299">
        <v>88.1</v>
      </c>
      <c r="N13" s="299">
        <v>89.4</v>
      </c>
      <c r="O13" s="299">
        <v>86.3</v>
      </c>
      <c r="P13" s="299">
        <v>83.2</v>
      </c>
      <c r="Q13" s="299">
        <v>84.4</v>
      </c>
      <c r="R13" s="299">
        <v>25.1</v>
      </c>
      <c r="S13" s="299">
        <v>19.600000000000001</v>
      </c>
      <c r="T13" s="299">
        <v>21.8</v>
      </c>
      <c r="U13" s="299">
        <v>6.1</v>
      </c>
      <c r="V13" s="299">
        <v>4.5</v>
      </c>
      <c r="W13" s="299">
        <v>5.2</v>
      </c>
      <c r="X13" s="299">
        <v>2.4</v>
      </c>
      <c r="Y13" s="299">
        <v>2.1</v>
      </c>
      <c r="Z13" s="299">
        <v>2.2000000000000002</v>
      </c>
      <c r="AA13" s="299">
        <v>741</v>
      </c>
      <c r="AB13" s="299">
        <v>1061</v>
      </c>
      <c r="AC13" s="299">
        <v>1802</v>
      </c>
      <c r="AD13" s="299">
        <v>62.8</v>
      </c>
      <c r="AE13" s="299">
        <v>46.8</v>
      </c>
      <c r="AF13" s="299">
        <v>53.4</v>
      </c>
      <c r="AG13" s="299">
        <v>720</v>
      </c>
      <c r="AH13" s="299">
        <v>1052</v>
      </c>
      <c r="AI13" s="299">
        <v>1772</v>
      </c>
      <c r="AJ13" s="299">
        <v>44.2</v>
      </c>
      <c r="AK13" s="299">
        <v>43</v>
      </c>
      <c r="AL13" s="299">
        <v>43.5</v>
      </c>
      <c r="AM13" s="299">
        <v>926</v>
      </c>
      <c r="AN13" s="299">
        <v>1289</v>
      </c>
      <c r="AO13" s="299">
        <v>2215</v>
      </c>
      <c r="AP13" s="299">
        <v>62.9</v>
      </c>
      <c r="AQ13" s="299">
        <v>57.6</v>
      </c>
      <c r="AR13" s="299">
        <v>59.8</v>
      </c>
      <c r="AS13" s="299">
        <v>27.9</v>
      </c>
      <c r="AT13" s="299">
        <v>21</v>
      </c>
      <c r="AU13" s="299">
        <v>23.9</v>
      </c>
      <c r="AV13" s="299">
        <v>90.8</v>
      </c>
      <c r="AW13" s="299">
        <v>90.5</v>
      </c>
      <c r="AX13" s="299">
        <v>90.7</v>
      </c>
      <c r="AY13" s="299">
        <v>87.1</v>
      </c>
      <c r="AZ13" s="299">
        <v>86</v>
      </c>
      <c r="BA13" s="299">
        <v>86.5</v>
      </c>
      <c r="BB13" s="299">
        <v>28.9</v>
      </c>
      <c r="BC13" s="299">
        <v>21.9</v>
      </c>
      <c r="BD13" s="299">
        <v>24.8</v>
      </c>
      <c r="BE13" s="299">
        <v>6.2</v>
      </c>
      <c r="BF13" s="299">
        <v>3.8</v>
      </c>
      <c r="BG13" s="299">
        <v>4.8</v>
      </c>
      <c r="BH13" s="299" t="s">
        <v>78</v>
      </c>
      <c r="BI13" s="299" t="s">
        <v>78</v>
      </c>
      <c r="BJ13" s="299">
        <v>1.7</v>
      </c>
      <c r="BK13" s="299">
        <v>804</v>
      </c>
      <c r="BL13" s="299">
        <v>1106</v>
      </c>
      <c r="BM13" s="299">
        <v>1910</v>
      </c>
      <c r="BN13" s="299">
        <v>64.7</v>
      </c>
      <c r="BO13" s="299">
        <v>52.3</v>
      </c>
      <c r="BP13" s="299">
        <v>57.5</v>
      </c>
      <c r="BQ13" s="299">
        <v>791</v>
      </c>
      <c r="BR13" s="299">
        <v>1111</v>
      </c>
      <c r="BS13" s="299">
        <v>1902</v>
      </c>
      <c r="BT13" s="299">
        <v>48.7</v>
      </c>
      <c r="BU13" s="299">
        <v>43.1</v>
      </c>
      <c r="BV13" s="299">
        <v>45.4</v>
      </c>
      <c r="BW13" s="299">
        <v>31</v>
      </c>
      <c r="BX13" s="299">
        <v>38</v>
      </c>
      <c r="BY13" s="299">
        <v>69</v>
      </c>
      <c r="BZ13" s="299" t="s">
        <v>78</v>
      </c>
      <c r="CA13" s="299" t="s">
        <v>78</v>
      </c>
      <c r="CB13" s="299">
        <v>81.2</v>
      </c>
      <c r="CC13" s="299" t="s">
        <v>78</v>
      </c>
      <c r="CD13" s="299" t="s">
        <v>78</v>
      </c>
      <c r="CE13" s="299">
        <v>43.5</v>
      </c>
      <c r="CF13" s="299" t="s">
        <v>78</v>
      </c>
      <c r="CG13" s="299" t="s">
        <v>78</v>
      </c>
      <c r="CH13" s="299" t="s">
        <v>78</v>
      </c>
      <c r="CI13" s="299" t="s">
        <v>78</v>
      </c>
      <c r="CJ13" s="299" t="s">
        <v>78</v>
      </c>
      <c r="CK13" s="299" t="s">
        <v>78</v>
      </c>
      <c r="CL13" s="299" t="s">
        <v>78</v>
      </c>
      <c r="CM13" s="299" t="s">
        <v>78</v>
      </c>
      <c r="CN13" s="299">
        <v>43.5</v>
      </c>
      <c r="CO13" s="299" t="s">
        <v>78</v>
      </c>
      <c r="CP13" s="299" t="s">
        <v>78</v>
      </c>
      <c r="CQ13" s="299">
        <v>23.2</v>
      </c>
      <c r="CR13" s="299" t="s">
        <v>78</v>
      </c>
      <c r="CS13" s="299" t="s">
        <v>78</v>
      </c>
      <c r="CT13" s="299" t="s">
        <v>78</v>
      </c>
      <c r="CU13" s="299">
        <v>21</v>
      </c>
      <c r="CV13" s="299">
        <v>21</v>
      </c>
      <c r="CW13" s="299">
        <v>42</v>
      </c>
      <c r="CX13" s="299">
        <v>81</v>
      </c>
      <c r="CY13" s="299">
        <v>71.400000000000006</v>
      </c>
      <c r="CZ13" s="299">
        <v>76.2</v>
      </c>
      <c r="DA13" s="299">
        <v>27</v>
      </c>
      <c r="DB13" s="299">
        <v>29</v>
      </c>
      <c r="DC13" s="299">
        <v>56</v>
      </c>
      <c r="DD13" s="299" t="s">
        <v>78</v>
      </c>
      <c r="DE13" s="299" t="s">
        <v>78</v>
      </c>
      <c r="DF13" s="299">
        <v>91.1</v>
      </c>
      <c r="DG13" s="299">
        <v>606</v>
      </c>
      <c r="DH13" s="299">
        <v>920</v>
      </c>
      <c r="DI13" s="299">
        <v>1526</v>
      </c>
      <c r="DJ13" s="299">
        <v>51.5</v>
      </c>
      <c r="DK13" s="299">
        <v>48.6</v>
      </c>
      <c r="DL13" s="299">
        <v>49.7</v>
      </c>
      <c r="DM13" s="299">
        <v>23.4</v>
      </c>
      <c r="DN13" s="299">
        <v>20.3</v>
      </c>
      <c r="DO13" s="299">
        <v>21.6</v>
      </c>
      <c r="DP13" s="299">
        <v>81</v>
      </c>
      <c r="DQ13" s="299">
        <v>81.8</v>
      </c>
      <c r="DR13" s="299">
        <v>81.5</v>
      </c>
      <c r="DS13" s="299">
        <v>77.400000000000006</v>
      </c>
      <c r="DT13" s="299">
        <v>78.3</v>
      </c>
      <c r="DU13" s="299">
        <v>77.900000000000006</v>
      </c>
      <c r="DV13" s="299">
        <v>24.3</v>
      </c>
      <c r="DW13" s="299">
        <v>21.3</v>
      </c>
      <c r="DX13" s="299">
        <v>22.5</v>
      </c>
      <c r="DY13" s="299">
        <v>7.4</v>
      </c>
      <c r="DZ13" s="299">
        <v>3.7</v>
      </c>
      <c r="EA13" s="299">
        <v>5.2</v>
      </c>
      <c r="EB13" s="299" t="s">
        <v>78</v>
      </c>
      <c r="EC13" s="299" t="s">
        <v>78</v>
      </c>
      <c r="ED13" s="299">
        <v>2.4</v>
      </c>
      <c r="EE13" s="299">
        <v>569</v>
      </c>
      <c r="EF13" s="299">
        <v>848</v>
      </c>
      <c r="EG13" s="299">
        <v>1417</v>
      </c>
      <c r="EH13" s="299">
        <v>51.5</v>
      </c>
      <c r="EI13" s="299">
        <v>43.4</v>
      </c>
      <c r="EJ13" s="299">
        <v>46.6</v>
      </c>
      <c r="EK13" s="299">
        <v>568</v>
      </c>
      <c r="EL13" s="299">
        <v>843</v>
      </c>
      <c r="EM13" s="299">
        <v>1411</v>
      </c>
      <c r="EN13" s="299">
        <v>27.8</v>
      </c>
      <c r="EO13" s="299">
        <v>33.299999999999997</v>
      </c>
      <c r="EP13" s="299">
        <v>31.1</v>
      </c>
      <c r="EQ13" s="299">
        <v>12993</v>
      </c>
      <c r="ER13" s="299">
        <v>19521</v>
      </c>
      <c r="ES13" s="299">
        <v>32514</v>
      </c>
      <c r="ET13" s="299">
        <v>50.2</v>
      </c>
      <c r="EU13" s="299">
        <v>45.3</v>
      </c>
      <c r="EV13" s="299">
        <v>47.3</v>
      </c>
      <c r="EW13" s="299">
        <v>20.5</v>
      </c>
      <c r="EX13" s="299">
        <v>17.3</v>
      </c>
      <c r="EY13" s="299">
        <v>18.600000000000001</v>
      </c>
      <c r="EZ13" s="299">
        <v>81.8</v>
      </c>
      <c r="FA13" s="299">
        <v>81.7</v>
      </c>
      <c r="FB13" s="299">
        <v>81.7</v>
      </c>
      <c r="FC13" s="299">
        <v>77.2</v>
      </c>
      <c r="FD13" s="299">
        <v>77.3</v>
      </c>
      <c r="FE13" s="299">
        <v>77.2</v>
      </c>
      <c r="FF13" s="299">
        <v>21.4</v>
      </c>
      <c r="FG13" s="299">
        <v>18</v>
      </c>
      <c r="FH13" s="299">
        <v>19.399999999999999</v>
      </c>
      <c r="FI13" s="299">
        <v>4.9000000000000004</v>
      </c>
      <c r="FJ13" s="299">
        <v>4</v>
      </c>
      <c r="FK13" s="299">
        <v>4.4000000000000004</v>
      </c>
      <c r="FL13" s="299">
        <v>2.8</v>
      </c>
      <c r="FM13" s="299">
        <v>1.7</v>
      </c>
      <c r="FN13" s="299">
        <v>2.2000000000000002</v>
      </c>
      <c r="FO13" s="299">
        <v>12322</v>
      </c>
      <c r="FP13" s="299">
        <v>18293</v>
      </c>
      <c r="FQ13" s="299">
        <v>30615</v>
      </c>
      <c r="FR13" s="299">
        <v>45.3</v>
      </c>
      <c r="FS13" s="299">
        <v>38.1</v>
      </c>
      <c r="FT13" s="299">
        <v>41</v>
      </c>
      <c r="FU13" s="299">
        <v>12276</v>
      </c>
      <c r="FV13" s="299">
        <v>18618</v>
      </c>
      <c r="FW13" s="299">
        <v>30894</v>
      </c>
      <c r="FX13" s="299">
        <v>28.2</v>
      </c>
      <c r="FY13" s="299">
        <v>29.1</v>
      </c>
      <c r="FZ13" s="299">
        <v>28.7</v>
      </c>
      <c r="GA13" s="299">
        <v>15758</v>
      </c>
      <c r="GB13" s="299">
        <v>23640</v>
      </c>
      <c r="GC13" s="299">
        <v>39398</v>
      </c>
      <c r="GD13" s="299">
        <v>51.6</v>
      </c>
      <c r="GE13" s="299">
        <v>46.7</v>
      </c>
      <c r="GF13" s="299">
        <v>48.6</v>
      </c>
      <c r="GG13" s="299">
        <v>21.4</v>
      </c>
      <c r="GH13" s="299">
        <v>17.8</v>
      </c>
      <c r="GI13" s="299">
        <v>19.2</v>
      </c>
      <c r="GJ13" s="299">
        <v>82.8</v>
      </c>
      <c r="GK13" s="299">
        <v>82.6</v>
      </c>
      <c r="GL13" s="299">
        <v>82.7</v>
      </c>
      <c r="GM13" s="299">
        <v>78.3</v>
      </c>
      <c r="GN13" s="299">
        <v>78.2</v>
      </c>
      <c r="GO13" s="299">
        <v>78.2</v>
      </c>
      <c r="GP13" s="299">
        <v>22.3</v>
      </c>
      <c r="GQ13" s="299">
        <v>18.5</v>
      </c>
      <c r="GR13" s="299">
        <v>20</v>
      </c>
      <c r="GS13" s="299">
        <v>5.2</v>
      </c>
      <c r="GT13" s="299">
        <v>4</v>
      </c>
      <c r="GU13" s="299">
        <v>4.5</v>
      </c>
      <c r="GV13" s="299">
        <v>2.9</v>
      </c>
      <c r="GW13" s="299">
        <v>1.7</v>
      </c>
      <c r="GX13" s="299">
        <v>2.2000000000000002</v>
      </c>
      <c r="GY13" s="299">
        <v>14783</v>
      </c>
      <c r="GZ13" s="299">
        <v>21833</v>
      </c>
      <c r="HA13" s="299">
        <v>36616</v>
      </c>
      <c r="HB13" s="299">
        <v>47.7</v>
      </c>
      <c r="HC13" s="299">
        <v>39.700000000000003</v>
      </c>
      <c r="HD13" s="299">
        <v>42.9</v>
      </c>
      <c r="HE13" s="299">
        <v>14714</v>
      </c>
      <c r="HF13" s="299">
        <v>22160</v>
      </c>
      <c r="HG13" s="299">
        <v>36874</v>
      </c>
      <c r="HH13" s="299">
        <v>30.3</v>
      </c>
      <c r="HI13" s="299">
        <v>30.9</v>
      </c>
      <c r="HJ13" s="299">
        <v>30.7</v>
      </c>
    </row>
    <row r="14" spans="1:223" x14ac:dyDescent="0.2">
      <c r="B14" s="299" t="s">
        <v>27</v>
      </c>
      <c r="C14" s="299">
        <v>3596</v>
      </c>
      <c r="D14" s="299">
        <v>4973</v>
      </c>
      <c r="E14" s="299">
        <v>8569</v>
      </c>
      <c r="F14" s="299">
        <v>71.400000000000006</v>
      </c>
      <c r="G14" s="299">
        <v>66.099999999999994</v>
      </c>
      <c r="H14" s="299">
        <v>68.3</v>
      </c>
      <c r="I14" s="299">
        <v>32.1</v>
      </c>
      <c r="J14" s="299">
        <v>28.7</v>
      </c>
      <c r="K14" s="299">
        <v>30.1</v>
      </c>
      <c r="L14" s="299">
        <v>96.4</v>
      </c>
      <c r="M14" s="299">
        <v>94.5</v>
      </c>
      <c r="N14" s="299">
        <v>95.3</v>
      </c>
      <c r="O14" s="299">
        <v>93.3</v>
      </c>
      <c r="P14" s="299">
        <v>91.9</v>
      </c>
      <c r="Q14" s="299">
        <v>92.5</v>
      </c>
      <c r="R14" s="299">
        <v>32.4</v>
      </c>
      <c r="S14" s="299">
        <v>29.1</v>
      </c>
      <c r="T14" s="299">
        <v>30.5</v>
      </c>
      <c r="U14" s="299">
        <v>8.8000000000000007</v>
      </c>
      <c r="V14" s="299">
        <v>6.1</v>
      </c>
      <c r="W14" s="299">
        <v>7.3</v>
      </c>
      <c r="X14" s="299">
        <v>4.3</v>
      </c>
      <c r="Y14" s="299">
        <v>2.5</v>
      </c>
      <c r="Z14" s="299">
        <v>3.2</v>
      </c>
      <c r="AA14" s="299">
        <v>3184</v>
      </c>
      <c r="AB14" s="299">
        <v>4327</v>
      </c>
      <c r="AC14" s="299">
        <v>7511</v>
      </c>
      <c r="AD14" s="299">
        <v>70.7</v>
      </c>
      <c r="AE14" s="299">
        <v>59.8</v>
      </c>
      <c r="AF14" s="299">
        <v>64.400000000000006</v>
      </c>
      <c r="AG14" s="299">
        <v>3147</v>
      </c>
      <c r="AH14" s="299">
        <v>4373</v>
      </c>
      <c r="AI14" s="299">
        <v>7520</v>
      </c>
      <c r="AJ14" s="299">
        <v>55.1</v>
      </c>
      <c r="AK14" s="299">
        <v>54.5</v>
      </c>
      <c r="AL14" s="299">
        <v>54.8</v>
      </c>
      <c r="AM14" s="299">
        <v>2882</v>
      </c>
      <c r="AN14" s="299">
        <v>3696</v>
      </c>
      <c r="AO14" s="299">
        <v>6578</v>
      </c>
      <c r="AP14" s="299">
        <v>68.099999999999994</v>
      </c>
      <c r="AQ14" s="299">
        <v>64.599999999999994</v>
      </c>
      <c r="AR14" s="299">
        <v>66.099999999999994</v>
      </c>
      <c r="AS14" s="299">
        <v>30.3</v>
      </c>
      <c r="AT14" s="299">
        <v>26.4</v>
      </c>
      <c r="AU14" s="299">
        <v>28.1</v>
      </c>
      <c r="AV14" s="299">
        <v>94.7</v>
      </c>
      <c r="AW14" s="299">
        <v>94.4</v>
      </c>
      <c r="AX14" s="299">
        <v>94.5</v>
      </c>
      <c r="AY14" s="299">
        <v>91.4</v>
      </c>
      <c r="AZ14" s="299">
        <v>91.8</v>
      </c>
      <c r="BA14" s="299">
        <v>91.6</v>
      </c>
      <c r="BB14" s="299">
        <v>30.9</v>
      </c>
      <c r="BC14" s="299">
        <v>27.2</v>
      </c>
      <c r="BD14" s="299">
        <v>28.8</v>
      </c>
      <c r="BE14" s="299">
        <v>7.3</v>
      </c>
      <c r="BF14" s="299">
        <v>5.0999999999999996</v>
      </c>
      <c r="BG14" s="299">
        <v>6.1</v>
      </c>
      <c r="BH14" s="299" t="s">
        <v>78</v>
      </c>
      <c r="BI14" s="299" t="s">
        <v>78</v>
      </c>
      <c r="BJ14" s="299">
        <v>2.2999999999999998</v>
      </c>
      <c r="BK14" s="299">
        <v>2458</v>
      </c>
      <c r="BL14" s="299">
        <v>3177</v>
      </c>
      <c r="BM14" s="299">
        <v>5635</v>
      </c>
      <c r="BN14" s="299">
        <v>70.400000000000006</v>
      </c>
      <c r="BO14" s="299">
        <v>60.1</v>
      </c>
      <c r="BP14" s="299">
        <v>64.599999999999994</v>
      </c>
      <c r="BQ14" s="299">
        <v>2444</v>
      </c>
      <c r="BR14" s="299">
        <v>3197</v>
      </c>
      <c r="BS14" s="299">
        <v>5641</v>
      </c>
      <c r="BT14" s="299">
        <v>53.6</v>
      </c>
      <c r="BU14" s="299">
        <v>50.4</v>
      </c>
      <c r="BV14" s="299">
        <v>51.8</v>
      </c>
      <c r="BW14" s="299">
        <v>119</v>
      </c>
      <c r="BX14" s="299">
        <v>165</v>
      </c>
      <c r="BY14" s="299">
        <v>284</v>
      </c>
      <c r="BZ14" s="299" t="s">
        <v>78</v>
      </c>
      <c r="CA14" s="299" t="s">
        <v>78</v>
      </c>
      <c r="CB14" s="299">
        <v>81.3</v>
      </c>
      <c r="CC14" s="299" t="s">
        <v>78</v>
      </c>
      <c r="CD14" s="299" t="s">
        <v>78</v>
      </c>
      <c r="CE14" s="299">
        <v>49.6</v>
      </c>
      <c r="CF14" s="299" t="s">
        <v>78</v>
      </c>
      <c r="CG14" s="299" t="s">
        <v>78</v>
      </c>
      <c r="CH14" s="299">
        <v>96.8</v>
      </c>
      <c r="CI14" s="299">
        <v>96.6</v>
      </c>
      <c r="CJ14" s="299">
        <v>92.7</v>
      </c>
      <c r="CK14" s="299">
        <v>94.4</v>
      </c>
      <c r="CL14" s="299" t="s">
        <v>78</v>
      </c>
      <c r="CM14" s="299" t="s">
        <v>78</v>
      </c>
      <c r="CN14" s="299">
        <v>49.6</v>
      </c>
      <c r="CO14" s="299" t="s">
        <v>78</v>
      </c>
      <c r="CP14" s="299" t="s">
        <v>78</v>
      </c>
      <c r="CQ14" s="299">
        <v>24.6</v>
      </c>
      <c r="CR14" s="299" t="s">
        <v>78</v>
      </c>
      <c r="CS14" s="299" t="s">
        <v>78</v>
      </c>
      <c r="CT14" s="299" t="s">
        <v>78</v>
      </c>
      <c r="CU14" s="299">
        <v>84</v>
      </c>
      <c r="CV14" s="299">
        <v>109</v>
      </c>
      <c r="CW14" s="299">
        <v>193</v>
      </c>
      <c r="CX14" s="299">
        <v>83.3</v>
      </c>
      <c r="CY14" s="299">
        <v>71.599999999999994</v>
      </c>
      <c r="CZ14" s="299">
        <v>76.7</v>
      </c>
      <c r="DA14" s="299">
        <v>102</v>
      </c>
      <c r="DB14" s="299">
        <v>131</v>
      </c>
      <c r="DC14" s="299">
        <v>233</v>
      </c>
      <c r="DD14" s="299" t="s">
        <v>78</v>
      </c>
      <c r="DE14" s="299" t="s">
        <v>78</v>
      </c>
      <c r="DF14" s="299">
        <v>89.7</v>
      </c>
      <c r="DG14" s="299">
        <v>1729</v>
      </c>
      <c r="DH14" s="299">
        <v>2351</v>
      </c>
      <c r="DI14" s="299">
        <v>4080</v>
      </c>
      <c r="DJ14" s="299">
        <v>63.6</v>
      </c>
      <c r="DK14" s="299">
        <v>58.8</v>
      </c>
      <c r="DL14" s="299">
        <v>60.8</v>
      </c>
      <c r="DM14" s="299">
        <v>28.2</v>
      </c>
      <c r="DN14" s="299">
        <v>27.1</v>
      </c>
      <c r="DO14" s="299">
        <v>27.5</v>
      </c>
      <c r="DP14" s="299">
        <v>90.3</v>
      </c>
      <c r="DQ14" s="299">
        <v>88.9</v>
      </c>
      <c r="DR14" s="299">
        <v>89.5</v>
      </c>
      <c r="DS14" s="299">
        <v>87.3</v>
      </c>
      <c r="DT14" s="299">
        <v>86.3</v>
      </c>
      <c r="DU14" s="299">
        <v>86.7</v>
      </c>
      <c r="DV14" s="299">
        <v>28.9</v>
      </c>
      <c r="DW14" s="299">
        <v>28.1</v>
      </c>
      <c r="DX14" s="299">
        <v>28.4</v>
      </c>
      <c r="DY14" s="299">
        <v>7.5</v>
      </c>
      <c r="DZ14" s="299">
        <v>6.3</v>
      </c>
      <c r="EA14" s="299">
        <v>6.8</v>
      </c>
      <c r="EB14" s="299" t="s">
        <v>78</v>
      </c>
      <c r="EC14" s="299" t="s">
        <v>78</v>
      </c>
      <c r="ED14" s="299">
        <v>3.2</v>
      </c>
      <c r="EE14" s="299">
        <v>1627</v>
      </c>
      <c r="EF14" s="299">
        <v>2190</v>
      </c>
      <c r="EG14" s="299">
        <v>3817</v>
      </c>
      <c r="EH14" s="299">
        <v>61.5</v>
      </c>
      <c r="EI14" s="299">
        <v>51.1</v>
      </c>
      <c r="EJ14" s="299">
        <v>55.5</v>
      </c>
      <c r="EK14" s="299">
        <v>1613</v>
      </c>
      <c r="EL14" s="299">
        <v>2196</v>
      </c>
      <c r="EM14" s="299">
        <v>3809</v>
      </c>
      <c r="EN14" s="299">
        <v>37.6</v>
      </c>
      <c r="EO14" s="299">
        <v>42.2</v>
      </c>
      <c r="EP14" s="299">
        <v>40.200000000000003</v>
      </c>
      <c r="EQ14" s="299">
        <v>37575</v>
      </c>
      <c r="ER14" s="299">
        <v>54741</v>
      </c>
      <c r="ES14" s="299">
        <v>92316</v>
      </c>
      <c r="ET14" s="299">
        <v>60.2</v>
      </c>
      <c r="EU14" s="299">
        <v>56</v>
      </c>
      <c r="EV14" s="299">
        <v>57.7</v>
      </c>
      <c r="EW14" s="299">
        <v>24.8</v>
      </c>
      <c r="EX14" s="299">
        <v>22.8</v>
      </c>
      <c r="EY14" s="299">
        <v>23.6</v>
      </c>
      <c r="EZ14" s="299">
        <v>89.9</v>
      </c>
      <c r="FA14" s="299">
        <v>89.7</v>
      </c>
      <c r="FB14" s="299">
        <v>89.8</v>
      </c>
      <c r="FC14" s="299">
        <v>86.4</v>
      </c>
      <c r="FD14" s="299">
        <v>86.7</v>
      </c>
      <c r="FE14" s="299">
        <v>86.6</v>
      </c>
      <c r="FF14" s="299">
        <v>25.4</v>
      </c>
      <c r="FG14" s="299">
        <v>23.5</v>
      </c>
      <c r="FH14" s="299">
        <v>24.3</v>
      </c>
      <c r="FI14" s="299">
        <v>6.2</v>
      </c>
      <c r="FJ14" s="299">
        <v>5.7</v>
      </c>
      <c r="FK14" s="299">
        <v>5.9</v>
      </c>
      <c r="FL14" s="299">
        <v>3.3</v>
      </c>
      <c r="FM14" s="299">
        <v>2.4</v>
      </c>
      <c r="FN14" s="299">
        <v>2.8</v>
      </c>
      <c r="FO14" s="299">
        <v>35814</v>
      </c>
      <c r="FP14" s="299">
        <v>51782</v>
      </c>
      <c r="FQ14" s="299">
        <v>87596</v>
      </c>
      <c r="FR14" s="299">
        <v>54.3</v>
      </c>
      <c r="FS14" s="299">
        <v>46.1</v>
      </c>
      <c r="FT14" s="299">
        <v>49.5</v>
      </c>
      <c r="FU14" s="299">
        <v>35608</v>
      </c>
      <c r="FV14" s="299">
        <v>52458</v>
      </c>
      <c r="FW14" s="299">
        <v>88066</v>
      </c>
      <c r="FX14" s="299">
        <v>34.700000000000003</v>
      </c>
      <c r="FY14" s="299">
        <v>37.1</v>
      </c>
      <c r="FZ14" s="299">
        <v>36.200000000000003</v>
      </c>
      <c r="GA14" s="299">
        <v>47059</v>
      </c>
      <c r="GB14" s="299">
        <v>67628</v>
      </c>
      <c r="GC14" s="299">
        <v>114687</v>
      </c>
      <c r="GD14" s="299">
        <v>61.8</v>
      </c>
      <c r="GE14" s="299">
        <v>57.4</v>
      </c>
      <c r="GF14" s="299">
        <v>59.2</v>
      </c>
      <c r="GG14" s="299">
        <v>26</v>
      </c>
      <c r="GH14" s="299">
        <v>23.7</v>
      </c>
      <c r="GI14" s="299">
        <v>24.7</v>
      </c>
      <c r="GJ14" s="299">
        <v>90.8</v>
      </c>
      <c r="GK14" s="299">
        <v>90.3</v>
      </c>
      <c r="GL14" s="299">
        <v>90.5</v>
      </c>
      <c r="GM14" s="299">
        <v>87.4</v>
      </c>
      <c r="GN14" s="299">
        <v>87.4</v>
      </c>
      <c r="GO14" s="299">
        <v>87.4</v>
      </c>
      <c r="GP14" s="299">
        <v>26.6</v>
      </c>
      <c r="GQ14" s="299">
        <v>24.4</v>
      </c>
      <c r="GR14" s="299">
        <v>25.3</v>
      </c>
      <c r="GS14" s="299">
        <v>6.7</v>
      </c>
      <c r="GT14" s="299">
        <v>5.8</v>
      </c>
      <c r="GU14" s="299">
        <v>6.1</v>
      </c>
      <c r="GV14" s="299">
        <v>3.5</v>
      </c>
      <c r="GW14" s="299">
        <v>2.4</v>
      </c>
      <c r="GX14" s="299">
        <v>2.8</v>
      </c>
      <c r="GY14" s="299">
        <v>44135</v>
      </c>
      <c r="GZ14" s="299">
        <v>62958</v>
      </c>
      <c r="HA14" s="299">
        <v>107093</v>
      </c>
      <c r="HB14" s="299">
        <v>56.9</v>
      </c>
      <c r="HC14" s="299">
        <v>48.2</v>
      </c>
      <c r="HD14" s="299">
        <v>51.8</v>
      </c>
      <c r="HE14" s="299">
        <v>43887</v>
      </c>
      <c r="HF14" s="299">
        <v>63762</v>
      </c>
      <c r="HG14" s="299">
        <v>107649</v>
      </c>
      <c r="HH14" s="299">
        <v>37.799999999999997</v>
      </c>
      <c r="HI14" s="299">
        <v>39.5</v>
      </c>
      <c r="HJ14" s="299">
        <v>38.799999999999997</v>
      </c>
    </row>
    <row r="15" spans="1:223" x14ac:dyDescent="0.2">
      <c r="B15" s="299" t="s">
        <v>30</v>
      </c>
      <c r="C15" s="299">
        <v>429</v>
      </c>
      <c r="D15" s="299">
        <v>783</v>
      </c>
      <c r="E15" s="299">
        <v>1212</v>
      </c>
      <c r="F15" s="299">
        <v>21.7</v>
      </c>
      <c r="G15" s="299">
        <v>24.5</v>
      </c>
      <c r="H15" s="299">
        <v>23.5</v>
      </c>
      <c r="I15" s="299">
        <v>5.6</v>
      </c>
      <c r="J15" s="299">
        <v>8.8000000000000007</v>
      </c>
      <c r="K15" s="299">
        <v>7.7</v>
      </c>
      <c r="L15" s="299">
        <v>45.5</v>
      </c>
      <c r="M15" s="299">
        <v>50.6</v>
      </c>
      <c r="N15" s="299">
        <v>48.8</v>
      </c>
      <c r="O15" s="299">
        <v>36.6</v>
      </c>
      <c r="P15" s="299">
        <v>41.9</v>
      </c>
      <c r="Q15" s="299">
        <v>40</v>
      </c>
      <c r="R15" s="299">
        <v>5.6</v>
      </c>
      <c r="S15" s="299">
        <v>8.8000000000000007</v>
      </c>
      <c r="T15" s="299">
        <v>7.7</v>
      </c>
      <c r="U15" s="299">
        <v>2.8</v>
      </c>
      <c r="V15" s="299">
        <v>2.2999999999999998</v>
      </c>
      <c r="W15" s="299">
        <v>2.5</v>
      </c>
      <c r="X15" s="299">
        <v>1.4</v>
      </c>
      <c r="Y15" s="299">
        <v>1.7</v>
      </c>
      <c r="Z15" s="299">
        <v>1.6</v>
      </c>
      <c r="AA15" s="299">
        <v>404</v>
      </c>
      <c r="AB15" s="299">
        <v>717</v>
      </c>
      <c r="AC15" s="299">
        <v>1121</v>
      </c>
      <c r="AD15" s="299">
        <v>25.5</v>
      </c>
      <c r="AE15" s="299">
        <v>27.1</v>
      </c>
      <c r="AF15" s="299">
        <v>26.5</v>
      </c>
      <c r="AG15" s="299">
        <v>400</v>
      </c>
      <c r="AH15" s="299">
        <v>712</v>
      </c>
      <c r="AI15" s="299">
        <v>1112</v>
      </c>
      <c r="AJ15" s="299">
        <v>17</v>
      </c>
      <c r="AK15" s="299">
        <v>24.2</v>
      </c>
      <c r="AL15" s="299">
        <v>21.6</v>
      </c>
      <c r="AM15" s="299">
        <v>230</v>
      </c>
      <c r="AN15" s="299">
        <v>650</v>
      </c>
      <c r="AO15" s="299">
        <v>880</v>
      </c>
      <c r="AP15" s="299">
        <v>25.2</v>
      </c>
      <c r="AQ15" s="299">
        <v>28.3</v>
      </c>
      <c r="AR15" s="299">
        <v>27.5</v>
      </c>
      <c r="AS15" s="299">
        <v>6.1</v>
      </c>
      <c r="AT15" s="299">
        <v>8.9</v>
      </c>
      <c r="AU15" s="299">
        <v>8.1999999999999993</v>
      </c>
      <c r="AV15" s="299">
        <v>45.7</v>
      </c>
      <c r="AW15" s="299">
        <v>53.2</v>
      </c>
      <c r="AX15" s="299">
        <v>51.3</v>
      </c>
      <c r="AY15" s="299">
        <v>38.700000000000003</v>
      </c>
      <c r="AZ15" s="299">
        <v>48.3</v>
      </c>
      <c r="BA15" s="299">
        <v>45.8</v>
      </c>
      <c r="BB15" s="299">
        <v>6.1</v>
      </c>
      <c r="BC15" s="299">
        <v>9.5</v>
      </c>
      <c r="BD15" s="299">
        <v>8.6</v>
      </c>
      <c r="BE15" s="299">
        <v>2.2000000000000002</v>
      </c>
      <c r="BF15" s="299">
        <v>1.4</v>
      </c>
      <c r="BG15" s="299">
        <v>1.6</v>
      </c>
      <c r="BH15" s="299" t="s">
        <v>78</v>
      </c>
      <c r="BI15" s="299" t="s">
        <v>78</v>
      </c>
      <c r="BJ15" s="299">
        <v>0.6</v>
      </c>
      <c r="BK15" s="299">
        <v>205</v>
      </c>
      <c r="BL15" s="299">
        <v>579</v>
      </c>
      <c r="BM15" s="299">
        <v>784</v>
      </c>
      <c r="BN15" s="299">
        <v>24.9</v>
      </c>
      <c r="BO15" s="299">
        <v>29.9</v>
      </c>
      <c r="BP15" s="299">
        <v>28.6</v>
      </c>
      <c r="BQ15" s="299">
        <v>203</v>
      </c>
      <c r="BR15" s="299">
        <v>566</v>
      </c>
      <c r="BS15" s="299">
        <v>769</v>
      </c>
      <c r="BT15" s="299">
        <v>16.3</v>
      </c>
      <c r="BU15" s="299">
        <v>23.1</v>
      </c>
      <c r="BV15" s="299">
        <v>21.3</v>
      </c>
      <c r="BW15" s="299">
        <v>9</v>
      </c>
      <c r="BX15" s="299">
        <v>33</v>
      </c>
      <c r="BY15" s="299">
        <v>42</v>
      </c>
      <c r="BZ15" s="299" t="s">
        <v>78</v>
      </c>
      <c r="CA15" s="299" t="s">
        <v>78</v>
      </c>
      <c r="CB15" s="299">
        <v>26.2</v>
      </c>
      <c r="CC15" s="299" t="s">
        <v>78</v>
      </c>
      <c r="CD15" s="299" t="s">
        <v>78</v>
      </c>
      <c r="CE15" s="299">
        <v>16.7</v>
      </c>
      <c r="CF15" s="299" t="s">
        <v>78</v>
      </c>
      <c r="CG15" s="299" t="s">
        <v>78</v>
      </c>
      <c r="CH15" s="299">
        <v>59.5</v>
      </c>
      <c r="CI15" s="299">
        <v>44.4</v>
      </c>
      <c r="CJ15" s="299">
        <v>57.6</v>
      </c>
      <c r="CK15" s="299">
        <v>54.8</v>
      </c>
      <c r="CL15" s="299" t="s">
        <v>78</v>
      </c>
      <c r="CM15" s="299" t="s">
        <v>78</v>
      </c>
      <c r="CN15" s="299">
        <v>16.7</v>
      </c>
      <c r="CO15" s="299" t="s">
        <v>78</v>
      </c>
      <c r="CP15" s="299" t="s">
        <v>78</v>
      </c>
      <c r="CQ15" s="299">
        <v>9.5</v>
      </c>
      <c r="CR15" s="299" t="s">
        <v>78</v>
      </c>
      <c r="CS15" s="299" t="s">
        <v>78</v>
      </c>
      <c r="CT15" s="299" t="s">
        <v>78</v>
      </c>
      <c r="CU15" s="299">
        <v>9</v>
      </c>
      <c r="CV15" s="299">
        <v>29</v>
      </c>
      <c r="CW15" s="299">
        <v>38</v>
      </c>
      <c r="CX15" s="299">
        <v>33.299999999999997</v>
      </c>
      <c r="CY15" s="299">
        <v>34.5</v>
      </c>
      <c r="CZ15" s="299">
        <v>34.200000000000003</v>
      </c>
      <c r="DA15" s="299">
        <v>9</v>
      </c>
      <c r="DB15" s="299">
        <v>30</v>
      </c>
      <c r="DC15" s="299">
        <v>39</v>
      </c>
      <c r="DD15" s="299" t="s">
        <v>78</v>
      </c>
      <c r="DE15" s="299" t="s">
        <v>78</v>
      </c>
      <c r="DF15" s="299">
        <v>38.5</v>
      </c>
      <c r="DG15" s="299">
        <v>173</v>
      </c>
      <c r="DH15" s="299">
        <v>542</v>
      </c>
      <c r="DI15" s="299">
        <v>715</v>
      </c>
      <c r="DJ15" s="299">
        <v>24.3</v>
      </c>
      <c r="DK15" s="299">
        <v>30.8</v>
      </c>
      <c r="DL15" s="299">
        <v>29.2</v>
      </c>
      <c r="DM15" s="299">
        <v>7.5</v>
      </c>
      <c r="DN15" s="299">
        <v>12.2</v>
      </c>
      <c r="DO15" s="299">
        <v>11</v>
      </c>
      <c r="DP15" s="299">
        <v>48</v>
      </c>
      <c r="DQ15" s="299">
        <v>52.4</v>
      </c>
      <c r="DR15" s="299">
        <v>51.3</v>
      </c>
      <c r="DS15" s="299">
        <v>40.5</v>
      </c>
      <c r="DT15" s="299">
        <v>45.8</v>
      </c>
      <c r="DU15" s="299">
        <v>44.5</v>
      </c>
      <c r="DV15" s="299">
        <v>7.5</v>
      </c>
      <c r="DW15" s="299">
        <v>12.4</v>
      </c>
      <c r="DX15" s="299">
        <v>11.2</v>
      </c>
      <c r="DY15" s="299">
        <v>2.9</v>
      </c>
      <c r="DZ15" s="299">
        <v>2</v>
      </c>
      <c r="EA15" s="299">
        <v>2.2000000000000002</v>
      </c>
      <c r="EB15" s="299" t="s">
        <v>78</v>
      </c>
      <c r="EC15" s="299" t="s">
        <v>78</v>
      </c>
      <c r="ED15" s="299">
        <v>1</v>
      </c>
      <c r="EE15" s="299">
        <v>160</v>
      </c>
      <c r="EF15" s="299">
        <v>490</v>
      </c>
      <c r="EG15" s="299">
        <v>650</v>
      </c>
      <c r="EH15" s="299">
        <v>27.5</v>
      </c>
      <c r="EI15" s="299">
        <v>28.8</v>
      </c>
      <c r="EJ15" s="299">
        <v>28.5</v>
      </c>
      <c r="EK15" s="299">
        <v>156</v>
      </c>
      <c r="EL15" s="299">
        <v>497</v>
      </c>
      <c r="EM15" s="299">
        <v>653</v>
      </c>
      <c r="EN15" s="299">
        <v>12.2</v>
      </c>
      <c r="EO15" s="299">
        <v>23.1</v>
      </c>
      <c r="EP15" s="299">
        <v>20.5</v>
      </c>
      <c r="EQ15" s="299">
        <v>4722</v>
      </c>
      <c r="ER15" s="299">
        <v>13230</v>
      </c>
      <c r="ES15" s="299">
        <v>17952</v>
      </c>
      <c r="ET15" s="299">
        <v>22.6</v>
      </c>
      <c r="EU15" s="299">
        <v>25.4</v>
      </c>
      <c r="EV15" s="299">
        <v>24.7</v>
      </c>
      <c r="EW15" s="299">
        <v>6.4</v>
      </c>
      <c r="EX15" s="299">
        <v>9.1</v>
      </c>
      <c r="EY15" s="299">
        <v>8.4</v>
      </c>
      <c r="EZ15" s="299">
        <v>47</v>
      </c>
      <c r="FA15" s="299">
        <v>53.2</v>
      </c>
      <c r="FB15" s="299">
        <v>51.5</v>
      </c>
      <c r="FC15" s="299">
        <v>38.1</v>
      </c>
      <c r="FD15" s="299">
        <v>46.1</v>
      </c>
      <c r="FE15" s="299">
        <v>44</v>
      </c>
      <c r="FF15" s="299">
        <v>6.4</v>
      </c>
      <c r="FG15" s="299">
        <v>9.4</v>
      </c>
      <c r="FH15" s="299">
        <v>8.6</v>
      </c>
      <c r="FI15" s="299">
        <v>1.6</v>
      </c>
      <c r="FJ15" s="299">
        <v>2.2000000000000002</v>
      </c>
      <c r="FK15" s="299">
        <v>2</v>
      </c>
      <c r="FL15" s="299">
        <v>1</v>
      </c>
      <c r="FM15" s="299">
        <v>1.2</v>
      </c>
      <c r="FN15" s="299">
        <v>1.1000000000000001</v>
      </c>
      <c r="FO15" s="299">
        <v>4378</v>
      </c>
      <c r="FP15" s="299">
        <v>12130</v>
      </c>
      <c r="FQ15" s="299">
        <v>16508</v>
      </c>
      <c r="FR15" s="299">
        <v>25.5</v>
      </c>
      <c r="FS15" s="299">
        <v>26.6</v>
      </c>
      <c r="FT15" s="299">
        <v>26.3</v>
      </c>
      <c r="FU15" s="299">
        <v>4368</v>
      </c>
      <c r="FV15" s="299">
        <v>12210</v>
      </c>
      <c r="FW15" s="299">
        <v>16578</v>
      </c>
      <c r="FX15" s="299">
        <v>14</v>
      </c>
      <c r="FY15" s="299">
        <v>21.6</v>
      </c>
      <c r="FZ15" s="299">
        <v>19.600000000000001</v>
      </c>
      <c r="GA15" s="299">
        <v>5695</v>
      </c>
      <c r="GB15" s="299">
        <v>15511</v>
      </c>
      <c r="GC15" s="299">
        <v>21206</v>
      </c>
      <c r="GD15" s="299">
        <v>22.8</v>
      </c>
      <c r="GE15" s="299">
        <v>25.7</v>
      </c>
      <c r="GF15" s="299">
        <v>24.9</v>
      </c>
      <c r="GG15" s="299">
        <v>6.4</v>
      </c>
      <c r="GH15" s="299">
        <v>9.1999999999999993</v>
      </c>
      <c r="GI15" s="299">
        <v>8.5</v>
      </c>
      <c r="GJ15" s="299">
        <v>46.9</v>
      </c>
      <c r="GK15" s="299">
        <v>53</v>
      </c>
      <c r="GL15" s="299">
        <v>51.3</v>
      </c>
      <c r="GM15" s="299">
        <v>38.1</v>
      </c>
      <c r="GN15" s="299">
        <v>45.9</v>
      </c>
      <c r="GO15" s="299">
        <v>43.8</v>
      </c>
      <c r="GP15" s="299">
        <v>6.4</v>
      </c>
      <c r="GQ15" s="299">
        <v>9.5</v>
      </c>
      <c r="GR15" s="299">
        <v>8.6999999999999993</v>
      </c>
      <c r="GS15" s="299">
        <v>1.8</v>
      </c>
      <c r="GT15" s="299">
        <v>2.2000000000000002</v>
      </c>
      <c r="GU15" s="299">
        <v>2.1</v>
      </c>
      <c r="GV15" s="299">
        <v>1</v>
      </c>
      <c r="GW15" s="299">
        <v>1.2</v>
      </c>
      <c r="GX15" s="299">
        <v>1.1000000000000001</v>
      </c>
      <c r="GY15" s="299">
        <v>5276</v>
      </c>
      <c r="GZ15" s="299">
        <v>14194</v>
      </c>
      <c r="HA15" s="299">
        <v>19470</v>
      </c>
      <c r="HB15" s="299">
        <v>25.6</v>
      </c>
      <c r="HC15" s="299">
        <v>26.9</v>
      </c>
      <c r="HD15" s="299">
        <v>26.6</v>
      </c>
      <c r="HE15" s="299">
        <v>5257</v>
      </c>
      <c r="HF15" s="299">
        <v>14262</v>
      </c>
      <c r="HG15" s="299">
        <v>19519</v>
      </c>
      <c r="HH15" s="299">
        <v>14.3</v>
      </c>
      <c r="HI15" s="299">
        <v>22</v>
      </c>
      <c r="HJ15" s="299">
        <v>19.899999999999999</v>
      </c>
    </row>
    <row r="16" spans="1:223" x14ac:dyDescent="0.2">
      <c r="B16" s="299" t="s">
        <v>26</v>
      </c>
      <c r="C16" s="299">
        <v>4025</v>
      </c>
      <c r="D16" s="299">
        <v>5756</v>
      </c>
      <c r="E16" s="299">
        <v>9781</v>
      </c>
      <c r="F16" s="299">
        <v>66.099999999999994</v>
      </c>
      <c r="G16" s="299">
        <v>60.4</v>
      </c>
      <c r="H16" s="299">
        <v>62.7</v>
      </c>
      <c r="I16" s="299">
        <v>29.3</v>
      </c>
      <c r="J16" s="299">
        <v>26</v>
      </c>
      <c r="K16" s="299">
        <v>27.4</v>
      </c>
      <c r="L16" s="299">
        <v>91</v>
      </c>
      <c r="M16" s="299">
        <v>88.6</v>
      </c>
      <c r="N16" s="299">
        <v>89.6</v>
      </c>
      <c r="O16" s="299">
        <v>87.2</v>
      </c>
      <c r="P16" s="299">
        <v>85.1</v>
      </c>
      <c r="Q16" s="299">
        <v>86</v>
      </c>
      <c r="R16" s="299">
        <v>29.6</v>
      </c>
      <c r="S16" s="299">
        <v>26.3</v>
      </c>
      <c r="T16" s="299">
        <v>27.7</v>
      </c>
      <c r="U16" s="299">
        <v>8.1999999999999993</v>
      </c>
      <c r="V16" s="299">
        <v>5.6</v>
      </c>
      <c r="W16" s="299">
        <v>6.7</v>
      </c>
      <c r="X16" s="299">
        <v>4</v>
      </c>
      <c r="Y16" s="299">
        <v>2.2999999999999998</v>
      </c>
      <c r="Z16" s="299">
        <v>3</v>
      </c>
      <c r="AA16" s="299">
        <v>3588</v>
      </c>
      <c r="AB16" s="299">
        <v>5044</v>
      </c>
      <c r="AC16" s="299">
        <v>8632</v>
      </c>
      <c r="AD16" s="299">
        <v>65.599999999999994</v>
      </c>
      <c r="AE16" s="299">
        <v>55.1</v>
      </c>
      <c r="AF16" s="299">
        <v>59.5</v>
      </c>
      <c r="AG16" s="299">
        <v>3547</v>
      </c>
      <c r="AH16" s="299">
        <v>5085</v>
      </c>
      <c r="AI16" s="299">
        <v>8632</v>
      </c>
      <c r="AJ16" s="299">
        <v>50.8</v>
      </c>
      <c r="AK16" s="299">
        <v>50.3</v>
      </c>
      <c r="AL16" s="299">
        <v>50.5</v>
      </c>
      <c r="AM16" s="299">
        <v>3112</v>
      </c>
      <c r="AN16" s="299">
        <v>4346</v>
      </c>
      <c r="AO16" s="299">
        <v>7458</v>
      </c>
      <c r="AP16" s="299">
        <v>64.900000000000006</v>
      </c>
      <c r="AQ16" s="299">
        <v>59.2</v>
      </c>
      <c r="AR16" s="299">
        <v>61.6</v>
      </c>
      <c r="AS16" s="299">
        <v>28.5</v>
      </c>
      <c r="AT16" s="299">
        <v>23.7</v>
      </c>
      <c r="AU16" s="299">
        <v>25.7</v>
      </c>
      <c r="AV16" s="299">
        <v>91.1</v>
      </c>
      <c r="AW16" s="299">
        <v>88.2</v>
      </c>
      <c r="AX16" s="299">
        <v>89.4</v>
      </c>
      <c r="AY16" s="299">
        <v>87.5</v>
      </c>
      <c r="AZ16" s="299">
        <v>85.3</v>
      </c>
      <c r="BA16" s="299">
        <v>86.2</v>
      </c>
      <c r="BB16" s="299">
        <v>29</v>
      </c>
      <c r="BC16" s="299">
        <v>24.6</v>
      </c>
      <c r="BD16" s="299">
        <v>26.5</v>
      </c>
      <c r="BE16" s="299">
        <v>6.9</v>
      </c>
      <c r="BF16" s="299">
        <v>4.5999999999999996</v>
      </c>
      <c r="BG16" s="299">
        <v>5.5</v>
      </c>
      <c r="BH16" s="299">
        <v>2.8</v>
      </c>
      <c r="BI16" s="299">
        <v>1.6</v>
      </c>
      <c r="BJ16" s="299">
        <v>2.1</v>
      </c>
      <c r="BK16" s="299">
        <v>2663</v>
      </c>
      <c r="BL16" s="299">
        <v>3756</v>
      </c>
      <c r="BM16" s="299">
        <v>6419</v>
      </c>
      <c r="BN16" s="299">
        <v>66.900000000000006</v>
      </c>
      <c r="BO16" s="299">
        <v>55.4</v>
      </c>
      <c r="BP16" s="299">
        <v>60.2</v>
      </c>
      <c r="BQ16" s="299">
        <v>2647</v>
      </c>
      <c r="BR16" s="299">
        <v>3763</v>
      </c>
      <c r="BS16" s="299">
        <v>6410</v>
      </c>
      <c r="BT16" s="299">
        <v>50.8</v>
      </c>
      <c r="BU16" s="299">
        <v>46.3</v>
      </c>
      <c r="BV16" s="299">
        <v>48.1</v>
      </c>
      <c r="BW16" s="299">
        <v>128</v>
      </c>
      <c r="BX16" s="299">
        <v>198</v>
      </c>
      <c r="BY16" s="299">
        <v>326</v>
      </c>
      <c r="BZ16" s="299">
        <v>82.8</v>
      </c>
      <c r="CA16" s="299">
        <v>68.7</v>
      </c>
      <c r="CB16" s="299">
        <v>74.2</v>
      </c>
      <c r="CC16" s="299">
        <v>55.5</v>
      </c>
      <c r="CD16" s="299">
        <v>38.9</v>
      </c>
      <c r="CE16" s="299">
        <v>45.4</v>
      </c>
      <c r="CF16" s="299">
        <v>95.3</v>
      </c>
      <c r="CG16" s="299">
        <v>89.9</v>
      </c>
      <c r="CH16" s="299">
        <v>92</v>
      </c>
      <c r="CI16" s="299">
        <v>93</v>
      </c>
      <c r="CJ16" s="299">
        <v>86.9</v>
      </c>
      <c r="CK16" s="299">
        <v>89.3</v>
      </c>
      <c r="CL16" s="299">
        <v>55.5</v>
      </c>
      <c r="CM16" s="299">
        <v>38.9</v>
      </c>
      <c r="CN16" s="299">
        <v>45.4</v>
      </c>
      <c r="CO16" s="299">
        <v>29.7</v>
      </c>
      <c r="CP16" s="299">
        <v>18.2</v>
      </c>
      <c r="CQ16" s="299">
        <v>22.7</v>
      </c>
      <c r="CR16" s="299">
        <v>18.8</v>
      </c>
      <c r="CS16" s="299">
        <v>10.6</v>
      </c>
      <c r="CT16" s="299">
        <v>13.8</v>
      </c>
      <c r="CU16" s="299">
        <v>93</v>
      </c>
      <c r="CV16" s="299">
        <v>138</v>
      </c>
      <c r="CW16" s="299">
        <v>231</v>
      </c>
      <c r="CX16" s="299">
        <v>78.5</v>
      </c>
      <c r="CY16" s="299">
        <v>63.8</v>
      </c>
      <c r="CZ16" s="299">
        <v>69.7</v>
      </c>
      <c r="DA16" s="299">
        <v>111</v>
      </c>
      <c r="DB16" s="299">
        <v>161</v>
      </c>
      <c r="DC16" s="299">
        <v>272</v>
      </c>
      <c r="DD16" s="299">
        <v>86.5</v>
      </c>
      <c r="DE16" s="299">
        <v>79.5</v>
      </c>
      <c r="DF16" s="299">
        <v>82.4</v>
      </c>
      <c r="DG16" s="299">
        <v>1902</v>
      </c>
      <c r="DH16" s="299">
        <v>2893</v>
      </c>
      <c r="DI16" s="299">
        <v>4795</v>
      </c>
      <c r="DJ16" s="299">
        <v>60</v>
      </c>
      <c r="DK16" s="299">
        <v>53.5</v>
      </c>
      <c r="DL16" s="299">
        <v>56.1</v>
      </c>
      <c r="DM16" s="299">
        <v>26.3</v>
      </c>
      <c r="DN16" s="299">
        <v>24.3</v>
      </c>
      <c r="DO16" s="299">
        <v>25.1</v>
      </c>
      <c r="DP16" s="299">
        <v>86.5</v>
      </c>
      <c r="DQ16" s="299">
        <v>82.1</v>
      </c>
      <c r="DR16" s="299">
        <v>83.8</v>
      </c>
      <c r="DS16" s="299">
        <v>83.1</v>
      </c>
      <c r="DT16" s="299">
        <v>78.7</v>
      </c>
      <c r="DU16" s="299">
        <v>80.400000000000006</v>
      </c>
      <c r="DV16" s="299">
        <v>26.9</v>
      </c>
      <c r="DW16" s="299">
        <v>25.1</v>
      </c>
      <c r="DX16" s="299">
        <v>25.8</v>
      </c>
      <c r="DY16" s="299">
        <v>7</v>
      </c>
      <c r="DZ16" s="299">
        <v>5.5</v>
      </c>
      <c r="EA16" s="299">
        <v>6.1</v>
      </c>
      <c r="EB16" s="299">
        <v>3.8</v>
      </c>
      <c r="EC16" s="299">
        <v>2.2000000000000002</v>
      </c>
      <c r="ED16" s="299">
        <v>2.8</v>
      </c>
      <c r="EE16" s="299">
        <v>1787</v>
      </c>
      <c r="EF16" s="299">
        <v>2680</v>
      </c>
      <c r="EG16" s="299">
        <v>4467</v>
      </c>
      <c r="EH16" s="299">
        <v>58.5</v>
      </c>
      <c r="EI16" s="299">
        <v>47</v>
      </c>
      <c r="EJ16" s="299">
        <v>51.6</v>
      </c>
      <c r="EK16" s="299">
        <v>1769</v>
      </c>
      <c r="EL16" s="299">
        <v>2693</v>
      </c>
      <c r="EM16" s="299">
        <v>4462</v>
      </c>
      <c r="EN16" s="299">
        <v>35.299999999999997</v>
      </c>
      <c r="EO16" s="299">
        <v>38.700000000000003</v>
      </c>
      <c r="EP16" s="299">
        <v>37.4</v>
      </c>
      <c r="EQ16" s="299">
        <v>42297</v>
      </c>
      <c r="ER16" s="299">
        <v>67971</v>
      </c>
      <c r="ES16" s="299">
        <v>110268</v>
      </c>
      <c r="ET16" s="299">
        <v>56</v>
      </c>
      <c r="EU16" s="299">
        <v>50</v>
      </c>
      <c r="EV16" s="299">
        <v>52.3</v>
      </c>
      <c r="EW16" s="299">
        <v>22.7</v>
      </c>
      <c r="EX16" s="299">
        <v>20.2</v>
      </c>
      <c r="EY16" s="299">
        <v>21.1</v>
      </c>
      <c r="EZ16" s="299">
        <v>85.1</v>
      </c>
      <c r="FA16" s="299">
        <v>82.6</v>
      </c>
      <c r="FB16" s="299">
        <v>83.6</v>
      </c>
      <c r="FC16" s="299">
        <v>81</v>
      </c>
      <c r="FD16" s="299">
        <v>78.8</v>
      </c>
      <c r="FE16" s="299">
        <v>79.7</v>
      </c>
      <c r="FF16" s="299">
        <v>23.3</v>
      </c>
      <c r="FG16" s="299">
        <v>20.8</v>
      </c>
      <c r="FH16" s="299">
        <v>21.7</v>
      </c>
      <c r="FI16" s="299">
        <v>5.7</v>
      </c>
      <c r="FJ16" s="299">
        <v>5</v>
      </c>
      <c r="FK16" s="299">
        <v>5.3</v>
      </c>
      <c r="FL16" s="299">
        <v>3.1</v>
      </c>
      <c r="FM16" s="299">
        <v>2.1</v>
      </c>
      <c r="FN16" s="299">
        <v>2.5</v>
      </c>
      <c r="FO16" s="299">
        <v>40192</v>
      </c>
      <c r="FP16" s="299">
        <v>63912</v>
      </c>
      <c r="FQ16" s="299">
        <v>104104</v>
      </c>
      <c r="FR16" s="299">
        <v>51.2</v>
      </c>
      <c r="FS16" s="299">
        <v>42.4</v>
      </c>
      <c r="FT16" s="299">
        <v>45.8</v>
      </c>
      <c r="FU16" s="299">
        <v>39976</v>
      </c>
      <c r="FV16" s="299">
        <v>64668</v>
      </c>
      <c r="FW16" s="299">
        <v>104644</v>
      </c>
      <c r="FX16" s="299">
        <v>32.5</v>
      </c>
      <c r="FY16" s="299">
        <v>34.200000000000003</v>
      </c>
      <c r="FZ16" s="299">
        <v>33.5</v>
      </c>
      <c r="GA16" s="299">
        <v>52754</v>
      </c>
      <c r="GB16" s="299">
        <v>83139</v>
      </c>
      <c r="GC16" s="299">
        <v>135893</v>
      </c>
      <c r="GD16" s="299">
        <v>57.6</v>
      </c>
      <c r="GE16" s="299">
        <v>51.5</v>
      </c>
      <c r="GF16" s="299">
        <v>53.9</v>
      </c>
      <c r="GG16" s="299">
        <v>23.9</v>
      </c>
      <c r="GH16" s="299">
        <v>21</v>
      </c>
      <c r="GI16" s="299">
        <v>22.1</v>
      </c>
      <c r="GJ16" s="299">
        <v>86</v>
      </c>
      <c r="GK16" s="299">
        <v>83.3</v>
      </c>
      <c r="GL16" s="299">
        <v>84.4</v>
      </c>
      <c r="GM16" s="299">
        <v>82</v>
      </c>
      <c r="GN16" s="299">
        <v>79.599999999999994</v>
      </c>
      <c r="GO16" s="299">
        <v>80.599999999999994</v>
      </c>
      <c r="GP16" s="299">
        <v>24.4</v>
      </c>
      <c r="GQ16" s="299">
        <v>21.6</v>
      </c>
      <c r="GR16" s="299">
        <v>22.7</v>
      </c>
      <c r="GS16" s="299">
        <v>6.1</v>
      </c>
      <c r="GT16" s="299">
        <v>5.0999999999999996</v>
      </c>
      <c r="GU16" s="299">
        <v>5.5</v>
      </c>
      <c r="GV16" s="299">
        <v>3.2</v>
      </c>
      <c r="GW16" s="299">
        <v>2.2000000000000002</v>
      </c>
      <c r="GX16" s="299">
        <v>2.6</v>
      </c>
      <c r="GY16" s="299">
        <v>49411</v>
      </c>
      <c r="GZ16" s="299">
        <v>77152</v>
      </c>
      <c r="HA16" s="299">
        <v>126563</v>
      </c>
      <c r="HB16" s="299">
        <v>53.6</v>
      </c>
      <c r="HC16" s="299">
        <v>44.3</v>
      </c>
      <c r="HD16" s="299">
        <v>47.9</v>
      </c>
      <c r="HE16" s="299">
        <v>49144</v>
      </c>
      <c r="HF16" s="299">
        <v>78024</v>
      </c>
      <c r="HG16" s="299">
        <v>127168</v>
      </c>
      <c r="HH16" s="299">
        <v>35.299999999999997</v>
      </c>
      <c r="HI16" s="299">
        <v>36.299999999999997</v>
      </c>
      <c r="HJ16" s="299">
        <v>35.9</v>
      </c>
    </row>
    <row r="17" spans="2:218" x14ac:dyDescent="0.2">
      <c r="B17" s="301" t="s">
        <v>322</v>
      </c>
      <c r="C17" s="299">
        <v>20749</v>
      </c>
      <c r="D17" s="299">
        <v>22458</v>
      </c>
      <c r="E17" s="299">
        <v>43207</v>
      </c>
      <c r="F17" s="299">
        <v>87.7</v>
      </c>
      <c r="G17" s="299">
        <v>81.2</v>
      </c>
      <c r="H17" s="299">
        <v>84.3</v>
      </c>
      <c r="I17" s="299">
        <v>66.2</v>
      </c>
      <c r="J17" s="299">
        <v>57.7</v>
      </c>
      <c r="K17" s="299">
        <v>61.8</v>
      </c>
      <c r="L17" s="299">
        <v>97.6</v>
      </c>
      <c r="M17" s="299">
        <v>95.8</v>
      </c>
      <c r="N17" s="299">
        <v>96.7</v>
      </c>
      <c r="O17" s="299">
        <v>96.5</v>
      </c>
      <c r="P17" s="299">
        <v>94.4</v>
      </c>
      <c r="Q17" s="299">
        <v>95.4</v>
      </c>
      <c r="R17" s="299">
        <v>66.400000000000006</v>
      </c>
      <c r="S17" s="299">
        <v>58.3</v>
      </c>
      <c r="T17" s="299">
        <v>62.2</v>
      </c>
      <c r="U17" s="299">
        <v>27</v>
      </c>
      <c r="V17" s="299">
        <v>19</v>
      </c>
      <c r="W17" s="299">
        <v>22.8</v>
      </c>
      <c r="X17" s="299">
        <v>20.8</v>
      </c>
      <c r="Y17" s="299">
        <v>12.9</v>
      </c>
      <c r="Z17" s="299">
        <v>16.7</v>
      </c>
      <c r="AA17" s="299">
        <v>19248</v>
      </c>
      <c r="AB17" s="299">
        <v>20293</v>
      </c>
      <c r="AC17" s="299">
        <v>39541</v>
      </c>
      <c r="AD17" s="299">
        <v>84.4</v>
      </c>
      <c r="AE17" s="299">
        <v>74.5</v>
      </c>
      <c r="AF17" s="299">
        <v>79.3</v>
      </c>
      <c r="AG17" s="299">
        <v>19356</v>
      </c>
      <c r="AH17" s="299">
        <v>20702</v>
      </c>
      <c r="AI17" s="299">
        <v>40058</v>
      </c>
      <c r="AJ17" s="299">
        <v>78.400000000000006</v>
      </c>
      <c r="AK17" s="299">
        <v>74.8</v>
      </c>
      <c r="AL17" s="299">
        <v>76.5</v>
      </c>
      <c r="AM17" s="299">
        <v>12879</v>
      </c>
      <c r="AN17" s="299">
        <v>12509</v>
      </c>
      <c r="AO17" s="299">
        <v>25388</v>
      </c>
      <c r="AP17" s="299">
        <v>84</v>
      </c>
      <c r="AQ17" s="299">
        <v>76.400000000000006</v>
      </c>
      <c r="AR17" s="299">
        <v>80.3</v>
      </c>
      <c r="AS17" s="299">
        <v>59.9</v>
      </c>
      <c r="AT17" s="299">
        <v>48.6</v>
      </c>
      <c r="AU17" s="299">
        <v>54.4</v>
      </c>
      <c r="AV17" s="299">
        <v>96.7</v>
      </c>
      <c r="AW17" s="299">
        <v>94.6</v>
      </c>
      <c r="AX17" s="299">
        <v>95.7</v>
      </c>
      <c r="AY17" s="299">
        <v>95.4</v>
      </c>
      <c r="AZ17" s="299">
        <v>93.1</v>
      </c>
      <c r="BA17" s="299">
        <v>94.3</v>
      </c>
      <c r="BB17" s="299">
        <v>60.4</v>
      </c>
      <c r="BC17" s="299">
        <v>49.5</v>
      </c>
      <c r="BD17" s="299">
        <v>55</v>
      </c>
      <c r="BE17" s="299">
        <v>19.7</v>
      </c>
      <c r="BF17" s="299">
        <v>12.3</v>
      </c>
      <c r="BG17" s="299">
        <v>16</v>
      </c>
      <c r="BH17" s="299">
        <v>13.2</v>
      </c>
      <c r="BI17" s="299">
        <v>6.6</v>
      </c>
      <c r="BJ17" s="299">
        <v>9.9</v>
      </c>
      <c r="BK17" s="299">
        <v>11455</v>
      </c>
      <c r="BL17" s="299">
        <v>10795</v>
      </c>
      <c r="BM17" s="299">
        <v>22250</v>
      </c>
      <c r="BN17" s="299">
        <v>81.599999999999994</v>
      </c>
      <c r="BO17" s="299">
        <v>70.7</v>
      </c>
      <c r="BP17" s="299">
        <v>76.3</v>
      </c>
      <c r="BQ17" s="299">
        <v>11452</v>
      </c>
      <c r="BR17" s="299">
        <v>10977</v>
      </c>
      <c r="BS17" s="299">
        <v>22429</v>
      </c>
      <c r="BT17" s="299">
        <v>74.3</v>
      </c>
      <c r="BU17" s="299">
        <v>67.5</v>
      </c>
      <c r="BV17" s="299">
        <v>71</v>
      </c>
      <c r="BW17" s="299">
        <v>1131</v>
      </c>
      <c r="BX17" s="299">
        <v>1172</v>
      </c>
      <c r="BY17" s="299">
        <v>2303</v>
      </c>
      <c r="BZ17" s="299">
        <v>95</v>
      </c>
      <c r="CA17" s="299">
        <v>90.6</v>
      </c>
      <c r="CB17" s="299">
        <v>92.7</v>
      </c>
      <c r="CC17" s="299">
        <v>83.6</v>
      </c>
      <c r="CD17" s="299">
        <v>73.7</v>
      </c>
      <c r="CE17" s="299">
        <v>78.599999999999994</v>
      </c>
      <c r="CF17" s="299">
        <v>98.7</v>
      </c>
      <c r="CG17" s="299">
        <v>97.2</v>
      </c>
      <c r="CH17" s="299">
        <v>97.9</v>
      </c>
      <c r="CI17" s="299">
        <v>98</v>
      </c>
      <c r="CJ17" s="299">
        <v>95.8</v>
      </c>
      <c r="CK17" s="299">
        <v>96.9</v>
      </c>
      <c r="CL17" s="299">
        <v>83.7</v>
      </c>
      <c r="CM17" s="299">
        <v>73.900000000000006</v>
      </c>
      <c r="CN17" s="299">
        <v>78.7</v>
      </c>
      <c r="CO17" s="299">
        <v>44.5</v>
      </c>
      <c r="CP17" s="299">
        <v>35.6</v>
      </c>
      <c r="CQ17" s="299">
        <v>39.9</v>
      </c>
      <c r="CR17" s="299">
        <v>39.799999999999997</v>
      </c>
      <c r="CS17" s="299">
        <v>29.5</v>
      </c>
      <c r="CT17" s="299">
        <v>34.6</v>
      </c>
      <c r="CU17" s="299">
        <v>984</v>
      </c>
      <c r="CV17" s="299">
        <v>973</v>
      </c>
      <c r="CW17" s="299">
        <v>1957</v>
      </c>
      <c r="CX17" s="299">
        <v>92.3</v>
      </c>
      <c r="CY17" s="299">
        <v>84.6</v>
      </c>
      <c r="CZ17" s="299">
        <v>88.5</v>
      </c>
      <c r="DA17" s="299">
        <v>1087</v>
      </c>
      <c r="DB17" s="299">
        <v>1098</v>
      </c>
      <c r="DC17" s="299">
        <v>2185</v>
      </c>
      <c r="DD17" s="299">
        <v>95.6</v>
      </c>
      <c r="DE17" s="299">
        <v>93.8</v>
      </c>
      <c r="DF17" s="299">
        <v>94.7</v>
      </c>
      <c r="DG17" s="299">
        <v>9361</v>
      </c>
      <c r="DH17" s="299">
        <v>9414</v>
      </c>
      <c r="DI17" s="299">
        <v>18775</v>
      </c>
      <c r="DJ17" s="299">
        <v>84.5</v>
      </c>
      <c r="DK17" s="299">
        <v>76.900000000000006</v>
      </c>
      <c r="DL17" s="299">
        <v>80.7</v>
      </c>
      <c r="DM17" s="299">
        <v>62.2</v>
      </c>
      <c r="DN17" s="299">
        <v>54.8</v>
      </c>
      <c r="DO17" s="299">
        <v>58.5</v>
      </c>
      <c r="DP17" s="299">
        <v>96.1</v>
      </c>
      <c r="DQ17" s="299">
        <v>93.3</v>
      </c>
      <c r="DR17" s="299">
        <v>94.7</v>
      </c>
      <c r="DS17" s="299">
        <v>95.1</v>
      </c>
      <c r="DT17" s="299">
        <v>91.9</v>
      </c>
      <c r="DU17" s="299">
        <v>93.5</v>
      </c>
      <c r="DV17" s="299">
        <v>62.6</v>
      </c>
      <c r="DW17" s="299">
        <v>55.4</v>
      </c>
      <c r="DX17" s="299">
        <v>59</v>
      </c>
      <c r="DY17" s="299">
        <v>24.7</v>
      </c>
      <c r="DZ17" s="299">
        <v>20</v>
      </c>
      <c r="EA17" s="299">
        <v>22.4</v>
      </c>
      <c r="EB17" s="299">
        <v>19.3</v>
      </c>
      <c r="EC17" s="299">
        <v>13.8</v>
      </c>
      <c r="ED17" s="299">
        <v>16.5</v>
      </c>
      <c r="EE17" s="299">
        <v>9012</v>
      </c>
      <c r="EF17" s="299">
        <v>8929</v>
      </c>
      <c r="EG17" s="299">
        <v>17941</v>
      </c>
      <c r="EH17" s="299">
        <v>78.3</v>
      </c>
      <c r="EI17" s="299">
        <v>67.599999999999994</v>
      </c>
      <c r="EJ17" s="299">
        <v>73</v>
      </c>
      <c r="EK17" s="299">
        <v>8973</v>
      </c>
      <c r="EL17" s="299">
        <v>8991</v>
      </c>
      <c r="EM17" s="299">
        <v>17964</v>
      </c>
      <c r="EN17" s="299">
        <v>67</v>
      </c>
      <c r="EO17" s="299">
        <v>63.3</v>
      </c>
      <c r="EP17" s="299">
        <v>65.2</v>
      </c>
      <c r="EQ17" s="299">
        <v>227721</v>
      </c>
      <c r="ER17" s="299">
        <v>236333</v>
      </c>
      <c r="ES17" s="299">
        <v>464054</v>
      </c>
      <c r="ET17" s="299">
        <v>83.7</v>
      </c>
      <c r="EU17" s="299">
        <v>76.7</v>
      </c>
      <c r="EV17" s="299">
        <v>80.099999999999994</v>
      </c>
      <c r="EW17" s="299">
        <v>61.5</v>
      </c>
      <c r="EX17" s="299">
        <v>54.6</v>
      </c>
      <c r="EY17" s="299">
        <v>58</v>
      </c>
      <c r="EZ17" s="299">
        <v>96.1</v>
      </c>
      <c r="FA17" s="299">
        <v>94</v>
      </c>
      <c r="FB17" s="299">
        <v>95</v>
      </c>
      <c r="FC17" s="299">
        <v>95</v>
      </c>
      <c r="FD17" s="299">
        <v>92.6</v>
      </c>
      <c r="FE17" s="299">
        <v>93.8</v>
      </c>
      <c r="FF17" s="299">
        <v>62</v>
      </c>
      <c r="FG17" s="299">
        <v>55.2</v>
      </c>
      <c r="FH17" s="299">
        <v>58.5</v>
      </c>
      <c r="FI17" s="299">
        <v>23.7</v>
      </c>
      <c r="FJ17" s="299">
        <v>19.7</v>
      </c>
      <c r="FK17" s="299">
        <v>21.7</v>
      </c>
      <c r="FL17" s="299">
        <v>18.100000000000001</v>
      </c>
      <c r="FM17" s="299">
        <v>12.8</v>
      </c>
      <c r="FN17" s="299">
        <v>15.4</v>
      </c>
      <c r="FO17" s="299">
        <v>222766</v>
      </c>
      <c r="FP17" s="299">
        <v>229009</v>
      </c>
      <c r="FQ17" s="299">
        <v>451775</v>
      </c>
      <c r="FR17" s="299">
        <v>76.099999999999994</v>
      </c>
      <c r="FS17" s="299">
        <v>65.599999999999994</v>
      </c>
      <c r="FT17" s="299">
        <v>70.8</v>
      </c>
      <c r="FU17" s="299">
        <v>221958</v>
      </c>
      <c r="FV17" s="299">
        <v>230037</v>
      </c>
      <c r="FW17" s="299">
        <v>451995</v>
      </c>
      <c r="FX17" s="299">
        <v>65</v>
      </c>
      <c r="FY17" s="299">
        <v>61.5</v>
      </c>
      <c r="FZ17" s="299">
        <v>63.2</v>
      </c>
      <c r="GA17" s="299">
        <v>278042</v>
      </c>
      <c r="GB17" s="299">
        <v>288885</v>
      </c>
      <c r="GC17" s="299">
        <v>566927</v>
      </c>
      <c r="GD17" s="299">
        <v>84</v>
      </c>
      <c r="GE17" s="299">
        <v>77.099999999999994</v>
      </c>
      <c r="GF17" s="299">
        <v>80.5</v>
      </c>
      <c r="GG17" s="299">
        <v>61.9</v>
      </c>
      <c r="GH17" s="299">
        <v>54.6</v>
      </c>
      <c r="GI17" s="299">
        <v>58.2</v>
      </c>
      <c r="GJ17" s="299">
        <v>96.2</v>
      </c>
      <c r="GK17" s="299">
        <v>94.1</v>
      </c>
      <c r="GL17" s="299">
        <v>95.2</v>
      </c>
      <c r="GM17" s="299">
        <v>95.1</v>
      </c>
      <c r="GN17" s="299">
        <v>92.7</v>
      </c>
      <c r="GO17" s="299">
        <v>93.9</v>
      </c>
      <c r="GP17" s="299">
        <v>62.3</v>
      </c>
      <c r="GQ17" s="299">
        <v>55.2</v>
      </c>
      <c r="GR17" s="299">
        <v>58.7</v>
      </c>
      <c r="GS17" s="299">
        <v>23.9</v>
      </c>
      <c r="GT17" s="299">
        <v>19.399999999999999</v>
      </c>
      <c r="GU17" s="299">
        <v>21.6</v>
      </c>
      <c r="GV17" s="299">
        <v>18.2</v>
      </c>
      <c r="GW17" s="299">
        <v>12.7</v>
      </c>
      <c r="GX17" s="299">
        <v>15.4</v>
      </c>
      <c r="GY17" s="299">
        <v>268919</v>
      </c>
      <c r="GZ17" s="299">
        <v>275865</v>
      </c>
      <c r="HA17" s="299">
        <v>544784</v>
      </c>
      <c r="HB17" s="299">
        <v>77.099999999999994</v>
      </c>
      <c r="HC17" s="299">
        <v>66.7</v>
      </c>
      <c r="HD17" s="299">
        <v>71.8</v>
      </c>
      <c r="HE17" s="299">
        <v>268308</v>
      </c>
      <c r="HF17" s="299">
        <v>277847</v>
      </c>
      <c r="HG17" s="299">
        <v>546155</v>
      </c>
      <c r="HH17" s="299">
        <v>66.7</v>
      </c>
      <c r="HI17" s="299">
        <v>63.1</v>
      </c>
      <c r="HJ17" s="299">
        <v>64.8</v>
      </c>
    </row>
  </sheetData>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K30"/>
  <sheetViews>
    <sheetView zoomScaleNormal="100" workbookViewId="0">
      <pane ySplit="9" topLeftCell="A10" activePane="bottomLeft" state="frozen"/>
      <selection pane="bottomLeft" activeCell="N4" sqref="N4:U4"/>
    </sheetView>
  </sheetViews>
  <sheetFormatPr defaultRowHeight="11.25" x14ac:dyDescent="0.2"/>
  <cols>
    <col min="1" max="1" width="1.140625" style="459" customWidth="1"/>
    <col min="2" max="2" width="21" style="459" customWidth="1"/>
    <col min="3" max="3" width="1.42578125" style="459" customWidth="1"/>
    <col min="4" max="4" width="8.28515625" style="459" customWidth="1"/>
    <col min="5" max="5" width="10" style="459" customWidth="1"/>
    <col min="6" max="6" width="1.42578125" style="459" customWidth="1"/>
    <col min="7" max="7" width="9.140625" style="459"/>
    <col min="8" max="8" width="9.7109375" style="459" customWidth="1"/>
    <col min="9" max="9" width="1.5703125" style="459" customWidth="1"/>
    <col min="10" max="10" width="8.7109375" style="459" customWidth="1"/>
    <col min="11" max="11" width="9.5703125" style="459" customWidth="1"/>
    <col min="12" max="12" width="1.42578125" style="459" customWidth="1"/>
    <col min="13" max="13" width="9.140625" style="459"/>
    <col min="14" max="14" width="9.7109375" style="459" customWidth="1"/>
    <col min="15" max="15" width="1.28515625" style="459" customWidth="1"/>
    <col min="16" max="16" width="8.140625" style="459" customWidth="1"/>
    <col min="17" max="17" width="9.7109375" style="459" customWidth="1"/>
    <col min="18" max="18" width="1" style="459" customWidth="1"/>
    <col min="19" max="19" width="8.7109375" style="459" customWidth="1"/>
    <col min="20" max="20" width="9.85546875" style="459" customWidth="1"/>
    <col min="21" max="21" width="1.28515625" style="459" customWidth="1"/>
    <col min="22" max="27" width="9.140625" style="459"/>
    <col min="28" max="28" width="0" style="459" hidden="1" customWidth="1"/>
    <col min="29" max="33" width="9.140625" style="459"/>
    <col min="34" max="34" width="0" style="459" hidden="1" customWidth="1"/>
    <col min="35" max="37" width="9.140625" style="493" hidden="1" customWidth="1"/>
    <col min="38" max="43" width="9.140625" style="459" customWidth="1"/>
    <col min="44" max="256" width="9.140625" style="459"/>
    <col min="257" max="257" width="1.140625" style="459" customWidth="1"/>
    <col min="258" max="258" width="21" style="459" customWidth="1"/>
    <col min="259" max="259" width="1.42578125" style="459" customWidth="1"/>
    <col min="260" max="260" width="8.28515625" style="459" customWidth="1"/>
    <col min="261" max="261" width="10" style="459" customWidth="1"/>
    <col min="262" max="262" width="1.42578125" style="459" customWidth="1"/>
    <col min="263" max="263" width="9.140625" style="459"/>
    <col min="264" max="264" width="9.7109375" style="459" customWidth="1"/>
    <col min="265" max="265" width="1.5703125" style="459" customWidth="1"/>
    <col min="266" max="266" width="8.7109375" style="459" customWidth="1"/>
    <col min="267" max="267" width="9.5703125" style="459" customWidth="1"/>
    <col min="268" max="268" width="1.42578125" style="459" customWidth="1"/>
    <col min="269" max="269" width="9.140625" style="459"/>
    <col min="270" max="270" width="9.7109375" style="459" customWidth="1"/>
    <col min="271" max="271" width="1.28515625" style="459" customWidth="1"/>
    <col min="272" max="272" width="8.140625" style="459" customWidth="1"/>
    <col min="273" max="273" width="9.7109375" style="459" customWidth="1"/>
    <col min="274" max="274" width="1" style="459" customWidth="1"/>
    <col min="275" max="275" width="8.7109375" style="459" customWidth="1"/>
    <col min="276" max="276" width="9.85546875" style="459" customWidth="1"/>
    <col min="277" max="277" width="1.28515625" style="459" customWidth="1"/>
    <col min="278" max="289" width="9.140625" style="459"/>
    <col min="290" max="293" width="0" style="459" hidden="1" customWidth="1"/>
    <col min="294" max="299" width="9.140625" style="459" customWidth="1"/>
    <col min="300" max="512" width="9.140625" style="459"/>
    <col min="513" max="513" width="1.140625" style="459" customWidth="1"/>
    <col min="514" max="514" width="21" style="459" customWidth="1"/>
    <col min="515" max="515" width="1.42578125" style="459" customWidth="1"/>
    <col min="516" max="516" width="8.28515625" style="459" customWidth="1"/>
    <col min="517" max="517" width="10" style="459" customWidth="1"/>
    <col min="518" max="518" width="1.42578125" style="459" customWidth="1"/>
    <col min="519" max="519" width="9.140625" style="459"/>
    <col min="520" max="520" width="9.7109375" style="459" customWidth="1"/>
    <col min="521" max="521" width="1.5703125" style="459" customWidth="1"/>
    <col min="522" max="522" width="8.7109375" style="459" customWidth="1"/>
    <col min="523" max="523" width="9.5703125" style="459" customWidth="1"/>
    <col min="524" max="524" width="1.42578125" style="459" customWidth="1"/>
    <col min="525" max="525" width="9.140625" style="459"/>
    <col min="526" max="526" width="9.7109375" style="459" customWidth="1"/>
    <col min="527" max="527" width="1.28515625" style="459" customWidth="1"/>
    <col min="528" max="528" width="8.140625" style="459" customWidth="1"/>
    <col min="529" max="529" width="9.7109375" style="459" customWidth="1"/>
    <col min="530" max="530" width="1" style="459" customWidth="1"/>
    <col min="531" max="531" width="8.7109375" style="459" customWidth="1"/>
    <col min="532" max="532" width="9.85546875" style="459" customWidth="1"/>
    <col min="533" max="533" width="1.28515625" style="459" customWidth="1"/>
    <col min="534" max="545" width="9.140625" style="459"/>
    <col min="546" max="549" width="0" style="459" hidden="1" customWidth="1"/>
    <col min="550" max="555" width="9.140625" style="459" customWidth="1"/>
    <col min="556" max="768" width="9.140625" style="459"/>
    <col min="769" max="769" width="1.140625" style="459" customWidth="1"/>
    <col min="770" max="770" width="21" style="459" customWidth="1"/>
    <col min="771" max="771" width="1.42578125" style="459" customWidth="1"/>
    <col min="772" max="772" width="8.28515625" style="459" customWidth="1"/>
    <col min="773" max="773" width="10" style="459" customWidth="1"/>
    <col min="774" max="774" width="1.42578125" style="459" customWidth="1"/>
    <col min="775" max="775" width="9.140625" style="459"/>
    <col min="776" max="776" width="9.7109375" style="459" customWidth="1"/>
    <col min="777" max="777" width="1.5703125" style="459" customWidth="1"/>
    <col min="778" max="778" width="8.7109375" style="459" customWidth="1"/>
    <col min="779" max="779" width="9.5703125" style="459" customWidth="1"/>
    <col min="780" max="780" width="1.42578125" style="459" customWidth="1"/>
    <col min="781" max="781" width="9.140625" style="459"/>
    <col min="782" max="782" width="9.7109375" style="459" customWidth="1"/>
    <col min="783" max="783" width="1.28515625" style="459" customWidth="1"/>
    <col min="784" max="784" width="8.140625" style="459" customWidth="1"/>
    <col min="785" max="785" width="9.7109375" style="459" customWidth="1"/>
    <col min="786" max="786" width="1" style="459" customWidth="1"/>
    <col min="787" max="787" width="8.7109375" style="459" customWidth="1"/>
    <col min="788" max="788" width="9.85546875" style="459" customWidth="1"/>
    <col min="789" max="789" width="1.28515625" style="459" customWidth="1"/>
    <col min="790" max="801" width="9.140625" style="459"/>
    <col min="802" max="805" width="0" style="459" hidden="1" customWidth="1"/>
    <col min="806" max="811" width="9.140625" style="459" customWidth="1"/>
    <col min="812" max="1024" width="9.140625" style="459"/>
    <col min="1025" max="1025" width="1.140625" style="459" customWidth="1"/>
    <col min="1026" max="1026" width="21" style="459" customWidth="1"/>
    <col min="1027" max="1027" width="1.42578125" style="459" customWidth="1"/>
    <col min="1028" max="1028" width="8.28515625" style="459" customWidth="1"/>
    <col min="1029" max="1029" width="10" style="459" customWidth="1"/>
    <col min="1030" max="1030" width="1.42578125" style="459" customWidth="1"/>
    <col min="1031" max="1031" width="9.140625" style="459"/>
    <col min="1032" max="1032" width="9.7109375" style="459" customWidth="1"/>
    <col min="1033" max="1033" width="1.5703125" style="459" customWidth="1"/>
    <col min="1034" max="1034" width="8.7109375" style="459" customWidth="1"/>
    <col min="1035" max="1035" width="9.5703125" style="459" customWidth="1"/>
    <col min="1036" max="1036" width="1.42578125" style="459" customWidth="1"/>
    <col min="1037" max="1037" width="9.140625" style="459"/>
    <col min="1038" max="1038" width="9.7109375" style="459" customWidth="1"/>
    <col min="1039" max="1039" width="1.28515625" style="459" customWidth="1"/>
    <col min="1040" max="1040" width="8.140625" style="459" customWidth="1"/>
    <col min="1041" max="1041" width="9.7109375" style="459" customWidth="1"/>
    <col min="1042" max="1042" width="1" style="459" customWidth="1"/>
    <col min="1043" max="1043" width="8.7109375" style="459" customWidth="1"/>
    <col min="1044" max="1044" width="9.85546875" style="459" customWidth="1"/>
    <col min="1045" max="1045" width="1.28515625" style="459" customWidth="1"/>
    <col min="1046" max="1057" width="9.140625" style="459"/>
    <col min="1058" max="1061" width="0" style="459" hidden="1" customWidth="1"/>
    <col min="1062" max="1067" width="9.140625" style="459" customWidth="1"/>
    <col min="1068" max="1280" width="9.140625" style="459"/>
    <col min="1281" max="1281" width="1.140625" style="459" customWidth="1"/>
    <col min="1282" max="1282" width="21" style="459" customWidth="1"/>
    <col min="1283" max="1283" width="1.42578125" style="459" customWidth="1"/>
    <col min="1284" max="1284" width="8.28515625" style="459" customWidth="1"/>
    <col min="1285" max="1285" width="10" style="459" customWidth="1"/>
    <col min="1286" max="1286" width="1.42578125" style="459" customWidth="1"/>
    <col min="1287" max="1287" width="9.140625" style="459"/>
    <col min="1288" max="1288" width="9.7109375" style="459" customWidth="1"/>
    <col min="1289" max="1289" width="1.5703125" style="459" customWidth="1"/>
    <col min="1290" max="1290" width="8.7109375" style="459" customWidth="1"/>
    <col min="1291" max="1291" width="9.5703125" style="459" customWidth="1"/>
    <col min="1292" max="1292" width="1.42578125" style="459" customWidth="1"/>
    <col min="1293" max="1293" width="9.140625" style="459"/>
    <col min="1294" max="1294" width="9.7109375" style="459" customWidth="1"/>
    <col min="1295" max="1295" width="1.28515625" style="459" customWidth="1"/>
    <col min="1296" max="1296" width="8.140625" style="459" customWidth="1"/>
    <col min="1297" max="1297" width="9.7109375" style="459" customWidth="1"/>
    <col min="1298" max="1298" width="1" style="459" customWidth="1"/>
    <col min="1299" max="1299" width="8.7109375" style="459" customWidth="1"/>
    <col min="1300" max="1300" width="9.85546875" style="459" customWidth="1"/>
    <col min="1301" max="1301" width="1.28515625" style="459" customWidth="1"/>
    <col min="1302" max="1313" width="9.140625" style="459"/>
    <col min="1314" max="1317" width="0" style="459" hidden="1" customWidth="1"/>
    <col min="1318" max="1323" width="9.140625" style="459" customWidth="1"/>
    <col min="1324" max="1536" width="9.140625" style="459"/>
    <col min="1537" max="1537" width="1.140625" style="459" customWidth="1"/>
    <col min="1538" max="1538" width="21" style="459" customWidth="1"/>
    <col min="1539" max="1539" width="1.42578125" style="459" customWidth="1"/>
    <col min="1540" max="1540" width="8.28515625" style="459" customWidth="1"/>
    <col min="1541" max="1541" width="10" style="459" customWidth="1"/>
    <col min="1542" max="1542" width="1.42578125" style="459" customWidth="1"/>
    <col min="1543" max="1543" width="9.140625" style="459"/>
    <col min="1544" max="1544" width="9.7109375" style="459" customWidth="1"/>
    <col min="1545" max="1545" width="1.5703125" style="459" customWidth="1"/>
    <col min="1546" max="1546" width="8.7109375" style="459" customWidth="1"/>
    <col min="1547" max="1547" width="9.5703125" style="459" customWidth="1"/>
    <col min="1548" max="1548" width="1.42578125" style="459" customWidth="1"/>
    <col min="1549" max="1549" width="9.140625" style="459"/>
    <col min="1550" max="1550" width="9.7109375" style="459" customWidth="1"/>
    <col min="1551" max="1551" width="1.28515625" style="459" customWidth="1"/>
    <col min="1552" max="1552" width="8.140625" style="459" customWidth="1"/>
    <col min="1553" max="1553" width="9.7109375" style="459" customWidth="1"/>
    <col min="1554" max="1554" width="1" style="459" customWidth="1"/>
    <col min="1555" max="1555" width="8.7109375" style="459" customWidth="1"/>
    <col min="1556" max="1556" width="9.85546875" style="459" customWidth="1"/>
    <col min="1557" max="1557" width="1.28515625" style="459" customWidth="1"/>
    <col min="1558" max="1569" width="9.140625" style="459"/>
    <col min="1570" max="1573" width="0" style="459" hidden="1" customWidth="1"/>
    <col min="1574" max="1579" width="9.140625" style="459" customWidth="1"/>
    <col min="1580" max="1792" width="9.140625" style="459"/>
    <col min="1793" max="1793" width="1.140625" style="459" customWidth="1"/>
    <col min="1794" max="1794" width="21" style="459" customWidth="1"/>
    <col min="1795" max="1795" width="1.42578125" style="459" customWidth="1"/>
    <col min="1796" max="1796" width="8.28515625" style="459" customWidth="1"/>
    <col min="1797" max="1797" width="10" style="459" customWidth="1"/>
    <col min="1798" max="1798" width="1.42578125" style="459" customWidth="1"/>
    <col min="1799" max="1799" width="9.140625" style="459"/>
    <col min="1800" max="1800" width="9.7109375" style="459" customWidth="1"/>
    <col min="1801" max="1801" width="1.5703125" style="459" customWidth="1"/>
    <col min="1802" max="1802" width="8.7109375" style="459" customWidth="1"/>
    <col min="1803" max="1803" width="9.5703125" style="459" customWidth="1"/>
    <col min="1804" max="1804" width="1.42578125" style="459" customWidth="1"/>
    <col min="1805" max="1805" width="9.140625" style="459"/>
    <col min="1806" max="1806" width="9.7109375" style="459" customWidth="1"/>
    <col min="1807" max="1807" width="1.28515625" style="459" customWidth="1"/>
    <col min="1808" max="1808" width="8.140625" style="459" customWidth="1"/>
    <col min="1809" max="1809" width="9.7109375" style="459" customWidth="1"/>
    <col min="1810" max="1810" width="1" style="459" customWidth="1"/>
    <col min="1811" max="1811" width="8.7109375" style="459" customWidth="1"/>
    <col min="1812" max="1812" width="9.85546875" style="459" customWidth="1"/>
    <col min="1813" max="1813" width="1.28515625" style="459" customWidth="1"/>
    <col min="1814" max="1825" width="9.140625" style="459"/>
    <col min="1826" max="1829" width="0" style="459" hidden="1" customWidth="1"/>
    <col min="1830" max="1835" width="9.140625" style="459" customWidth="1"/>
    <col min="1836" max="2048" width="9.140625" style="459"/>
    <col min="2049" max="2049" width="1.140625" style="459" customWidth="1"/>
    <col min="2050" max="2050" width="21" style="459" customWidth="1"/>
    <col min="2051" max="2051" width="1.42578125" style="459" customWidth="1"/>
    <col min="2052" max="2052" width="8.28515625" style="459" customWidth="1"/>
    <col min="2053" max="2053" width="10" style="459" customWidth="1"/>
    <col min="2054" max="2054" width="1.42578125" style="459" customWidth="1"/>
    <col min="2055" max="2055" width="9.140625" style="459"/>
    <col min="2056" max="2056" width="9.7109375" style="459" customWidth="1"/>
    <col min="2057" max="2057" width="1.5703125" style="459" customWidth="1"/>
    <col min="2058" max="2058" width="8.7109375" style="459" customWidth="1"/>
    <col min="2059" max="2059" width="9.5703125" style="459" customWidth="1"/>
    <col min="2060" max="2060" width="1.42578125" style="459" customWidth="1"/>
    <col min="2061" max="2061" width="9.140625" style="459"/>
    <col min="2062" max="2062" width="9.7109375" style="459" customWidth="1"/>
    <col min="2063" max="2063" width="1.28515625" style="459" customWidth="1"/>
    <col min="2064" max="2064" width="8.140625" style="459" customWidth="1"/>
    <col min="2065" max="2065" width="9.7109375" style="459" customWidth="1"/>
    <col min="2066" max="2066" width="1" style="459" customWidth="1"/>
    <col min="2067" max="2067" width="8.7109375" style="459" customWidth="1"/>
    <col min="2068" max="2068" width="9.85546875" style="459" customWidth="1"/>
    <col min="2069" max="2069" width="1.28515625" style="459" customWidth="1"/>
    <col min="2070" max="2081" width="9.140625" style="459"/>
    <col min="2082" max="2085" width="0" style="459" hidden="1" customWidth="1"/>
    <col min="2086" max="2091" width="9.140625" style="459" customWidth="1"/>
    <col min="2092" max="2304" width="9.140625" style="459"/>
    <col min="2305" max="2305" width="1.140625" style="459" customWidth="1"/>
    <col min="2306" max="2306" width="21" style="459" customWidth="1"/>
    <col min="2307" max="2307" width="1.42578125" style="459" customWidth="1"/>
    <col min="2308" max="2308" width="8.28515625" style="459" customWidth="1"/>
    <col min="2309" max="2309" width="10" style="459" customWidth="1"/>
    <col min="2310" max="2310" width="1.42578125" style="459" customWidth="1"/>
    <col min="2311" max="2311" width="9.140625" style="459"/>
    <col min="2312" max="2312" width="9.7109375" style="459" customWidth="1"/>
    <col min="2313" max="2313" width="1.5703125" style="459" customWidth="1"/>
    <col min="2314" max="2314" width="8.7109375" style="459" customWidth="1"/>
    <col min="2315" max="2315" width="9.5703125" style="459" customWidth="1"/>
    <col min="2316" max="2316" width="1.42578125" style="459" customWidth="1"/>
    <col min="2317" max="2317" width="9.140625" style="459"/>
    <col min="2318" max="2318" width="9.7109375" style="459" customWidth="1"/>
    <col min="2319" max="2319" width="1.28515625" style="459" customWidth="1"/>
    <col min="2320" max="2320" width="8.140625" style="459" customWidth="1"/>
    <col min="2321" max="2321" width="9.7109375" style="459" customWidth="1"/>
    <col min="2322" max="2322" width="1" style="459" customWidth="1"/>
    <col min="2323" max="2323" width="8.7109375" style="459" customWidth="1"/>
    <col min="2324" max="2324" width="9.85546875" style="459" customWidth="1"/>
    <col min="2325" max="2325" width="1.28515625" style="459" customWidth="1"/>
    <col min="2326" max="2337" width="9.140625" style="459"/>
    <col min="2338" max="2341" width="0" style="459" hidden="1" customWidth="1"/>
    <col min="2342" max="2347" width="9.140625" style="459" customWidth="1"/>
    <col min="2348" max="2560" width="9.140625" style="459"/>
    <col min="2561" max="2561" width="1.140625" style="459" customWidth="1"/>
    <col min="2562" max="2562" width="21" style="459" customWidth="1"/>
    <col min="2563" max="2563" width="1.42578125" style="459" customWidth="1"/>
    <col min="2564" max="2564" width="8.28515625" style="459" customWidth="1"/>
    <col min="2565" max="2565" width="10" style="459" customWidth="1"/>
    <col min="2566" max="2566" width="1.42578125" style="459" customWidth="1"/>
    <col min="2567" max="2567" width="9.140625" style="459"/>
    <col min="2568" max="2568" width="9.7109375" style="459" customWidth="1"/>
    <col min="2569" max="2569" width="1.5703125" style="459" customWidth="1"/>
    <col min="2570" max="2570" width="8.7109375" style="459" customWidth="1"/>
    <col min="2571" max="2571" width="9.5703125" style="459" customWidth="1"/>
    <col min="2572" max="2572" width="1.42578125" style="459" customWidth="1"/>
    <col min="2573" max="2573" width="9.140625" style="459"/>
    <col min="2574" max="2574" width="9.7109375" style="459" customWidth="1"/>
    <col min="2575" max="2575" width="1.28515625" style="459" customWidth="1"/>
    <col min="2576" max="2576" width="8.140625" style="459" customWidth="1"/>
    <col min="2577" max="2577" width="9.7109375" style="459" customWidth="1"/>
    <col min="2578" max="2578" width="1" style="459" customWidth="1"/>
    <col min="2579" max="2579" width="8.7109375" style="459" customWidth="1"/>
    <col min="2580" max="2580" width="9.85546875" style="459" customWidth="1"/>
    <col min="2581" max="2581" width="1.28515625" style="459" customWidth="1"/>
    <col min="2582" max="2593" width="9.140625" style="459"/>
    <col min="2594" max="2597" width="0" style="459" hidden="1" customWidth="1"/>
    <col min="2598" max="2603" width="9.140625" style="459" customWidth="1"/>
    <col min="2604" max="2816" width="9.140625" style="459"/>
    <col min="2817" max="2817" width="1.140625" style="459" customWidth="1"/>
    <col min="2818" max="2818" width="21" style="459" customWidth="1"/>
    <col min="2819" max="2819" width="1.42578125" style="459" customWidth="1"/>
    <col min="2820" max="2820" width="8.28515625" style="459" customWidth="1"/>
    <col min="2821" max="2821" width="10" style="459" customWidth="1"/>
    <col min="2822" max="2822" width="1.42578125" style="459" customWidth="1"/>
    <col min="2823" max="2823" width="9.140625" style="459"/>
    <col min="2824" max="2824" width="9.7109375" style="459" customWidth="1"/>
    <col min="2825" max="2825" width="1.5703125" style="459" customWidth="1"/>
    <col min="2826" max="2826" width="8.7109375" style="459" customWidth="1"/>
    <col min="2827" max="2827" width="9.5703125" style="459" customWidth="1"/>
    <col min="2828" max="2828" width="1.42578125" style="459" customWidth="1"/>
    <col min="2829" max="2829" width="9.140625" style="459"/>
    <col min="2830" max="2830" width="9.7109375" style="459" customWidth="1"/>
    <col min="2831" max="2831" width="1.28515625" style="459" customWidth="1"/>
    <col min="2832" max="2832" width="8.140625" style="459" customWidth="1"/>
    <col min="2833" max="2833" width="9.7109375" style="459" customWidth="1"/>
    <col min="2834" max="2834" width="1" style="459" customWidth="1"/>
    <col min="2835" max="2835" width="8.7109375" style="459" customWidth="1"/>
    <col min="2836" max="2836" width="9.85546875" style="459" customWidth="1"/>
    <col min="2837" max="2837" width="1.28515625" style="459" customWidth="1"/>
    <col min="2838" max="2849" width="9.140625" style="459"/>
    <col min="2850" max="2853" width="0" style="459" hidden="1" customWidth="1"/>
    <col min="2854" max="2859" width="9.140625" style="459" customWidth="1"/>
    <col min="2860" max="3072" width="9.140625" style="459"/>
    <col min="3073" max="3073" width="1.140625" style="459" customWidth="1"/>
    <col min="3074" max="3074" width="21" style="459" customWidth="1"/>
    <col min="3075" max="3075" width="1.42578125" style="459" customWidth="1"/>
    <col min="3076" max="3076" width="8.28515625" style="459" customWidth="1"/>
    <col min="3077" max="3077" width="10" style="459" customWidth="1"/>
    <col min="3078" max="3078" width="1.42578125" style="459" customWidth="1"/>
    <col min="3079" max="3079" width="9.140625" style="459"/>
    <col min="3080" max="3080" width="9.7109375" style="459" customWidth="1"/>
    <col min="3081" max="3081" width="1.5703125" style="459" customWidth="1"/>
    <col min="3082" max="3082" width="8.7109375" style="459" customWidth="1"/>
    <col min="3083" max="3083" width="9.5703125" style="459" customWidth="1"/>
    <col min="3084" max="3084" width="1.42578125" style="459" customWidth="1"/>
    <col min="3085" max="3085" width="9.140625" style="459"/>
    <col min="3086" max="3086" width="9.7109375" style="459" customWidth="1"/>
    <col min="3087" max="3087" width="1.28515625" style="459" customWidth="1"/>
    <col min="3088" max="3088" width="8.140625" style="459" customWidth="1"/>
    <col min="3089" max="3089" width="9.7109375" style="459" customWidth="1"/>
    <col min="3090" max="3090" width="1" style="459" customWidth="1"/>
    <col min="3091" max="3091" width="8.7109375" style="459" customWidth="1"/>
    <col min="3092" max="3092" width="9.85546875" style="459" customWidth="1"/>
    <col min="3093" max="3093" width="1.28515625" style="459" customWidth="1"/>
    <col min="3094" max="3105" width="9.140625" style="459"/>
    <col min="3106" max="3109" width="0" style="459" hidden="1" customWidth="1"/>
    <col min="3110" max="3115" width="9.140625" style="459" customWidth="1"/>
    <col min="3116" max="3328" width="9.140625" style="459"/>
    <col min="3329" max="3329" width="1.140625" style="459" customWidth="1"/>
    <col min="3330" max="3330" width="21" style="459" customWidth="1"/>
    <col min="3331" max="3331" width="1.42578125" style="459" customWidth="1"/>
    <col min="3332" max="3332" width="8.28515625" style="459" customWidth="1"/>
    <col min="3333" max="3333" width="10" style="459" customWidth="1"/>
    <col min="3334" max="3334" width="1.42578125" style="459" customWidth="1"/>
    <col min="3335" max="3335" width="9.140625" style="459"/>
    <col min="3336" max="3336" width="9.7109375" style="459" customWidth="1"/>
    <col min="3337" max="3337" width="1.5703125" style="459" customWidth="1"/>
    <col min="3338" max="3338" width="8.7109375" style="459" customWidth="1"/>
    <col min="3339" max="3339" width="9.5703125" style="459" customWidth="1"/>
    <col min="3340" max="3340" width="1.42578125" style="459" customWidth="1"/>
    <col min="3341" max="3341" width="9.140625" style="459"/>
    <col min="3342" max="3342" width="9.7109375" style="459" customWidth="1"/>
    <col min="3343" max="3343" width="1.28515625" style="459" customWidth="1"/>
    <col min="3344" max="3344" width="8.140625" style="459" customWidth="1"/>
    <col min="3345" max="3345" width="9.7109375" style="459" customWidth="1"/>
    <col min="3346" max="3346" width="1" style="459" customWidth="1"/>
    <col min="3347" max="3347" width="8.7109375" style="459" customWidth="1"/>
    <col min="3348" max="3348" width="9.85546875" style="459" customWidth="1"/>
    <col min="3349" max="3349" width="1.28515625" style="459" customWidth="1"/>
    <col min="3350" max="3361" width="9.140625" style="459"/>
    <col min="3362" max="3365" width="0" style="459" hidden="1" customWidth="1"/>
    <col min="3366" max="3371" width="9.140625" style="459" customWidth="1"/>
    <col min="3372" max="3584" width="9.140625" style="459"/>
    <col min="3585" max="3585" width="1.140625" style="459" customWidth="1"/>
    <col min="3586" max="3586" width="21" style="459" customWidth="1"/>
    <col min="3587" max="3587" width="1.42578125" style="459" customWidth="1"/>
    <col min="3588" max="3588" width="8.28515625" style="459" customWidth="1"/>
    <col min="3589" max="3589" width="10" style="459" customWidth="1"/>
    <col min="3590" max="3590" width="1.42578125" style="459" customWidth="1"/>
    <col min="3591" max="3591" width="9.140625" style="459"/>
    <col min="3592" max="3592" width="9.7109375" style="459" customWidth="1"/>
    <col min="3593" max="3593" width="1.5703125" style="459" customWidth="1"/>
    <col min="3594" max="3594" width="8.7109375" style="459" customWidth="1"/>
    <col min="3595" max="3595" width="9.5703125" style="459" customWidth="1"/>
    <col min="3596" max="3596" width="1.42578125" style="459" customWidth="1"/>
    <col min="3597" max="3597" width="9.140625" style="459"/>
    <col min="3598" max="3598" width="9.7109375" style="459" customWidth="1"/>
    <col min="3599" max="3599" width="1.28515625" style="459" customWidth="1"/>
    <col min="3600" max="3600" width="8.140625" style="459" customWidth="1"/>
    <col min="3601" max="3601" width="9.7109375" style="459" customWidth="1"/>
    <col min="3602" max="3602" width="1" style="459" customWidth="1"/>
    <col min="3603" max="3603" width="8.7109375" style="459" customWidth="1"/>
    <col min="3604" max="3604" width="9.85546875" style="459" customWidth="1"/>
    <col min="3605" max="3605" width="1.28515625" style="459" customWidth="1"/>
    <col min="3606" max="3617" width="9.140625" style="459"/>
    <col min="3618" max="3621" width="0" style="459" hidden="1" customWidth="1"/>
    <col min="3622" max="3627" width="9.140625" style="459" customWidth="1"/>
    <col min="3628" max="3840" width="9.140625" style="459"/>
    <col min="3841" max="3841" width="1.140625" style="459" customWidth="1"/>
    <col min="3842" max="3842" width="21" style="459" customWidth="1"/>
    <col min="3843" max="3843" width="1.42578125" style="459" customWidth="1"/>
    <col min="3844" max="3844" width="8.28515625" style="459" customWidth="1"/>
    <col min="3845" max="3845" width="10" style="459" customWidth="1"/>
    <col min="3846" max="3846" width="1.42578125" style="459" customWidth="1"/>
    <col min="3847" max="3847" width="9.140625" style="459"/>
    <col min="3848" max="3848" width="9.7109375" style="459" customWidth="1"/>
    <col min="3849" max="3849" width="1.5703125" style="459" customWidth="1"/>
    <col min="3850" max="3850" width="8.7109375" style="459" customWidth="1"/>
    <col min="3851" max="3851" width="9.5703125" style="459" customWidth="1"/>
    <col min="3852" max="3852" width="1.42578125" style="459" customWidth="1"/>
    <col min="3853" max="3853" width="9.140625" style="459"/>
    <col min="3854" max="3854" width="9.7109375" style="459" customWidth="1"/>
    <col min="3855" max="3855" width="1.28515625" style="459" customWidth="1"/>
    <col min="3856" max="3856" width="8.140625" style="459" customWidth="1"/>
    <col min="3857" max="3857" width="9.7109375" style="459" customWidth="1"/>
    <col min="3858" max="3858" width="1" style="459" customWidth="1"/>
    <col min="3859" max="3859" width="8.7109375" style="459" customWidth="1"/>
    <col min="3860" max="3860" width="9.85546875" style="459" customWidth="1"/>
    <col min="3861" max="3861" width="1.28515625" style="459" customWidth="1"/>
    <col min="3862" max="3873" width="9.140625" style="459"/>
    <col min="3874" max="3877" width="0" style="459" hidden="1" customWidth="1"/>
    <col min="3878" max="3883" width="9.140625" style="459" customWidth="1"/>
    <col min="3884" max="4096" width="9.140625" style="459"/>
    <col min="4097" max="4097" width="1.140625" style="459" customWidth="1"/>
    <col min="4098" max="4098" width="21" style="459" customWidth="1"/>
    <col min="4099" max="4099" width="1.42578125" style="459" customWidth="1"/>
    <col min="4100" max="4100" width="8.28515625" style="459" customWidth="1"/>
    <col min="4101" max="4101" width="10" style="459" customWidth="1"/>
    <col min="4102" max="4102" width="1.42578125" style="459" customWidth="1"/>
    <col min="4103" max="4103" width="9.140625" style="459"/>
    <col min="4104" max="4104" width="9.7109375" style="459" customWidth="1"/>
    <col min="4105" max="4105" width="1.5703125" style="459" customWidth="1"/>
    <col min="4106" max="4106" width="8.7109375" style="459" customWidth="1"/>
    <col min="4107" max="4107" width="9.5703125" style="459" customWidth="1"/>
    <col min="4108" max="4108" width="1.42578125" style="459" customWidth="1"/>
    <col min="4109" max="4109" width="9.140625" style="459"/>
    <col min="4110" max="4110" width="9.7109375" style="459" customWidth="1"/>
    <col min="4111" max="4111" width="1.28515625" style="459" customWidth="1"/>
    <col min="4112" max="4112" width="8.140625" style="459" customWidth="1"/>
    <col min="4113" max="4113" width="9.7109375" style="459" customWidth="1"/>
    <col min="4114" max="4114" width="1" style="459" customWidth="1"/>
    <col min="4115" max="4115" width="8.7109375" style="459" customWidth="1"/>
    <col min="4116" max="4116" width="9.85546875" style="459" customWidth="1"/>
    <col min="4117" max="4117" width="1.28515625" style="459" customWidth="1"/>
    <col min="4118" max="4129" width="9.140625" style="459"/>
    <col min="4130" max="4133" width="0" style="459" hidden="1" customWidth="1"/>
    <col min="4134" max="4139" width="9.140625" style="459" customWidth="1"/>
    <col min="4140" max="4352" width="9.140625" style="459"/>
    <col min="4353" max="4353" width="1.140625" style="459" customWidth="1"/>
    <col min="4354" max="4354" width="21" style="459" customWidth="1"/>
    <col min="4355" max="4355" width="1.42578125" style="459" customWidth="1"/>
    <col min="4356" max="4356" width="8.28515625" style="459" customWidth="1"/>
    <col min="4357" max="4357" width="10" style="459" customWidth="1"/>
    <col min="4358" max="4358" width="1.42578125" style="459" customWidth="1"/>
    <col min="4359" max="4359" width="9.140625" style="459"/>
    <col min="4360" max="4360" width="9.7109375" style="459" customWidth="1"/>
    <col min="4361" max="4361" width="1.5703125" style="459" customWidth="1"/>
    <col min="4362" max="4362" width="8.7109375" style="459" customWidth="1"/>
    <col min="4363" max="4363" width="9.5703125" style="459" customWidth="1"/>
    <col min="4364" max="4364" width="1.42578125" style="459" customWidth="1"/>
    <col min="4365" max="4365" width="9.140625" style="459"/>
    <col min="4366" max="4366" width="9.7109375" style="459" customWidth="1"/>
    <col min="4367" max="4367" width="1.28515625" style="459" customWidth="1"/>
    <col min="4368" max="4368" width="8.140625" style="459" customWidth="1"/>
    <col min="4369" max="4369" width="9.7109375" style="459" customWidth="1"/>
    <col min="4370" max="4370" width="1" style="459" customWidth="1"/>
    <col min="4371" max="4371" width="8.7109375" style="459" customWidth="1"/>
    <col min="4372" max="4372" width="9.85546875" style="459" customWidth="1"/>
    <col min="4373" max="4373" width="1.28515625" style="459" customWidth="1"/>
    <col min="4374" max="4385" width="9.140625" style="459"/>
    <col min="4386" max="4389" width="0" style="459" hidden="1" customWidth="1"/>
    <col min="4390" max="4395" width="9.140625" style="459" customWidth="1"/>
    <col min="4396" max="4608" width="9.140625" style="459"/>
    <col min="4609" max="4609" width="1.140625" style="459" customWidth="1"/>
    <col min="4610" max="4610" width="21" style="459" customWidth="1"/>
    <col min="4611" max="4611" width="1.42578125" style="459" customWidth="1"/>
    <col min="4612" max="4612" width="8.28515625" style="459" customWidth="1"/>
    <col min="4613" max="4613" width="10" style="459" customWidth="1"/>
    <col min="4614" max="4614" width="1.42578125" style="459" customWidth="1"/>
    <col min="4615" max="4615" width="9.140625" style="459"/>
    <col min="4616" max="4616" width="9.7109375" style="459" customWidth="1"/>
    <col min="4617" max="4617" width="1.5703125" style="459" customWidth="1"/>
    <col min="4618" max="4618" width="8.7109375" style="459" customWidth="1"/>
    <col min="4619" max="4619" width="9.5703125" style="459" customWidth="1"/>
    <col min="4620" max="4620" width="1.42578125" style="459" customWidth="1"/>
    <col min="4621" max="4621" width="9.140625" style="459"/>
    <col min="4622" max="4622" width="9.7109375" style="459" customWidth="1"/>
    <col min="4623" max="4623" width="1.28515625" style="459" customWidth="1"/>
    <col min="4624" max="4624" width="8.140625" style="459" customWidth="1"/>
    <col min="4625" max="4625" width="9.7109375" style="459" customWidth="1"/>
    <col min="4626" max="4626" width="1" style="459" customWidth="1"/>
    <col min="4627" max="4627" width="8.7109375" style="459" customWidth="1"/>
    <col min="4628" max="4628" width="9.85546875" style="459" customWidth="1"/>
    <col min="4629" max="4629" width="1.28515625" style="459" customWidth="1"/>
    <col min="4630" max="4641" width="9.140625" style="459"/>
    <col min="4642" max="4645" width="0" style="459" hidden="1" customWidth="1"/>
    <col min="4646" max="4651" width="9.140625" style="459" customWidth="1"/>
    <col min="4652" max="4864" width="9.140625" style="459"/>
    <col min="4865" max="4865" width="1.140625" style="459" customWidth="1"/>
    <col min="4866" max="4866" width="21" style="459" customWidth="1"/>
    <col min="4867" max="4867" width="1.42578125" style="459" customWidth="1"/>
    <col min="4868" max="4868" width="8.28515625" style="459" customWidth="1"/>
    <col min="4869" max="4869" width="10" style="459" customWidth="1"/>
    <col min="4870" max="4870" width="1.42578125" style="459" customWidth="1"/>
    <col min="4871" max="4871" width="9.140625" style="459"/>
    <col min="4872" max="4872" width="9.7109375" style="459" customWidth="1"/>
    <col min="4873" max="4873" width="1.5703125" style="459" customWidth="1"/>
    <col min="4874" max="4874" width="8.7109375" style="459" customWidth="1"/>
    <col min="4875" max="4875" width="9.5703125" style="459" customWidth="1"/>
    <col min="4876" max="4876" width="1.42578125" style="459" customWidth="1"/>
    <col min="4877" max="4877" width="9.140625" style="459"/>
    <col min="4878" max="4878" width="9.7109375" style="459" customWidth="1"/>
    <col min="4879" max="4879" width="1.28515625" style="459" customWidth="1"/>
    <col min="4880" max="4880" width="8.140625" style="459" customWidth="1"/>
    <col min="4881" max="4881" width="9.7109375" style="459" customWidth="1"/>
    <col min="4882" max="4882" width="1" style="459" customWidth="1"/>
    <col min="4883" max="4883" width="8.7109375" style="459" customWidth="1"/>
    <col min="4884" max="4884" width="9.85546875" style="459" customWidth="1"/>
    <col min="4885" max="4885" width="1.28515625" style="459" customWidth="1"/>
    <col min="4886" max="4897" width="9.140625" style="459"/>
    <col min="4898" max="4901" width="0" style="459" hidden="1" customWidth="1"/>
    <col min="4902" max="4907" width="9.140625" style="459" customWidth="1"/>
    <col min="4908" max="5120" width="9.140625" style="459"/>
    <col min="5121" max="5121" width="1.140625" style="459" customWidth="1"/>
    <col min="5122" max="5122" width="21" style="459" customWidth="1"/>
    <col min="5123" max="5123" width="1.42578125" style="459" customWidth="1"/>
    <col min="5124" max="5124" width="8.28515625" style="459" customWidth="1"/>
    <col min="5125" max="5125" width="10" style="459" customWidth="1"/>
    <col min="5126" max="5126" width="1.42578125" style="459" customWidth="1"/>
    <col min="5127" max="5127" width="9.140625" style="459"/>
    <col min="5128" max="5128" width="9.7109375" style="459" customWidth="1"/>
    <col min="5129" max="5129" width="1.5703125" style="459" customWidth="1"/>
    <col min="5130" max="5130" width="8.7109375" style="459" customWidth="1"/>
    <col min="5131" max="5131" width="9.5703125" style="459" customWidth="1"/>
    <col min="5132" max="5132" width="1.42578125" style="459" customWidth="1"/>
    <col min="5133" max="5133" width="9.140625" style="459"/>
    <col min="5134" max="5134" width="9.7109375" style="459" customWidth="1"/>
    <col min="5135" max="5135" width="1.28515625" style="459" customWidth="1"/>
    <col min="5136" max="5136" width="8.140625" style="459" customWidth="1"/>
    <col min="5137" max="5137" width="9.7109375" style="459" customWidth="1"/>
    <col min="5138" max="5138" width="1" style="459" customWidth="1"/>
    <col min="5139" max="5139" width="8.7109375" style="459" customWidth="1"/>
    <col min="5140" max="5140" width="9.85546875" style="459" customWidth="1"/>
    <col min="5141" max="5141" width="1.28515625" style="459" customWidth="1"/>
    <col min="5142" max="5153" width="9.140625" style="459"/>
    <col min="5154" max="5157" width="0" style="459" hidden="1" customWidth="1"/>
    <col min="5158" max="5163" width="9.140625" style="459" customWidth="1"/>
    <col min="5164" max="5376" width="9.140625" style="459"/>
    <col min="5377" max="5377" width="1.140625" style="459" customWidth="1"/>
    <col min="5378" max="5378" width="21" style="459" customWidth="1"/>
    <col min="5379" max="5379" width="1.42578125" style="459" customWidth="1"/>
    <col min="5380" max="5380" width="8.28515625" style="459" customWidth="1"/>
    <col min="5381" max="5381" width="10" style="459" customWidth="1"/>
    <col min="5382" max="5382" width="1.42578125" style="459" customWidth="1"/>
    <col min="5383" max="5383" width="9.140625" style="459"/>
    <col min="5384" max="5384" width="9.7109375" style="459" customWidth="1"/>
    <col min="5385" max="5385" width="1.5703125" style="459" customWidth="1"/>
    <col min="5386" max="5386" width="8.7109375" style="459" customWidth="1"/>
    <col min="5387" max="5387" width="9.5703125" style="459" customWidth="1"/>
    <col min="5388" max="5388" width="1.42578125" style="459" customWidth="1"/>
    <col min="5389" max="5389" width="9.140625" style="459"/>
    <col min="5390" max="5390" width="9.7109375" style="459" customWidth="1"/>
    <col min="5391" max="5391" width="1.28515625" style="459" customWidth="1"/>
    <col min="5392" max="5392" width="8.140625" style="459" customWidth="1"/>
    <col min="5393" max="5393" width="9.7109375" style="459" customWidth="1"/>
    <col min="5394" max="5394" width="1" style="459" customWidth="1"/>
    <col min="5395" max="5395" width="8.7109375" style="459" customWidth="1"/>
    <col min="5396" max="5396" width="9.85546875" style="459" customWidth="1"/>
    <col min="5397" max="5397" width="1.28515625" style="459" customWidth="1"/>
    <col min="5398" max="5409" width="9.140625" style="459"/>
    <col min="5410" max="5413" width="0" style="459" hidden="1" customWidth="1"/>
    <col min="5414" max="5419" width="9.140625" style="459" customWidth="1"/>
    <col min="5420" max="5632" width="9.140625" style="459"/>
    <col min="5633" max="5633" width="1.140625" style="459" customWidth="1"/>
    <col min="5634" max="5634" width="21" style="459" customWidth="1"/>
    <col min="5635" max="5635" width="1.42578125" style="459" customWidth="1"/>
    <col min="5636" max="5636" width="8.28515625" style="459" customWidth="1"/>
    <col min="5637" max="5637" width="10" style="459" customWidth="1"/>
    <col min="5638" max="5638" width="1.42578125" style="459" customWidth="1"/>
    <col min="5639" max="5639" width="9.140625" style="459"/>
    <col min="5640" max="5640" width="9.7109375" style="459" customWidth="1"/>
    <col min="5641" max="5641" width="1.5703125" style="459" customWidth="1"/>
    <col min="5642" max="5642" width="8.7109375" style="459" customWidth="1"/>
    <col min="5643" max="5643" width="9.5703125" style="459" customWidth="1"/>
    <col min="5644" max="5644" width="1.42578125" style="459" customWidth="1"/>
    <col min="5645" max="5645" width="9.140625" style="459"/>
    <col min="5646" max="5646" width="9.7109375" style="459" customWidth="1"/>
    <col min="5647" max="5647" width="1.28515625" style="459" customWidth="1"/>
    <col min="5648" max="5648" width="8.140625" style="459" customWidth="1"/>
    <col min="5649" max="5649" width="9.7109375" style="459" customWidth="1"/>
    <col min="5650" max="5650" width="1" style="459" customWidth="1"/>
    <col min="5651" max="5651" width="8.7109375" style="459" customWidth="1"/>
    <col min="5652" max="5652" width="9.85546875" style="459" customWidth="1"/>
    <col min="5653" max="5653" width="1.28515625" style="459" customWidth="1"/>
    <col min="5654" max="5665" width="9.140625" style="459"/>
    <col min="5666" max="5669" width="0" style="459" hidden="1" customWidth="1"/>
    <col min="5670" max="5675" width="9.140625" style="459" customWidth="1"/>
    <col min="5676" max="5888" width="9.140625" style="459"/>
    <col min="5889" max="5889" width="1.140625" style="459" customWidth="1"/>
    <col min="5890" max="5890" width="21" style="459" customWidth="1"/>
    <col min="5891" max="5891" width="1.42578125" style="459" customWidth="1"/>
    <col min="5892" max="5892" width="8.28515625" style="459" customWidth="1"/>
    <col min="5893" max="5893" width="10" style="459" customWidth="1"/>
    <col min="5894" max="5894" width="1.42578125" style="459" customWidth="1"/>
    <col min="5895" max="5895" width="9.140625" style="459"/>
    <col min="5896" max="5896" width="9.7109375" style="459" customWidth="1"/>
    <col min="5897" max="5897" width="1.5703125" style="459" customWidth="1"/>
    <col min="5898" max="5898" width="8.7109375" style="459" customWidth="1"/>
    <col min="5899" max="5899" width="9.5703125" style="459" customWidth="1"/>
    <col min="5900" max="5900" width="1.42578125" style="459" customWidth="1"/>
    <col min="5901" max="5901" width="9.140625" style="459"/>
    <col min="5902" max="5902" width="9.7109375" style="459" customWidth="1"/>
    <col min="5903" max="5903" width="1.28515625" style="459" customWidth="1"/>
    <col min="5904" max="5904" width="8.140625" style="459" customWidth="1"/>
    <col min="5905" max="5905" width="9.7109375" style="459" customWidth="1"/>
    <col min="5906" max="5906" width="1" style="459" customWidth="1"/>
    <col min="5907" max="5907" width="8.7109375" style="459" customWidth="1"/>
    <col min="5908" max="5908" width="9.85546875" style="459" customWidth="1"/>
    <col min="5909" max="5909" width="1.28515625" style="459" customWidth="1"/>
    <col min="5910" max="5921" width="9.140625" style="459"/>
    <col min="5922" max="5925" width="0" style="459" hidden="1" customWidth="1"/>
    <col min="5926" max="5931" width="9.140625" style="459" customWidth="1"/>
    <col min="5932" max="6144" width="9.140625" style="459"/>
    <col min="6145" max="6145" width="1.140625" style="459" customWidth="1"/>
    <col min="6146" max="6146" width="21" style="459" customWidth="1"/>
    <col min="6147" max="6147" width="1.42578125" style="459" customWidth="1"/>
    <col min="6148" max="6148" width="8.28515625" style="459" customWidth="1"/>
    <col min="6149" max="6149" width="10" style="459" customWidth="1"/>
    <col min="6150" max="6150" width="1.42578125" style="459" customWidth="1"/>
    <col min="6151" max="6151" width="9.140625" style="459"/>
    <col min="6152" max="6152" width="9.7109375" style="459" customWidth="1"/>
    <col min="6153" max="6153" width="1.5703125" style="459" customWidth="1"/>
    <col min="6154" max="6154" width="8.7109375" style="459" customWidth="1"/>
    <col min="6155" max="6155" width="9.5703125" style="459" customWidth="1"/>
    <col min="6156" max="6156" width="1.42578125" style="459" customWidth="1"/>
    <col min="6157" max="6157" width="9.140625" style="459"/>
    <col min="6158" max="6158" width="9.7109375" style="459" customWidth="1"/>
    <col min="6159" max="6159" width="1.28515625" style="459" customWidth="1"/>
    <col min="6160" max="6160" width="8.140625" style="459" customWidth="1"/>
    <col min="6161" max="6161" width="9.7109375" style="459" customWidth="1"/>
    <col min="6162" max="6162" width="1" style="459" customWidth="1"/>
    <col min="6163" max="6163" width="8.7109375" style="459" customWidth="1"/>
    <col min="6164" max="6164" width="9.85546875" style="459" customWidth="1"/>
    <col min="6165" max="6165" width="1.28515625" style="459" customWidth="1"/>
    <col min="6166" max="6177" width="9.140625" style="459"/>
    <col min="6178" max="6181" width="0" style="459" hidden="1" customWidth="1"/>
    <col min="6182" max="6187" width="9.140625" style="459" customWidth="1"/>
    <col min="6188" max="6400" width="9.140625" style="459"/>
    <col min="6401" max="6401" width="1.140625" style="459" customWidth="1"/>
    <col min="6402" max="6402" width="21" style="459" customWidth="1"/>
    <col min="6403" max="6403" width="1.42578125" style="459" customWidth="1"/>
    <col min="6404" max="6404" width="8.28515625" style="459" customWidth="1"/>
    <col min="6405" max="6405" width="10" style="459" customWidth="1"/>
    <col min="6406" max="6406" width="1.42578125" style="459" customWidth="1"/>
    <col min="6407" max="6407" width="9.140625" style="459"/>
    <col min="6408" max="6408" width="9.7109375" style="459" customWidth="1"/>
    <col min="6409" max="6409" width="1.5703125" style="459" customWidth="1"/>
    <col min="6410" max="6410" width="8.7109375" style="459" customWidth="1"/>
    <col min="6411" max="6411" width="9.5703125" style="459" customWidth="1"/>
    <col min="6412" max="6412" width="1.42578125" style="459" customWidth="1"/>
    <col min="6413" max="6413" width="9.140625" style="459"/>
    <col min="6414" max="6414" width="9.7109375" style="459" customWidth="1"/>
    <col min="6415" max="6415" width="1.28515625" style="459" customWidth="1"/>
    <col min="6416" max="6416" width="8.140625" style="459" customWidth="1"/>
    <col min="6417" max="6417" width="9.7109375" style="459" customWidth="1"/>
    <col min="6418" max="6418" width="1" style="459" customWidth="1"/>
    <col min="6419" max="6419" width="8.7109375" style="459" customWidth="1"/>
    <col min="6420" max="6420" width="9.85546875" style="459" customWidth="1"/>
    <col min="6421" max="6421" width="1.28515625" style="459" customWidth="1"/>
    <col min="6422" max="6433" width="9.140625" style="459"/>
    <col min="6434" max="6437" width="0" style="459" hidden="1" customWidth="1"/>
    <col min="6438" max="6443" width="9.140625" style="459" customWidth="1"/>
    <col min="6444" max="6656" width="9.140625" style="459"/>
    <col min="6657" max="6657" width="1.140625" style="459" customWidth="1"/>
    <col min="6658" max="6658" width="21" style="459" customWidth="1"/>
    <col min="6659" max="6659" width="1.42578125" style="459" customWidth="1"/>
    <col min="6660" max="6660" width="8.28515625" style="459" customWidth="1"/>
    <col min="6661" max="6661" width="10" style="459" customWidth="1"/>
    <col min="6662" max="6662" width="1.42578125" style="459" customWidth="1"/>
    <col min="6663" max="6663" width="9.140625" style="459"/>
    <col min="6664" max="6664" width="9.7109375" style="459" customWidth="1"/>
    <col min="6665" max="6665" width="1.5703125" style="459" customWidth="1"/>
    <col min="6666" max="6666" width="8.7109375" style="459" customWidth="1"/>
    <col min="6667" max="6667" width="9.5703125" style="459" customWidth="1"/>
    <col min="6668" max="6668" width="1.42578125" style="459" customWidth="1"/>
    <col min="6669" max="6669" width="9.140625" style="459"/>
    <col min="6670" max="6670" width="9.7109375" style="459" customWidth="1"/>
    <col min="6671" max="6671" width="1.28515625" style="459" customWidth="1"/>
    <col min="6672" max="6672" width="8.140625" style="459" customWidth="1"/>
    <col min="6673" max="6673" width="9.7109375" style="459" customWidth="1"/>
    <col min="6674" max="6674" width="1" style="459" customWidth="1"/>
    <col min="6675" max="6675" width="8.7109375" style="459" customWidth="1"/>
    <col min="6676" max="6676" width="9.85546875" style="459" customWidth="1"/>
    <col min="6677" max="6677" width="1.28515625" style="459" customWidth="1"/>
    <col min="6678" max="6689" width="9.140625" style="459"/>
    <col min="6690" max="6693" width="0" style="459" hidden="1" customWidth="1"/>
    <col min="6694" max="6699" width="9.140625" style="459" customWidth="1"/>
    <col min="6700" max="6912" width="9.140625" style="459"/>
    <col min="6913" max="6913" width="1.140625" style="459" customWidth="1"/>
    <col min="6914" max="6914" width="21" style="459" customWidth="1"/>
    <col min="6915" max="6915" width="1.42578125" style="459" customWidth="1"/>
    <col min="6916" max="6916" width="8.28515625" style="459" customWidth="1"/>
    <col min="6917" max="6917" width="10" style="459" customWidth="1"/>
    <col min="6918" max="6918" width="1.42578125" style="459" customWidth="1"/>
    <col min="6919" max="6919" width="9.140625" style="459"/>
    <col min="6920" max="6920" width="9.7109375" style="459" customWidth="1"/>
    <col min="6921" max="6921" width="1.5703125" style="459" customWidth="1"/>
    <col min="6922" max="6922" width="8.7109375" style="459" customWidth="1"/>
    <col min="6923" max="6923" width="9.5703125" style="459" customWidth="1"/>
    <col min="6924" max="6924" width="1.42578125" style="459" customWidth="1"/>
    <col min="6925" max="6925" width="9.140625" style="459"/>
    <col min="6926" max="6926" width="9.7109375" style="459" customWidth="1"/>
    <col min="6927" max="6927" width="1.28515625" style="459" customWidth="1"/>
    <col min="6928" max="6928" width="8.140625" style="459" customWidth="1"/>
    <col min="6929" max="6929" width="9.7109375" style="459" customWidth="1"/>
    <col min="6930" max="6930" width="1" style="459" customWidth="1"/>
    <col min="6931" max="6931" width="8.7109375" style="459" customWidth="1"/>
    <col min="6932" max="6932" width="9.85546875" style="459" customWidth="1"/>
    <col min="6933" max="6933" width="1.28515625" style="459" customWidth="1"/>
    <col min="6934" max="6945" width="9.140625" style="459"/>
    <col min="6946" max="6949" width="0" style="459" hidden="1" customWidth="1"/>
    <col min="6950" max="6955" width="9.140625" style="459" customWidth="1"/>
    <col min="6956" max="7168" width="9.140625" style="459"/>
    <col min="7169" max="7169" width="1.140625" style="459" customWidth="1"/>
    <col min="7170" max="7170" width="21" style="459" customWidth="1"/>
    <col min="7171" max="7171" width="1.42578125" style="459" customWidth="1"/>
    <col min="7172" max="7172" width="8.28515625" style="459" customWidth="1"/>
    <col min="7173" max="7173" width="10" style="459" customWidth="1"/>
    <col min="7174" max="7174" width="1.42578125" style="459" customWidth="1"/>
    <col min="7175" max="7175" width="9.140625" style="459"/>
    <col min="7176" max="7176" width="9.7109375" style="459" customWidth="1"/>
    <col min="7177" max="7177" width="1.5703125" style="459" customWidth="1"/>
    <col min="7178" max="7178" width="8.7109375" style="459" customWidth="1"/>
    <col min="7179" max="7179" width="9.5703125" style="459" customWidth="1"/>
    <col min="7180" max="7180" width="1.42578125" style="459" customWidth="1"/>
    <col min="7181" max="7181" width="9.140625" style="459"/>
    <col min="7182" max="7182" width="9.7109375" style="459" customWidth="1"/>
    <col min="7183" max="7183" width="1.28515625" style="459" customWidth="1"/>
    <col min="7184" max="7184" width="8.140625" style="459" customWidth="1"/>
    <col min="7185" max="7185" width="9.7109375" style="459" customWidth="1"/>
    <col min="7186" max="7186" width="1" style="459" customWidth="1"/>
    <col min="7187" max="7187" width="8.7109375" style="459" customWidth="1"/>
    <col min="7188" max="7188" width="9.85546875" style="459" customWidth="1"/>
    <col min="7189" max="7189" width="1.28515625" style="459" customWidth="1"/>
    <col min="7190" max="7201" width="9.140625" style="459"/>
    <col min="7202" max="7205" width="0" style="459" hidden="1" customWidth="1"/>
    <col min="7206" max="7211" width="9.140625" style="459" customWidth="1"/>
    <col min="7212" max="7424" width="9.140625" style="459"/>
    <col min="7425" max="7425" width="1.140625" style="459" customWidth="1"/>
    <col min="7426" max="7426" width="21" style="459" customWidth="1"/>
    <col min="7427" max="7427" width="1.42578125" style="459" customWidth="1"/>
    <col min="7428" max="7428" width="8.28515625" style="459" customWidth="1"/>
    <col min="7429" max="7429" width="10" style="459" customWidth="1"/>
    <col min="7430" max="7430" width="1.42578125" style="459" customWidth="1"/>
    <col min="7431" max="7431" width="9.140625" style="459"/>
    <col min="7432" max="7432" width="9.7109375" style="459" customWidth="1"/>
    <col min="7433" max="7433" width="1.5703125" style="459" customWidth="1"/>
    <col min="7434" max="7434" width="8.7109375" style="459" customWidth="1"/>
    <col min="7435" max="7435" width="9.5703125" style="459" customWidth="1"/>
    <col min="7436" max="7436" width="1.42578125" style="459" customWidth="1"/>
    <col min="7437" max="7437" width="9.140625" style="459"/>
    <col min="7438" max="7438" width="9.7109375" style="459" customWidth="1"/>
    <col min="7439" max="7439" width="1.28515625" style="459" customWidth="1"/>
    <col min="7440" max="7440" width="8.140625" style="459" customWidth="1"/>
    <col min="7441" max="7441" width="9.7109375" style="459" customWidth="1"/>
    <col min="7442" max="7442" width="1" style="459" customWidth="1"/>
    <col min="7443" max="7443" width="8.7109375" style="459" customWidth="1"/>
    <col min="7444" max="7444" width="9.85546875" style="459" customWidth="1"/>
    <col min="7445" max="7445" width="1.28515625" style="459" customWidth="1"/>
    <col min="7446" max="7457" width="9.140625" style="459"/>
    <col min="7458" max="7461" width="0" style="459" hidden="1" customWidth="1"/>
    <col min="7462" max="7467" width="9.140625" style="459" customWidth="1"/>
    <col min="7468" max="7680" width="9.140625" style="459"/>
    <col min="7681" max="7681" width="1.140625" style="459" customWidth="1"/>
    <col min="7682" max="7682" width="21" style="459" customWidth="1"/>
    <col min="7683" max="7683" width="1.42578125" style="459" customWidth="1"/>
    <col min="7684" max="7684" width="8.28515625" style="459" customWidth="1"/>
    <col min="7685" max="7685" width="10" style="459" customWidth="1"/>
    <col min="7686" max="7686" width="1.42578125" style="459" customWidth="1"/>
    <col min="7687" max="7687" width="9.140625" style="459"/>
    <col min="7688" max="7688" width="9.7109375" style="459" customWidth="1"/>
    <col min="7689" max="7689" width="1.5703125" style="459" customWidth="1"/>
    <col min="7690" max="7690" width="8.7109375" style="459" customWidth="1"/>
    <col min="7691" max="7691" width="9.5703125" style="459" customWidth="1"/>
    <col min="7692" max="7692" width="1.42578125" style="459" customWidth="1"/>
    <col min="7693" max="7693" width="9.140625" style="459"/>
    <col min="7694" max="7694" width="9.7109375" style="459" customWidth="1"/>
    <col min="7695" max="7695" width="1.28515625" style="459" customWidth="1"/>
    <col min="7696" max="7696" width="8.140625" style="459" customWidth="1"/>
    <col min="7697" max="7697" width="9.7109375" style="459" customWidth="1"/>
    <col min="7698" max="7698" width="1" style="459" customWidth="1"/>
    <col min="7699" max="7699" width="8.7109375" style="459" customWidth="1"/>
    <col min="7700" max="7700" width="9.85546875" style="459" customWidth="1"/>
    <col min="7701" max="7701" width="1.28515625" style="459" customWidth="1"/>
    <col min="7702" max="7713" width="9.140625" style="459"/>
    <col min="7714" max="7717" width="0" style="459" hidden="1" customWidth="1"/>
    <col min="7718" max="7723" width="9.140625" style="459" customWidth="1"/>
    <col min="7724" max="7936" width="9.140625" style="459"/>
    <col min="7937" max="7937" width="1.140625" style="459" customWidth="1"/>
    <col min="7938" max="7938" width="21" style="459" customWidth="1"/>
    <col min="7939" max="7939" width="1.42578125" style="459" customWidth="1"/>
    <col min="7940" max="7940" width="8.28515625" style="459" customWidth="1"/>
    <col min="7941" max="7941" width="10" style="459" customWidth="1"/>
    <col min="7942" max="7942" width="1.42578125" style="459" customWidth="1"/>
    <col min="7943" max="7943" width="9.140625" style="459"/>
    <col min="7944" max="7944" width="9.7109375" style="459" customWidth="1"/>
    <col min="7945" max="7945" width="1.5703125" style="459" customWidth="1"/>
    <col min="7946" max="7946" width="8.7109375" style="459" customWidth="1"/>
    <col min="7947" max="7947" width="9.5703125" style="459" customWidth="1"/>
    <col min="7948" max="7948" width="1.42578125" style="459" customWidth="1"/>
    <col min="7949" max="7949" width="9.140625" style="459"/>
    <col min="7950" max="7950" width="9.7109375" style="459" customWidth="1"/>
    <col min="7951" max="7951" width="1.28515625" style="459" customWidth="1"/>
    <col min="7952" max="7952" width="8.140625" style="459" customWidth="1"/>
    <col min="7953" max="7953" width="9.7109375" style="459" customWidth="1"/>
    <col min="7954" max="7954" width="1" style="459" customWidth="1"/>
    <col min="7955" max="7955" width="8.7109375" style="459" customWidth="1"/>
    <col min="7956" max="7956" width="9.85546875" style="459" customWidth="1"/>
    <col min="7957" max="7957" width="1.28515625" style="459" customWidth="1"/>
    <col min="7958" max="7969" width="9.140625" style="459"/>
    <col min="7970" max="7973" width="0" style="459" hidden="1" customWidth="1"/>
    <col min="7974" max="7979" width="9.140625" style="459" customWidth="1"/>
    <col min="7980" max="8192" width="9.140625" style="459"/>
    <col min="8193" max="8193" width="1.140625" style="459" customWidth="1"/>
    <col min="8194" max="8194" width="21" style="459" customWidth="1"/>
    <col min="8195" max="8195" width="1.42578125" style="459" customWidth="1"/>
    <col min="8196" max="8196" width="8.28515625" style="459" customWidth="1"/>
    <col min="8197" max="8197" width="10" style="459" customWidth="1"/>
    <col min="8198" max="8198" width="1.42578125" style="459" customWidth="1"/>
    <col min="8199" max="8199" width="9.140625" style="459"/>
    <col min="8200" max="8200" width="9.7109375" style="459" customWidth="1"/>
    <col min="8201" max="8201" width="1.5703125" style="459" customWidth="1"/>
    <col min="8202" max="8202" width="8.7109375" style="459" customWidth="1"/>
    <col min="8203" max="8203" width="9.5703125" style="459" customWidth="1"/>
    <col min="8204" max="8204" width="1.42578125" style="459" customWidth="1"/>
    <col min="8205" max="8205" width="9.140625" style="459"/>
    <col min="8206" max="8206" width="9.7109375" style="459" customWidth="1"/>
    <col min="8207" max="8207" width="1.28515625" style="459" customWidth="1"/>
    <col min="8208" max="8208" width="8.140625" style="459" customWidth="1"/>
    <col min="8209" max="8209" width="9.7109375" style="459" customWidth="1"/>
    <col min="8210" max="8210" width="1" style="459" customWidth="1"/>
    <col min="8211" max="8211" width="8.7109375" style="459" customWidth="1"/>
    <col min="8212" max="8212" width="9.85546875" style="459" customWidth="1"/>
    <col min="8213" max="8213" width="1.28515625" style="459" customWidth="1"/>
    <col min="8214" max="8225" width="9.140625" style="459"/>
    <col min="8226" max="8229" width="0" style="459" hidden="1" customWidth="1"/>
    <col min="8230" max="8235" width="9.140625" style="459" customWidth="1"/>
    <col min="8236" max="8448" width="9.140625" style="459"/>
    <col min="8449" max="8449" width="1.140625" style="459" customWidth="1"/>
    <col min="8450" max="8450" width="21" style="459" customWidth="1"/>
    <col min="8451" max="8451" width="1.42578125" style="459" customWidth="1"/>
    <col min="8452" max="8452" width="8.28515625" style="459" customWidth="1"/>
    <col min="8453" max="8453" width="10" style="459" customWidth="1"/>
    <col min="8454" max="8454" width="1.42578125" style="459" customWidth="1"/>
    <col min="8455" max="8455" width="9.140625" style="459"/>
    <col min="8456" max="8456" width="9.7109375" style="459" customWidth="1"/>
    <col min="8457" max="8457" width="1.5703125" style="459" customWidth="1"/>
    <col min="8458" max="8458" width="8.7109375" style="459" customWidth="1"/>
    <col min="8459" max="8459" width="9.5703125" style="459" customWidth="1"/>
    <col min="8460" max="8460" width="1.42578125" style="459" customWidth="1"/>
    <col min="8461" max="8461" width="9.140625" style="459"/>
    <col min="8462" max="8462" width="9.7109375" style="459" customWidth="1"/>
    <col min="8463" max="8463" width="1.28515625" style="459" customWidth="1"/>
    <col min="8464" max="8464" width="8.140625" style="459" customWidth="1"/>
    <col min="8465" max="8465" width="9.7109375" style="459" customWidth="1"/>
    <col min="8466" max="8466" width="1" style="459" customWidth="1"/>
    <col min="8467" max="8467" width="8.7109375" style="459" customWidth="1"/>
    <col min="8468" max="8468" width="9.85546875" style="459" customWidth="1"/>
    <col min="8469" max="8469" width="1.28515625" style="459" customWidth="1"/>
    <col min="8470" max="8481" width="9.140625" style="459"/>
    <col min="8482" max="8485" width="0" style="459" hidden="1" customWidth="1"/>
    <col min="8486" max="8491" width="9.140625" style="459" customWidth="1"/>
    <col min="8492" max="8704" width="9.140625" style="459"/>
    <col min="8705" max="8705" width="1.140625" style="459" customWidth="1"/>
    <col min="8706" max="8706" width="21" style="459" customWidth="1"/>
    <col min="8707" max="8707" width="1.42578125" style="459" customWidth="1"/>
    <col min="8708" max="8708" width="8.28515625" style="459" customWidth="1"/>
    <col min="8709" max="8709" width="10" style="459" customWidth="1"/>
    <col min="8710" max="8710" width="1.42578125" style="459" customWidth="1"/>
    <col min="8711" max="8711" width="9.140625" style="459"/>
    <col min="8712" max="8712" width="9.7109375" style="459" customWidth="1"/>
    <col min="8713" max="8713" width="1.5703125" style="459" customWidth="1"/>
    <col min="8714" max="8714" width="8.7109375" style="459" customWidth="1"/>
    <col min="8715" max="8715" width="9.5703125" style="459" customWidth="1"/>
    <col min="8716" max="8716" width="1.42578125" style="459" customWidth="1"/>
    <col min="8717" max="8717" width="9.140625" style="459"/>
    <col min="8718" max="8718" width="9.7109375" style="459" customWidth="1"/>
    <col min="8719" max="8719" width="1.28515625" style="459" customWidth="1"/>
    <col min="8720" max="8720" width="8.140625" style="459" customWidth="1"/>
    <col min="8721" max="8721" width="9.7109375" style="459" customWidth="1"/>
    <col min="8722" max="8722" width="1" style="459" customWidth="1"/>
    <col min="8723" max="8723" width="8.7109375" style="459" customWidth="1"/>
    <col min="8724" max="8724" width="9.85546875" style="459" customWidth="1"/>
    <col min="8725" max="8725" width="1.28515625" style="459" customWidth="1"/>
    <col min="8726" max="8737" width="9.140625" style="459"/>
    <col min="8738" max="8741" width="0" style="459" hidden="1" customWidth="1"/>
    <col min="8742" max="8747" width="9.140625" style="459" customWidth="1"/>
    <col min="8748" max="8960" width="9.140625" style="459"/>
    <col min="8961" max="8961" width="1.140625" style="459" customWidth="1"/>
    <col min="8962" max="8962" width="21" style="459" customWidth="1"/>
    <col min="8963" max="8963" width="1.42578125" style="459" customWidth="1"/>
    <col min="8964" max="8964" width="8.28515625" style="459" customWidth="1"/>
    <col min="8965" max="8965" width="10" style="459" customWidth="1"/>
    <col min="8966" max="8966" width="1.42578125" style="459" customWidth="1"/>
    <col min="8967" max="8967" width="9.140625" style="459"/>
    <col min="8968" max="8968" width="9.7109375" style="459" customWidth="1"/>
    <col min="8969" max="8969" width="1.5703125" style="459" customWidth="1"/>
    <col min="8970" max="8970" width="8.7109375" style="459" customWidth="1"/>
    <col min="8971" max="8971" width="9.5703125" style="459" customWidth="1"/>
    <col min="8972" max="8972" width="1.42578125" style="459" customWidth="1"/>
    <col min="8973" max="8973" width="9.140625" style="459"/>
    <col min="8974" max="8974" width="9.7109375" style="459" customWidth="1"/>
    <col min="8975" max="8975" width="1.28515625" style="459" customWidth="1"/>
    <col min="8976" max="8976" width="8.140625" style="459" customWidth="1"/>
    <col min="8977" max="8977" width="9.7109375" style="459" customWidth="1"/>
    <col min="8978" max="8978" width="1" style="459" customWidth="1"/>
    <col min="8979" max="8979" width="8.7109375" style="459" customWidth="1"/>
    <col min="8980" max="8980" width="9.85546875" style="459" customWidth="1"/>
    <col min="8981" max="8981" width="1.28515625" style="459" customWidth="1"/>
    <col min="8982" max="8993" width="9.140625" style="459"/>
    <col min="8994" max="8997" width="0" style="459" hidden="1" customWidth="1"/>
    <col min="8998" max="9003" width="9.140625" style="459" customWidth="1"/>
    <col min="9004" max="9216" width="9.140625" style="459"/>
    <col min="9217" max="9217" width="1.140625" style="459" customWidth="1"/>
    <col min="9218" max="9218" width="21" style="459" customWidth="1"/>
    <col min="9219" max="9219" width="1.42578125" style="459" customWidth="1"/>
    <col min="9220" max="9220" width="8.28515625" style="459" customWidth="1"/>
    <col min="9221" max="9221" width="10" style="459" customWidth="1"/>
    <col min="9222" max="9222" width="1.42578125" style="459" customWidth="1"/>
    <col min="9223" max="9223" width="9.140625" style="459"/>
    <col min="9224" max="9224" width="9.7109375" style="459" customWidth="1"/>
    <col min="9225" max="9225" width="1.5703125" style="459" customWidth="1"/>
    <col min="9226" max="9226" width="8.7109375" style="459" customWidth="1"/>
    <col min="9227" max="9227" width="9.5703125" style="459" customWidth="1"/>
    <col min="9228" max="9228" width="1.42578125" style="459" customWidth="1"/>
    <col min="9229" max="9229" width="9.140625" style="459"/>
    <col min="9230" max="9230" width="9.7109375" style="459" customWidth="1"/>
    <col min="9231" max="9231" width="1.28515625" style="459" customWidth="1"/>
    <col min="9232" max="9232" width="8.140625" style="459" customWidth="1"/>
    <col min="9233" max="9233" width="9.7109375" style="459" customWidth="1"/>
    <col min="9234" max="9234" width="1" style="459" customWidth="1"/>
    <col min="9235" max="9235" width="8.7109375" style="459" customWidth="1"/>
    <col min="9236" max="9236" width="9.85546875" style="459" customWidth="1"/>
    <col min="9237" max="9237" width="1.28515625" style="459" customWidth="1"/>
    <col min="9238" max="9249" width="9.140625" style="459"/>
    <col min="9250" max="9253" width="0" style="459" hidden="1" customWidth="1"/>
    <col min="9254" max="9259" width="9.140625" style="459" customWidth="1"/>
    <col min="9260" max="9472" width="9.140625" style="459"/>
    <col min="9473" max="9473" width="1.140625" style="459" customWidth="1"/>
    <col min="9474" max="9474" width="21" style="459" customWidth="1"/>
    <col min="9475" max="9475" width="1.42578125" style="459" customWidth="1"/>
    <col min="9476" max="9476" width="8.28515625" style="459" customWidth="1"/>
    <col min="9477" max="9477" width="10" style="459" customWidth="1"/>
    <col min="9478" max="9478" width="1.42578125" style="459" customWidth="1"/>
    <col min="9479" max="9479" width="9.140625" style="459"/>
    <col min="9480" max="9480" width="9.7109375" style="459" customWidth="1"/>
    <col min="9481" max="9481" width="1.5703125" style="459" customWidth="1"/>
    <col min="9482" max="9482" width="8.7109375" style="459" customWidth="1"/>
    <col min="9483" max="9483" width="9.5703125" style="459" customWidth="1"/>
    <col min="9484" max="9484" width="1.42578125" style="459" customWidth="1"/>
    <col min="9485" max="9485" width="9.140625" style="459"/>
    <col min="9486" max="9486" width="9.7109375" style="459" customWidth="1"/>
    <col min="9487" max="9487" width="1.28515625" style="459" customWidth="1"/>
    <col min="9488" max="9488" width="8.140625" style="459" customWidth="1"/>
    <col min="9489" max="9489" width="9.7109375" style="459" customWidth="1"/>
    <col min="9490" max="9490" width="1" style="459" customWidth="1"/>
    <col min="9491" max="9491" width="8.7109375" style="459" customWidth="1"/>
    <col min="9492" max="9492" width="9.85546875" style="459" customWidth="1"/>
    <col min="9493" max="9493" width="1.28515625" style="459" customWidth="1"/>
    <col min="9494" max="9505" width="9.140625" style="459"/>
    <col min="9506" max="9509" width="0" style="459" hidden="1" customWidth="1"/>
    <col min="9510" max="9515" width="9.140625" style="459" customWidth="1"/>
    <col min="9516" max="9728" width="9.140625" style="459"/>
    <col min="9729" max="9729" width="1.140625" style="459" customWidth="1"/>
    <col min="9730" max="9730" width="21" style="459" customWidth="1"/>
    <col min="9731" max="9731" width="1.42578125" style="459" customWidth="1"/>
    <col min="9732" max="9732" width="8.28515625" style="459" customWidth="1"/>
    <col min="9733" max="9733" width="10" style="459" customWidth="1"/>
    <col min="9734" max="9734" width="1.42578125" style="459" customWidth="1"/>
    <col min="9735" max="9735" width="9.140625" style="459"/>
    <col min="9736" max="9736" width="9.7109375" style="459" customWidth="1"/>
    <col min="9737" max="9737" width="1.5703125" style="459" customWidth="1"/>
    <col min="9738" max="9738" width="8.7109375" style="459" customWidth="1"/>
    <col min="9739" max="9739" width="9.5703125" style="459" customWidth="1"/>
    <col min="9740" max="9740" width="1.42578125" style="459" customWidth="1"/>
    <col min="9741" max="9741" width="9.140625" style="459"/>
    <col min="9742" max="9742" width="9.7109375" style="459" customWidth="1"/>
    <col min="9743" max="9743" width="1.28515625" style="459" customWidth="1"/>
    <col min="9744" max="9744" width="8.140625" style="459" customWidth="1"/>
    <col min="9745" max="9745" width="9.7109375" style="459" customWidth="1"/>
    <col min="9746" max="9746" width="1" style="459" customWidth="1"/>
    <col min="9747" max="9747" width="8.7109375" style="459" customWidth="1"/>
    <col min="9748" max="9748" width="9.85546875" style="459" customWidth="1"/>
    <col min="9749" max="9749" width="1.28515625" style="459" customWidth="1"/>
    <col min="9750" max="9761" width="9.140625" style="459"/>
    <col min="9762" max="9765" width="0" style="459" hidden="1" customWidth="1"/>
    <col min="9766" max="9771" width="9.140625" style="459" customWidth="1"/>
    <col min="9772" max="9984" width="9.140625" style="459"/>
    <col min="9985" max="9985" width="1.140625" style="459" customWidth="1"/>
    <col min="9986" max="9986" width="21" style="459" customWidth="1"/>
    <col min="9987" max="9987" width="1.42578125" style="459" customWidth="1"/>
    <col min="9988" max="9988" width="8.28515625" style="459" customWidth="1"/>
    <col min="9989" max="9989" width="10" style="459" customWidth="1"/>
    <col min="9990" max="9990" width="1.42578125" style="459" customWidth="1"/>
    <col min="9991" max="9991" width="9.140625" style="459"/>
    <col min="9992" max="9992" width="9.7109375" style="459" customWidth="1"/>
    <col min="9993" max="9993" width="1.5703125" style="459" customWidth="1"/>
    <col min="9994" max="9994" width="8.7109375" style="459" customWidth="1"/>
    <col min="9995" max="9995" width="9.5703125" style="459" customWidth="1"/>
    <col min="9996" max="9996" width="1.42578125" style="459" customWidth="1"/>
    <col min="9997" max="9997" width="9.140625" style="459"/>
    <col min="9998" max="9998" width="9.7109375" style="459" customWidth="1"/>
    <col min="9999" max="9999" width="1.28515625" style="459" customWidth="1"/>
    <col min="10000" max="10000" width="8.140625" style="459" customWidth="1"/>
    <col min="10001" max="10001" width="9.7109375" style="459" customWidth="1"/>
    <col min="10002" max="10002" width="1" style="459" customWidth="1"/>
    <col min="10003" max="10003" width="8.7109375" style="459" customWidth="1"/>
    <col min="10004" max="10004" width="9.85546875" style="459" customWidth="1"/>
    <col min="10005" max="10005" width="1.28515625" style="459" customWidth="1"/>
    <col min="10006" max="10017" width="9.140625" style="459"/>
    <col min="10018" max="10021" width="0" style="459" hidden="1" customWidth="1"/>
    <col min="10022" max="10027" width="9.140625" style="459" customWidth="1"/>
    <col min="10028" max="10240" width="9.140625" style="459"/>
    <col min="10241" max="10241" width="1.140625" style="459" customWidth="1"/>
    <col min="10242" max="10242" width="21" style="459" customWidth="1"/>
    <col min="10243" max="10243" width="1.42578125" style="459" customWidth="1"/>
    <col min="10244" max="10244" width="8.28515625" style="459" customWidth="1"/>
    <col min="10245" max="10245" width="10" style="459" customWidth="1"/>
    <col min="10246" max="10246" width="1.42578125" style="459" customWidth="1"/>
    <col min="10247" max="10247" width="9.140625" style="459"/>
    <col min="10248" max="10248" width="9.7109375" style="459" customWidth="1"/>
    <col min="10249" max="10249" width="1.5703125" style="459" customWidth="1"/>
    <col min="10250" max="10250" width="8.7109375" style="459" customWidth="1"/>
    <col min="10251" max="10251" width="9.5703125" style="459" customWidth="1"/>
    <col min="10252" max="10252" width="1.42578125" style="459" customWidth="1"/>
    <col min="10253" max="10253" width="9.140625" style="459"/>
    <col min="10254" max="10254" width="9.7109375" style="459" customWidth="1"/>
    <col min="10255" max="10255" width="1.28515625" style="459" customWidth="1"/>
    <col min="10256" max="10256" width="8.140625" style="459" customWidth="1"/>
    <col min="10257" max="10257" width="9.7109375" style="459" customWidth="1"/>
    <col min="10258" max="10258" width="1" style="459" customWidth="1"/>
    <col min="10259" max="10259" width="8.7109375" style="459" customWidth="1"/>
    <col min="10260" max="10260" width="9.85546875" style="459" customWidth="1"/>
    <col min="10261" max="10261" width="1.28515625" style="459" customWidth="1"/>
    <col min="10262" max="10273" width="9.140625" style="459"/>
    <col min="10274" max="10277" width="0" style="459" hidden="1" customWidth="1"/>
    <col min="10278" max="10283" width="9.140625" style="459" customWidth="1"/>
    <col min="10284" max="10496" width="9.140625" style="459"/>
    <col min="10497" max="10497" width="1.140625" style="459" customWidth="1"/>
    <col min="10498" max="10498" width="21" style="459" customWidth="1"/>
    <col min="10499" max="10499" width="1.42578125" style="459" customWidth="1"/>
    <col min="10500" max="10500" width="8.28515625" style="459" customWidth="1"/>
    <col min="10501" max="10501" width="10" style="459" customWidth="1"/>
    <col min="10502" max="10502" width="1.42578125" style="459" customWidth="1"/>
    <col min="10503" max="10503" width="9.140625" style="459"/>
    <col min="10504" max="10504" width="9.7109375" style="459" customWidth="1"/>
    <col min="10505" max="10505" width="1.5703125" style="459" customWidth="1"/>
    <col min="10506" max="10506" width="8.7109375" style="459" customWidth="1"/>
    <col min="10507" max="10507" width="9.5703125" style="459" customWidth="1"/>
    <col min="10508" max="10508" width="1.42578125" style="459" customWidth="1"/>
    <col min="10509" max="10509" width="9.140625" style="459"/>
    <col min="10510" max="10510" width="9.7109375" style="459" customWidth="1"/>
    <col min="10511" max="10511" width="1.28515625" style="459" customWidth="1"/>
    <col min="10512" max="10512" width="8.140625" style="459" customWidth="1"/>
    <col min="10513" max="10513" width="9.7109375" style="459" customWidth="1"/>
    <col min="10514" max="10514" width="1" style="459" customWidth="1"/>
    <col min="10515" max="10515" width="8.7109375" style="459" customWidth="1"/>
    <col min="10516" max="10516" width="9.85546875" style="459" customWidth="1"/>
    <col min="10517" max="10517" width="1.28515625" style="459" customWidth="1"/>
    <col min="10518" max="10529" width="9.140625" style="459"/>
    <col min="10530" max="10533" width="0" style="459" hidden="1" customWidth="1"/>
    <col min="10534" max="10539" width="9.140625" style="459" customWidth="1"/>
    <col min="10540" max="10752" width="9.140625" style="459"/>
    <col min="10753" max="10753" width="1.140625" style="459" customWidth="1"/>
    <col min="10754" max="10754" width="21" style="459" customWidth="1"/>
    <col min="10755" max="10755" width="1.42578125" style="459" customWidth="1"/>
    <col min="10756" max="10756" width="8.28515625" style="459" customWidth="1"/>
    <col min="10757" max="10757" width="10" style="459" customWidth="1"/>
    <col min="10758" max="10758" width="1.42578125" style="459" customWidth="1"/>
    <col min="10759" max="10759" width="9.140625" style="459"/>
    <col min="10760" max="10760" width="9.7109375" style="459" customWidth="1"/>
    <col min="10761" max="10761" width="1.5703125" style="459" customWidth="1"/>
    <col min="10762" max="10762" width="8.7109375" style="459" customWidth="1"/>
    <col min="10763" max="10763" width="9.5703125" style="459" customWidth="1"/>
    <col min="10764" max="10764" width="1.42578125" style="459" customWidth="1"/>
    <col min="10765" max="10765" width="9.140625" style="459"/>
    <col min="10766" max="10766" width="9.7109375" style="459" customWidth="1"/>
    <col min="10767" max="10767" width="1.28515625" style="459" customWidth="1"/>
    <col min="10768" max="10768" width="8.140625" style="459" customWidth="1"/>
    <col min="10769" max="10769" width="9.7109375" style="459" customWidth="1"/>
    <col min="10770" max="10770" width="1" style="459" customWidth="1"/>
    <col min="10771" max="10771" width="8.7109375" style="459" customWidth="1"/>
    <col min="10772" max="10772" width="9.85546875" style="459" customWidth="1"/>
    <col min="10773" max="10773" width="1.28515625" style="459" customWidth="1"/>
    <col min="10774" max="10785" width="9.140625" style="459"/>
    <col min="10786" max="10789" width="0" style="459" hidden="1" customWidth="1"/>
    <col min="10790" max="10795" width="9.140625" style="459" customWidth="1"/>
    <col min="10796" max="11008" width="9.140625" style="459"/>
    <col min="11009" max="11009" width="1.140625" style="459" customWidth="1"/>
    <col min="11010" max="11010" width="21" style="459" customWidth="1"/>
    <col min="11011" max="11011" width="1.42578125" style="459" customWidth="1"/>
    <col min="11012" max="11012" width="8.28515625" style="459" customWidth="1"/>
    <col min="11013" max="11013" width="10" style="459" customWidth="1"/>
    <col min="11014" max="11014" width="1.42578125" style="459" customWidth="1"/>
    <col min="11015" max="11015" width="9.140625" style="459"/>
    <col min="11016" max="11016" width="9.7109375" style="459" customWidth="1"/>
    <col min="11017" max="11017" width="1.5703125" style="459" customWidth="1"/>
    <col min="11018" max="11018" width="8.7109375" style="459" customWidth="1"/>
    <col min="11019" max="11019" width="9.5703125" style="459" customWidth="1"/>
    <col min="11020" max="11020" width="1.42578125" style="459" customWidth="1"/>
    <col min="11021" max="11021" width="9.140625" style="459"/>
    <col min="11022" max="11022" width="9.7109375" style="459" customWidth="1"/>
    <col min="11023" max="11023" width="1.28515625" style="459" customWidth="1"/>
    <col min="11024" max="11024" width="8.140625" style="459" customWidth="1"/>
    <col min="11025" max="11025" width="9.7109375" style="459" customWidth="1"/>
    <col min="11026" max="11026" width="1" style="459" customWidth="1"/>
    <col min="11027" max="11027" width="8.7109375" style="459" customWidth="1"/>
    <col min="11028" max="11028" width="9.85546875" style="459" customWidth="1"/>
    <col min="11029" max="11029" width="1.28515625" style="459" customWidth="1"/>
    <col min="11030" max="11041" width="9.140625" style="459"/>
    <col min="11042" max="11045" width="0" style="459" hidden="1" customWidth="1"/>
    <col min="11046" max="11051" width="9.140625" style="459" customWidth="1"/>
    <col min="11052" max="11264" width="9.140625" style="459"/>
    <col min="11265" max="11265" width="1.140625" style="459" customWidth="1"/>
    <col min="11266" max="11266" width="21" style="459" customWidth="1"/>
    <col min="11267" max="11267" width="1.42578125" style="459" customWidth="1"/>
    <col min="11268" max="11268" width="8.28515625" style="459" customWidth="1"/>
    <col min="11269" max="11269" width="10" style="459" customWidth="1"/>
    <col min="11270" max="11270" width="1.42578125" style="459" customWidth="1"/>
    <col min="11271" max="11271" width="9.140625" style="459"/>
    <col min="11272" max="11272" width="9.7109375" style="459" customWidth="1"/>
    <col min="11273" max="11273" width="1.5703125" style="459" customWidth="1"/>
    <col min="11274" max="11274" width="8.7109375" style="459" customWidth="1"/>
    <col min="11275" max="11275" width="9.5703125" style="459" customWidth="1"/>
    <col min="11276" max="11276" width="1.42578125" style="459" customWidth="1"/>
    <col min="11277" max="11277" width="9.140625" style="459"/>
    <col min="11278" max="11278" width="9.7109375" style="459" customWidth="1"/>
    <col min="11279" max="11279" width="1.28515625" style="459" customWidth="1"/>
    <col min="11280" max="11280" width="8.140625" style="459" customWidth="1"/>
    <col min="11281" max="11281" width="9.7109375" style="459" customWidth="1"/>
    <col min="11282" max="11282" width="1" style="459" customWidth="1"/>
    <col min="11283" max="11283" width="8.7109375" style="459" customWidth="1"/>
    <col min="11284" max="11284" width="9.85546875" style="459" customWidth="1"/>
    <col min="11285" max="11285" width="1.28515625" style="459" customWidth="1"/>
    <col min="11286" max="11297" width="9.140625" style="459"/>
    <col min="11298" max="11301" width="0" style="459" hidden="1" customWidth="1"/>
    <col min="11302" max="11307" width="9.140625" style="459" customWidth="1"/>
    <col min="11308" max="11520" width="9.140625" style="459"/>
    <col min="11521" max="11521" width="1.140625" style="459" customWidth="1"/>
    <col min="11522" max="11522" width="21" style="459" customWidth="1"/>
    <col min="11523" max="11523" width="1.42578125" style="459" customWidth="1"/>
    <col min="11524" max="11524" width="8.28515625" style="459" customWidth="1"/>
    <col min="11525" max="11525" width="10" style="459" customWidth="1"/>
    <col min="11526" max="11526" width="1.42578125" style="459" customWidth="1"/>
    <col min="11527" max="11527" width="9.140625" style="459"/>
    <col min="11528" max="11528" width="9.7109375" style="459" customWidth="1"/>
    <col min="11529" max="11529" width="1.5703125" style="459" customWidth="1"/>
    <col min="11530" max="11530" width="8.7109375" style="459" customWidth="1"/>
    <col min="11531" max="11531" width="9.5703125" style="459" customWidth="1"/>
    <col min="11532" max="11532" width="1.42578125" style="459" customWidth="1"/>
    <col min="11533" max="11533" width="9.140625" style="459"/>
    <col min="11534" max="11534" width="9.7109375" style="459" customWidth="1"/>
    <col min="11535" max="11535" width="1.28515625" style="459" customWidth="1"/>
    <col min="11536" max="11536" width="8.140625" style="459" customWidth="1"/>
    <col min="11537" max="11537" width="9.7109375" style="459" customWidth="1"/>
    <col min="11538" max="11538" width="1" style="459" customWidth="1"/>
    <col min="11539" max="11539" width="8.7109375" style="459" customWidth="1"/>
    <col min="11540" max="11540" width="9.85546875" style="459" customWidth="1"/>
    <col min="11541" max="11541" width="1.28515625" style="459" customWidth="1"/>
    <col min="11542" max="11553" width="9.140625" style="459"/>
    <col min="11554" max="11557" width="0" style="459" hidden="1" customWidth="1"/>
    <col min="11558" max="11563" width="9.140625" style="459" customWidth="1"/>
    <col min="11564" max="11776" width="9.140625" style="459"/>
    <col min="11777" max="11777" width="1.140625" style="459" customWidth="1"/>
    <col min="11778" max="11778" width="21" style="459" customWidth="1"/>
    <col min="11779" max="11779" width="1.42578125" style="459" customWidth="1"/>
    <col min="11780" max="11780" width="8.28515625" style="459" customWidth="1"/>
    <col min="11781" max="11781" width="10" style="459" customWidth="1"/>
    <col min="11782" max="11782" width="1.42578125" style="459" customWidth="1"/>
    <col min="11783" max="11783" width="9.140625" style="459"/>
    <col min="11784" max="11784" width="9.7109375" style="459" customWidth="1"/>
    <col min="11785" max="11785" width="1.5703125" style="459" customWidth="1"/>
    <col min="11786" max="11786" width="8.7109375" style="459" customWidth="1"/>
    <col min="11787" max="11787" width="9.5703125" style="459" customWidth="1"/>
    <col min="11788" max="11788" width="1.42578125" style="459" customWidth="1"/>
    <col min="11789" max="11789" width="9.140625" style="459"/>
    <col min="11790" max="11790" width="9.7109375" style="459" customWidth="1"/>
    <col min="11791" max="11791" width="1.28515625" style="459" customWidth="1"/>
    <col min="11792" max="11792" width="8.140625" style="459" customWidth="1"/>
    <col min="11793" max="11793" width="9.7109375" style="459" customWidth="1"/>
    <col min="11794" max="11794" width="1" style="459" customWidth="1"/>
    <col min="11795" max="11795" width="8.7109375" style="459" customWidth="1"/>
    <col min="11796" max="11796" width="9.85546875" style="459" customWidth="1"/>
    <col min="11797" max="11797" width="1.28515625" style="459" customWidth="1"/>
    <col min="11798" max="11809" width="9.140625" style="459"/>
    <col min="11810" max="11813" width="0" style="459" hidden="1" customWidth="1"/>
    <col min="11814" max="11819" width="9.140625" style="459" customWidth="1"/>
    <col min="11820" max="12032" width="9.140625" style="459"/>
    <col min="12033" max="12033" width="1.140625" style="459" customWidth="1"/>
    <col min="12034" max="12034" width="21" style="459" customWidth="1"/>
    <col min="12035" max="12035" width="1.42578125" style="459" customWidth="1"/>
    <col min="12036" max="12036" width="8.28515625" style="459" customWidth="1"/>
    <col min="12037" max="12037" width="10" style="459" customWidth="1"/>
    <col min="12038" max="12038" width="1.42578125" style="459" customWidth="1"/>
    <col min="12039" max="12039" width="9.140625" style="459"/>
    <col min="12040" max="12040" width="9.7109375" style="459" customWidth="1"/>
    <col min="12041" max="12041" width="1.5703125" style="459" customWidth="1"/>
    <col min="12042" max="12042" width="8.7109375" style="459" customWidth="1"/>
    <col min="12043" max="12043" width="9.5703125" style="459" customWidth="1"/>
    <col min="12044" max="12044" width="1.42578125" style="459" customWidth="1"/>
    <col min="12045" max="12045" width="9.140625" style="459"/>
    <col min="12046" max="12046" width="9.7109375" style="459" customWidth="1"/>
    <col min="12047" max="12047" width="1.28515625" style="459" customWidth="1"/>
    <col min="12048" max="12048" width="8.140625" style="459" customWidth="1"/>
    <col min="12049" max="12049" width="9.7109375" style="459" customWidth="1"/>
    <col min="12050" max="12050" width="1" style="459" customWidth="1"/>
    <col min="12051" max="12051" width="8.7109375" style="459" customWidth="1"/>
    <col min="12052" max="12052" width="9.85546875" style="459" customWidth="1"/>
    <col min="12053" max="12053" width="1.28515625" style="459" customWidth="1"/>
    <col min="12054" max="12065" width="9.140625" style="459"/>
    <col min="12066" max="12069" width="0" style="459" hidden="1" customWidth="1"/>
    <col min="12070" max="12075" width="9.140625" style="459" customWidth="1"/>
    <col min="12076" max="12288" width="9.140625" style="459"/>
    <col min="12289" max="12289" width="1.140625" style="459" customWidth="1"/>
    <col min="12290" max="12290" width="21" style="459" customWidth="1"/>
    <col min="12291" max="12291" width="1.42578125" style="459" customWidth="1"/>
    <col min="12292" max="12292" width="8.28515625" style="459" customWidth="1"/>
    <col min="12293" max="12293" width="10" style="459" customWidth="1"/>
    <col min="12294" max="12294" width="1.42578125" style="459" customWidth="1"/>
    <col min="12295" max="12295" width="9.140625" style="459"/>
    <col min="12296" max="12296" width="9.7109375" style="459" customWidth="1"/>
    <col min="12297" max="12297" width="1.5703125" style="459" customWidth="1"/>
    <col min="12298" max="12298" width="8.7109375" style="459" customWidth="1"/>
    <col min="12299" max="12299" width="9.5703125" style="459" customWidth="1"/>
    <col min="12300" max="12300" width="1.42578125" style="459" customWidth="1"/>
    <col min="12301" max="12301" width="9.140625" style="459"/>
    <col min="12302" max="12302" width="9.7109375" style="459" customWidth="1"/>
    <col min="12303" max="12303" width="1.28515625" style="459" customWidth="1"/>
    <col min="12304" max="12304" width="8.140625" style="459" customWidth="1"/>
    <col min="12305" max="12305" width="9.7109375" style="459" customWidth="1"/>
    <col min="12306" max="12306" width="1" style="459" customWidth="1"/>
    <col min="12307" max="12307" width="8.7109375" style="459" customWidth="1"/>
    <col min="12308" max="12308" width="9.85546875" style="459" customWidth="1"/>
    <col min="12309" max="12309" width="1.28515625" style="459" customWidth="1"/>
    <col min="12310" max="12321" width="9.140625" style="459"/>
    <col min="12322" max="12325" width="0" style="459" hidden="1" customWidth="1"/>
    <col min="12326" max="12331" width="9.140625" style="459" customWidth="1"/>
    <col min="12332" max="12544" width="9.140625" style="459"/>
    <col min="12545" max="12545" width="1.140625" style="459" customWidth="1"/>
    <col min="12546" max="12546" width="21" style="459" customWidth="1"/>
    <col min="12547" max="12547" width="1.42578125" style="459" customWidth="1"/>
    <col min="12548" max="12548" width="8.28515625" style="459" customWidth="1"/>
    <col min="12549" max="12549" width="10" style="459" customWidth="1"/>
    <col min="12550" max="12550" width="1.42578125" style="459" customWidth="1"/>
    <col min="12551" max="12551" width="9.140625" style="459"/>
    <col min="12552" max="12552" width="9.7109375" style="459" customWidth="1"/>
    <col min="12553" max="12553" width="1.5703125" style="459" customWidth="1"/>
    <col min="12554" max="12554" width="8.7109375" style="459" customWidth="1"/>
    <col min="12555" max="12555" width="9.5703125" style="459" customWidth="1"/>
    <col min="12556" max="12556" width="1.42578125" style="459" customWidth="1"/>
    <col min="12557" max="12557" width="9.140625" style="459"/>
    <col min="12558" max="12558" width="9.7109375" style="459" customWidth="1"/>
    <col min="12559" max="12559" width="1.28515625" style="459" customWidth="1"/>
    <col min="12560" max="12560" width="8.140625" style="459" customWidth="1"/>
    <col min="12561" max="12561" width="9.7109375" style="459" customWidth="1"/>
    <col min="12562" max="12562" width="1" style="459" customWidth="1"/>
    <col min="12563" max="12563" width="8.7109375" style="459" customWidth="1"/>
    <col min="12564" max="12564" width="9.85546875" style="459" customWidth="1"/>
    <col min="12565" max="12565" width="1.28515625" style="459" customWidth="1"/>
    <col min="12566" max="12577" width="9.140625" style="459"/>
    <col min="12578" max="12581" width="0" style="459" hidden="1" customWidth="1"/>
    <col min="12582" max="12587" width="9.140625" style="459" customWidth="1"/>
    <col min="12588" max="12800" width="9.140625" style="459"/>
    <col min="12801" max="12801" width="1.140625" style="459" customWidth="1"/>
    <col min="12802" max="12802" width="21" style="459" customWidth="1"/>
    <col min="12803" max="12803" width="1.42578125" style="459" customWidth="1"/>
    <col min="12804" max="12804" width="8.28515625" style="459" customWidth="1"/>
    <col min="12805" max="12805" width="10" style="459" customWidth="1"/>
    <col min="12806" max="12806" width="1.42578125" style="459" customWidth="1"/>
    <col min="12807" max="12807" width="9.140625" style="459"/>
    <col min="12808" max="12808" width="9.7109375" style="459" customWidth="1"/>
    <col min="12809" max="12809" width="1.5703125" style="459" customWidth="1"/>
    <col min="12810" max="12810" width="8.7109375" style="459" customWidth="1"/>
    <col min="12811" max="12811" width="9.5703125" style="459" customWidth="1"/>
    <col min="12812" max="12812" width="1.42578125" style="459" customWidth="1"/>
    <col min="12813" max="12813" width="9.140625" style="459"/>
    <col min="12814" max="12814" width="9.7109375" style="459" customWidth="1"/>
    <col min="12815" max="12815" width="1.28515625" style="459" customWidth="1"/>
    <col min="12816" max="12816" width="8.140625" style="459" customWidth="1"/>
    <col min="12817" max="12817" width="9.7109375" style="459" customWidth="1"/>
    <col min="12818" max="12818" width="1" style="459" customWidth="1"/>
    <col min="12819" max="12819" width="8.7109375" style="459" customWidth="1"/>
    <col min="12820" max="12820" width="9.85546875" style="459" customWidth="1"/>
    <col min="12821" max="12821" width="1.28515625" style="459" customWidth="1"/>
    <col min="12822" max="12833" width="9.140625" style="459"/>
    <col min="12834" max="12837" width="0" style="459" hidden="1" customWidth="1"/>
    <col min="12838" max="12843" width="9.140625" style="459" customWidth="1"/>
    <col min="12844" max="13056" width="9.140625" style="459"/>
    <col min="13057" max="13057" width="1.140625" style="459" customWidth="1"/>
    <col min="13058" max="13058" width="21" style="459" customWidth="1"/>
    <col min="13059" max="13059" width="1.42578125" style="459" customWidth="1"/>
    <col min="13060" max="13060" width="8.28515625" style="459" customWidth="1"/>
    <col min="13061" max="13061" width="10" style="459" customWidth="1"/>
    <col min="13062" max="13062" width="1.42578125" style="459" customWidth="1"/>
    <col min="13063" max="13063" width="9.140625" style="459"/>
    <col min="13064" max="13064" width="9.7109375" style="459" customWidth="1"/>
    <col min="13065" max="13065" width="1.5703125" style="459" customWidth="1"/>
    <col min="13066" max="13066" width="8.7109375" style="459" customWidth="1"/>
    <col min="13067" max="13067" width="9.5703125" style="459" customWidth="1"/>
    <col min="13068" max="13068" width="1.42578125" style="459" customWidth="1"/>
    <col min="13069" max="13069" width="9.140625" style="459"/>
    <col min="13070" max="13070" width="9.7109375" style="459" customWidth="1"/>
    <col min="13071" max="13071" width="1.28515625" style="459" customWidth="1"/>
    <col min="13072" max="13072" width="8.140625" style="459" customWidth="1"/>
    <col min="13073" max="13073" width="9.7109375" style="459" customWidth="1"/>
    <col min="13074" max="13074" width="1" style="459" customWidth="1"/>
    <col min="13075" max="13075" width="8.7109375" style="459" customWidth="1"/>
    <col min="13076" max="13076" width="9.85546875" style="459" customWidth="1"/>
    <col min="13077" max="13077" width="1.28515625" style="459" customWidth="1"/>
    <col min="13078" max="13089" width="9.140625" style="459"/>
    <col min="13090" max="13093" width="0" style="459" hidden="1" customWidth="1"/>
    <col min="13094" max="13099" width="9.140625" style="459" customWidth="1"/>
    <col min="13100" max="13312" width="9.140625" style="459"/>
    <col min="13313" max="13313" width="1.140625" style="459" customWidth="1"/>
    <col min="13314" max="13314" width="21" style="459" customWidth="1"/>
    <col min="13315" max="13315" width="1.42578125" style="459" customWidth="1"/>
    <col min="13316" max="13316" width="8.28515625" style="459" customWidth="1"/>
    <col min="13317" max="13317" width="10" style="459" customWidth="1"/>
    <col min="13318" max="13318" width="1.42578125" style="459" customWidth="1"/>
    <col min="13319" max="13319" width="9.140625" style="459"/>
    <col min="13320" max="13320" width="9.7109375" style="459" customWidth="1"/>
    <col min="13321" max="13321" width="1.5703125" style="459" customWidth="1"/>
    <col min="13322" max="13322" width="8.7109375" style="459" customWidth="1"/>
    <col min="13323" max="13323" width="9.5703125" style="459" customWidth="1"/>
    <col min="13324" max="13324" width="1.42578125" style="459" customWidth="1"/>
    <col min="13325" max="13325" width="9.140625" style="459"/>
    <col min="13326" max="13326" width="9.7109375" style="459" customWidth="1"/>
    <col min="13327" max="13327" width="1.28515625" style="459" customWidth="1"/>
    <col min="13328" max="13328" width="8.140625" style="459" customWidth="1"/>
    <col min="13329" max="13329" width="9.7109375" style="459" customWidth="1"/>
    <col min="13330" max="13330" width="1" style="459" customWidth="1"/>
    <col min="13331" max="13331" width="8.7109375" style="459" customWidth="1"/>
    <col min="13332" max="13332" width="9.85546875" style="459" customWidth="1"/>
    <col min="13333" max="13333" width="1.28515625" style="459" customWidth="1"/>
    <col min="13334" max="13345" width="9.140625" style="459"/>
    <col min="13346" max="13349" width="0" style="459" hidden="1" customWidth="1"/>
    <col min="13350" max="13355" width="9.140625" style="459" customWidth="1"/>
    <col min="13356" max="13568" width="9.140625" style="459"/>
    <col min="13569" max="13569" width="1.140625" style="459" customWidth="1"/>
    <col min="13570" max="13570" width="21" style="459" customWidth="1"/>
    <col min="13571" max="13571" width="1.42578125" style="459" customWidth="1"/>
    <col min="13572" max="13572" width="8.28515625" style="459" customWidth="1"/>
    <col min="13573" max="13573" width="10" style="459" customWidth="1"/>
    <col min="13574" max="13574" width="1.42578125" style="459" customWidth="1"/>
    <col min="13575" max="13575" width="9.140625" style="459"/>
    <col min="13576" max="13576" width="9.7109375" style="459" customWidth="1"/>
    <col min="13577" max="13577" width="1.5703125" style="459" customWidth="1"/>
    <col min="13578" max="13578" width="8.7109375" style="459" customWidth="1"/>
    <col min="13579" max="13579" width="9.5703125" style="459" customWidth="1"/>
    <col min="13580" max="13580" width="1.42578125" style="459" customWidth="1"/>
    <col min="13581" max="13581" width="9.140625" style="459"/>
    <col min="13582" max="13582" width="9.7109375" style="459" customWidth="1"/>
    <col min="13583" max="13583" width="1.28515625" style="459" customWidth="1"/>
    <col min="13584" max="13584" width="8.140625" style="459" customWidth="1"/>
    <col min="13585" max="13585" width="9.7109375" style="459" customWidth="1"/>
    <col min="13586" max="13586" width="1" style="459" customWidth="1"/>
    <col min="13587" max="13587" width="8.7109375" style="459" customWidth="1"/>
    <col min="13588" max="13588" width="9.85546875" style="459" customWidth="1"/>
    <col min="13589" max="13589" width="1.28515625" style="459" customWidth="1"/>
    <col min="13590" max="13601" width="9.140625" style="459"/>
    <col min="13602" max="13605" width="0" style="459" hidden="1" customWidth="1"/>
    <col min="13606" max="13611" width="9.140625" style="459" customWidth="1"/>
    <col min="13612" max="13824" width="9.140625" style="459"/>
    <col min="13825" max="13825" width="1.140625" style="459" customWidth="1"/>
    <col min="13826" max="13826" width="21" style="459" customWidth="1"/>
    <col min="13827" max="13827" width="1.42578125" style="459" customWidth="1"/>
    <col min="13828" max="13828" width="8.28515625" style="459" customWidth="1"/>
    <col min="13829" max="13829" width="10" style="459" customWidth="1"/>
    <col min="13830" max="13830" width="1.42578125" style="459" customWidth="1"/>
    <col min="13831" max="13831" width="9.140625" style="459"/>
    <col min="13832" max="13832" width="9.7109375" style="459" customWidth="1"/>
    <col min="13833" max="13833" width="1.5703125" style="459" customWidth="1"/>
    <col min="13834" max="13834" width="8.7109375" style="459" customWidth="1"/>
    <col min="13835" max="13835" width="9.5703125" style="459" customWidth="1"/>
    <col min="13836" max="13836" width="1.42578125" style="459" customWidth="1"/>
    <col min="13837" max="13837" width="9.140625" style="459"/>
    <col min="13838" max="13838" width="9.7109375" style="459" customWidth="1"/>
    <col min="13839" max="13839" width="1.28515625" style="459" customWidth="1"/>
    <col min="13840" max="13840" width="8.140625" style="459" customWidth="1"/>
    <col min="13841" max="13841" width="9.7109375" style="459" customWidth="1"/>
    <col min="13842" max="13842" width="1" style="459" customWidth="1"/>
    <col min="13843" max="13843" width="8.7109375" style="459" customWidth="1"/>
    <col min="13844" max="13844" width="9.85546875" style="459" customWidth="1"/>
    <col min="13845" max="13845" width="1.28515625" style="459" customWidth="1"/>
    <col min="13846" max="13857" width="9.140625" style="459"/>
    <col min="13858" max="13861" width="0" style="459" hidden="1" customWidth="1"/>
    <col min="13862" max="13867" width="9.140625" style="459" customWidth="1"/>
    <col min="13868" max="14080" width="9.140625" style="459"/>
    <col min="14081" max="14081" width="1.140625" style="459" customWidth="1"/>
    <col min="14082" max="14082" width="21" style="459" customWidth="1"/>
    <col min="14083" max="14083" width="1.42578125" style="459" customWidth="1"/>
    <col min="14084" max="14084" width="8.28515625" style="459" customWidth="1"/>
    <col min="14085" max="14085" width="10" style="459" customWidth="1"/>
    <col min="14086" max="14086" width="1.42578125" style="459" customWidth="1"/>
    <col min="14087" max="14087" width="9.140625" style="459"/>
    <col min="14088" max="14088" width="9.7109375" style="459" customWidth="1"/>
    <col min="14089" max="14089" width="1.5703125" style="459" customWidth="1"/>
    <col min="14090" max="14090" width="8.7109375" style="459" customWidth="1"/>
    <col min="14091" max="14091" width="9.5703125" style="459" customWidth="1"/>
    <col min="14092" max="14092" width="1.42578125" style="459" customWidth="1"/>
    <col min="14093" max="14093" width="9.140625" style="459"/>
    <col min="14094" max="14094" width="9.7109375" style="459" customWidth="1"/>
    <col min="14095" max="14095" width="1.28515625" style="459" customWidth="1"/>
    <col min="14096" max="14096" width="8.140625" style="459" customWidth="1"/>
    <col min="14097" max="14097" width="9.7109375" style="459" customWidth="1"/>
    <col min="14098" max="14098" width="1" style="459" customWidth="1"/>
    <col min="14099" max="14099" width="8.7109375" style="459" customWidth="1"/>
    <col min="14100" max="14100" width="9.85546875" style="459" customWidth="1"/>
    <col min="14101" max="14101" width="1.28515625" style="459" customWidth="1"/>
    <col min="14102" max="14113" width="9.140625" style="459"/>
    <col min="14114" max="14117" width="0" style="459" hidden="1" customWidth="1"/>
    <col min="14118" max="14123" width="9.140625" style="459" customWidth="1"/>
    <col min="14124" max="14336" width="9.140625" style="459"/>
    <col min="14337" max="14337" width="1.140625" style="459" customWidth="1"/>
    <col min="14338" max="14338" width="21" style="459" customWidth="1"/>
    <col min="14339" max="14339" width="1.42578125" style="459" customWidth="1"/>
    <col min="14340" max="14340" width="8.28515625" style="459" customWidth="1"/>
    <col min="14341" max="14341" width="10" style="459" customWidth="1"/>
    <col min="14342" max="14342" width="1.42578125" style="459" customWidth="1"/>
    <col min="14343" max="14343" width="9.140625" style="459"/>
    <col min="14344" max="14344" width="9.7109375" style="459" customWidth="1"/>
    <col min="14345" max="14345" width="1.5703125" style="459" customWidth="1"/>
    <col min="14346" max="14346" width="8.7109375" style="459" customWidth="1"/>
    <col min="14347" max="14347" width="9.5703125" style="459" customWidth="1"/>
    <col min="14348" max="14348" width="1.42578125" style="459" customWidth="1"/>
    <col min="14349" max="14349" width="9.140625" style="459"/>
    <col min="14350" max="14350" width="9.7109375" style="459" customWidth="1"/>
    <col min="14351" max="14351" width="1.28515625" style="459" customWidth="1"/>
    <col min="14352" max="14352" width="8.140625" style="459" customWidth="1"/>
    <col min="14353" max="14353" width="9.7109375" style="459" customWidth="1"/>
    <col min="14354" max="14354" width="1" style="459" customWidth="1"/>
    <col min="14355" max="14355" width="8.7109375" style="459" customWidth="1"/>
    <col min="14356" max="14356" width="9.85546875" style="459" customWidth="1"/>
    <col min="14357" max="14357" width="1.28515625" style="459" customWidth="1"/>
    <col min="14358" max="14369" width="9.140625" style="459"/>
    <col min="14370" max="14373" width="0" style="459" hidden="1" customWidth="1"/>
    <col min="14374" max="14379" width="9.140625" style="459" customWidth="1"/>
    <col min="14380" max="14592" width="9.140625" style="459"/>
    <col min="14593" max="14593" width="1.140625" style="459" customWidth="1"/>
    <col min="14594" max="14594" width="21" style="459" customWidth="1"/>
    <col min="14595" max="14595" width="1.42578125" style="459" customWidth="1"/>
    <col min="14596" max="14596" width="8.28515625" style="459" customWidth="1"/>
    <col min="14597" max="14597" width="10" style="459" customWidth="1"/>
    <col min="14598" max="14598" width="1.42578125" style="459" customWidth="1"/>
    <col min="14599" max="14599" width="9.140625" style="459"/>
    <col min="14600" max="14600" width="9.7109375" style="459" customWidth="1"/>
    <col min="14601" max="14601" width="1.5703125" style="459" customWidth="1"/>
    <col min="14602" max="14602" width="8.7109375" style="459" customWidth="1"/>
    <col min="14603" max="14603" width="9.5703125" style="459" customWidth="1"/>
    <col min="14604" max="14604" width="1.42578125" style="459" customWidth="1"/>
    <col min="14605" max="14605" width="9.140625" style="459"/>
    <col min="14606" max="14606" width="9.7109375" style="459" customWidth="1"/>
    <col min="14607" max="14607" width="1.28515625" style="459" customWidth="1"/>
    <col min="14608" max="14608" width="8.140625" style="459" customWidth="1"/>
    <col min="14609" max="14609" width="9.7109375" style="459" customWidth="1"/>
    <col min="14610" max="14610" width="1" style="459" customWidth="1"/>
    <col min="14611" max="14611" width="8.7109375" style="459" customWidth="1"/>
    <col min="14612" max="14612" width="9.85546875" style="459" customWidth="1"/>
    <col min="14613" max="14613" width="1.28515625" style="459" customWidth="1"/>
    <col min="14614" max="14625" width="9.140625" style="459"/>
    <col min="14626" max="14629" width="0" style="459" hidden="1" customWidth="1"/>
    <col min="14630" max="14635" width="9.140625" style="459" customWidth="1"/>
    <col min="14636" max="14848" width="9.140625" style="459"/>
    <col min="14849" max="14849" width="1.140625" style="459" customWidth="1"/>
    <col min="14850" max="14850" width="21" style="459" customWidth="1"/>
    <col min="14851" max="14851" width="1.42578125" style="459" customWidth="1"/>
    <col min="14852" max="14852" width="8.28515625" style="459" customWidth="1"/>
    <col min="14853" max="14853" width="10" style="459" customWidth="1"/>
    <col min="14854" max="14854" width="1.42578125" style="459" customWidth="1"/>
    <col min="14855" max="14855" width="9.140625" style="459"/>
    <col min="14856" max="14856" width="9.7109375" style="459" customWidth="1"/>
    <col min="14857" max="14857" width="1.5703125" style="459" customWidth="1"/>
    <col min="14858" max="14858" width="8.7109375" style="459" customWidth="1"/>
    <col min="14859" max="14859" width="9.5703125" style="459" customWidth="1"/>
    <col min="14860" max="14860" width="1.42578125" style="459" customWidth="1"/>
    <col min="14861" max="14861" width="9.140625" style="459"/>
    <col min="14862" max="14862" width="9.7109375" style="459" customWidth="1"/>
    <col min="14863" max="14863" width="1.28515625" style="459" customWidth="1"/>
    <col min="14864" max="14864" width="8.140625" style="459" customWidth="1"/>
    <col min="14865" max="14865" width="9.7109375" style="459" customWidth="1"/>
    <col min="14866" max="14866" width="1" style="459" customWidth="1"/>
    <col min="14867" max="14867" width="8.7109375" style="459" customWidth="1"/>
    <col min="14868" max="14868" width="9.85546875" style="459" customWidth="1"/>
    <col min="14869" max="14869" width="1.28515625" style="459" customWidth="1"/>
    <col min="14870" max="14881" width="9.140625" style="459"/>
    <col min="14882" max="14885" width="0" style="459" hidden="1" customWidth="1"/>
    <col min="14886" max="14891" width="9.140625" style="459" customWidth="1"/>
    <col min="14892" max="15104" width="9.140625" style="459"/>
    <col min="15105" max="15105" width="1.140625" style="459" customWidth="1"/>
    <col min="15106" max="15106" width="21" style="459" customWidth="1"/>
    <col min="15107" max="15107" width="1.42578125" style="459" customWidth="1"/>
    <col min="15108" max="15108" width="8.28515625" style="459" customWidth="1"/>
    <col min="15109" max="15109" width="10" style="459" customWidth="1"/>
    <col min="15110" max="15110" width="1.42578125" style="459" customWidth="1"/>
    <col min="15111" max="15111" width="9.140625" style="459"/>
    <col min="15112" max="15112" width="9.7109375" style="459" customWidth="1"/>
    <col min="15113" max="15113" width="1.5703125" style="459" customWidth="1"/>
    <col min="15114" max="15114" width="8.7109375" style="459" customWidth="1"/>
    <col min="15115" max="15115" width="9.5703125" style="459" customWidth="1"/>
    <col min="15116" max="15116" width="1.42578125" style="459" customWidth="1"/>
    <col min="15117" max="15117" width="9.140625" style="459"/>
    <col min="15118" max="15118" width="9.7109375" style="459" customWidth="1"/>
    <col min="15119" max="15119" width="1.28515625" style="459" customWidth="1"/>
    <col min="15120" max="15120" width="8.140625" style="459" customWidth="1"/>
    <col min="15121" max="15121" width="9.7109375" style="459" customWidth="1"/>
    <col min="15122" max="15122" width="1" style="459" customWidth="1"/>
    <col min="15123" max="15123" width="8.7109375" style="459" customWidth="1"/>
    <col min="15124" max="15124" width="9.85546875" style="459" customWidth="1"/>
    <col min="15125" max="15125" width="1.28515625" style="459" customWidth="1"/>
    <col min="15126" max="15137" width="9.140625" style="459"/>
    <col min="15138" max="15141" width="0" style="459" hidden="1" customWidth="1"/>
    <col min="15142" max="15147" width="9.140625" style="459" customWidth="1"/>
    <col min="15148" max="15360" width="9.140625" style="459"/>
    <col min="15361" max="15361" width="1.140625" style="459" customWidth="1"/>
    <col min="15362" max="15362" width="21" style="459" customWidth="1"/>
    <col min="15363" max="15363" width="1.42578125" style="459" customWidth="1"/>
    <col min="15364" max="15364" width="8.28515625" style="459" customWidth="1"/>
    <col min="15365" max="15365" width="10" style="459" customWidth="1"/>
    <col min="15366" max="15366" width="1.42578125" style="459" customWidth="1"/>
    <col min="15367" max="15367" width="9.140625" style="459"/>
    <col min="15368" max="15368" width="9.7109375" style="459" customWidth="1"/>
    <col min="15369" max="15369" width="1.5703125" style="459" customWidth="1"/>
    <col min="15370" max="15370" width="8.7109375" style="459" customWidth="1"/>
    <col min="15371" max="15371" width="9.5703125" style="459" customWidth="1"/>
    <col min="15372" max="15372" width="1.42578125" style="459" customWidth="1"/>
    <col min="15373" max="15373" width="9.140625" style="459"/>
    <col min="15374" max="15374" width="9.7109375" style="459" customWidth="1"/>
    <col min="15375" max="15375" width="1.28515625" style="459" customWidth="1"/>
    <col min="15376" max="15376" width="8.140625" style="459" customWidth="1"/>
    <col min="15377" max="15377" width="9.7109375" style="459" customWidth="1"/>
    <col min="15378" max="15378" width="1" style="459" customWidth="1"/>
    <col min="15379" max="15379" width="8.7109375" style="459" customWidth="1"/>
    <col min="15380" max="15380" width="9.85546875" style="459" customWidth="1"/>
    <col min="15381" max="15381" width="1.28515625" style="459" customWidth="1"/>
    <col min="15382" max="15393" width="9.140625" style="459"/>
    <col min="15394" max="15397" width="0" style="459" hidden="1" customWidth="1"/>
    <col min="15398" max="15403" width="9.140625" style="459" customWidth="1"/>
    <col min="15404" max="15616" width="9.140625" style="459"/>
    <col min="15617" max="15617" width="1.140625" style="459" customWidth="1"/>
    <col min="15618" max="15618" width="21" style="459" customWidth="1"/>
    <col min="15619" max="15619" width="1.42578125" style="459" customWidth="1"/>
    <col min="15620" max="15620" width="8.28515625" style="459" customWidth="1"/>
    <col min="15621" max="15621" width="10" style="459" customWidth="1"/>
    <col min="15622" max="15622" width="1.42578125" style="459" customWidth="1"/>
    <col min="15623" max="15623" width="9.140625" style="459"/>
    <col min="15624" max="15624" width="9.7109375" style="459" customWidth="1"/>
    <col min="15625" max="15625" width="1.5703125" style="459" customWidth="1"/>
    <col min="15626" max="15626" width="8.7109375" style="459" customWidth="1"/>
    <col min="15627" max="15627" width="9.5703125" style="459" customWidth="1"/>
    <col min="15628" max="15628" width="1.42578125" style="459" customWidth="1"/>
    <col min="15629" max="15629" width="9.140625" style="459"/>
    <col min="15630" max="15630" width="9.7109375" style="459" customWidth="1"/>
    <col min="15631" max="15631" width="1.28515625" style="459" customWidth="1"/>
    <col min="15632" max="15632" width="8.140625" style="459" customWidth="1"/>
    <col min="15633" max="15633" width="9.7109375" style="459" customWidth="1"/>
    <col min="15634" max="15634" width="1" style="459" customWidth="1"/>
    <col min="15635" max="15635" width="8.7109375" style="459" customWidth="1"/>
    <col min="15636" max="15636" width="9.85546875" style="459" customWidth="1"/>
    <col min="15637" max="15637" width="1.28515625" style="459" customWidth="1"/>
    <col min="15638" max="15649" width="9.140625" style="459"/>
    <col min="15650" max="15653" width="0" style="459" hidden="1" customWidth="1"/>
    <col min="15654" max="15659" width="9.140625" style="459" customWidth="1"/>
    <col min="15660" max="15872" width="9.140625" style="459"/>
    <col min="15873" max="15873" width="1.140625" style="459" customWidth="1"/>
    <col min="15874" max="15874" width="21" style="459" customWidth="1"/>
    <col min="15875" max="15875" width="1.42578125" style="459" customWidth="1"/>
    <col min="15876" max="15876" width="8.28515625" style="459" customWidth="1"/>
    <col min="15877" max="15877" width="10" style="459" customWidth="1"/>
    <col min="15878" max="15878" width="1.42578125" style="459" customWidth="1"/>
    <col min="15879" max="15879" width="9.140625" style="459"/>
    <col min="15880" max="15880" width="9.7109375" style="459" customWidth="1"/>
    <col min="15881" max="15881" width="1.5703125" style="459" customWidth="1"/>
    <col min="15882" max="15882" width="8.7109375" style="459" customWidth="1"/>
    <col min="15883" max="15883" width="9.5703125" style="459" customWidth="1"/>
    <col min="15884" max="15884" width="1.42578125" style="459" customWidth="1"/>
    <col min="15885" max="15885" width="9.140625" style="459"/>
    <col min="15886" max="15886" width="9.7109375" style="459" customWidth="1"/>
    <col min="15887" max="15887" width="1.28515625" style="459" customWidth="1"/>
    <col min="15888" max="15888" width="8.140625" style="459" customWidth="1"/>
    <col min="15889" max="15889" width="9.7109375" style="459" customWidth="1"/>
    <col min="15890" max="15890" width="1" style="459" customWidth="1"/>
    <col min="15891" max="15891" width="8.7109375" style="459" customWidth="1"/>
    <col min="15892" max="15892" width="9.85546875" style="459" customWidth="1"/>
    <col min="15893" max="15893" width="1.28515625" style="459" customWidth="1"/>
    <col min="15894" max="15905" width="9.140625" style="459"/>
    <col min="15906" max="15909" width="0" style="459" hidden="1" customWidth="1"/>
    <col min="15910" max="15915" width="9.140625" style="459" customWidth="1"/>
    <col min="15916" max="16128" width="9.140625" style="459"/>
    <col min="16129" max="16129" width="1.140625" style="459" customWidth="1"/>
    <col min="16130" max="16130" width="21" style="459" customWidth="1"/>
    <col min="16131" max="16131" width="1.42578125" style="459" customWidth="1"/>
    <col min="16132" max="16132" width="8.28515625" style="459" customWidth="1"/>
    <col min="16133" max="16133" width="10" style="459" customWidth="1"/>
    <col min="16134" max="16134" width="1.42578125" style="459" customWidth="1"/>
    <col min="16135" max="16135" width="9.140625" style="459"/>
    <col min="16136" max="16136" width="9.7109375" style="459" customWidth="1"/>
    <col min="16137" max="16137" width="1.5703125" style="459" customWidth="1"/>
    <col min="16138" max="16138" width="8.7109375" style="459" customWidth="1"/>
    <col min="16139" max="16139" width="9.5703125" style="459" customWidth="1"/>
    <col min="16140" max="16140" width="1.42578125" style="459" customWidth="1"/>
    <col min="16141" max="16141" width="9.140625" style="459"/>
    <col min="16142" max="16142" width="9.7109375" style="459" customWidth="1"/>
    <col min="16143" max="16143" width="1.28515625" style="459" customWidth="1"/>
    <col min="16144" max="16144" width="8.140625" style="459" customWidth="1"/>
    <col min="16145" max="16145" width="9.7109375" style="459" customWidth="1"/>
    <col min="16146" max="16146" width="1" style="459" customWidth="1"/>
    <col min="16147" max="16147" width="8.7109375" style="459" customWidth="1"/>
    <col min="16148" max="16148" width="9.85546875" style="459" customWidth="1"/>
    <col min="16149" max="16149" width="1.28515625" style="459" customWidth="1"/>
    <col min="16150" max="16161" width="9.140625" style="459"/>
    <col min="16162" max="16165" width="0" style="459" hidden="1" customWidth="1"/>
    <col min="16166" max="16171" width="9.140625" style="459" customWidth="1"/>
    <col min="16172" max="16384" width="9.140625" style="459"/>
  </cols>
  <sheetData>
    <row r="1" spans="1:37" s="454" customFormat="1" ht="15.75" customHeight="1" x14ac:dyDescent="0.2">
      <c r="A1" s="98" t="s">
        <v>469</v>
      </c>
      <c r="B1" s="98"/>
      <c r="C1" s="98"/>
      <c r="D1" s="99"/>
      <c r="E1" s="99"/>
      <c r="F1" s="99"/>
      <c r="G1" s="99"/>
      <c r="H1" s="99"/>
      <c r="I1" s="99"/>
      <c r="J1" s="99"/>
      <c r="AI1" s="473"/>
      <c r="AJ1" s="472" t="s">
        <v>395</v>
      </c>
      <c r="AK1" s="473"/>
    </row>
    <row r="2" spans="1:37" s="454" customFormat="1" ht="14.25" customHeight="1" thickBot="1" x14ac:dyDescent="0.25">
      <c r="A2" s="647" t="s">
        <v>374</v>
      </c>
      <c r="B2" s="648"/>
      <c r="C2" s="648"/>
      <c r="D2" s="648"/>
      <c r="E2" s="99"/>
      <c r="F2" s="99"/>
      <c r="G2" s="99"/>
      <c r="H2" s="99"/>
      <c r="I2" s="99"/>
      <c r="J2" s="99"/>
      <c r="AI2" s="473"/>
      <c r="AJ2" s="472" t="s">
        <v>396</v>
      </c>
      <c r="AK2" s="473"/>
    </row>
    <row r="3" spans="1:37" s="454" customFormat="1" ht="15" customHeight="1" thickBot="1" x14ac:dyDescent="0.25">
      <c r="A3" s="455" t="s">
        <v>375</v>
      </c>
      <c r="B3" s="99"/>
      <c r="C3" s="99"/>
      <c r="D3" s="99"/>
      <c r="E3" s="101"/>
      <c r="F3" s="101"/>
      <c r="G3" s="101"/>
      <c r="H3" s="99"/>
      <c r="I3" s="99"/>
      <c r="J3" s="99"/>
      <c r="M3" s="649" t="s">
        <v>3</v>
      </c>
      <c r="N3" s="670"/>
      <c r="O3" s="670"/>
      <c r="P3" s="670"/>
      <c r="Q3" s="670"/>
      <c r="R3" s="670"/>
      <c r="S3" s="670"/>
      <c r="T3" s="670"/>
      <c r="U3" s="671"/>
      <c r="AI3" s="473"/>
      <c r="AJ3" s="472" t="s">
        <v>397</v>
      </c>
      <c r="AK3" s="473"/>
    </row>
    <row r="4" spans="1:37" s="454" customFormat="1" ht="12.75" x14ac:dyDescent="0.2">
      <c r="A4" s="652" t="s">
        <v>376</v>
      </c>
      <c r="B4" s="652"/>
      <c r="C4" s="652"/>
      <c r="D4" s="652"/>
      <c r="E4" s="652"/>
      <c r="F4" s="652"/>
      <c r="G4" s="652"/>
      <c r="H4" s="652"/>
      <c r="I4" s="652"/>
      <c r="J4" s="652"/>
      <c r="K4" s="652"/>
      <c r="M4" s="456" t="s">
        <v>6</v>
      </c>
      <c r="N4" s="672" t="s">
        <v>396</v>
      </c>
      <c r="O4" s="672"/>
      <c r="P4" s="672"/>
      <c r="Q4" s="672"/>
      <c r="R4" s="672"/>
      <c r="S4" s="672"/>
      <c r="T4" s="672"/>
      <c r="U4" s="673"/>
      <c r="AI4" s="473"/>
      <c r="AJ4" s="473"/>
      <c r="AK4" s="473"/>
    </row>
    <row r="5" spans="1:37" s="454" customFormat="1" ht="12.75" x14ac:dyDescent="0.2">
      <c r="A5" s="652"/>
      <c r="B5" s="652"/>
      <c r="C5" s="652"/>
      <c r="D5" s="652"/>
      <c r="E5" s="652"/>
      <c r="F5" s="652"/>
      <c r="G5" s="652"/>
      <c r="H5" s="652"/>
      <c r="I5" s="652"/>
      <c r="J5" s="652"/>
      <c r="K5" s="652"/>
      <c r="M5" s="456" t="s">
        <v>8</v>
      </c>
      <c r="N5" s="655" t="s">
        <v>9</v>
      </c>
      <c r="O5" s="655"/>
      <c r="P5" s="655"/>
      <c r="Q5" s="655"/>
      <c r="R5" s="655"/>
      <c r="S5" s="655"/>
      <c r="T5" s="655"/>
      <c r="U5" s="656"/>
      <c r="AI5" s="473"/>
      <c r="AJ5" s="473"/>
      <c r="AK5" s="473"/>
    </row>
    <row r="6" spans="1:37" s="454" customFormat="1" ht="13.5" thickBot="1" x14ac:dyDescent="0.25">
      <c r="M6" s="457" t="s">
        <v>11</v>
      </c>
      <c r="N6" s="659">
        <v>2013</v>
      </c>
      <c r="O6" s="659"/>
      <c r="P6" s="659"/>
      <c r="Q6" s="659"/>
      <c r="R6" s="659"/>
      <c r="S6" s="659"/>
      <c r="T6" s="659"/>
      <c r="U6" s="660"/>
      <c r="AI6" s="473"/>
      <c r="AJ6" s="473" t="s">
        <v>12</v>
      </c>
      <c r="AK6" s="473"/>
    </row>
    <row r="7" spans="1:37" s="454" customFormat="1" ht="12.75" x14ac:dyDescent="0.2">
      <c r="AI7" s="473"/>
      <c r="AJ7" s="473" t="s">
        <v>13</v>
      </c>
      <c r="AK7" s="473"/>
    </row>
    <row r="8" spans="1:37" s="461" customFormat="1" x14ac:dyDescent="0.2">
      <c r="A8" s="677" t="str">
        <f>N4</f>
        <v>A good level of development</v>
      </c>
      <c r="B8" s="677"/>
      <c r="C8" s="498"/>
      <c r="D8" s="674" t="s">
        <v>17</v>
      </c>
      <c r="E8" s="674"/>
      <c r="F8" s="499"/>
      <c r="G8" s="674" t="s">
        <v>18</v>
      </c>
      <c r="H8" s="674"/>
      <c r="I8" s="499"/>
      <c r="J8" s="674" t="s">
        <v>19</v>
      </c>
      <c r="K8" s="674"/>
      <c r="L8" s="499"/>
      <c r="M8" s="674" t="s">
        <v>20</v>
      </c>
      <c r="N8" s="674"/>
      <c r="O8" s="499"/>
      <c r="P8" s="674" t="s">
        <v>21</v>
      </c>
      <c r="Q8" s="674"/>
      <c r="R8" s="499"/>
      <c r="S8" s="674" t="s">
        <v>407</v>
      </c>
      <c r="T8" s="674"/>
      <c r="U8" s="458"/>
      <c r="AI8" s="476"/>
      <c r="AJ8" s="476" t="s">
        <v>9</v>
      </c>
      <c r="AK8" s="476"/>
    </row>
    <row r="9" spans="1:37" s="461" customFormat="1" ht="78" customHeight="1" x14ac:dyDescent="0.2">
      <c r="A9" s="678"/>
      <c r="B9" s="678"/>
      <c r="C9" s="500">
        <f>IF($N$4="At least the expected standard in all ELGs",5,IF($N$4="A good level of development",6,IF($N$4="Average point score",7,"")))</f>
        <v>6</v>
      </c>
      <c r="D9" s="127" t="s">
        <v>399</v>
      </c>
      <c r="E9" s="501" t="str">
        <f>IF($N$4="At least the expected standard in all ELGs","Percentage achieving "&amp;LEFT(LOWER($N$4),1)&amp;RIGHT($N$4,LEN($N$4)-1),IF($N$4="A good level of development","Percentage achieving "&amp;LEFT(LOWER($N$4),1)&amp;RIGHT($N$4,LEN($N$4)-1),"Average point score"))</f>
        <v>Percentage achieving a good level of development</v>
      </c>
      <c r="F9" s="500">
        <f>IF($N$4="At least the expected standard in all ELGs",5,IF($N$4="A good level of development",6,IF($N$4="Average point score",7,"")))</f>
        <v>6</v>
      </c>
      <c r="G9" s="127" t="s">
        <v>399</v>
      </c>
      <c r="H9" s="501" t="str">
        <f>IF($N$4="At least the expected standard in all ELGs","Percentage achieving "&amp;LEFT(LOWER($N$4),1)&amp;RIGHT($N$4,LEN($N$4)-1),IF($N$4="A good level of development","Percentage achieving "&amp;LEFT(LOWER($N$4),1)&amp;RIGHT($N$4,LEN($N$4)-1),"Average point score"))</f>
        <v>Percentage achieving a good level of development</v>
      </c>
      <c r="I9" s="500">
        <f>IF($N$4="At least the expected standard in all ELGs",5,IF($N$4="A good level of development",6,IF($N$4="Average point score",7,"")))</f>
        <v>6</v>
      </c>
      <c r="J9" s="127" t="s">
        <v>399</v>
      </c>
      <c r="K9" s="501" t="str">
        <f>IF($N$4="At least the expected standard in all ELGs","Percentage achieving "&amp;LEFT(LOWER($N$4),1)&amp;RIGHT($N$4,LEN($N$4)-1),IF($N$4="A good level of development","Percentage achieving "&amp;LEFT(LOWER($N$4),1)&amp;RIGHT($N$4,LEN($N$4)-1),"Average point score"))</f>
        <v>Percentage achieving a good level of development</v>
      </c>
      <c r="L9" s="500">
        <f>IF($N$4="At least the expected standard in all ELGs",5,IF($N$4="A good level of development",6,IF($N$4="Average point score",7,"")))</f>
        <v>6</v>
      </c>
      <c r="M9" s="127" t="s">
        <v>399</v>
      </c>
      <c r="N9" s="501" t="str">
        <f>IF($N$4="At least the expected standard in all ELGs","Percentage achieving "&amp;LEFT(LOWER($N$4),1)&amp;RIGHT($N$4,LEN($N$4)-1),IF($N$4="A good level of development","Percentage achieving "&amp;LEFT(LOWER($N$4),1)&amp;RIGHT($N$4,LEN($N$4)-1),"Average point score"))</f>
        <v>Percentage achieving a good level of development</v>
      </c>
      <c r="O9" s="500">
        <f>IF($N$4="At least the expected standard in all ELGs",5,IF($N$4="A good level of development",6,IF($N$4="Average point score",7,"")))</f>
        <v>6</v>
      </c>
      <c r="P9" s="127" t="s">
        <v>399</v>
      </c>
      <c r="Q9" s="501" t="str">
        <f>IF($N$4="At least the expected standard in all ELGs","Percentage achieving "&amp;LEFT(LOWER($N$4),1)&amp;RIGHT($N$4,LEN($N$4)-1),IF($N$4="A good level of development","Percentage achieving "&amp;LEFT(LOWER($N$4),1)&amp;RIGHT($N$4,LEN($N$4)-1),"Average point score"))</f>
        <v>Percentage achieving a good level of development</v>
      </c>
      <c r="R9" s="500">
        <f>IF($N$4="At least the expected standard in all ELGs",5,IF($N$4="A good level of development",6,IF($N$4="Average point score",7,"")))</f>
        <v>6</v>
      </c>
      <c r="S9" s="127" t="s">
        <v>399</v>
      </c>
      <c r="T9" s="501" t="str">
        <f>IF($N$4="At least the expected standard in all ELGs","Percentage achieving "&amp;LEFT(LOWER($N$4),1)&amp;RIGHT($N$4,LEN($N$4)-1),IF($N$4="A good level of development","Percentage achieving "&amp;LEFT(LOWER($N$4),1)&amp;RIGHT($N$4,LEN($N$4)-1),"Average point score"))</f>
        <v>Percentage achieving a good level of development</v>
      </c>
      <c r="U9" s="500">
        <f>IF($N$4="At least the expected standard in all ELGs",5,IF($N$4="A good level of development",6,IF($N$4="Average point score",7,"")))</f>
        <v>6</v>
      </c>
      <c r="AI9" s="476"/>
      <c r="AJ9" s="476"/>
      <c r="AK9" s="476"/>
    </row>
    <row r="10" spans="1:37" s="485" customFormat="1" x14ac:dyDescent="0.2">
      <c r="A10" s="21"/>
      <c r="B10" s="21" t="s">
        <v>400</v>
      </c>
      <c r="C10" s="21"/>
      <c r="D10" s="129">
        <f ca="1">VLOOKUP(TRIM($B10),INDIRECT($AJ$17),116+$AJ$21,FALSE)</f>
        <v>450431</v>
      </c>
      <c r="E10" s="502">
        <f ca="1">VLOOKUP(TRIM($B10),INDIRECT($AJ$17),113+$AJ$21+$AJ$19,FALSE)</f>
        <v>53</v>
      </c>
      <c r="F10" s="130"/>
      <c r="G10" s="129">
        <f ca="1">VLOOKUP(TRIM($B10),INDIRECT($AJ$17),89+$AJ$21,FALSE)</f>
        <v>33808</v>
      </c>
      <c r="H10" s="502">
        <f ca="1">VLOOKUP(TRIM($B10),INDIRECT($AJ$17),86+$AJ$21+$AJ$19,FALSE)</f>
        <v>53</v>
      </c>
      <c r="I10" s="130"/>
      <c r="J10" s="129">
        <f ca="1">VLOOKUP(TRIM($B10),INDIRECT($AJ$17),8+$AJ$21,FALSE)</f>
        <v>60556</v>
      </c>
      <c r="K10" s="502">
        <f ca="1">VLOOKUP(TRIM($B10),INDIRECT($AJ$17),5+$AJ$21+$AJ$19,FALSE)</f>
        <v>47</v>
      </c>
      <c r="L10" s="130"/>
      <c r="M10" s="129">
        <f ca="1">VLOOKUP(TRIM($B10),INDIRECT($AJ$17),35+$AJ$21,FALSE)</f>
        <v>32305</v>
      </c>
      <c r="N10" s="502">
        <f ca="1">VLOOKUP(TRIM($B10),INDIRECT($AJ$17),32+$AJ$21+$AJ$19,FALSE)</f>
        <v>51</v>
      </c>
      <c r="O10" s="130"/>
      <c r="P10" s="129">
        <f ca="1">VLOOKUP(TRIM($B10),INDIRECT($AJ$17),62+$AJ$21,FALSE)</f>
        <v>2530</v>
      </c>
      <c r="Q10" s="502">
        <f ca="1">VLOOKUP(TRIM($B10),INDIRECT($AJ$17),59+$AJ$21+$AJ$19,FALSE)</f>
        <v>49</v>
      </c>
      <c r="R10" s="130"/>
      <c r="S10" s="129">
        <f ca="1">VLOOKUP(TRIM($B10),INDIRECT($AJ$17),143+$AJ$21,FALSE)</f>
        <v>643302</v>
      </c>
      <c r="T10" s="502">
        <f ca="1">VLOOKUP(TRIM($B10),INDIRECT($AJ$17),140+$AJ$21+$AJ$19,FALSE)</f>
        <v>52</v>
      </c>
      <c r="U10" s="461"/>
      <c r="AI10" s="486"/>
      <c r="AJ10" s="486"/>
      <c r="AK10" s="486"/>
    </row>
    <row r="11" spans="1:37" s="485" customFormat="1" x14ac:dyDescent="0.2">
      <c r="A11" s="21"/>
      <c r="B11" s="21"/>
      <c r="C11" s="21"/>
      <c r="D11" s="129"/>
      <c r="E11" s="502"/>
      <c r="F11" s="130"/>
      <c r="G11" s="129"/>
      <c r="H11" s="502"/>
      <c r="I11" s="130"/>
      <c r="J11" s="129"/>
      <c r="K11" s="502"/>
      <c r="L11" s="130"/>
      <c r="M11" s="129"/>
      <c r="N11" s="502"/>
      <c r="O11" s="130"/>
      <c r="P11" s="129"/>
      <c r="Q11" s="502"/>
      <c r="R11" s="130"/>
      <c r="S11" s="129"/>
      <c r="T11" s="502"/>
      <c r="U11" s="461"/>
      <c r="AI11" s="486"/>
      <c r="AJ11" s="486"/>
      <c r="AK11" s="486"/>
    </row>
    <row r="12" spans="1:37" s="461" customFormat="1" x14ac:dyDescent="0.2">
      <c r="A12" s="106" t="s">
        <v>24</v>
      </c>
      <c r="B12" s="107"/>
      <c r="C12" s="107"/>
      <c r="D12" s="129"/>
      <c r="E12" s="502"/>
      <c r="F12" s="130"/>
      <c r="G12" s="129"/>
      <c r="H12" s="502"/>
      <c r="I12" s="130"/>
      <c r="J12" s="129"/>
      <c r="K12" s="502"/>
      <c r="L12" s="130"/>
      <c r="M12" s="129"/>
      <c r="N12" s="502"/>
      <c r="O12" s="130"/>
      <c r="P12" s="129"/>
      <c r="Q12" s="502"/>
      <c r="R12" s="130"/>
      <c r="S12" s="129"/>
      <c r="T12" s="502"/>
      <c r="U12" s="485"/>
      <c r="AI12" s="476"/>
      <c r="AJ12" s="476"/>
      <c r="AK12" s="476"/>
    </row>
    <row r="13" spans="1:37" s="461" customFormat="1" x14ac:dyDescent="0.2">
      <c r="A13" s="21"/>
      <c r="B13" s="39" t="s">
        <v>25</v>
      </c>
      <c r="C13" s="39"/>
      <c r="D13" s="132">
        <f t="shared" ref="D13:D18" ca="1" si="0">VLOOKUP(TRIM($B13),INDIRECT($AJ$17),116+$AJ$21,FALSE)</f>
        <v>406628</v>
      </c>
      <c r="E13" s="133">
        <f t="shared" ref="E13:E18" ca="1" si="1">VLOOKUP(TRIM($B13),INDIRECT($AJ$17),113+$AJ$21+$AJ$19,FALSE)</f>
        <v>57</v>
      </c>
      <c r="F13" s="136"/>
      <c r="G13" s="132">
        <f t="shared" ref="G13:G18" ca="1" si="2">VLOOKUP(TRIM($B13),INDIRECT($AJ$17),89+$AJ$21,FALSE)</f>
        <v>30422</v>
      </c>
      <c r="H13" s="133">
        <f t="shared" ref="H13:H18" ca="1" si="3">VLOOKUP(TRIM($B13),INDIRECT($AJ$17),86+$AJ$21+$AJ$19,FALSE)</f>
        <v>57</v>
      </c>
      <c r="I13" s="136"/>
      <c r="J13" s="132">
        <f t="shared" ref="J13:J18" ca="1" si="4">VLOOKUP(TRIM($B13),INDIRECT($AJ$17),8+$AJ$21,FALSE)</f>
        <v>54032</v>
      </c>
      <c r="K13" s="133">
        <f t="shared" ref="K13:K18" ca="1" si="5">VLOOKUP(TRIM($B13),INDIRECT($AJ$17),5+$AJ$21+$AJ$19,FALSE)</f>
        <v>52</v>
      </c>
      <c r="L13" s="136"/>
      <c r="M13" s="132">
        <f t="shared" ref="M13:M18" ca="1" si="6">VLOOKUP(TRIM($B13),INDIRECT($AJ$17),35+$AJ$21,FALSE)</f>
        <v>28067</v>
      </c>
      <c r="N13" s="133">
        <f t="shared" ref="N13:N18" ca="1" si="7">VLOOKUP(TRIM($B13),INDIRECT($AJ$17),32+$AJ$21+$AJ$19,FALSE)</f>
        <v>56</v>
      </c>
      <c r="O13" s="136"/>
      <c r="P13" s="132">
        <f t="shared" ref="P13:P18" ca="1" si="8">VLOOKUP(TRIM($B13),INDIRECT($AJ$17),62+$AJ$21,FALSE)</f>
        <v>2283</v>
      </c>
      <c r="Q13" s="133">
        <f t="shared" ref="Q13:Q18" ca="1" si="9">VLOOKUP(TRIM($B13),INDIRECT($AJ$17),59+$AJ$21+$AJ$19,FALSE)</f>
        <v>52</v>
      </c>
      <c r="R13" s="136"/>
      <c r="S13" s="132">
        <f t="shared" ref="S13:S18" ca="1" si="10">VLOOKUP(TRIM($B13),INDIRECT($AJ$17),143+$AJ$21,FALSE)</f>
        <v>566076</v>
      </c>
      <c r="T13" s="133">
        <f t="shared" ref="T13:T18" ca="1" si="11">VLOOKUP(TRIM($B13),INDIRECT($AJ$17),140+$AJ$21+$AJ$19,FALSE)</f>
        <v>56</v>
      </c>
      <c r="AI13" s="476"/>
      <c r="AJ13" s="476"/>
      <c r="AK13" s="476"/>
    </row>
    <row r="14" spans="1:37" s="461" customFormat="1" x14ac:dyDescent="0.2">
      <c r="A14" s="21"/>
      <c r="B14" s="39" t="s">
        <v>26</v>
      </c>
      <c r="C14" s="39"/>
      <c r="D14" s="132">
        <f t="shared" ca="1" si="0"/>
        <v>43333</v>
      </c>
      <c r="E14" s="133">
        <f t="shared" ca="1" si="1"/>
        <v>15</v>
      </c>
      <c r="F14" s="136"/>
      <c r="G14" s="132">
        <f t="shared" ca="1" si="2"/>
        <v>3301</v>
      </c>
      <c r="H14" s="133">
        <f t="shared" ca="1" si="3"/>
        <v>15</v>
      </c>
      <c r="I14" s="136"/>
      <c r="J14" s="132">
        <f t="shared" ca="1" si="4"/>
        <v>6330</v>
      </c>
      <c r="K14" s="133">
        <f t="shared" ca="1" si="5"/>
        <v>12</v>
      </c>
      <c r="L14" s="136"/>
      <c r="M14" s="132">
        <f t="shared" ca="1" si="6"/>
        <v>4154</v>
      </c>
      <c r="N14" s="133">
        <f t="shared" ca="1" si="7"/>
        <v>14</v>
      </c>
      <c r="O14" s="136"/>
      <c r="P14" s="132">
        <f t="shared" ca="1" si="8"/>
        <v>242</v>
      </c>
      <c r="Q14" s="133">
        <f t="shared" ca="1" si="9"/>
        <v>17</v>
      </c>
      <c r="R14" s="136"/>
      <c r="S14" s="132">
        <f t="shared" ca="1" si="10"/>
        <v>63148</v>
      </c>
      <c r="T14" s="133">
        <f t="shared" ca="1" si="11"/>
        <v>14</v>
      </c>
      <c r="AI14" s="476"/>
      <c r="AJ14" s="476"/>
      <c r="AK14" s="476"/>
    </row>
    <row r="15" spans="1:37" s="461" customFormat="1" x14ac:dyDescent="0.2">
      <c r="A15" s="21"/>
      <c r="B15" s="230" t="s">
        <v>27</v>
      </c>
      <c r="C15" s="39"/>
      <c r="D15" s="132">
        <f t="shared" ca="1" si="0"/>
        <v>37965</v>
      </c>
      <c r="E15" s="133">
        <f t="shared" ca="1" si="1"/>
        <v>17</v>
      </c>
      <c r="F15" s="136"/>
      <c r="G15" s="132">
        <f t="shared" ca="1" si="2"/>
        <v>2887</v>
      </c>
      <c r="H15" s="133">
        <f t="shared" ca="1" si="3"/>
        <v>17</v>
      </c>
      <c r="I15" s="136"/>
      <c r="J15" s="132">
        <f t="shared" ca="1" si="4"/>
        <v>5491</v>
      </c>
      <c r="K15" s="133">
        <f t="shared" ca="1" si="5"/>
        <v>13</v>
      </c>
      <c r="L15" s="136"/>
      <c r="M15" s="132">
        <f t="shared" ca="1" si="6"/>
        <v>3569</v>
      </c>
      <c r="N15" s="133">
        <f t="shared" ca="1" si="7"/>
        <v>17</v>
      </c>
      <c r="O15" s="136"/>
      <c r="P15" s="132">
        <f t="shared" ca="1" si="8"/>
        <v>212</v>
      </c>
      <c r="Q15" s="133">
        <f t="shared" ca="1" si="9"/>
        <v>20</v>
      </c>
      <c r="R15" s="136"/>
      <c r="S15" s="132">
        <f t="shared" ca="1" si="10"/>
        <v>55144</v>
      </c>
      <c r="T15" s="133">
        <f t="shared" ca="1" si="11"/>
        <v>16</v>
      </c>
      <c r="AI15" s="476"/>
      <c r="AJ15" s="503"/>
      <c r="AK15" s="476"/>
    </row>
    <row r="16" spans="1:37" s="461" customFormat="1" x14ac:dyDescent="0.2">
      <c r="A16" s="21"/>
      <c r="B16" s="489" t="s">
        <v>382</v>
      </c>
      <c r="C16" s="39"/>
      <c r="D16" s="132">
        <f t="shared" ca="1" si="0"/>
        <v>18360</v>
      </c>
      <c r="E16" s="133">
        <f t="shared" ca="1" si="1"/>
        <v>17</v>
      </c>
      <c r="F16" s="136"/>
      <c r="G16" s="132">
        <f t="shared" ca="1" si="2"/>
        <v>1428</v>
      </c>
      <c r="H16" s="133">
        <f t="shared" ca="1" si="3"/>
        <v>19</v>
      </c>
      <c r="I16" s="136"/>
      <c r="J16" s="132">
        <f t="shared" ca="1" si="4"/>
        <v>2944</v>
      </c>
      <c r="K16" s="133">
        <f t="shared" ca="1" si="5"/>
        <v>15</v>
      </c>
      <c r="L16" s="136"/>
      <c r="M16" s="132">
        <f t="shared" ca="1" si="6"/>
        <v>1749</v>
      </c>
      <c r="N16" s="133">
        <f t="shared" ca="1" si="7"/>
        <v>20</v>
      </c>
      <c r="O16" s="136"/>
      <c r="P16" s="132">
        <f t="shared" ca="1" si="8"/>
        <v>102</v>
      </c>
      <c r="Q16" s="133">
        <f t="shared" ca="1" si="9"/>
        <v>22</v>
      </c>
      <c r="R16" s="136"/>
      <c r="S16" s="132">
        <f t="shared" ca="1" si="10"/>
        <v>27251</v>
      </c>
      <c r="T16" s="133">
        <f t="shared" ca="1" si="11"/>
        <v>17</v>
      </c>
      <c r="AI16" s="476"/>
      <c r="AJ16" s="476"/>
      <c r="AK16" s="476"/>
    </row>
    <row r="17" spans="1:37" s="461" customFormat="1" x14ac:dyDescent="0.2">
      <c r="A17" s="21"/>
      <c r="B17" s="489" t="s">
        <v>383</v>
      </c>
      <c r="C17" s="39"/>
      <c r="D17" s="132">
        <f t="shared" ca="1" si="0"/>
        <v>19605</v>
      </c>
      <c r="E17" s="133">
        <f t="shared" ca="1" si="1"/>
        <v>16</v>
      </c>
      <c r="F17" s="136"/>
      <c r="G17" s="132">
        <f t="shared" ca="1" si="2"/>
        <v>1459</v>
      </c>
      <c r="H17" s="133">
        <f t="shared" ca="1" si="3"/>
        <v>15</v>
      </c>
      <c r="I17" s="136"/>
      <c r="J17" s="132">
        <f t="shared" ca="1" si="4"/>
        <v>2547</v>
      </c>
      <c r="K17" s="133">
        <f t="shared" ca="1" si="5"/>
        <v>11</v>
      </c>
      <c r="L17" s="136"/>
      <c r="M17" s="132">
        <f t="shared" ca="1" si="6"/>
        <v>1820</v>
      </c>
      <c r="N17" s="133">
        <f t="shared" ca="1" si="7"/>
        <v>14</v>
      </c>
      <c r="O17" s="136"/>
      <c r="P17" s="132">
        <f t="shared" ca="1" si="8"/>
        <v>110</v>
      </c>
      <c r="Q17" s="133">
        <f t="shared" ca="1" si="9"/>
        <v>18</v>
      </c>
      <c r="R17" s="136"/>
      <c r="S17" s="132">
        <f t="shared" ca="1" si="10"/>
        <v>27893</v>
      </c>
      <c r="T17" s="133">
        <f t="shared" ca="1" si="11"/>
        <v>15</v>
      </c>
      <c r="AI17" s="476"/>
      <c r="AJ17" s="488" t="str">
        <f>"Table2c_"&amp;N6</f>
        <v>Table2c_2013</v>
      </c>
      <c r="AK17" s="476"/>
    </row>
    <row r="18" spans="1:37" s="461" customFormat="1" x14ac:dyDescent="0.2">
      <c r="A18" s="44"/>
      <c r="B18" s="233" t="s">
        <v>30</v>
      </c>
      <c r="C18" s="156"/>
      <c r="D18" s="386">
        <f t="shared" ca="1" si="0"/>
        <v>5368</v>
      </c>
      <c r="E18" s="504">
        <f t="shared" ca="1" si="1"/>
        <v>2</v>
      </c>
      <c r="F18" s="505"/>
      <c r="G18" s="386">
        <f t="shared" ca="1" si="2"/>
        <v>414</v>
      </c>
      <c r="H18" s="504">
        <f t="shared" ca="1" si="3"/>
        <v>2</v>
      </c>
      <c r="I18" s="505"/>
      <c r="J18" s="386">
        <f t="shared" ca="1" si="4"/>
        <v>839</v>
      </c>
      <c r="K18" s="504">
        <f t="shared" ca="1" si="5"/>
        <v>1</v>
      </c>
      <c r="L18" s="505"/>
      <c r="M18" s="386">
        <f t="shared" ca="1" si="6"/>
        <v>585</v>
      </c>
      <c r="N18" s="504">
        <f t="shared" ca="1" si="7"/>
        <v>1</v>
      </c>
      <c r="O18" s="505"/>
      <c r="P18" s="386">
        <f t="shared" ca="1" si="8"/>
        <v>30</v>
      </c>
      <c r="Q18" s="504">
        <f t="shared" ca="1" si="9"/>
        <v>0</v>
      </c>
      <c r="R18" s="505"/>
      <c r="S18" s="386">
        <f t="shared" ca="1" si="10"/>
        <v>8004</v>
      </c>
      <c r="T18" s="504">
        <f t="shared" ca="1" si="11"/>
        <v>2</v>
      </c>
      <c r="U18" s="482"/>
      <c r="AI18" s="476"/>
      <c r="AJ18" s="476"/>
      <c r="AK18" s="476"/>
    </row>
    <row r="19" spans="1:37" s="461" customFormat="1" x14ac:dyDescent="0.2">
      <c r="A19" s="21"/>
      <c r="B19" s="39"/>
      <c r="C19" s="39"/>
      <c r="D19" s="132"/>
      <c r="E19" s="136"/>
      <c r="F19" s="136"/>
      <c r="G19" s="132"/>
      <c r="H19" s="136"/>
      <c r="I19" s="136"/>
      <c r="J19" s="132"/>
      <c r="K19" s="136"/>
      <c r="L19" s="136"/>
      <c r="M19" s="132"/>
      <c r="N19" s="136"/>
      <c r="O19" s="136"/>
      <c r="P19" s="132"/>
      <c r="Q19" s="17"/>
      <c r="R19" s="17"/>
      <c r="S19" s="17"/>
      <c r="T19" s="113" t="s">
        <v>43</v>
      </c>
      <c r="AI19" s="476"/>
      <c r="AJ19" s="488">
        <f>IF(N4="At least the expected standard in all ELGs",0,IF(N4="A good level of development",9,IF(N4="Average point score",18)))</f>
        <v>9</v>
      </c>
      <c r="AK19" s="476"/>
    </row>
    <row r="20" spans="1:37" s="6" customFormat="1" ht="15" customHeight="1" x14ac:dyDescent="0.2">
      <c r="A20" s="462" t="s">
        <v>384</v>
      </c>
      <c r="B20" s="49"/>
      <c r="C20" s="49"/>
      <c r="D20" s="49"/>
      <c r="E20" s="36"/>
      <c r="F20" s="36"/>
      <c r="G20" s="114"/>
      <c r="H20" s="114"/>
      <c r="I20" s="114"/>
      <c r="J20" s="114"/>
      <c r="K20" s="114"/>
      <c r="L20" s="114"/>
      <c r="M20" s="114"/>
      <c r="N20" s="114"/>
      <c r="O20" s="114"/>
      <c r="P20" s="114"/>
      <c r="Q20" s="115"/>
      <c r="R20" s="115"/>
      <c r="S20" s="115"/>
      <c r="T20" s="115"/>
      <c r="U20" s="115"/>
      <c r="V20" s="115"/>
      <c r="W20" s="115"/>
      <c r="X20" s="115"/>
      <c r="Y20" s="115"/>
      <c r="Z20" s="115"/>
      <c r="AA20" s="115"/>
      <c r="AB20" s="115"/>
      <c r="AC20" s="115"/>
      <c r="AD20" s="115"/>
      <c r="AE20" s="115"/>
      <c r="AF20" s="115"/>
      <c r="AG20" s="116"/>
      <c r="AJ20" s="100"/>
    </row>
    <row r="21" spans="1:37" x14ac:dyDescent="0.2">
      <c r="A21" s="506" t="s">
        <v>385</v>
      </c>
      <c r="B21" s="507"/>
      <c r="C21" s="507"/>
      <c r="D21" s="507"/>
      <c r="E21" s="507"/>
      <c r="F21" s="507"/>
      <c r="G21" s="507"/>
      <c r="H21" s="507"/>
      <c r="I21" s="507"/>
      <c r="J21" s="507"/>
      <c r="K21" s="507"/>
      <c r="L21" s="507"/>
      <c r="M21" s="507"/>
      <c r="N21" s="507"/>
      <c r="O21" s="507"/>
      <c r="P21" s="508"/>
      <c r="Q21" s="508"/>
      <c r="R21" s="508"/>
      <c r="S21" s="508"/>
      <c r="T21" s="508"/>
      <c r="U21" s="508"/>
      <c r="V21" s="508"/>
      <c r="AH21" s="493"/>
      <c r="AI21" s="459"/>
      <c r="AJ21" s="509">
        <f>IF(N5="Girls",0,IF(N5="Boys",1,IF(N5="All",2)))</f>
        <v>2</v>
      </c>
      <c r="AK21" s="459"/>
    </row>
    <row r="22" spans="1:37" ht="26.25" customHeight="1" x14ac:dyDescent="0.2">
      <c r="A22" s="661" t="s">
        <v>414</v>
      </c>
      <c r="B22" s="675"/>
      <c r="C22" s="675"/>
      <c r="D22" s="675"/>
      <c r="E22" s="675"/>
      <c r="F22" s="675"/>
      <c r="G22" s="675"/>
      <c r="H22" s="675"/>
      <c r="I22" s="675"/>
      <c r="J22" s="675"/>
      <c r="K22" s="675"/>
      <c r="L22" s="675"/>
      <c r="M22" s="675"/>
      <c r="N22" s="675"/>
      <c r="O22" s="675"/>
      <c r="P22" s="675"/>
      <c r="Q22" s="675"/>
      <c r="R22" s="675"/>
      <c r="S22" s="675"/>
      <c r="T22" s="675"/>
      <c r="U22" s="675"/>
      <c r="V22" s="510"/>
      <c r="AH22" s="493"/>
      <c r="AI22" s="459"/>
      <c r="AK22" s="459"/>
    </row>
    <row r="23" spans="1:37" ht="12.75" x14ac:dyDescent="0.2">
      <c r="A23" s="282" t="s">
        <v>408</v>
      </c>
      <c r="B23" s="511"/>
      <c r="C23" s="511"/>
      <c r="D23" s="511"/>
      <c r="E23" s="511"/>
      <c r="F23" s="511"/>
      <c r="G23" s="511"/>
      <c r="H23" s="511"/>
      <c r="I23" s="511"/>
      <c r="J23" s="511"/>
      <c r="K23" s="511"/>
      <c r="L23" s="511"/>
      <c r="M23" s="511"/>
      <c r="N23" s="511"/>
      <c r="O23" s="511"/>
      <c r="P23" s="511"/>
      <c r="Q23" s="511"/>
      <c r="R23" s="511"/>
      <c r="S23" s="511"/>
      <c r="T23" s="511"/>
      <c r="U23" s="511"/>
      <c r="V23" s="510"/>
      <c r="AH23" s="493"/>
      <c r="AI23" s="459"/>
      <c r="AK23" s="459"/>
    </row>
    <row r="24" spans="1:37" ht="12.75" customHeight="1" x14ac:dyDescent="0.2">
      <c r="A24" s="661" t="s">
        <v>402</v>
      </c>
      <c r="B24" s="661"/>
      <c r="C24" s="661"/>
      <c r="D24" s="661"/>
      <c r="E24" s="661"/>
      <c r="F24" s="661"/>
      <c r="G24" s="661"/>
      <c r="H24" s="661"/>
      <c r="I24" s="661"/>
      <c r="J24" s="676"/>
      <c r="K24" s="676"/>
      <c r="L24" s="676"/>
      <c r="M24" s="676"/>
      <c r="N24" s="676"/>
      <c r="O24" s="676"/>
      <c r="P24" s="676"/>
      <c r="Q24" s="676"/>
      <c r="R24" s="676"/>
      <c r="S24" s="676"/>
      <c r="T24" s="676"/>
      <c r="U24" s="676"/>
      <c r="V24" s="676"/>
      <c r="W24" s="497"/>
      <c r="AI24" s="459"/>
      <c r="AJ24" s="459"/>
    </row>
    <row r="25" spans="1:37" ht="12.75" customHeight="1" x14ac:dyDescent="0.2">
      <c r="A25" s="661" t="s">
        <v>403</v>
      </c>
      <c r="B25" s="676"/>
      <c r="C25" s="676"/>
      <c r="D25" s="676"/>
      <c r="E25" s="676"/>
      <c r="F25" s="676"/>
      <c r="G25" s="676"/>
      <c r="H25" s="676"/>
      <c r="I25" s="676"/>
      <c r="J25" s="676"/>
      <c r="K25" s="676"/>
      <c r="L25" s="676"/>
      <c r="M25" s="676"/>
      <c r="N25" s="676"/>
      <c r="O25" s="676"/>
      <c r="P25" s="676"/>
      <c r="Q25" s="676"/>
      <c r="R25" s="676"/>
      <c r="S25" s="676"/>
      <c r="T25" s="676"/>
      <c r="U25" s="676"/>
      <c r="V25" s="676"/>
      <c r="W25" s="497"/>
      <c r="AI25" s="459"/>
      <c r="AJ25" s="459"/>
    </row>
    <row r="26" spans="1:37" ht="23.25" customHeight="1" x14ac:dyDescent="0.2">
      <c r="A26" s="661" t="s">
        <v>404</v>
      </c>
      <c r="B26" s="676"/>
      <c r="C26" s="676"/>
      <c r="D26" s="676"/>
      <c r="E26" s="676"/>
      <c r="F26" s="676"/>
      <c r="G26" s="676"/>
      <c r="H26" s="676"/>
      <c r="I26" s="676"/>
      <c r="J26" s="676"/>
      <c r="K26" s="676"/>
      <c r="L26" s="676"/>
      <c r="M26" s="676"/>
      <c r="N26" s="676"/>
      <c r="O26" s="676"/>
      <c r="P26" s="676"/>
      <c r="Q26" s="676"/>
      <c r="R26" s="676"/>
      <c r="S26" s="676"/>
      <c r="T26" s="676"/>
      <c r="U26" s="676"/>
      <c r="V26" s="512"/>
      <c r="W26" s="497"/>
      <c r="AI26" s="459"/>
      <c r="AJ26" s="459"/>
    </row>
    <row r="27" spans="1:37" x14ac:dyDescent="0.2">
      <c r="A27" s="459" t="s">
        <v>405</v>
      </c>
    </row>
    <row r="29" spans="1:37" x14ac:dyDescent="0.2">
      <c r="A29" s="465" t="s">
        <v>316</v>
      </c>
      <c r="B29" s="462"/>
      <c r="C29" s="462"/>
      <c r="D29" s="462"/>
      <c r="E29" s="462"/>
      <c r="F29" s="462"/>
      <c r="G29" s="462"/>
      <c r="H29" s="462"/>
      <c r="I29" s="462"/>
      <c r="AA29" s="460"/>
      <c r="AI29" s="459"/>
      <c r="AJ29" s="459"/>
      <c r="AK29" s="459"/>
    </row>
    <row r="30" spans="1:37" ht="12.75" customHeight="1" x14ac:dyDescent="0.2">
      <c r="A30" s="462" t="s">
        <v>415</v>
      </c>
      <c r="B30" s="462"/>
      <c r="C30" s="494"/>
      <c r="D30" s="494"/>
      <c r="E30" s="494"/>
      <c r="F30" s="495"/>
      <c r="G30" s="495"/>
      <c r="H30" s="495"/>
      <c r="I30" s="494"/>
      <c r="J30" s="494"/>
      <c r="K30" s="494"/>
      <c r="L30" s="461"/>
      <c r="M30" s="461"/>
      <c r="N30" s="461"/>
      <c r="O30" s="494"/>
      <c r="P30" s="494"/>
      <c r="Q30" s="497"/>
      <c r="AE30" s="460"/>
      <c r="AI30" s="459"/>
      <c r="AJ30" s="459"/>
      <c r="AK30" s="459"/>
    </row>
  </sheetData>
  <sheetProtection sheet="1" objects="1" scenarios="1"/>
  <mergeCells count="17">
    <mergeCell ref="S8:T8"/>
    <mergeCell ref="A22:U22"/>
    <mergeCell ref="A24:V24"/>
    <mergeCell ref="A25:V25"/>
    <mergeCell ref="A26:U26"/>
    <mergeCell ref="A8:B9"/>
    <mergeCell ref="D8:E8"/>
    <mergeCell ref="G8:H8"/>
    <mergeCell ref="J8:K8"/>
    <mergeCell ref="M8:N8"/>
    <mergeCell ref="P8:Q8"/>
    <mergeCell ref="N6:U6"/>
    <mergeCell ref="A2:D2"/>
    <mergeCell ref="M3:U3"/>
    <mergeCell ref="A4:K5"/>
    <mergeCell ref="N4:U4"/>
    <mergeCell ref="N5:U5"/>
  </mergeCells>
  <conditionalFormatting sqref="E10:E18 H10:H18 K10:K18 N10:N18 Q10:Q18 T10:T18">
    <cfRule type="expression" dxfId="4" priority="1">
      <formula>$N$4="Average point score"</formula>
    </cfRule>
  </conditionalFormatting>
  <dataValidations count="2">
    <dataValidation type="list" allowBlank="1" showInputMessage="1" showErrorMessage="1" sqref="N5:U5 JJ5:JQ5 TF5:TM5 ADB5:ADI5 AMX5:ANE5 AWT5:AXA5 BGP5:BGW5 BQL5:BQS5 CAH5:CAO5 CKD5:CKK5 CTZ5:CUG5 DDV5:DEC5 DNR5:DNY5 DXN5:DXU5 EHJ5:EHQ5 ERF5:ERM5 FBB5:FBI5 FKX5:FLE5 FUT5:FVA5 GEP5:GEW5 GOL5:GOS5 GYH5:GYO5 HID5:HIK5 HRZ5:HSG5 IBV5:ICC5 ILR5:ILY5 IVN5:IVU5 JFJ5:JFQ5 JPF5:JPM5 JZB5:JZI5 KIX5:KJE5 KST5:KTA5 LCP5:LCW5 LML5:LMS5 LWH5:LWO5 MGD5:MGK5 MPZ5:MQG5 MZV5:NAC5 NJR5:NJY5 NTN5:NTU5 ODJ5:ODQ5 ONF5:ONM5 OXB5:OXI5 PGX5:PHE5 PQT5:PRA5 QAP5:QAW5 QKL5:QKS5 QUH5:QUO5 RED5:REK5 RNZ5:ROG5 RXV5:RYC5 SHR5:SHY5 SRN5:SRU5 TBJ5:TBQ5 TLF5:TLM5 TVB5:TVI5 UEX5:UFE5 UOT5:UPA5 UYP5:UYW5 VIL5:VIS5 VSH5:VSO5 WCD5:WCK5 WLZ5:WMG5 WVV5:WWC5 N65541:U65541 JJ65541:JQ65541 TF65541:TM65541 ADB65541:ADI65541 AMX65541:ANE65541 AWT65541:AXA65541 BGP65541:BGW65541 BQL65541:BQS65541 CAH65541:CAO65541 CKD65541:CKK65541 CTZ65541:CUG65541 DDV65541:DEC65541 DNR65541:DNY65541 DXN65541:DXU65541 EHJ65541:EHQ65541 ERF65541:ERM65541 FBB65541:FBI65541 FKX65541:FLE65541 FUT65541:FVA65541 GEP65541:GEW65541 GOL65541:GOS65541 GYH65541:GYO65541 HID65541:HIK65541 HRZ65541:HSG65541 IBV65541:ICC65541 ILR65541:ILY65541 IVN65541:IVU65541 JFJ65541:JFQ65541 JPF65541:JPM65541 JZB65541:JZI65541 KIX65541:KJE65541 KST65541:KTA65541 LCP65541:LCW65541 LML65541:LMS65541 LWH65541:LWO65541 MGD65541:MGK65541 MPZ65541:MQG65541 MZV65541:NAC65541 NJR65541:NJY65541 NTN65541:NTU65541 ODJ65541:ODQ65541 ONF65541:ONM65541 OXB65541:OXI65541 PGX65541:PHE65541 PQT65541:PRA65541 QAP65541:QAW65541 QKL65541:QKS65541 QUH65541:QUO65541 RED65541:REK65541 RNZ65541:ROG65541 RXV65541:RYC65541 SHR65541:SHY65541 SRN65541:SRU65541 TBJ65541:TBQ65541 TLF65541:TLM65541 TVB65541:TVI65541 UEX65541:UFE65541 UOT65541:UPA65541 UYP65541:UYW65541 VIL65541:VIS65541 VSH65541:VSO65541 WCD65541:WCK65541 WLZ65541:WMG65541 WVV65541:WWC65541 N131077:U131077 JJ131077:JQ131077 TF131077:TM131077 ADB131077:ADI131077 AMX131077:ANE131077 AWT131077:AXA131077 BGP131077:BGW131077 BQL131077:BQS131077 CAH131077:CAO131077 CKD131077:CKK131077 CTZ131077:CUG131077 DDV131077:DEC131077 DNR131077:DNY131077 DXN131077:DXU131077 EHJ131077:EHQ131077 ERF131077:ERM131077 FBB131077:FBI131077 FKX131077:FLE131077 FUT131077:FVA131077 GEP131077:GEW131077 GOL131077:GOS131077 GYH131077:GYO131077 HID131077:HIK131077 HRZ131077:HSG131077 IBV131077:ICC131077 ILR131077:ILY131077 IVN131077:IVU131077 JFJ131077:JFQ131077 JPF131077:JPM131077 JZB131077:JZI131077 KIX131077:KJE131077 KST131077:KTA131077 LCP131077:LCW131077 LML131077:LMS131077 LWH131077:LWO131077 MGD131077:MGK131077 MPZ131077:MQG131077 MZV131077:NAC131077 NJR131077:NJY131077 NTN131077:NTU131077 ODJ131077:ODQ131077 ONF131077:ONM131077 OXB131077:OXI131077 PGX131077:PHE131077 PQT131077:PRA131077 QAP131077:QAW131077 QKL131077:QKS131077 QUH131077:QUO131077 RED131077:REK131077 RNZ131077:ROG131077 RXV131077:RYC131077 SHR131077:SHY131077 SRN131077:SRU131077 TBJ131077:TBQ131077 TLF131077:TLM131077 TVB131077:TVI131077 UEX131077:UFE131077 UOT131077:UPA131077 UYP131077:UYW131077 VIL131077:VIS131077 VSH131077:VSO131077 WCD131077:WCK131077 WLZ131077:WMG131077 WVV131077:WWC131077 N196613:U196613 JJ196613:JQ196613 TF196613:TM196613 ADB196613:ADI196613 AMX196613:ANE196613 AWT196613:AXA196613 BGP196613:BGW196613 BQL196613:BQS196613 CAH196613:CAO196613 CKD196613:CKK196613 CTZ196613:CUG196613 DDV196613:DEC196613 DNR196613:DNY196613 DXN196613:DXU196613 EHJ196613:EHQ196613 ERF196613:ERM196613 FBB196613:FBI196613 FKX196613:FLE196613 FUT196613:FVA196613 GEP196613:GEW196613 GOL196613:GOS196613 GYH196613:GYO196613 HID196613:HIK196613 HRZ196613:HSG196613 IBV196613:ICC196613 ILR196613:ILY196613 IVN196613:IVU196613 JFJ196613:JFQ196613 JPF196613:JPM196613 JZB196613:JZI196613 KIX196613:KJE196613 KST196613:KTA196613 LCP196613:LCW196613 LML196613:LMS196613 LWH196613:LWO196613 MGD196613:MGK196613 MPZ196613:MQG196613 MZV196613:NAC196613 NJR196613:NJY196613 NTN196613:NTU196613 ODJ196613:ODQ196613 ONF196613:ONM196613 OXB196613:OXI196613 PGX196613:PHE196613 PQT196613:PRA196613 QAP196613:QAW196613 QKL196613:QKS196613 QUH196613:QUO196613 RED196613:REK196613 RNZ196613:ROG196613 RXV196613:RYC196613 SHR196613:SHY196613 SRN196613:SRU196613 TBJ196613:TBQ196613 TLF196613:TLM196613 TVB196613:TVI196613 UEX196613:UFE196613 UOT196613:UPA196613 UYP196613:UYW196613 VIL196613:VIS196613 VSH196613:VSO196613 WCD196613:WCK196613 WLZ196613:WMG196613 WVV196613:WWC196613 N262149:U262149 JJ262149:JQ262149 TF262149:TM262149 ADB262149:ADI262149 AMX262149:ANE262149 AWT262149:AXA262149 BGP262149:BGW262149 BQL262149:BQS262149 CAH262149:CAO262149 CKD262149:CKK262149 CTZ262149:CUG262149 DDV262149:DEC262149 DNR262149:DNY262149 DXN262149:DXU262149 EHJ262149:EHQ262149 ERF262149:ERM262149 FBB262149:FBI262149 FKX262149:FLE262149 FUT262149:FVA262149 GEP262149:GEW262149 GOL262149:GOS262149 GYH262149:GYO262149 HID262149:HIK262149 HRZ262149:HSG262149 IBV262149:ICC262149 ILR262149:ILY262149 IVN262149:IVU262149 JFJ262149:JFQ262149 JPF262149:JPM262149 JZB262149:JZI262149 KIX262149:KJE262149 KST262149:KTA262149 LCP262149:LCW262149 LML262149:LMS262149 LWH262149:LWO262149 MGD262149:MGK262149 MPZ262149:MQG262149 MZV262149:NAC262149 NJR262149:NJY262149 NTN262149:NTU262149 ODJ262149:ODQ262149 ONF262149:ONM262149 OXB262149:OXI262149 PGX262149:PHE262149 PQT262149:PRA262149 QAP262149:QAW262149 QKL262149:QKS262149 QUH262149:QUO262149 RED262149:REK262149 RNZ262149:ROG262149 RXV262149:RYC262149 SHR262149:SHY262149 SRN262149:SRU262149 TBJ262149:TBQ262149 TLF262149:TLM262149 TVB262149:TVI262149 UEX262149:UFE262149 UOT262149:UPA262149 UYP262149:UYW262149 VIL262149:VIS262149 VSH262149:VSO262149 WCD262149:WCK262149 WLZ262149:WMG262149 WVV262149:WWC262149 N327685:U327685 JJ327685:JQ327685 TF327685:TM327685 ADB327685:ADI327685 AMX327685:ANE327685 AWT327685:AXA327685 BGP327685:BGW327685 BQL327685:BQS327685 CAH327685:CAO327685 CKD327685:CKK327685 CTZ327685:CUG327685 DDV327685:DEC327685 DNR327685:DNY327685 DXN327685:DXU327685 EHJ327685:EHQ327685 ERF327685:ERM327685 FBB327685:FBI327685 FKX327685:FLE327685 FUT327685:FVA327685 GEP327685:GEW327685 GOL327685:GOS327685 GYH327685:GYO327685 HID327685:HIK327685 HRZ327685:HSG327685 IBV327685:ICC327685 ILR327685:ILY327685 IVN327685:IVU327685 JFJ327685:JFQ327685 JPF327685:JPM327685 JZB327685:JZI327685 KIX327685:KJE327685 KST327685:KTA327685 LCP327685:LCW327685 LML327685:LMS327685 LWH327685:LWO327685 MGD327685:MGK327685 MPZ327685:MQG327685 MZV327685:NAC327685 NJR327685:NJY327685 NTN327685:NTU327685 ODJ327685:ODQ327685 ONF327685:ONM327685 OXB327685:OXI327685 PGX327685:PHE327685 PQT327685:PRA327685 QAP327685:QAW327685 QKL327685:QKS327685 QUH327685:QUO327685 RED327685:REK327685 RNZ327685:ROG327685 RXV327685:RYC327685 SHR327685:SHY327685 SRN327685:SRU327685 TBJ327685:TBQ327685 TLF327685:TLM327685 TVB327685:TVI327685 UEX327685:UFE327685 UOT327685:UPA327685 UYP327685:UYW327685 VIL327685:VIS327685 VSH327685:VSO327685 WCD327685:WCK327685 WLZ327685:WMG327685 WVV327685:WWC327685 N393221:U393221 JJ393221:JQ393221 TF393221:TM393221 ADB393221:ADI393221 AMX393221:ANE393221 AWT393221:AXA393221 BGP393221:BGW393221 BQL393221:BQS393221 CAH393221:CAO393221 CKD393221:CKK393221 CTZ393221:CUG393221 DDV393221:DEC393221 DNR393221:DNY393221 DXN393221:DXU393221 EHJ393221:EHQ393221 ERF393221:ERM393221 FBB393221:FBI393221 FKX393221:FLE393221 FUT393221:FVA393221 GEP393221:GEW393221 GOL393221:GOS393221 GYH393221:GYO393221 HID393221:HIK393221 HRZ393221:HSG393221 IBV393221:ICC393221 ILR393221:ILY393221 IVN393221:IVU393221 JFJ393221:JFQ393221 JPF393221:JPM393221 JZB393221:JZI393221 KIX393221:KJE393221 KST393221:KTA393221 LCP393221:LCW393221 LML393221:LMS393221 LWH393221:LWO393221 MGD393221:MGK393221 MPZ393221:MQG393221 MZV393221:NAC393221 NJR393221:NJY393221 NTN393221:NTU393221 ODJ393221:ODQ393221 ONF393221:ONM393221 OXB393221:OXI393221 PGX393221:PHE393221 PQT393221:PRA393221 QAP393221:QAW393221 QKL393221:QKS393221 QUH393221:QUO393221 RED393221:REK393221 RNZ393221:ROG393221 RXV393221:RYC393221 SHR393221:SHY393221 SRN393221:SRU393221 TBJ393221:TBQ393221 TLF393221:TLM393221 TVB393221:TVI393221 UEX393221:UFE393221 UOT393221:UPA393221 UYP393221:UYW393221 VIL393221:VIS393221 VSH393221:VSO393221 WCD393221:WCK393221 WLZ393221:WMG393221 WVV393221:WWC393221 N458757:U458757 JJ458757:JQ458757 TF458757:TM458757 ADB458757:ADI458757 AMX458757:ANE458757 AWT458757:AXA458757 BGP458757:BGW458757 BQL458757:BQS458757 CAH458757:CAO458757 CKD458757:CKK458757 CTZ458757:CUG458757 DDV458757:DEC458757 DNR458757:DNY458757 DXN458757:DXU458757 EHJ458757:EHQ458757 ERF458757:ERM458757 FBB458757:FBI458757 FKX458757:FLE458757 FUT458757:FVA458757 GEP458757:GEW458757 GOL458757:GOS458757 GYH458757:GYO458757 HID458757:HIK458757 HRZ458757:HSG458757 IBV458757:ICC458757 ILR458757:ILY458757 IVN458757:IVU458757 JFJ458757:JFQ458757 JPF458757:JPM458757 JZB458757:JZI458757 KIX458757:KJE458757 KST458757:KTA458757 LCP458757:LCW458757 LML458757:LMS458757 LWH458757:LWO458757 MGD458757:MGK458757 MPZ458757:MQG458757 MZV458757:NAC458757 NJR458757:NJY458757 NTN458757:NTU458757 ODJ458757:ODQ458757 ONF458757:ONM458757 OXB458757:OXI458757 PGX458757:PHE458757 PQT458757:PRA458757 QAP458757:QAW458757 QKL458757:QKS458757 QUH458757:QUO458757 RED458757:REK458757 RNZ458757:ROG458757 RXV458757:RYC458757 SHR458757:SHY458757 SRN458757:SRU458757 TBJ458757:TBQ458757 TLF458757:TLM458757 TVB458757:TVI458757 UEX458757:UFE458757 UOT458757:UPA458757 UYP458757:UYW458757 VIL458757:VIS458757 VSH458757:VSO458757 WCD458757:WCK458757 WLZ458757:WMG458757 WVV458757:WWC458757 N524293:U524293 JJ524293:JQ524293 TF524293:TM524293 ADB524293:ADI524293 AMX524293:ANE524293 AWT524293:AXA524293 BGP524293:BGW524293 BQL524293:BQS524293 CAH524293:CAO524293 CKD524293:CKK524293 CTZ524293:CUG524293 DDV524293:DEC524293 DNR524293:DNY524293 DXN524293:DXU524293 EHJ524293:EHQ524293 ERF524293:ERM524293 FBB524293:FBI524293 FKX524293:FLE524293 FUT524293:FVA524293 GEP524293:GEW524293 GOL524293:GOS524293 GYH524293:GYO524293 HID524293:HIK524293 HRZ524293:HSG524293 IBV524293:ICC524293 ILR524293:ILY524293 IVN524293:IVU524293 JFJ524293:JFQ524293 JPF524293:JPM524293 JZB524293:JZI524293 KIX524293:KJE524293 KST524293:KTA524293 LCP524293:LCW524293 LML524293:LMS524293 LWH524293:LWO524293 MGD524293:MGK524293 MPZ524293:MQG524293 MZV524293:NAC524293 NJR524293:NJY524293 NTN524293:NTU524293 ODJ524293:ODQ524293 ONF524293:ONM524293 OXB524293:OXI524293 PGX524293:PHE524293 PQT524293:PRA524293 QAP524293:QAW524293 QKL524293:QKS524293 QUH524293:QUO524293 RED524293:REK524293 RNZ524293:ROG524293 RXV524293:RYC524293 SHR524293:SHY524293 SRN524293:SRU524293 TBJ524293:TBQ524293 TLF524293:TLM524293 TVB524293:TVI524293 UEX524293:UFE524293 UOT524293:UPA524293 UYP524293:UYW524293 VIL524293:VIS524293 VSH524293:VSO524293 WCD524293:WCK524293 WLZ524293:WMG524293 WVV524293:WWC524293 N589829:U589829 JJ589829:JQ589829 TF589829:TM589829 ADB589829:ADI589829 AMX589829:ANE589829 AWT589829:AXA589829 BGP589829:BGW589829 BQL589829:BQS589829 CAH589829:CAO589829 CKD589829:CKK589829 CTZ589829:CUG589829 DDV589829:DEC589829 DNR589829:DNY589829 DXN589829:DXU589829 EHJ589829:EHQ589829 ERF589829:ERM589829 FBB589829:FBI589829 FKX589829:FLE589829 FUT589829:FVA589829 GEP589829:GEW589829 GOL589829:GOS589829 GYH589829:GYO589829 HID589829:HIK589829 HRZ589829:HSG589829 IBV589829:ICC589829 ILR589829:ILY589829 IVN589829:IVU589829 JFJ589829:JFQ589829 JPF589829:JPM589829 JZB589829:JZI589829 KIX589829:KJE589829 KST589829:KTA589829 LCP589829:LCW589829 LML589829:LMS589829 LWH589829:LWO589829 MGD589829:MGK589829 MPZ589829:MQG589829 MZV589829:NAC589829 NJR589829:NJY589829 NTN589829:NTU589829 ODJ589829:ODQ589829 ONF589829:ONM589829 OXB589829:OXI589829 PGX589829:PHE589829 PQT589829:PRA589829 QAP589829:QAW589829 QKL589829:QKS589829 QUH589829:QUO589829 RED589829:REK589829 RNZ589829:ROG589829 RXV589829:RYC589829 SHR589829:SHY589829 SRN589829:SRU589829 TBJ589829:TBQ589829 TLF589829:TLM589829 TVB589829:TVI589829 UEX589829:UFE589829 UOT589829:UPA589829 UYP589829:UYW589829 VIL589829:VIS589829 VSH589829:VSO589829 WCD589829:WCK589829 WLZ589829:WMG589829 WVV589829:WWC589829 N655365:U655365 JJ655365:JQ655365 TF655365:TM655365 ADB655365:ADI655365 AMX655365:ANE655365 AWT655365:AXA655365 BGP655365:BGW655365 BQL655365:BQS655365 CAH655365:CAO655365 CKD655365:CKK655365 CTZ655365:CUG655365 DDV655365:DEC655365 DNR655365:DNY655365 DXN655365:DXU655365 EHJ655365:EHQ655365 ERF655365:ERM655365 FBB655365:FBI655365 FKX655365:FLE655365 FUT655365:FVA655365 GEP655365:GEW655365 GOL655365:GOS655365 GYH655365:GYO655365 HID655365:HIK655365 HRZ655365:HSG655365 IBV655365:ICC655365 ILR655365:ILY655365 IVN655365:IVU655365 JFJ655365:JFQ655365 JPF655365:JPM655365 JZB655365:JZI655365 KIX655365:KJE655365 KST655365:KTA655365 LCP655365:LCW655365 LML655365:LMS655365 LWH655365:LWO655365 MGD655365:MGK655365 MPZ655365:MQG655365 MZV655365:NAC655365 NJR655365:NJY655365 NTN655365:NTU655365 ODJ655365:ODQ655365 ONF655365:ONM655365 OXB655365:OXI655365 PGX655365:PHE655365 PQT655365:PRA655365 QAP655365:QAW655365 QKL655365:QKS655365 QUH655365:QUO655365 RED655365:REK655365 RNZ655365:ROG655365 RXV655365:RYC655365 SHR655365:SHY655365 SRN655365:SRU655365 TBJ655365:TBQ655365 TLF655365:TLM655365 TVB655365:TVI655365 UEX655365:UFE655365 UOT655365:UPA655365 UYP655365:UYW655365 VIL655365:VIS655365 VSH655365:VSO655365 WCD655365:WCK655365 WLZ655365:WMG655365 WVV655365:WWC655365 N720901:U720901 JJ720901:JQ720901 TF720901:TM720901 ADB720901:ADI720901 AMX720901:ANE720901 AWT720901:AXA720901 BGP720901:BGW720901 BQL720901:BQS720901 CAH720901:CAO720901 CKD720901:CKK720901 CTZ720901:CUG720901 DDV720901:DEC720901 DNR720901:DNY720901 DXN720901:DXU720901 EHJ720901:EHQ720901 ERF720901:ERM720901 FBB720901:FBI720901 FKX720901:FLE720901 FUT720901:FVA720901 GEP720901:GEW720901 GOL720901:GOS720901 GYH720901:GYO720901 HID720901:HIK720901 HRZ720901:HSG720901 IBV720901:ICC720901 ILR720901:ILY720901 IVN720901:IVU720901 JFJ720901:JFQ720901 JPF720901:JPM720901 JZB720901:JZI720901 KIX720901:KJE720901 KST720901:KTA720901 LCP720901:LCW720901 LML720901:LMS720901 LWH720901:LWO720901 MGD720901:MGK720901 MPZ720901:MQG720901 MZV720901:NAC720901 NJR720901:NJY720901 NTN720901:NTU720901 ODJ720901:ODQ720901 ONF720901:ONM720901 OXB720901:OXI720901 PGX720901:PHE720901 PQT720901:PRA720901 QAP720901:QAW720901 QKL720901:QKS720901 QUH720901:QUO720901 RED720901:REK720901 RNZ720901:ROG720901 RXV720901:RYC720901 SHR720901:SHY720901 SRN720901:SRU720901 TBJ720901:TBQ720901 TLF720901:TLM720901 TVB720901:TVI720901 UEX720901:UFE720901 UOT720901:UPA720901 UYP720901:UYW720901 VIL720901:VIS720901 VSH720901:VSO720901 WCD720901:WCK720901 WLZ720901:WMG720901 WVV720901:WWC720901 N786437:U786437 JJ786437:JQ786437 TF786437:TM786437 ADB786437:ADI786437 AMX786437:ANE786437 AWT786437:AXA786437 BGP786437:BGW786437 BQL786437:BQS786437 CAH786437:CAO786437 CKD786437:CKK786437 CTZ786437:CUG786437 DDV786437:DEC786437 DNR786437:DNY786437 DXN786437:DXU786437 EHJ786437:EHQ786437 ERF786437:ERM786437 FBB786437:FBI786437 FKX786437:FLE786437 FUT786437:FVA786437 GEP786437:GEW786437 GOL786437:GOS786437 GYH786437:GYO786437 HID786437:HIK786437 HRZ786437:HSG786437 IBV786437:ICC786437 ILR786437:ILY786437 IVN786437:IVU786437 JFJ786437:JFQ786437 JPF786437:JPM786437 JZB786437:JZI786437 KIX786437:KJE786437 KST786437:KTA786437 LCP786437:LCW786437 LML786437:LMS786437 LWH786437:LWO786437 MGD786437:MGK786437 MPZ786437:MQG786437 MZV786437:NAC786437 NJR786437:NJY786437 NTN786437:NTU786437 ODJ786437:ODQ786437 ONF786437:ONM786437 OXB786437:OXI786437 PGX786437:PHE786437 PQT786437:PRA786437 QAP786437:QAW786437 QKL786437:QKS786437 QUH786437:QUO786437 RED786437:REK786437 RNZ786437:ROG786437 RXV786437:RYC786437 SHR786437:SHY786437 SRN786437:SRU786437 TBJ786437:TBQ786437 TLF786437:TLM786437 TVB786437:TVI786437 UEX786437:UFE786437 UOT786437:UPA786437 UYP786437:UYW786437 VIL786437:VIS786437 VSH786437:VSO786437 WCD786437:WCK786437 WLZ786437:WMG786437 WVV786437:WWC786437 N851973:U851973 JJ851973:JQ851973 TF851973:TM851973 ADB851973:ADI851973 AMX851973:ANE851973 AWT851973:AXA851973 BGP851973:BGW851973 BQL851973:BQS851973 CAH851973:CAO851973 CKD851973:CKK851973 CTZ851973:CUG851973 DDV851973:DEC851973 DNR851973:DNY851973 DXN851973:DXU851973 EHJ851973:EHQ851973 ERF851973:ERM851973 FBB851973:FBI851973 FKX851973:FLE851973 FUT851973:FVA851973 GEP851973:GEW851973 GOL851973:GOS851973 GYH851973:GYO851973 HID851973:HIK851973 HRZ851973:HSG851973 IBV851973:ICC851973 ILR851973:ILY851973 IVN851973:IVU851973 JFJ851973:JFQ851973 JPF851973:JPM851973 JZB851973:JZI851973 KIX851973:KJE851973 KST851973:KTA851973 LCP851973:LCW851973 LML851973:LMS851973 LWH851973:LWO851973 MGD851973:MGK851973 MPZ851973:MQG851973 MZV851973:NAC851973 NJR851973:NJY851973 NTN851973:NTU851973 ODJ851973:ODQ851973 ONF851973:ONM851973 OXB851973:OXI851973 PGX851973:PHE851973 PQT851973:PRA851973 QAP851973:QAW851973 QKL851973:QKS851973 QUH851973:QUO851973 RED851973:REK851973 RNZ851973:ROG851973 RXV851973:RYC851973 SHR851973:SHY851973 SRN851973:SRU851973 TBJ851973:TBQ851973 TLF851973:TLM851973 TVB851973:TVI851973 UEX851973:UFE851973 UOT851973:UPA851973 UYP851973:UYW851973 VIL851973:VIS851973 VSH851973:VSO851973 WCD851973:WCK851973 WLZ851973:WMG851973 WVV851973:WWC851973 N917509:U917509 JJ917509:JQ917509 TF917509:TM917509 ADB917509:ADI917509 AMX917509:ANE917509 AWT917509:AXA917509 BGP917509:BGW917509 BQL917509:BQS917509 CAH917509:CAO917509 CKD917509:CKK917509 CTZ917509:CUG917509 DDV917509:DEC917509 DNR917509:DNY917509 DXN917509:DXU917509 EHJ917509:EHQ917509 ERF917509:ERM917509 FBB917509:FBI917509 FKX917509:FLE917509 FUT917509:FVA917509 GEP917509:GEW917509 GOL917509:GOS917509 GYH917509:GYO917509 HID917509:HIK917509 HRZ917509:HSG917509 IBV917509:ICC917509 ILR917509:ILY917509 IVN917509:IVU917509 JFJ917509:JFQ917509 JPF917509:JPM917509 JZB917509:JZI917509 KIX917509:KJE917509 KST917509:KTA917509 LCP917509:LCW917509 LML917509:LMS917509 LWH917509:LWO917509 MGD917509:MGK917509 MPZ917509:MQG917509 MZV917509:NAC917509 NJR917509:NJY917509 NTN917509:NTU917509 ODJ917509:ODQ917509 ONF917509:ONM917509 OXB917509:OXI917509 PGX917509:PHE917509 PQT917509:PRA917509 QAP917509:QAW917509 QKL917509:QKS917509 QUH917509:QUO917509 RED917509:REK917509 RNZ917509:ROG917509 RXV917509:RYC917509 SHR917509:SHY917509 SRN917509:SRU917509 TBJ917509:TBQ917509 TLF917509:TLM917509 TVB917509:TVI917509 UEX917509:UFE917509 UOT917509:UPA917509 UYP917509:UYW917509 VIL917509:VIS917509 VSH917509:VSO917509 WCD917509:WCK917509 WLZ917509:WMG917509 WVV917509:WWC917509 N983045:U983045 JJ983045:JQ983045 TF983045:TM983045 ADB983045:ADI983045 AMX983045:ANE983045 AWT983045:AXA983045 BGP983045:BGW983045 BQL983045:BQS983045 CAH983045:CAO983045 CKD983045:CKK983045 CTZ983045:CUG983045 DDV983045:DEC983045 DNR983045:DNY983045 DXN983045:DXU983045 EHJ983045:EHQ983045 ERF983045:ERM983045 FBB983045:FBI983045 FKX983045:FLE983045 FUT983045:FVA983045 GEP983045:GEW983045 GOL983045:GOS983045 GYH983045:GYO983045 HID983045:HIK983045 HRZ983045:HSG983045 IBV983045:ICC983045 ILR983045:ILY983045 IVN983045:IVU983045 JFJ983045:JFQ983045 JPF983045:JPM983045 JZB983045:JZI983045 KIX983045:KJE983045 KST983045:KTA983045 LCP983045:LCW983045 LML983045:LMS983045 LWH983045:LWO983045 MGD983045:MGK983045 MPZ983045:MQG983045 MZV983045:NAC983045 NJR983045:NJY983045 NTN983045:NTU983045 ODJ983045:ODQ983045 ONF983045:ONM983045 OXB983045:OXI983045 PGX983045:PHE983045 PQT983045:PRA983045 QAP983045:QAW983045 QKL983045:QKS983045 QUH983045:QUO983045 RED983045:REK983045 RNZ983045:ROG983045 RXV983045:RYC983045 SHR983045:SHY983045 SRN983045:SRU983045 TBJ983045:TBQ983045 TLF983045:TLM983045 TVB983045:TVI983045 UEX983045:UFE983045 UOT983045:UPA983045 UYP983045:UYW983045 VIL983045:VIS983045 VSH983045:VSO983045 WCD983045:WCK983045 WLZ983045:WMG983045 WVV983045:WWC983045">
      <formula1>$AJ$6:$AJ$8</formula1>
    </dataValidation>
    <dataValidation type="list" allowBlank="1" showInputMessage="1" showErrorMessage="1" sqref="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formula1>$AJ$1:$AJ$3</formula1>
    </dataValidation>
  </dataValidations>
  <pageMargins left="0.39370078740157483" right="0.39370078740157483" top="0.39370078740157483" bottom="0.39370078740157483" header="0.23622047244094491" footer="0.23622047244094491"/>
  <pageSetup paperSize="9" scale="9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249977111117893"/>
  </sheetPr>
  <dimension ref="A1:HJ17"/>
  <sheetViews>
    <sheetView zoomScale="85" zoomScaleNormal="85" workbookViewId="0"/>
  </sheetViews>
  <sheetFormatPr defaultRowHeight="12.75" x14ac:dyDescent="0.2"/>
  <sheetData>
    <row r="1" spans="1:218" ht="15.75" x14ac:dyDescent="0.25">
      <c r="A1" s="335"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row>
    <row r="2" spans="1:218"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c r="AM2" s="302">
        <v>38</v>
      </c>
      <c r="AN2" s="302">
        <v>39</v>
      </c>
      <c r="AO2" s="302">
        <v>40</v>
      </c>
      <c r="AP2" s="302">
        <v>41</v>
      </c>
      <c r="AQ2" s="302">
        <v>42</v>
      </c>
      <c r="AR2" s="302">
        <v>43</v>
      </c>
      <c r="AS2" s="302">
        <v>44</v>
      </c>
      <c r="AT2" s="302">
        <v>45</v>
      </c>
      <c r="AU2" s="302">
        <v>46</v>
      </c>
      <c r="AV2" s="302">
        <v>47</v>
      </c>
      <c r="AW2" s="302">
        <v>48</v>
      </c>
      <c r="AX2" s="302">
        <v>49</v>
      </c>
      <c r="AY2" s="302">
        <v>50</v>
      </c>
      <c r="AZ2" s="302">
        <v>51</v>
      </c>
      <c r="BA2" s="302">
        <v>52</v>
      </c>
      <c r="BB2" s="302">
        <v>53</v>
      </c>
      <c r="BC2" s="302">
        <v>54</v>
      </c>
      <c r="BD2" s="302">
        <v>55</v>
      </c>
      <c r="BE2" s="302">
        <v>56</v>
      </c>
      <c r="BF2" s="302">
        <v>57</v>
      </c>
      <c r="BG2" s="302">
        <v>58</v>
      </c>
      <c r="BH2" s="302">
        <v>59</v>
      </c>
      <c r="BI2" s="302">
        <v>60</v>
      </c>
      <c r="BJ2" s="302">
        <v>61</v>
      </c>
      <c r="BK2" s="302">
        <v>62</v>
      </c>
      <c r="BL2" s="302">
        <v>63</v>
      </c>
      <c r="BM2" s="302">
        <v>64</v>
      </c>
      <c r="BN2" s="302">
        <v>65</v>
      </c>
      <c r="BO2" s="302">
        <v>66</v>
      </c>
      <c r="BP2" s="302">
        <v>67</v>
      </c>
      <c r="BQ2" s="302">
        <v>68</v>
      </c>
      <c r="BR2" s="302">
        <v>69</v>
      </c>
      <c r="BS2" s="302">
        <v>70</v>
      </c>
      <c r="BT2" s="302">
        <v>71</v>
      </c>
      <c r="BU2" s="302">
        <v>72</v>
      </c>
      <c r="BV2" s="302">
        <v>73</v>
      </c>
      <c r="BW2" s="302">
        <v>74</v>
      </c>
      <c r="BX2" s="302">
        <v>75</v>
      </c>
      <c r="BY2" s="302">
        <v>76</v>
      </c>
      <c r="BZ2" s="302">
        <v>77</v>
      </c>
      <c r="CA2" s="302">
        <v>78</v>
      </c>
      <c r="CB2" s="302">
        <v>79</v>
      </c>
      <c r="CC2" s="302">
        <v>80</v>
      </c>
      <c r="CD2" s="302">
        <v>81</v>
      </c>
      <c r="CE2" s="302">
        <v>82</v>
      </c>
      <c r="CF2" s="302">
        <v>83</v>
      </c>
      <c r="CG2" s="302">
        <v>84</v>
      </c>
      <c r="CH2" s="302">
        <v>85</v>
      </c>
      <c r="CI2" s="302">
        <v>86</v>
      </c>
      <c r="CJ2" s="302">
        <v>87</v>
      </c>
      <c r="CK2" s="302">
        <v>88</v>
      </c>
      <c r="CL2" s="302">
        <v>89</v>
      </c>
      <c r="CM2" s="302">
        <v>90</v>
      </c>
      <c r="CN2" s="302">
        <v>91</v>
      </c>
      <c r="CO2" s="302">
        <v>92</v>
      </c>
      <c r="CP2" s="302">
        <v>93</v>
      </c>
      <c r="CQ2" s="302">
        <v>94</v>
      </c>
      <c r="CR2" s="302">
        <v>95</v>
      </c>
      <c r="CS2" s="302">
        <v>96</v>
      </c>
      <c r="CT2" s="302">
        <v>97</v>
      </c>
      <c r="CU2" s="302">
        <v>98</v>
      </c>
      <c r="CV2" s="302">
        <v>99</v>
      </c>
      <c r="CW2" s="302">
        <v>100</v>
      </c>
      <c r="CX2" s="302">
        <v>101</v>
      </c>
      <c r="CY2" s="302">
        <v>102</v>
      </c>
      <c r="CZ2" s="302">
        <v>103</v>
      </c>
      <c r="DA2" s="302">
        <v>104</v>
      </c>
      <c r="DB2" s="302">
        <v>105</v>
      </c>
      <c r="DC2" s="302">
        <v>106</v>
      </c>
      <c r="DD2" s="302">
        <v>107</v>
      </c>
      <c r="DE2" s="302">
        <v>108</v>
      </c>
      <c r="DF2" s="302">
        <v>109</v>
      </c>
      <c r="DG2" s="302">
        <v>110</v>
      </c>
      <c r="DH2" s="302">
        <v>111</v>
      </c>
      <c r="DI2" s="302">
        <v>112</v>
      </c>
      <c r="DJ2" s="302">
        <v>113</v>
      </c>
      <c r="DK2" s="302">
        <v>114</v>
      </c>
      <c r="DL2" s="302">
        <v>115</v>
      </c>
      <c r="DM2" s="302">
        <v>116</v>
      </c>
      <c r="DN2" s="302">
        <v>117</v>
      </c>
      <c r="DO2" s="302">
        <v>118</v>
      </c>
      <c r="DP2" s="302">
        <v>119</v>
      </c>
      <c r="DQ2" s="302">
        <v>120</v>
      </c>
      <c r="DR2" s="302">
        <v>121</v>
      </c>
      <c r="DS2" s="302">
        <v>122</v>
      </c>
      <c r="DT2" s="302">
        <v>123</v>
      </c>
      <c r="DU2" s="302">
        <v>124</v>
      </c>
      <c r="DV2" s="302">
        <v>125</v>
      </c>
      <c r="DW2" s="302">
        <v>126</v>
      </c>
      <c r="DX2" s="302">
        <v>127</v>
      </c>
      <c r="DY2" s="302">
        <v>128</v>
      </c>
      <c r="DZ2" s="302">
        <v>129</v>
      </c>
      <c r="EA2" s="302">
        <v>130</v>
      </c>
      <c r="EB2" s="302">
        <v>131</v>
      </c>
      <c r="EC2" s="302">
        <v>132</v>
      </c>
      <c r="ED2" s="302">
        <v>133</v>
      </c>
      <c r="EE2" s="302">
        <v>134</v>
      </c>
      <c r="EF2" s="302">
        <v>135</v>
      </c>
      <c r="EG2" s="302">
        <v>136</v>
      </c>
      <c r="EH2" s="302">
        <v>137</v>
      </c>
      <c r="EI2" s="302">
        <v>138</v>
      </c>
      <c r="EJ2" s="302">
        <v>139</v>
      </c>
      <c r="EK2" s="302">
        <v>140</v>
      </c>
      <c r="EL2" s="302">
        <v>141</v>
      </c>
      <c r="EM2" s="302">
        <v>142</v>
      </c>
      <c r="EN2" s="302">
        <v>143</v>
      </c>
      <c r="EO2" s="302">
        <v>144</v>
      </c>
      <c r="EP2" s="302">
        <v>145</v>
      </c>
      <c r="EQ2" s="302">
        <v>146</v>
      </c>
      <c r="ER2" s="302">
        <v>147</v>
      </c>
      <c r="ES2" s="302">
        <v>148</v>
      </c>
      <c r="ET2" s="302">
        <v>149</v>
      </c>
      <c r="EU2" s="302">
        <v>150</v>
      </c>
      <c r="EV2" s="302">
        <v>151</v>
      </c>
      <c r="EW2" s="302">
        <v>152</v>
      </c>
      <c r="EX2" s="302">
        <v>153</v>
      </c>
      <c r="EY2" s="302">
        <v>154</v>
      </c>
      <c r="EZ2" s="302">
        <v>155</v>
      </c>
      <c r="FA2" s="302">
        <v>156</v>
      </c>
      <c r="FB2" s="302">
        <v>157</v>
      </c>
      <c r="FC2" s="302">
        <v>158</v>
      </c>
      <c r="FD2" s="302">
        <v>159</v>
      </c>
      <c r="FE2" s="302">
        <v>160</v>
      </c>
      <c r="FF2" s="302">
        <v>161</v>
      </c>
      <c r="FG2" s="302">
        <v>162</v>
      </c>
      <c r="FH2" s="302">
        <v>163</v>
      </c>
      <c r="FI2" s="302">
        <v>164</v>
      </c>
      <c r="FJ2" s="302">
        <v>165</v>
      </c>
      <c r="FK2" s="302">
        <v>166</v>
      </c>
      <c r="FL2" s="302">
        <v>167</v>
      </c>
      <c r="FM2" s="302">
        <v>168</v>
      </c>
      <c r="FN2" s="302">
        <v>169</v>
      </c>
      <c r="FO2" s="302">
        <v>170</v>
      </c>
      <c r="FP2" s="302">
        <v>171</v>
      </c>
      <c r="FQ2" s="302">
        <v>172</v>
      </c>
      <c r="FR2" s="302">
        <v>173</v>
      </c>
      <c r="FS2" s="302">
        <v>174</v>
      </c>
      <c r="FT2" s="302">
        <v>175</v>
      </c>
      <c r="FU2" s="302">
        <v>176</v>
      </c>
      <c r="FV2" s="302">
        <v>177</v>
      </c>
      <c r="FW2" s="302">
        <v>178</v>
      </c>
      <c r="FX2" s="302">
        <v>179</v>
      </c>
      <c r="FY2" s="302">
        <v>180</v>
      </c>
      <c r="FZ2" s="302">
        <v>181</v>
      </c>
      <c r="GA2" s="302">
        <v>182</v>
      </c>
      <c r="GB2" s="302">
        <v>183</v>
      </c>
      <c r="GC2" s="302">
        <v>184</v>
      </c>
      <c r="GD2" s="302">
        <v>185</v>
      </c>
      <c r="GE2" s="302">
        <v>186</v>
      </c>
      <c r="GF2" s="302">
        <v>187</v>
      </c>
      <c r="GG2" s="302">
        <v>188</v>
      </c>
      <c r="GH2" s="302">
        <v>189</v>
      </c>
      <c r="GI2" s="302">
        <v>190</v>
      </c>
      <c r="GJ2" s="302">
        <v>191</v>
      </c>
      <c r="GK2" s="302">
        <v>192</v>
      </c>
      <c r="GL2" s="302">
        <v>193</v>
      </c>
      <c r="GM2" s="302">
        <v>194</v>
      </c>
      <c r="GN2" s="302">
        <v>195</v>
      </c>
      <c r="GO2" s="302">
        <v>196</v>
      </c>
      <c r="GP2" s="302">
        <v>197</v>
      </c>
      <c r="GQ2" s="302">
        <v>198</v>
      </c>
      <c r="GR2" s="302">
        <v>199</v>
      </c>
      <c r="GS2" s="302">
        <v>200</v>
      </c>
      <c r="GT2" s="302">
        <v>201</v>
      </c>
      <c r="GU2" s="302">
        <v>202</v>
      </c>
      <c r="GV2" s="302">
        <v>203</v>
      </c>
      <c r="GW2" s="302">
        <v>204</v>
      </c>
      <c r="GX2" s="302">
        <v>205</v>
      </c>
      <c r="GY2" s="302">
        <v>206</v>
      </c>
      <c r="GZ2" s="302">
        <v>207</v>
      </c>
      <c r="HA2" s="302">
        <v>208</v>
      </c>
      <c r="HB2" s="302">
        <v>209</v>
      </c>
      <c r="HC2" s="302">
        <v>210</v>
      </c>
      <c r="HD2" s="302">
        <v>211</v>
      </c>
      <c r="HE2" s="302">
        <v>212</v>
      </c>
      <c r="HF2" s="302">
        <v>213</v>
      </c>
      <c r="HG2" s="302">
        <v>214</v>
      </c>
      <c r="HH2" s="302">
        <v>215</v>
      </c>
      <c r="HI2" s="302">
        <v>216</v>
      </c>
      <c r="HJ2" s="302">
        <v>217</v>
      </c>
    </row>
    <row r="3" spans="1:218" x14ac:dyDescent="0.2">
      <c r="A3" s="211"/>
      <c r="B3" s="211"/>
      <c r="C3" s="211" t="s">
        <v>19</v>
      </c>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t="s">
        <v>20</v>
      </c>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t="s">
        <v>21</v>
      </c>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t="s">
        <v>18</v>
      </c>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t="s">
        <v>17</v>
      </c>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t="s">
        <v>55</v>
      </c>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row>
    <row r="4" spans="1:218" x14ac:dyDescent="0.2">
      <c r="A4" s="211"/>
      <c r="B4" s="211"/>
      <c r="C4" s="211" t="s">
        <v>269</v>
      </c>
      <c r="D4" s="211"/>
      <c r="E4" s="211"/>
      <c r="F4" s="211" t="s">
        <v>270</v>
      </c>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t="s">
        <v>269</v>
      </c>
      <c r="AN4" s="211"/>
      <c r="AO4" s="211"/>
      <c r="AP4" s="211" t="s">
        <v>270</v>
      </c>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t="s">
        <v>269</v>
      </c>
      <c r="BX4" s="211"/>
      <c r="BY4" s="211"/>
      <c r="BZ4" s="211" t="s">
        <v>270</v>
      </c>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t="s">
        <v>269</v>
      </c>
      <c r="DH4" s="211"/>
      <c r="DI4" s="211"/>
      <c r="DJ4" s="211" t="s">
        <v>270</v>
      </c>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t="s">
        <v>269</v>
      </c>
      <c r="ER4" s="211"/>
      <c r="ES4" s="211"/>
      <c r="ET4" s="211" t="s">
        <v>270</v>
      </c>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t="s">
        <v>269</v>
      </c>
      <c r="GB4" s="211"/>
      <c r="GC4" s="211"/>
      <c r="GD4" s="211" t="s">
        <v>270</v>
      </c>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row>
    <row r="5" spans="1:218" x14ac:dyDescent="0.2">
      <c r="A5" s="211"/>
      <c r="B5" s="211"/>
      <c r="C5" s="211">
        <v>1</v>
      </c>
      <c r="D5" s="211"/>
      <c r="E5" s="211"/>
      <c r="F5" s="211">
        <v>1</v>
      </c>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v>1</v>
      </c>
      <c r="AN5" s="211"/>
      <c r="AO5" s="211"/>
      <c r="AP5" s="211">
        <v>1</v>
      </c>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v>1</v>
      </c>
      <c r="BX5" s="211"/>
      <c r="BY5" s="211"/>
      <c r="BZ5" s="211">
        <v>1</v>
      </c>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v>1</v>
      </c>
      <c r="DH5" s="211"/>
      <c r="DI5" s="211"/>
      <c r="DJ5" s="211">
        <v>1</v>
      </c>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v>1</v>
      </c>
      <c r="ER5" s="211"/>
      <c r="ES5" s="211"/>
      <c r="ET5" s="211">
        <v>1</v>
      </c>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v>1</v>
      </c>
      <c r="GB5" s="211"/>
      <c r="GC5" s="211"/>
      <c r="GD5" s="211">
        <v>1</v>
      </c>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row>
    <row r="6" spans="1:218" x14ac:dyDescent="0.2">
      <c r="A6" s="211"/>
      <c r="B6" s="211"/>
      <c r="C6" s="211" t="s">
        <v>317</v>
      </c>
      <c r="D6" s="211"/>
      <c r="E6" s="211"/>
      <c r="F6" s="211" t="s">
        <v>271</v>
      </c>
      <c r="G6" s="211"/>
      <c r="H6" s="211"/>
      <c r="I6" s="211" t="s">
        <v>272</v>
      </c>
      <c r="J6" s="211"/>
      <c r="K6" s="211"/>
      <c r="L6" s="211" t="s">
        <v>273</v>
      </c>
      <c r="M6" s="211"/>
      <c r="N6" s="211"/>
      <c r="O6" s="211" t="s">
        <v>274</v>
      </c>
      <c r="P6" s="211"/>
      <c r="Q6" s="211"/>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11" t="s">
        <v>317</v>
      </c>
      <c r="AN6" s="211"/>
      <c r="AO6" s="211"/>
      <c r="AP6" s="211" t="s">
        <v>271</v>
      </c>
      <c r="AQ6" s="211"/>
      <c r="AR6" s="211"/>
      <c r="AS6" s="211" t="s">
        <v>272</v>
      </c>
      <c r="AT6" s="211"/>
      <c r="AU6" s="211"/>
      <c r="AV6" s="211" t="s">
        <v>273</v>
      </c>
      <c r="AW6" s="211"/>
      <c r="AX6" s="211"/>
      <c r="AY6" s="211" t="s">
        <v>274</v>
      </c>
      <c r="AZ6" s="211"/>
      <c r="BA6" s="211"/>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11" t="s">
        <v>317</v>
      </c>
      <c r="BX6" s="211"/>
      <c r="BY6" s="211"/>
      <c r="BZ6" s="211" t="s">
        <v>271</v>
      </c>
      <c r="CA6" s="211"/>
      <c r="CB6" s="211"/>
      <c r="CC6" s="211" t="s">
        <v>272</v>
      </c>
      <c r="CD6" s="211"/>
      <c r="CE6" s="211"/>
      <c r="CF6" s="211" t="s">
        <v>273</v>
      </c>
      <c r="CG6" s="211"/>
      <c r="CH6" s="211"/>
      <c r="CI6" s="211" t="s">
        <v>274</v>
      </c>
      <c r="CJ6" s="211"/>
      <c r="CK6" s="211"/>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c r="DG6" s="211" t="s">
        <v>317</v>
      </c>
      <c r="DH6" s="211"/>
      <c r="DI6" s="211"/>
      <c r="DJ6" s="211" t="s">
        <v>271</v>
      </c>
      <c r="DK6" s="211"/>
      <c r="DL6" s="211"/>
      <c r="DM6" s="211" t="s">
        <v>272</v>
      </c>
      <c r="DN6" s="211"/>
      <c r="DO6" s="211"/>
      <c r="DP6" s="211" t="s">
        <v>273</v>
      </c>
      <c r="DQ6" s="211"/>
      <c r="DR6" s="211"/>
      <c r="DS6" s="211" t="s">
        <v>274</v>
      </c>
      <c r="DT6" s="211"/>
      <c r="DU6" s="211"/>
      <c r="DV6" s="211" t="s">
        <v>275</v>
      </c>
      <c r="DW6" s="211"/>
      <c r="DX6" s="211"/>
      <c r="DY6" s="211" t="s">
        <v>278</v>
      </c>
      <c r="DZ6" s="211"/>
      <c r="EA6" s="211"/>
      <c r="EB6" s="211" t="s">
        <v>279</v>
      </c>
      <c r="EC6" s="211"/>
      <c r="ED6" s="211"/>
      <c r="EE6" s="211" t="s">
        <v>318</v>
      </c>
      <c r="EF6" s="211"/>
      <c r="EG6" s="211"/>
      <c r="EH6" s="211" t="s">
        <v>319</v>
      </c>
      <c r="EI6" s="211"/>
      <c r="EJ6" s="211"/>
      <c r="EK6" s="211" t="s">
        <v>320</v>
      </c>
      <c r="EL6" s="211"/>
      <c r="EM6" s="211"/>
      <c r="EN6" s="211" t="s">
        <v>321</v>
      </c>
      <c r="EO6" s="211"/>
      <c r="EP6" s="211"/>
      <c r="EQ6" s="211" t="s">
        <v>317</v>
      </c>
      <c r="ER6" s="211"/>
      <c r="ES6" s="211"/>
      <c r="ET6" s="211" t="s">
        <v>271</v>
      </c>
      <c r="EU6" s="211"/>
      <c r="EV6" s="211"/>
      <c r="EW6" s="211" t="s">
        <v>272</v>
      </c>
      <c r="EX6" s="211"/>
      <c r="EY6" s="211"/>
      <c r="EZ6" s="211" t="s">
        <v>273</v>
      </c>
      <c r="FA6" s="211"/>
      <c r="FB6" s="211"/>
      <c r="FC6" s="211" t="s">
        <v>274</v>
      </c>
      <c r="FD6" s="211"/>
      <c r="FE6" s="211"/>
      <c r="FF6" s="211" t="s">
        <v>275</v>
      </c>
      <c r="FG6" s="211"/>
      <c r="FH6" s="211"/>
      <c r="FI6" s="211" t="s">
        <v>278</v>
      </c>
      <c r="FJ6" s="211"/>
      <c r="FK6" s="211"/>
      <c r="FL6" s="211" t="s">
        <v>279</v>
      </c>
      <c r="FM6" s="211"/>
      <c r="FN6" s="211"/>
      <c r="FO6" s="211" t="s">
        <v>318</v>
      </c>
      <c r="FP6" s="211"/>
      <c r="FQ6" s="211"/>
      <c r="FR6" s="211" t="s">
        <v>319</v>
      </c>
      <c r="FS6" s="211"/>
      <c r="FT6" s="211"/>
      <c r="FU6" s="211" t="s">
        <v>320</v>
      </c>
      <c r="FV6" s="211"/>
      <c r="FW6" s="211"/>
      <c r="FX6" s="211" t="s">
        <v>321</v>
      </c>
      <c r="FY6" s="211"/>
      <c r="FZ6" s="211"/>
      <c r="GA6" s="211" t="s">
        <v>317</v>
      </c>
      <c r="GB6" s="211"/>
      <c r="GC6" s="211"/>
      <c r="GD6" s="211" t="s">
        <v>271</v>
      </c>
      <c r="GE6" s="211"/>
      <c r="GF6" s="211"/>
      <c r="GG6" s="211" t="s">
        <v>272</v>
      </c>
      <c r="GH6" s="211"/>
      <c r="GI6" s="211"/>
      <c r="GJ6" s="211" t="s">
        <v>273</v>
      </c>
      <c r="GK6" s="211"/>
      <c r="GL6" s="211"/>
      <c r="GM6" s="211" t="s">
        <v>274</v>
      </c>
      <c r="GN6" s="211"/>
      <c r="GO6" s="211"/>
      <c r="GP6" s="211" t="s">
        <v>275</v>
      </c>
      <c r="GQ6" s="211"/>
      <c r="GR6" s="211"/>
      <c r="GS6" s="211" t="s">
        <v>278</v>
      </c>
      <c r="GT6" s="211"/>
      <c r="GU6" s="211"/>
      <c r="GV6" s="211" t="s">
        <v>279</v>
      </c>
      <c r="GW6" s="211"/>
      <c r="GX6" s="211"/>
      <c r="GY6" s="211" t="s">
        <v>318</v>
      </c>
      <c r="GZ6" s="211"/>
      <c r="HA6" s="211"/>
      <c r="HB6" s="211" t="s">
        <v>319</v>
      </c>
      <c r="HC6" s="211"/>
      <c r="HD6" s="211"/>
      <c r="HE6" s="211" t="s">
        <v>320</v>
      </c>
      <c r="HF6" s="211"/>
      <c r="HG6" s="211"/>
      <c r="HH6" s="211" t="s">
        <v>321</v>
      </c>
      <c r="HI6" s="211"/>
      <c r="HJ6" s="211"/>
    </row>
    <row r="7" spans="1:218" x14ac:dyDescent="0.2">
      <c r="A7" s="211"/>
      <c r="B7" s="211"/>
      <c r="C7" s="211" t="s">
        <v>53</v>
      </c>
      <c r="D7" s="211" t="s">
        <v>54</v>
      </c>
      <c r="E7" s="211" t="s">
        <v>55</v>
      </c>
      <c r="F7" s="211">
        <v>1</v>
      </c>
      <c r="G7" s="211"/>
      <c r="H7" s="211"/>
      <c r="I7" s="211">
        <v>1</v>
      </c>
      <c r="J7" s="211"/>
      <c r="K7" s="211"/>
      <c r="L7" s="211">
        <v>1</v>
      </c>
      <c r="M7" s="211"/>
      <c r="N7" s="211"/>
      <c r="O7" s="211">
        <v>1</v>
      </c>
      <c r="P7" s="211"/>
      <c r="Q7" s="211"/>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11" t="s">
        <v>53</v>
      </c>
      <c r="AN7" s="211" t="s">
        <v>54</v>
      </c>
      <c r="AO7" s="211" t="s">
        <v>55</v>
      </c>
      <c r="AP7" s="211">
        <v>1</v>
      </c>
      <c r="AQ7" s="211"/>
      <c r="AR7" s="211"/>
      <c r="AS7" s="211">
        <v>1</v>
      </c>
      <c r="AT7" s="211"/>
      <c r="AU7" s="211"/>
      <c r="AV7" s="211">
        <v>1</v>
      </c>
      <c r="AW7" s="211"/>
      <c r="AX7" s="211"/>
      <c r="AY7" s="211">
        <v>1</v>
      </c>
      <c r="AZ7" s="211"/>
      <c r="BA7" s="211"/>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11" t="s">
        <v>53</v>
      </c>
      <c r="BX7" s="211" t="s">
        <v>54</v>
      </c>
      <c r="BY7" s="211" t="s">
        <v>55</v>
      </c>
      <c r="BZ7" s="211">
        <v>1</v>
      </c>
      <c r="CA7" s="211"/>
      <c r="CB7" s="211"/>
      <c r="CC7" s="211">
        <v>1</v>
      </c>
      <c r="CD7" s="211"/>
      <c r="CE7" s="211"/>
      <c r="CF7" s="211">
        <v>1</v>
      </c>
      <c r="CG7" s="211"/>
      <c r="CH7" s="211"/>
      <c r="CI7" s="211">
        <v>1</v>
      </c>
      <c r="CJ7" s="211"/>
      <c r="CK7" s="211"/>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c r="DG7" s="211" t="s">
        <v>53</v>
      </c>
      <c r="DH7" s="211" t="s">
        <v>54</v>
      </c>
      <c r="DI7" s="211" t="s">
        <v>55</v>
      </c>
      <c r="DJ7" s="211">
        <v>1</v>
      </c>
      <c r="DK7" s="211"/>
      <c r="DL7" s="211"/>
      <c r="DM7" s="211">
        <v>1</v>
      </c>
      <c r="DN7" s="211"/>
      <c r="DO7" s="211"/>
      <c r="DP7" s="211">
        <v>1</v>
      </c>
      <c r="DQ7" s="211"/>
      <c r="DR7" s="211"/>
      <c r="DS7" s="211">
        <v>1</v>
      </c>
      <c r="DT7" s="211"/>
      <c r="DU7" s="211"/>
      <c r="DV7" s="211" t="s">
        <v>64</v>
      </c>
      <c r="DW7" s="211"/>
      <c r="DX7" s="211"/>
      <c r="DY7" s="211" t="s">
        <v>64</v>
      </c>
      <c r="DZ7" s="211"/>
      <c r="EA7" s="211"/>
      <c r="EB7" s="211" t="s">
        <v>64</v>
      </c>
      <c r="EC7" s="211"/>
      <c r="ED7" s="211"/>
      <c r="EE7" s="211" t="s">
        <v>64</v>
      </c>
      <c r="EF7" s="211"/>
      <c r="EG7" s="211"/>
      <c r="EH7" s="211" t="s">
        <v>64</v>
      </c>
      <c r="EI7" s="211"/>
      <c r="EJ7" s="211"/>
      <c r="EK7" s="211" t="s">
        <v>64</v>
      </c>
      <c r="EL7" s="211"/>
      <c r="EM7" s="211"/>
      <c r="EN7" s="211" t="s">
        <v>64</v>
      </c>
      <c r="EO7" s="211"/>
      <c r="EP7" s="211"/>
      <c r="EQ7" s="211" t="s">
        <v>53</v>
      </c>
      <c r="ER7" s="211" t="s">
        <v>54</v>
      </c>
      <c r="ES7" s="211" t="s">
        <v>55</v>
      </c>
      <c r="ET7" s="211">
        <v>1</v>
      </c>
      <c r="EU7" s="211"/>
      <c r="EV7" s="211"/>
      <c r="EW7" s="211">
        <v>1</v>
      </c>
      <c r="EX7" s="211"/>
      <c r="EY7" s="211"/>
      <c r="EZ7" s="211">
        <v>1</v>
      </c>
      <c r="FA7" s="211"/>
      <c r="FB7" s="211"/>
      <c r="FC7" s="211">
        <v>1</v>
      </c>
      <c r="FD7" s="211"/>
      <c r="FE7" s="211"/>
      <c r="FF7" s="211" t="s">
        <v>64</v>
      </c>
      <c r="FG7" s="211"/>
      <c r="FH7" s="211"/>
      <c r="FI7" s="211" t="s">
        <v>64</v>
      </c>
      <c r="FJ7" s="211"/>
      <c r="FK7" s="211"/>
      <c r="FL7" s="211" t="s">
        <v>64</v>
      </c>
      <c r="FM7" s="211"/>
      <c r="FN7" s="211"/>
      <c r="FO7" s="211" t="s">
        <v>64</v>
      </c>
      <c r="FP7" s="211"/>
      <c r="FQ7" s="211"/>
      <c r="FR7" s="211" t="s">
        <v>64</v>
      </c>
      <c r="FS7" s="211"/>
      <c r="FT7" s="211"/>
      <c r="FU7" s="211" t="s">
        <v>64</v>
      </c>
      <c r="FV7" s="211"/>
      <c r="FW7" s="211"/>
      <c r="FX7" s="211" t="s">
        <v>64</v>
      </c>
      <c r="FY7" s="211"/>
      <c r="FZ7" s="211"/>
      <c r="GA7" s="211" t="s">
        <v>53</v>
      </c>
      <c r="GB7" s="211" t="s">
        <v>54</v>
      </c>
      <c r="GC7" s="211" t="s">
        <v>55</v>
      </c>
      <c r="GD7" s="211">
        <v>1</v>
      </c>
      <c r="GE7" s="211"/>
      <c r="GF7" s="211"/>
      <c r="GG7" s="211">
        <v>1</v>
      </c>
      <c r="GH7" s="211"/>
      <c r="GI7" s="211"/>
      <c r="GJ7" s="211">
        <v>1</v>
      </c>
      <c r="GK7" s="211"/>
      <c r="GL7" s="211"/>
      <c r="GM7" s="211">
        <v>1</v>
      </c>
      <c r="GN7" s="211"/>
      <c r="GO7" s="211"/>
      <c r="GP7" s="211" t="s">
        <v>64</v>
      </c>
      <c r="GQ7" s="211"/>
      <c r="GR7" s="211"/>
      <c r="GS7" s="211" t="s">
        <v>64</v>
      </c>
      <c r="GT7" s="211"/>
      <c r="GU7" s="211"/>
      <c r="GV7" s="211" t="s">
        <v>64</v>
      </c>
      <c r="GW7" s="211"/>
      <c r="GX7" s="211"/>
      <c r="GY7" s="211" t="s">
        <v>64</v>
      </c>
      <c r="GZ7" s="211"/>
      <c r="HA7" s="211"/>
      <c r="HB7" s="211" t="s">
        <v>64</v>
      </c>
      <c r="HC7" s="211"/>
      <c r="HD7" s="211"/>
      <c r="HE7" s="211" t="s">
        <v>64</v>
      </c>
      <c r="HF7" s="211"/>
      <c r="HG7" s="211"/>
      <c r="HH7" s="211" t="s">
        <v>64</v>
      </c>
      <c r="HI7" s="211"/>
      <c r="HJ7" s="211"/>
    </row>
    <row r="8" spans="1:218" x14ac:dyDescent="0.2">
      <c r="A8" s="211"/>
      <c r="B8" s="211"/>
      <c r="C8" s="211" t="s">
        <v>76</v>
      </c>
      <c r="D8" s="211" t="s">
        <v>76</v>
      </c>
      <c r="E8" s="211" t="s">
        <v>76</v>
      </c>
      <c r="F8" s="211" t="s">
        <v>317</v>
      </c>
      <c r="G8" s="211"/>
      <c r="H8" s="211"/>
      <c r="I8" s="211" t="s">
        <v>317</v>
      </c>
      <c r="J8" s="211"/>
      <c r="K8" s="211"/>
      <c r="L8" s="211" t="s">
        <v>317</v>
      </c>
      <c r="M8" s="211"/>
      <c r="N8" s="211"/>
      <c r="O8" s="211" t="s">
        <v>317</v>
      </c>
      <c r="P8" s="211"/>
      <c r="Q8" s="211"/>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11" t="s">
        <v>76</v>
      </c>
      <c r="AN8" s="211" t="s">
        <v>76</v>
      </c>
      <c r="AO8" s="211" t="s">
        <v>76</v>
      </c>
      <c r="AP8" s="211" t="s">
        <v>317</v>
      </c>
      <c r="AQ8" s="211"/>
      <c r="AR8" s="211"/>
      <c r="AS8" s="211" t="s">
        <v>317</v>
      </c>
      <c r="AT8" s="211"/>
      <c r="AU8" s="211"/>
      <c r="AV8" s="211" t="s">
        <v>317</v>
      </c>
      <c r="AW8" s="211"/>
      <c r="AX8" s="211"/>
      <c r="AY8" s="211" t="s">
        <v>317</v>
      </c>
      <c r="AZ8" s="211"/>
      <c r="BA8" s="211"/>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11" t="s">
        <v>76</v>
      </c>
      <c r="BX8" s="211" t="s">
        <v>76</v>
      </c>
      <c r="BY8" s="211" t="s">
        <v>76</v>
      </c>
      <c r="BZ8" s="211" t="s">
        <v>317</v>
      </c>
      <c r="CA8" s="211"/>
      <c r="CB8" s="211"/>
      <c r="CC8" s="211" t="s">
        <v>317</v>
      </c>
      <c r="CD8" s="211"/>
      <c r="CE8" s="211"/>
      <c r="CF8" s="211" t="s">
        <v>317</v>
      </c>
      <c r="CG8" s="211"/>
      <c r="CH8" s="211"/>
      <c r="CI8" s="211" t="s">
        <v>317</v>
      </c>
      <c r="CJ8" s="211"/>
      <c r="CK8" s="211"/>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c r="DG8" s="211" t="s">
        <v>76</v>
      </c>
      <c r="DH8" s="211" t="s">
        <v>76</v>
      </c>
      <c r="DI8" s="211" t="s">
        <v>76</v>
      </c>
      <c r="DJ8" s="211" t="s">
        <v>317</v>
      </c>
      <c r="DK8" s="211"/>
      <c r="DL8" s="211"/>
      <c r="DM8" s="211" t="s">
        <v>317</v>
      </c>
      <c r="DN8" s="211"/>
      <c r="DO8" s="211"/>
      <c r="DP8" s="211" t="s">
        <v>317</v>
      </c>
      <c r="DQ8" s="211"/>
      <c r="DR8" s="211"/>
      <c r="DS8" s="211" t="s">
        <v>317</v>
      </c>
      <c r="DT8" s="211"/>
      <c r="DU8" s="211"/>
      <c r="DV8" s="211" t="s">
        <v>317</v>
      </c>
      <c r="DW8" s="211"/>
      <c r="DX8" s="211"/>
      <c r="DY8" s="211" t="s">
        <v>317</v>
      </c>
      <c r="DZ8" s="211"/>
      <c r="EA8" s="211"/>
      <c r="EB8" s="211" t="s">
        <v>317</v>
      </c>
      <c r="EC8" s="211"/>
      <c r="ED8" s="211"/>
      <c r="EE8" s="211" t="s">
        <v>317</v>
      </c>
      <c r="EF8" s="211"/>
      <c r="EG8" s="211"/>
      <c r="EH8" s="211" t="s">
        <v>317</v>
      </c>
      <c r="EI8" s="211"/>
      <c r="EJ8" s="211"/>
      <c r="EK8" s="211" t="s">
        <v>317</v>
      </c>
      <c r="EL8" s="211"/>
      <c r="EM8" s="211"/>
      <c r="EN8" s="211" t="s">
        <v>317</v>
      </c>
      <c r="EO8" s="211"/>
      <c r="EP8" s="211"/>
      <c r="EQ8" s="211" t="s">
        <v>76</v>
      </c>
      <c r="ER8" s="211" t="s">
        <v>76</v>
      </c>
      <c r="ES8" s="211" t="s">
        <v>76</v>
      </c>
      <c r="ET8" s="211" t="s">
        <v>317</v>
      </c>
      <c r="EU8" s="211"/>
      <c r="EV8" s="211"/>
      <c r="EW8" s="211" t="s">
        <v>317</v>
      </c>
      <c r="EX8" s="211"/>
      <c r="EY8" s="211"/>
      <c r="EZ8" s="211" t="s">
        <v>317</v>
      </c>
      <c r="FA8" s="211"/>
      <c r="FB8" s="211"/>
      <c r="FC8" s="211" t="s">
        <v>317</v>
      </c>
      <c r="FD8" s="211"/>
      <c r="FE8" s="211"/>
      <c r="FF8" s="211" t="s">
        <v>317</v>
      </c>
      <c r="FG8" s="211"/>
      <c r="FH8" s="211"/>
      <c r="FI8" s="211" t="s">
        <v>317</v>
      </c>
      <c r="FJ8" s="211"/>
      <c r="FK8" s="211"/>
      <c r="FL8" s="211" t="s">
        <v>317</v>
      </c>
      <c r="FM8" s="211"/>
      <c r="FN8" s="211"/>
      <c r="FO8" s="211" t="s">
        <v>317</v>
      </c>
      <c r="FP8" s="211"/>
      <c r="FQ8" s="211"/>
      <c r="FR8" s="211" t="s">
        <v>317</v>
      </c>
      <c r="FS8" s="211"/>
      <c r="FT8" s="211"/>
      <c r="FU8" s="211" t="s">
        <v>317</v>
      </c>
      <c r="FV8" s="211"/>
      <c r="FW8" s="211"/>
      <c r="FX8" s="211" t="s">
        <v>317</v>
      </c>
      <c r="FY8" s="211"/>
      <c r="FZ8" s="211"/>
      <c r="GA8" s="211" t="s">
        <v>76</v>
      </c>
      <c r="GB8" s="211" t="s">
        <v>76</v>
      </c>
      <c r="GC8" s="211" t="s">
        <v>76</v>
      </c>
      <c r="GD8" s="211" t="s">
        <v>317</v>
      </c>
      <c r="GE8" s="211"/>
      <c r="GF8" s="211"/>
      <c r="GG8" s="211" t="s">
        <v>317</v>
      </c>
      <c r="GH8" s="211"/>
      <c r="GI8" s="211"/>
      <c r="GJ8" s="211" t="s">
        <v>317</v>
      </c>
      <c r="GK8" s="211"/>
      <c r="GL8" s="211"/>
      <c r="GM8" s="211" t="s">
        <v>317</v>
      </c>
      <c r="GN8" s="211"/>
      <c r="GO8" s="211"/>
      <c r="GP8" s="211" t="s">
        <v>317</v>
      </c>
      <c r="GQ8" s="211"/>
      <c r="GR8" s="211"/>
      <c r="GS8" s="211" t="s">
        <v>317</v>
      </c>
      <c r="GT8" s="211"/>
      <c r="GU8" s="211"/>
      <c r="GV8" s="211" t="s">
        <v>317</v>
      </c>
      <c r="GW8" s="211"/>
      <c r="GX8" s="211"/>
      <c r="GY8" s="211" t="s">
        <v>317</v>
      </c>
      <c r="GZ8" s="211"/>
      <c r="HA8" s="211"/>
      <c r="HB8" s="211" t="s">
        <v>317</v>
      </c>
      <c r="HC8" s="211"/>
      <c r="HD8" s="211"/>
      <c r="HE8" s="211" t="s">
        <v>317</v>
      </c>
      <c r="HF8" s="211"/>
      <c r="HG8" s="211"/>
      <c r="HH8" s="211" t="s">
        <v>317</v>
      </c>
      <c r="HI8" s="211"/>
      <c r="HJ8" s="211"/>
    </row>
    <row r="9" spans="1:218" x14ac:dyDescent="0.2">
      <c r="A9" s="211"/>
      <c r="B9" s="211"/>
      <c r="C9" s="211" t="s">
        <v>53</v>
      </c>
      <c r="D9" s="211" t="s">
        <v>54</v>
      </c>
      <c r="E9" s="211" t="s">
        <v>55</v>
      </c>
      <c r="F9" s="211" t="s">
        <v>53</v>
      </c>
      <c r="G9" s="211" t="s">
        <v>54</v>
      </c>
      <c r="H9" s="211" t="s">
        <v>55</v>
      </c>
      <c r="I9" s="211" t="s">
        <v>53</v>
      </c>
      <c r="J9" s="211" t="s">
        <v>54</v>
      </c>
      <c r="K9" s="211" t="s">
        <v>55</v>
      </c>
      <c r="L9" s="211" t="s">
        <v>53</v>
      </c>
      <c r="M9" s="211" t="s">
        <v>54</v>
      </c>
      <c r="N9" s="211" t="s">
        <v>55</v>
      </c>
      <c r="O9" s="211" t="s">
        <v>53</v>
      </c>
      <c r="P9" s="211" t="s">
        <v>54</v>
      </c>
      <c r="Q9" s="211"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11" t="s">
        <v>53</v>
      </c>
      <c r="AN9" s="211" t="s">
        <v>54</v>
      </c>
      <c r="AO9" s="211" t="s">
        <v>55</v>
      </c>
      <c r="AP9" s="211" t="s">
        <v>53</v>
      </c>
      <c r="AQ9" s="211" t="s">
        <v>54</v>
      </c>
      <c r="AR9" s="211" t="s">
        <v>55</v>
      </c>
      <c r="AS9" s="211" t="s">
        <v>53</v>
      </c>
      <c r="AT9" s="211" t="s">
        <v>54</v>
      </c>
      <c r="AU9" s="211" t="s">
        <v>55</v>
      </c>
      <c r="AV9" s="211" t="s">
        <v>53</v>
      </c>
      <c r="AW9" s="211" t="s">
        <v>54</v>
      </c>
      <c r="AX9" s="211" t="s">
        <v>55</v>
      </c>
      <c r="AY9" s="211" t="s">
        <v>53</v>
      </c>
      <c r="AZ9" s="211" t="s">
        <v>54</v>
      </c>
      <c r="BA9" s="211"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11" t="s">
        <v>53</v>
      </c>
      <c r="BX9" s="211" t="s">
        <v>54</v>
      </c>
      <c r="BY9" s="211" t="s">
        <v>55</v>
      </c>
      <c r="BZ9" s="211" t="s">
        <v>53</v>
      </c>
      <c r="CA9" s="211" t="s">
        <v>54</v>
      </c>
      <c r="CB9" s="211" t="s">
        <v>55</v>
      </c>
      <c r="CC9" s="211" t="s">
        <v>53</v>
      </c>
      <c r="CD9" s="211" t="s">
        <v>54</v>
      </c>
      <c r="CE9" s="211" t="s">
        <v>55</v>
      </c>
      <c r="CF9" s="211" t="s">
        <v>53</v>
      </c>
      <c r="CG9" s="211" t="s">
        <v>54</v>
      </c>
      <c r="CH9" s="211" t="s">
        <v>55</v>
      </c>
      <c r="CI9" s="211" t="s">
        <v>53</v>
      </c>
      <c r="CJ9" s="211" t="s">
        <v>54</v>
      </c>
      <c r="CK9" s="211"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c r="DG9" s="211" t="s">
        <v>53</v>
      </c>
      <c r="DH9" s="211" t="s">
        <v>54</v>
      </c>
      <c r="DI9" s="211" t="s">
        <v>55</v>
      </c>
      <c r="DJ9" s="211" t="s">
        <v>53</v>
      </c>
      <c r="DK9" s="211" t="s">
        <v>54</v>
      </c>
      <c r="DL9" s="211" t="s">
        <v>55</v>
      </c>
      <c r="DM9" s="211" t="s">
        <v>53</v>
      </c>
      <c r="DN9" s="211" t="s">
        <v>54</v>
      </c>
      <c r="DO9" s="211" t="s">
        <v>55</v>
      </c>
      <c r="DP9" s="211" t="s">
        <v>53</v>
      </c>
      <c r="DQ9" s="211" t="s">
        <v>54</v>
      </c>
      <c r="DR9" s="211" t="s">
        <v>55</v>
      </c>
      <c r="DS9" s="211" t="s">
        <v>53</v>
      </c>
      <c r="DT9" s="211" t="s">
        <v>54</v>
      </c>
      <c r="DU9" s="211" t="s">
        <v>55</v>
      </c>
      <c r="DV9" s="211" t="s">
        <v>53</v>
      </c>
      <c r="DW9" s="211" t="s">
        <v>54</v>
      </c>
      <c r="DX9" s="211" t="s">
        <v>55</v>
      </c>
      <c r="DY9" s="211" t="s">
        <v>53</v>
      </c>
      <c r="DZ9" s="211" t="s">
        <v>54</v>
      </c>
      <c r="EA9" s="211" t="s">
        <v>55</v>
      </c>
      <c r="EB9" s="211" t="s">
        <v>53</v>
      </c>
      <c r="EC9" s="211" t="s">
        <v>54</v>
      </c>
      <c r="ED9" s="211" t="s">
        <v>55</v>
      </c>
      <c r="EE9" s="211" t="s">
        <v>53</v>
      </c>
      <c r="EF9" s="211" t="s">
        <v>54</v>
      </c>
      <c r="EG9" s="211" t="s">
        <v>55</v>
      </c>
      <c r="EH9" s="211" t="s">
        <v>53</v>
      </c>
      <c r="EI9" s="211" t="s">
        <v>54</v>
      </c>
      <c r="EJ9" s="211" t="s">
        <v>55</v>
      </c>
      <c r="EK9" s="211" t="s">
        <v>53</v>
      </c>
      <c r="EL9" s="211" t="s">
        <v>54</v>
      </c>
      <c r="EM9" s="211" t="s">
        <v>55</v>
      </c>
      <c r="EN9" s="211" t="s">
        <v>53</v>
      </c>
      <c r="EO9" s="211" t="s">
        <v>54</v>
      </c>
      <c r="EP9" s="211" t="s">
        <v>55</v>
      </c>
      <c r="EQ9" s="211" t="s">
        <v>53</v>
      </c>
      <c r="ER9" s="211" t="s">
        <v>54</v>
      </c>
      <c r="ES9" s="211" t="s">
        <v>55</v>
      </c>
      <c r="ET9" s="211" t="s">
        <v>53</v>
      </c>
      <c r="EU9" s="211" t="s">
        <v>54</v>
      </c>
      <c r="EV9" s="211" t="s">
        <v>55</v>
      </c>
      <c r="EW9" s="211" t="s">
        <v>53</v>
      </c>
      <c r="EX9" s="211" t="s">
        <v>54</v>
      </c>
      <c r="EY9" s="211" t="s">
        <v>55</v>
      </c>
      <c r="EZ9" s="211" t="s">
        <v>53</v>
      </c>
      <c r="FA9" s="211" t="s">
        <v>54</v>
      </c>
      <c r="FB9" s="211" t="s">
        <v>55</v>
      </c>
      <c r="FC9" s="211" t="s">
        <v>53</v>
      </c>
      <c r="FD9" s="211" t="s">
        <v>54</v>
      </c>
      <c r="FE9" s="211" t="s">
        <v>55</v>
      </c>
      <c r="FF9" s="211" t="s">
        <v>53</v>
      </c>
      <c r="FG9" s="211" t="s">
        <v>54</v>
      </c>
      <c r="FH9" s="211" t="s">
        <v>55</v>
      </c>
      <c r="FI9" s="211" t="s">
        <v>53</v>
      </c>
      <c r="FJ9" s="211" t="s">
        <v>54</v>
      </c>
      <c r="FK9" s="211" t="s">
        <v>55</v>
      </c>
      <c r="FL9" s="211" t="s">
        <v>53</v>
      </c>
      <c r="FM9" s="211" t="s">
        <v>54</v>
      </c>
      <c r="FN9" s="211" t="s">
        <v>55</v>
      </c>
      <c r="FO9" s="211" t="s">
        <v>53</v>
      </c>
      <c r="FP9" s="211" t="s">
        <v>54</v>
      </c>
      <c r="FQ9" s="211" t="s">
        <v>55</v>
      </c>
      <c r="FR9" s="211" t="s">
        <v>53</v>
      </c>
      <c r="FS9" s="211" t="s">
        <v>54</v>
      </c>
      <c r="FT9" s="211" t="s">
        <v>55</v>
      </c>
      <c r="FU9" s="211" t="s">
        <v>53</v>
      </c>
      <c r="FV9" s="211" t="s">
        <v>54</v>
      </c>
      <c r="FW9" s="211" t="s">
        <v>55</v>
      </c>
      <c r="FX9" s="211" t="s">
        <v>53</v>
      </c>
      <c r="FY9" s="211" t="s">
        <v>54</v>
      </c>
      <c r="FZ9" s="211" t="s">
        <v>55</v>
      </c>
      <c r="GA9" s="211" t="s">
        <v>53</v>
      </c>
      <c r="GB9" s="211" t="s">
        <v>54</v>
      </c>
      <c r="GC9" s="211" t="s">
        <v>55</v>
      </c>
      <c r="GD9" s="211" t="s">
        <v>53</v>
      </c>
      <c r="GE9" s="211" t="s">
        <v>54</v>
      </c>
      <c r="GF9" s="211" t="s">
        <v>55</v>
      </c>
      <c r="GG9" s="211" t="s">
        <v>53</v>
      </c>
      <c r="GH9" s="211" t="s">
        <v>54</v>
      </c>
      <c r="GI9" s="211" t="s">
        <v>55</v>
      </c>
      <c r="GJ9" s="211" t="s">
        <v>53</v>
      </c>
      <c r="GK9" s="211" t="s">
        <v>54</v>
      </c>
      <c r="GL9" s="211" t="s">
        <v>55</v>
      </c>
      <c r="GM9" s="211" t="s">
        <v>53</v>
      </c>
      <c r="GN9" s="211" t="s">
        <v>54</v>
      </c>
      <c r="GO9" s="211" t="s">
        <v>55</v>
      </c>
      <c r="GP9" s="211" t="s">
        <v>53</v>
      </c>
      <c r="GQ9" s="211" t="s">
        <v>54</v>
      </c>
      <c r="GR9" s="211" t="s">
        <v>55</v>
      </c>
      <c r="GS9" s="211" t="s">
        <v>53</v>
      </c>
      <c r="GT9" s="211" t="s">
        <v>54</v>
      </c>
      <c r="GU9" s="211" t="s">
        <v>55</v>
      </c>
      <c r="GV9" s="211" t="s">
        <v>53</v>
      </c>
      <c r="GW9" s="211" t="s">
        <v>54</v>
      </c>
      <c r="GX9" s="211" t="s">
        <v>55</v>
      </c>
      <c r="GY9" s="211" t="s">
        <v>53</v>
      </c>
      <c r="GZ9" s="211" t="s">
        <v>54</v>
      </c>
      <c r="HA9" s="211" t="s">
        <v>55</v>
      </c>
      <c r="HB9" s="211" t="s">
        <v>53</v>
      </c>
      <c r="HC9" s="211" t="s">
        <v>54</v>
      </c>
      <c r="HD9" s="211" t="s">
        <v>55</v>
      </c>
      <c r="HE9" s="211" t="s">
        <v>53</v>
      </c>
      <c r="HF9" s="211" t="s">
        <v>54</v>
      </c>
      <c r="HG9" s="211" t="s">
        <v>55</v>
      </c>
      <c r="HH9" s="211" t="s">
        <v>53</v>
      </c>
      <c r="HI9" s="211" t="s">
        <v>54</v>
      </c>
      <c r="HJ9" s="211" t="s">
        <v>55</v>
      </c>
    </row>
    <row r="10" spans="1:218" x14ac:dyDescent="0.2">
      <c r="A10" s="211"/>
      <c r="B10" s="211"/>
      <c r="C10" s="211" t="s">
        <v>76</v>
      </c>
      <c r="D10" s="211" t="s">
        <v>76</v>
      </c>
      <c r="E10" s="211" t="s">
        <v>76</v>
      </c>
      <c r="F10" s="211" t="s">
        <v>76</v>
      </c>
      <c r="G10" s="211" t="s">
        <v>76</v>
      </c>
      <c r="H10" s="211" t="s">
        <v>76</v>
      </c>
      <c r="I10" s="211" t="s">
        <v>76</v>
      </c>
      <c r="J10" s="211" t="s">
        <v>76</v>
      </c>
      <c r="K10" s="211" t="s">
        <v>76</v>
      </c>
      <c r="L10" s="211" t="s">
        <v>76</v>
      </c>
      <c r="M10" s="211" t="s">
        <v>76</v>
      </c>
      <c r="N10" s="211" t="s">
        <v>76</v>
      </c>
      <c r="O10" s="211" t="s">
        <v>76</v>
      </c>
      <c r="P10" s="211" t="s">
        <v>76</v>
      </c>
      <c r="Q10" s="211"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11" t="s">
        <v>76</v>
      </c>
      <c r="AN10" s="211" t="s">
        <v>76</v>
      </c>
      <c r="AO10" s="211" t="s">
        <v>76</v>
      </c>
      <c r="AP10" s="211" t="s">
        <v>76</v>
      </c>
      <c r="AQ10" s="211" t="s">
        <v>76</v>
      </c>
      <c r="AR10" s="211" t="s">
        <v>76</v>
      </c>
      <c r="AS10" s="211" t="s">
        <v>76</v>
      </c>
      <c r="AT10" s="211" t="s">
        <v>76</v>
      </c>
      <c r="AU10" s="211" t="s">
        <v>76</v>
      </c>
      <c r="AV10" s="211" t="s">
        <v>76</v>
      </c>
      <c r="AW10" s="211" t="s">
        <v>76</v>
      </c>
      <c r="AX10" s="211" t="s">
        <v>76</v>
      </c>
      <c r="AY10" s="211" t="s">
        <v>76</v>
      </c>
      <c r="AZ10" s="211" t="s">
        <v>76</v>
      </c>
      <c r="BA10" s="211"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11" t="s">
        <v>76</v>
      </c>
      <c r="BX10" s="211" t="s">
        <v>76</v>
      </c>
      <c r="BY10" s="211" t="s">
        <v>76</v>
      </c>
      <c r="BZ10" s="211" t="s">
        <v>76</v>
      </c>
      <c r="CA10" s="211" t="s">
        <v>76</v>
      </c>
      <c r="CB10" s="211" t="s">
        <v>76</v>
      </c>
      <c r="CC10" s="211" t="s">
        <v>76</v>
      </c>
      <c r="CD10" s="211" t="s">
        <v>76</v>
      </c>
      <c r="CE10" s="211" t="s">
        <v>76</v>
      </c>
      <c r="CF10" s="211" t="s">
        <v>76</v>
      </c>
      <c r="CG10" s="211" t="s">
        <v>76</v>
      </c>
      <c r="CH10" s="211" t="s">
        <v>76</v>
      </c>
      <c r="CI10" s="211" t="s">
        <v>76</v>
      </c>
      <c r="CJ10" s="211" t="s">
        <v>76</v>
      </c>
      <c r="CK10" s="211"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c r="DG10" s="211" t="s">
        <v>76</v>
      </c>
      <c r="DH10" s="211" t="s">
        <v>76</v>
      </c>
      <c r="DI10" s="211" t="s">
        <v>76</v>
      </c>
      <c r="DJ10" s="211" t="s">
        <v>76</v>
      </c>
      <c r="DK10" s="211" t="s">
        <v>76</v>
      </c>
      <c r="DL10" s="211" t="s">
        <v>76</v>
      </c>
      <c r="DM10" s="211" t="s">
        <v>76</v>
      </c>
      <c r="DN10" s="211" t="s">
        <v>76</v>
      </c>
      <c r="DO10" s="211" t="s">
        <v>76</v>
      </c>
      <c r="DP10" s="211" t="s">
        <v>76</v>
      </c>
      <c r="DQ10" s="211" t="s">
        <v>76</v>
      </c>
      <c r="DR10" s="211" t="s">
        <v>76</v>
      </c>
      <c r="DS10" s="211" t="s">
        <v>76</v>
      </c>
      <c r="DT10" s="211" t="s">
        <v>76</v>
      </c>
      <c r="DU10" s="211" t="s">
        <v>76</v>
      </c>
      <c r="DV10" s="211" t="s">
        <v>76</v>
      </c>
      <c r="DW10" s="211" t="s">
        <v>76</v>
      </c>
      <c r="DX10" s="211" t="s">
        <v>76</v>
      </c>
      <c r="DY10" s="211" t="s">
        <v>76</v>
      </c>
      <c r="DZ10" s="211" t="s">
        <v>76</v>
      </c>
      <c r="EA10" s="211" t="s">
        <v>76</v>
      </c>
      <c r="EB10" s="211" t="s">
        <v>76</v>
      </c>
      <c r="EC10" s="211" t="s">
        <v>76</v>
      </c>
      <c r="ED10" s="211" t="s">
        <v>76</v>
      </c>
      <c r="EE10" s="211" t="s">
        <v>76</v>
      </c>
      <c r="EF10" s="211" t="s">
        <v>76</v>
      </c>
      <c r="EG10" s="211" t="s">
        <v>76</v>
      </c>
      <c r="EH10" s="211" t="s">
        <v>76</v>
      </c>
      <c r="EI10" s="211" t="s">
        <v>76</v>
      </c>
      <c r="EJ10" s="211" t="s">
        <v>76</v>
      </c>
      <c r="EK10" s="211" t="s">
        <v>76</v>
      </c>
      <c r="EL10" s="211" t="s">
        <v>76</v>
      </c>
      <c r="EM10" s="211" t="s">
        <v>76</v>
      </c>
      <c r="EN10" s="211" t="s">
        <v>76</v>
      </c>
      <c r="EO10" s="211" t="s">
        <v>76</v>
      </c>
      <c r="EP10" s="211" t="s">
        <v>76</v>
      </c>
      <c r="EQ10" s="211" t="s">
        <v>76</v>
      </c>
      <c r="ER10" s="211" t="s">
        <v>76</v>
      </c>
      <c r="ES10" s="211" t="s">
        <v>76</v>
      </c>
      <c r="ET10" s="211" t="s">
        <v>76</v>
      </c>
      <c r="EU10" s="211" t="s">
        <v>76</v>
      </c>
      <c r="EV10" s="211" t="s">
        <v>76</v>
      </c>
      <c r="EW10" s="211" t="s">
        <v>76</v>
      </c>
      <c r="EX10" s="211" t="s">
        <v>76</v>
      </c>
      <c r="EY10" s="211" t="s">
        <v>76</v>
      </c>
      <c r="EZ10" s="211" t="s">
        <v>76</v>
      </c>
      <c r="FA10" s="211" t="s">
        <v>76</v>
      </c>
      <c r="FB10" s="211" t="s">
        <v>76</v>
      </c>
      <c r="FC10" s="211" t="s">
        <v>76</v>
      </c>
      <c r="FD10" s="211" t="s">
        <v>76</v>
      </c>
      <c r="FE10" s="211" t="s">
        <v>76</v>
      </c>
      <c r="FF10" s="211" t="s">
        <v>76</v>
      </c>
      <c r="FG10" s="211" t="s">
        <v>76</v>
      </c>
      <c r="FH10" s="211" t="s">
        <v>76</v>
      </c>
      <c r="FI10" s="211" t="s">
        <v>76</v>
      </c>
      <c r="FJ10" s="211" t="s">
        <v>76</v>
      </c>
      <c r="FK10" s="211" t="s">
        <v>76</v>
      </c>
      <c r="FL10" s="211" t="s">
        <v>76</v>
      </c>
      <c r="FM10" s="211" t="s">
        <v>76</v>
      </c>
      <c r="FN10" s="211" t="s">
        <v>76</v>
      </c>
      <c r="FO10" s="211" t="s">
        <v>76</v>
      </c>
      <c r="FP10" s="211" t="s">
        <v>76</v>
      </c>
      <c r="FQ10" s="211" t="s">
        <v>76</v>
      </c>
      <c r="FR10" s="211" t="s">
        <v>76</v>
      </c>
      <c r="FS10" s="211" t="s">
        <v>76</v>
      </c>
      <c r="FT10" s="211" t="s">
        <v>76</v>
      </c>
      <c r="FU10" s="211" t="s">
        <v>76</v>
      </c>
      <c r="FV10" s="211" t="s">
        <v>76</v>
      </c>
      <c r="FW10" s="211" t="s">
        <v>76</v>
      </c>
      <c r="FX10" s="211" t="s">
        <v>76</v>
      </c>
      <c r="FY10" s="211" t="s">
        <v>76</v>
      </c>
      <c r="FZ10" s="211" t="s">
        <v>76</v>
      </c>
      <c r="GA10" s="211" t="s">
        <v>76</v>
      </c>
      <c r="GB10" s="211" t="s">
        <v>76</v>
      </c>
      <c r="GC10" s="211" t="s">
        <v>76</v>
      </c>
      <c r="GD10" s="211" t="s">
        <v>76</v>
      </c>
      <c r="GE10" s="211" t="s">
        <v>76</v>
      </c>
      <c r="GF10" s="211" t="s">
        <v>76</v>
      </c>
      <c r="GG10" s="211" t="s">
        <v>76</v>
      </c>
      <c r="GH10" s="211" t="s">
        <v>76</v>
      </c>
      <c r="GI10" s="211" t="s">
        <v>76</v>
      </c>
      <c r="GJ10" s="211" t="s">
        <v>76</v>
      </c>
      <c r="GK10" s="211" t="s">
        <v>76</v>
      </c>
      <c r="GL10" s="211" t="s">
        <v>76</v>
      </c>
      <c r="GM10" s="211" t="s">
        <v>76</v>
      </c>
      <c r="GN10" s="211" t="s">
        <v>76</v>
      </c>
      <c r="GO10" s="211" t="s">
        <v>76</v>
      </c>
      <c r="GP10" s="211" t="s">
        <v>76</v>
      </c>
      <c r="GQ10" s="211" t="s">
        <v>76</v>
      </c>
      <c r="GR10" s="211" t="s">
        <v>76</v>
      </c>
      <c r="GS10" s="211" t="s">
        <v>76</v>
      </c>
      <c r="GT10" s="211" t="s">
        <v>76</v>
      </c>
      <c r="GU10" s="211" t="s">
        <v>76</v>
      </c>
      <c r="GV10" s="211" t="s">
        <v>76</v>
      </c>
      <c r="GW10" s="211" t="s">
        <v>76</v>
      </c>
      <c r="GX10" s="211" t="s">
        <v>76</v>
      </c>
      <c r="GY10" s="211" t="s">
        <v>76</v>
      </c>
      <c r="GZ10" s="211" t="s">
        <v>76</v>
      </c>
      <c r="HA10" s="211" t="s">
        <v>76</v>
      </c>
      <c r="HB10" s="211" t="s">
        <v>76</v>
      </c>
      <c r="HC10" s="211" t="s">
        <v>76</v>
      </c>
      <c r="HD10" s="211" t="s">
        <v>76</v>
      </c>
      <c r="HE10" s="211" t="s">
        <v>76</v>
      </c>
      <c r="HF10" s="211" t="s">
        <v>76</v>
      </c>
      <c r="HG10" s="211" t="s">
        <v>76</v>
      </c>
      <c r="HH10" s="211" t="s">
        <v>76</v>
      </c>
      <c r="HI10" s="211" t="s">
        <v>76</v>
      </c>
      <c r="HJ10" s="211" t="s">
        <v>76</v>
      </c>
    </row>
    <row r="11" spans="1:218" x14ac:dyDescent="0.2">
      <c r="A11" t="s">
        <v>102</v>
      </c>
      <c r="B11" t="s">
        <v>25</v>
      </c>
      <c r="C11">
        <v>17865</v>
      </c>
      <c r="D11">
        <v>17740</v>
      </c>
      <c r="E11">
        <v>35605</v>
      </c>
      <c r="F11">
        <v>93</v>
      </c>
      <c r="G11">
        <v>90</v>
      </c>
      <c r="H11">
        <v>91.5</v>
      </c>
      <c r="I11">
        <v>74.900000000000006</v>
      </c>
      <c r="J11">
        <v>68.8</v>
      </c>
      <c r="K11">
        <v>71.8</v>
      </c>
      <c r="L11">
        <v>99.2</v>
      </c>
      <c r="M11">
        <v>98.7</v>
      </c>
      <c r="N11">
        <v>98.9</v>
      </c>
      <c r="O11">
        <v>98.6</v>
      </c>
      <c r="P11">
        <v>98</v>
      </c>
      <c r="Q11">
        <v>98.3</v>
      </c>
      <c r="R11">
        <v>75.2</v>
      </c>
      <c r="S11">
        <v>69.3</v>
      </c>
      <c r="T11">
        <v>72.3</v>
      </c>
      <c r="U11">
        <v>33.6</v>
      </c>
      <c r="V11">
        <v>26.2</v>
      </c>
      <c r="W11">
        <v>29.9</v>
      </c>
      <c r="X11">
        <v>26.4</v>
      </c>
      <c r="Y11">
        <v>18.3</v>
      </c>
      <c r="Z11">
        <v>22.3</v>
      </c>
      <c r="AA11">
        <v>16827</v>
      </c>
      <c r="AB11">
        <v>16284</v>
      </c>
      <c r="AC11">
        <v>33111</v>
      </c>
      <c r="AD11">
        <v>85.4</v>
      </c>
      <c r="AE11">
        <v>77.900000000000006</v>
      </c>
      <c r="AF11">
        <v>81.7</v>
      </c>
      <c r="AG11">
        <v>16980</v>
      </c>
      <c r="AH11">
        <v>16649</v>
      </c>
      <c r="AI11">
        <v>33629</v>
      </c>
      <c r="AJ11">
        <v>86.3</v>
      </c>
      <c r="AK11">
        <v>85</v>
      </c>
      <c r="AL11">
        <v>85.6</v>
      </c>
      <c r="AM11">
        <v>10063</v>
      </c>
      <c r="AN11">
        <v>8852</v>
      </c>
      <c r="AO11">
        <v>18915</v>
      </c>
      <c r="AP11">
        <v>90.5</v>
      </c>
      <c r="AQ11">
        <v>86</v>
      </c>
      <c r="AR11">
        <v>88.4</v>
      </c>
      <c r="AS11">
        <v>68.8</v>
      </c>
      <c r="AT11">
        <v>60.6</v>
      </c>
      <c r="AU11">
        <v>64.900000000000006</v>
      </c>
      <c r="AV11">
        <v>98.6</v>
      </c>
      <c r="AW11">
        <v>98.3</v>
      </c>
      <c r="AX11">
        <v>98.5</v>
      </c>
      <c r="AY11">
        <v>97.9</v>
      </c>
      <c r="AZ11">
        <v>97.2</v>
      </c>
      <c r="BA11">
        <v>97.5</v>
      </c>
      <c r="BB11">
        <v>69.2</v>
      </c>
      <c r="BC11">
        <v>61.4</v>
      </c>
      <c r="BD11">
        <v>65.5</v>
      </c>
      <c r="BE11">
        <v>26</v>
      </c>
      <c r="BF11">
        <v>19.2</v>
      </c>
      <c r="BG11">
        <v>22.8</v>
      </c>
      <c r="BH11">
        <v>18.2</v>
      </c>
      <c r="BI11">
        <v>10.8</v>
      </c>
      <c r="BJ11">
        <v>14.7</v>
      </c>
      <c r="BK11">
        <v>9099</v>
      </c>
      <c r="BL11">
        <v>7795</v>
      </c>
      <c r="BM11">
        <v>16894</v>
      </c>
      <c r="BN11">
        <v>84.2</v>
      </c>
      <c r="BO11">
        <v>74.5</v>
      </c>
      <c r="BP11">
        <v>79.7</v>
      </c>
      <c r="BQ11">
        <v>9116</v>
      </c>
      <c r="BR11">
        <v>7944</v>
      </c>
      <c r="BS11">
        <v>17060</v>
      </c>
      <c r="BT11">
        <v>82.2</v>
      </c>
      <c r="BU11">
        <v>78.900000000000006</v>
      </c>
      <c r="BV11">
        <v>80.7</v>
      </c>
      <c r="BW11">
        <v>1095</v>
      </c>
      <c r="BX11">
        <v>966</v>
      </c>
      <c r="BY11">
        <v>2061</v>
      </c>
      <c r="BZ11">
        <v>96.4</v>
      </c>
      <c r="CA11">
        <v>93.9</v>
      </c>
      <c r="CB11">
        <v>95.2</v>
      </c>
      <c r="CC11">
        <v>85.1</v>
      </c>
      <c r="CD11">
        <v>76.5</v>
      </c>
      <c r="CE11">
        <v>81.099999999999994</v>
      </c>
      <c r="CF11">
        <v>99.3</v>
      </c>
      <c r="CG11">
        <v>98.2</v>
      </c>
      <c r="CH11">
        <v>98.8</v>
      </c>
      <c r="CI11">
        <v>98.1</v>
      </c>
      <c r="CJ11">
        <v>96.7</v>
      </c>
      <c r="CK11">
        <v>97.4</v>
      </c>
      <c r="CL11">
        <v>85.1</v>
      </c>
      <c r="CM11">
        <v>76.7</v>
      </c>
      <c r="CN11">
        <v>81.2</v>
      </c>
      <c r="CO11">
        <v>48</v>
      </c>
      <c r="CP11">
        <v>43.6</v>
      </c>
      <c r="CQ11">
        <v>45.9</v>
      </c>
      <c r="CR11">
        <v>42</v>
      </c>
      <c r="CS11">
        <v>34.799999999999997</v>
      </c>
      <c r="CT11">
        <v>38.6</v>
      </c>
      <c r="CU11">
        <v>953</v>
      </c>
      <c r="CV11">
        <v>813</v>
      </c>
      <c r="CW11">
        <v>1766</v>
      </c>
      <c r="CX11">
        <v>91.5</v>
      </c>
      <c r="CY11">
        <v>83</v>
      </c>
      <c r="CZ11">
        <v>87.6</v>
      </c>
      <c r="DA11">
        <v>1060</v>
      </c>
      <c r="DB11">
        <v>925</v>
      </c>
      <c r="DC11">
        <v>1985</v>
      </c>
      <c r="DD11">
        <v>96.8</v>
      </c>
      <c r="DE11">
        <v>95.2</v>
      </c>
      <c r="DF11">
        <v>96.1</v>
      </c>
      <c r="DG11">
        <v>8116</v>
      </c>
      <c r="DH11">
        <v>7188</v>
      </c>
      <c r="DI11">
        <v>15304</v>
      </c>
      <c r="DJ11">
        <v>91.6</v>
      </c>
      <c r="DK11">
        <v>89.1</v>
      </c>
      <c r="DL11">
        <v>90.4</v>
      </c>
      <c r="DM11">
        <v>72.7</v>
      </c>
      <c r="DN11">
        <v>68.2</v>
      </c>
      <c r="DO11">
        <v>70.599999999999994</v>
      </c>
      <c r="DP11">
        <v>98.5</v>
      </c>
      <c r="DQ11">
        <v>98.1</v>
      </c>
      <c r="DR11">
        <v>98.3</v>
      </c>
      <c r="DS11">
        <v>98.1</v>
      </c>
      <c r="DT11">
        <v>97.5</v>
      </c>
      <c r="DU11">
        <v>97.8</v>
      </c>
      <c r="DV11">
        <v>73.099999999999994</v>
      </c>
      <c r="DW11">
        <v>68.8</v>
      </c>
      <c r="DX11">
        <v>71.099999999999994</v>
      </c>
      <c r="DY11">
        <v>30.7</v>
      </c>
      <c r="DZ11">
        <v>28.2</v>
      </c>
      <c r="EA11">
        <v>29.5</v>
      </c>
      <c r="EB11">
        <v>23.8</v>
      </c>
      <c r="EC11">
        <v>19.399999999999999</v>
      </c>
      <c r="ED11">
        <v>21.7</v>
      </c>
      <c r="EE11">
        <v>7863</v>
      </c>
      <c r="EF11">
        <v>6903</v>
      </c>
      <c r="EG11">
        <v>14766</v>
      </c>
      <c r="EH11">
        <v>81</v>
      </c>
      <c r="EI11">
        <v>71.8</v>
      </c>
      <c r="EJ11">
        <v>76.7</v>
      </c>
      <c r="EK11">
        <v>7829</v>
      </c>
      <c r="EL11">
        <v>6945</v>
      </c>
      <c r="EM11">
        <v>14774</v>
      </c>
      <c r="EN11">
        <v>78.099999999999994</v>
      </c>
      <c r="EO11">
        <v>75.400000000000006</v>
      </c>
      <c r="EP11">
        <v>76.8</v>
      </c>
      <c r="EQ11">
        <v>184834</v>
      </c>
      <c r="ER11">
        <v>169960</v>
      </c>
      <c r="ES11">
        <v>354794</v>
      </c>
      <c r="ET11">
        <v>91.3</v>
      </c>
      <c r="EU11">
        <v>88.6</v>
      </c>
      <c r="EV11">
        <v>90</v>
      </c>
      <c r="EW11">
        <v>71.599999999999994</v>
      </c>
      <c r="EX11">
        <v>66.5</v>
      </c>
      <c r="EY11">
        <v>69.2</v>
      </c>
      <c r="EZ11">
        <v>98.7</v>
      </c>
      <c r="FA11">
        <v>98.7</v>
      </c>
      <c r="FB11">
        <v>98.7</v>
      </c>
      <c r="FC11">
        <v>98.2</v>
      </c>
      <c r="FD11">
        <v>98.1</v>
      </c>
      <c r="FE11">
        <v>98.2</v>
      </c>
      <c r="FF11">
        <v>72</v>
      </c>
      <c r="FG11">
        <v>67</v>
      </c>
      <c r="FH11">
        <v>69.599999999999994</v>
      </c>
      <c r="FI11">
        <v>29.2</v>
      </c>
      <c r="FJ11">
        <v>26.4</v>
      </c>
      <c r="FK11">
        <v>27.8</v>
      </c>
      <c r="FL11">
        <v>22</v>
      </c>
      <c r="FM11">
        <v>17.3</v>
      </c>
      <c r="FN11">
        <v>19.7</v>
      </c>
      <c r="FO11">
        <v>181878</v>
      </c>
      <c r="FP11">
        <v>166508</v>
      </c>
      <c r="FQ11">
        <v>348386</v>
      </c>
      <c r="FR11">
        <v>78.599999999999994</v>
      </c>
      <c r="FS11">
        <v>68</v>
      </c>
      <c r="FT11">
        <v>73.5</v>
      </c>
      <c r="FU11">
        <v>181455</v>
      </c>
      <c r="FV11">
        <v>166818</v>
      </c>
      <c r="FW11">
        <v>348273</v>
      </c>
      <c r="FX11">
        <v>76</v>
      </c>
      <c r="FY11">
        <v>74.7</v>
      </c>
      <c r="FZ11">
        <v>75.400000000000006</v>
      </c>
      <c r="GA11">
        <v>226641</v>
      </c>
      <c r="GB11">
        <v>209419</v>
      </c>
      <c r="GC11">
        <v>436060</v>
      </c>
      <c r="GD11">
        <v>91.4</v>
      </c>
      <c r="GE11">
        <v>88.6</v>
      </c>
      <c r="GF11">
        <v>90.1</v>
      </c>
      <c r="GG11">
        <v>71.900000000000006</v>
      </c>
      <c r="GH11">
        <v>66.400000000000006</v>
      </c>
      <c r="GI11">
        <v>69.3</v>
      </c>
      <c r="GJ11">
        <v>98.8</v>
      </c>
      <c r="GK11">
        <v>98.6</v>
      </c>
      <c r="GL11">
        <v>98.7</v>
      </c>
      <c r="GM11">
        <v>98.2</v>
      </c>
      <c r="GN11">
        <v>98</v>
      </c>
      <c r="GO11">
        <v>98.1</v>
      </c>
      <c r="GP11">
        <v>72.2</v>
      </c>
      <c r="GQ11">
        <v>67</v>
      </c>
      <c r="GR11">
        <v>69.7</v>
      </c>
      <c r="GS11">
        <v>29.6</v>
      </c>
      <c r="GT11">
        <v>26.2</v>
      </c>
      <c r="GU11">
        <v>28</v>
      </c>
      <c r="GV11">
        <v>22.4</v>
      </c>
      <c r="GW11">
        <v>17.3</v>
      </c>
      <c r="GX11">
        <v>19.899999999999999</v>
      </c>
      <c r="GY11">
        <v>220794</v>
      </c>
      <c r="GZ11">
        <v>202392</v>
      </c>
      <c r="HA11">
        <v>423186</v>
      </c>
      <c r="HB11">
        <v>79.5</v>
      </c>
      <c r="HC11">
        <v>69.3</v>
      </c>
      <c r="HD11">
        <v>74.7</v>
      </c>
      <c r="HE11">
        <v>220658</v>
      </c>
      <c r="HF11">
        <v>203460</v>
      </c>
      <c r="HG11">
        <v>424118</v>
      </c>
      <c r="HH11">
        <v>77.400000000000006</v>
      </c>
      <c r="HI11">
        <v>75.900000000000006</v>
      </c>
      <c r="HJ11">
        <v>76.7</v>
      </c>
    </row>
    <row r="12" spans="1:218" x14ac:dyDescent="0.2">
      <c r="B12" t="s">
        <v>103</v>
      </c>
      <c r="C12">
        <v>2465</v>
      </c>
      <c r="D12">
        <v>3417</v>
      </c>
      <c r="E12">
        <v>5882</v>
      </c>
      <c r="F12">
        <v>75.2</v>
      </c>
      <c r="G12">
        <v>72.8</v>
      </c>
      <c r="H12">
        <v>73.8</v>
      </c>
      <c r="I12">
        <v>34.5</v>
      </c>
      <c r="J12">
        <v>30.9</v>
      </c>
      <c r="K12">
        <v>32.4</v>
      </c>
      <c r="L12">
        <v>97.9</v>
      </c>
      <c r="M12">
        <v>96.9</v>
      </c>
      <c r="N12">
        <v>97.3</v>
      </c>
      <c r="O12">
        <v>95</v>
      </c>
      <c r="P12">
        <v>94.7</v>
      </c>
      <c r="Q12">
        <v>94.8</v>
      </c>
      <c r="R12">
        <v>34.700000000000003</v>
      </c>
      <c r="S12">
        <v>31.5</v>
      </c>
      <c r="T12">
        <v>32.9</v>
      </c>
      <c r="U12">
        <v>11.1</v>
      </c>
      <c r="V12">
        <v>8.1999999999999993</v>
      </c>
      <c r="W12">
        <v>9.4</v>
      </c>
      <c r="X12">
        <v>5.9</v>
      </c>
      <c r="Y12">
        <v>4</v>
      </c>
      <c r="Z12">
        <v>4.8</v>
      </c>
      <c r="AA12">
        <v>2227</v>
      </c>
      <c r="AB12">
        <v>3046</v>
      </c>
      <c r="AC12">
        <v>5273</v>
      </c>
      <c r="AD12">
        <v>69.2</v>
      </c>
      <c r="AE12">
        <v>60.2</v>
      </c>
      <c r="AF12">
        <v>64</v>
      </c>
      <c r="AG12">
        <v>2223</v>
      </c>
      <c r="AH12">
        <v>3109</v>
      </c>
      <c r="AI12">
        <v>5332</v>
      </c>
      <c r="AJ12">
        <v>59.4</v>
      </c>
      <c r="AK12">
        <v>61.5</v>
      </c>
      <c r="AL12">
        <v>60.6</v>
      </c>
      <c r="AM12">
        <v>1872</v>
      </c>
      <c r="AN12">
        <v>2286</v>
      </c>
      <c r="AO12">
        <v>4158</v>
      </c>
      <c r="AP12">
        <v>76.099999999999994</v>
      </c>
      <c r="AQ12">
        <v>73.3</v>
      </c>
      <c r="AR12">
        <v>74.5</v>
      </c>
      <c r="AS12">
        <v>35.700000000000003</v>
      </c>
      <c r="AT12">
        <v>32.200000000000003</v>
      </c>
      <c r="AU12">
        <v>33.799999999999997</v>
      </c>
      <c r="AV12">
        <v>98.1</v>
      </c>
      <c r="AW12">
        <v>96.8</v>
      </c>
      <c r="AX12">
        <v>97.4</v>
      </c>
      <c r="AY12">
        <v>95.2</v>
      </c>
      <c r="AZ12">
        <v>94.2</v>
      </c>
      <c r="BA12">
        <v>94.7</v>
      </c>
      <c r="BB12">
        <v>36</v>
      </c>
      <c r="BC12">
        <v>32.9</v>
      </c>
      <c r="BD12">
        <v>34.299999999999997</v>
      </c>
      <c r="BE12">
        <v>9.9</v>
      </c>
      <c r="BF12">
        <v>7.1</v>
      </c>
      <c r="BG12">
        <v>8.4</v>
      </c>
      <c r="BH12">
        <v>5</v>
      </c>
      <c r="BI12">
        <v>2.8</v>
      </c>
      <c r="BJ12">
        <v>3.8</v>
      </c>
      <c r="BK12">
        <v>1655</v>
      </c>
      <c r="BL12">
        <v>2057</v>
      </c>
      <c r="BM12">
        <v>3712</v>
      </c>
      <c r="BN12">
        <v>70</v>
      </c>
      <c r="BO12">
        <v>63.2</v>
      </c>
      <c r="BP12">
        <v>66.2</v>
      </c>
      <c r="BQ12">
        <v>1649</v>
      </c>
      <c r="BR12">
        <v>2074</v>
      </c>
      <c r="BS12">
        <v>3723</v>
      </c>
      <c r="BT12">
        <v>59.1</v>
      </c>
      <c r="BU12">
        <v>57.9</v>
      </c>
      <c r="BV12">
        <v>58.4</v>
      </c>
      <c r="BW12">
        <v>67</v>
      </c>
      <c r="BX12">
        <v>109</v>
      </c>
      <c r="BY12">
        <v>176</v>
      </c>
      <c r="BZ12">
        <v>80.599999999999994</v>
      </c>
      <c r="CA12">
        <v>94.5</v>
      </c>
      <c r="CB12">
        <v>89.2</v>
      </c>
      <c r="CC12">
        <v>47.8</v>
      </c>
      <c r="CD12">
        <v>55</v>
      </c>
      <c r="CE12">
        <v>52.3</v>
      </c>
      <c r="CF12">
        <v>100</v>
      </c>
      <c r="CG12" t="s">
        <v>78</v>
      </c>
      <c r="CH12" t="s">
        <v>78</v>
      </c>
      <c r="CI12" t="s">
        <v>78</v>
      </c>
      <c r="CJ12" t="s">
        <v>78</v>
      </c>
      <c r="CK12">
        <v>97.2</v>
      </c>
      <c r="CL12">
        <v>47.8</v>
      </c>
      <c r="CM12">
        <v>56</v>
      </c>
      <c r="CN12">
        <v>52.8</v>
      </c>
      <c r="CO12">
        <v>19.399999999999999</v>
      </c>
      <c r="CP12">
        <v>20.2</v>
      </c>
      <c r="CQ12">
        <v>19.899999999999999</v>
      </c>
      <c r="CR12">
        <v>11.9</v>
      </c>
      <c r="CS12">
        <v>11</v>
      </c>
      <c r="CT12">
        <v>11.4</v>
      </c>
      <c r="CU12">
        <v>48</v>
      </c>
      <c r="CV12">
        <v>79</v>
      </c>
      <c r="CW12">
        <v>127</v>
      </c>
      <c r="CX12">
        <v>85.4</v>
      </c>
      <c r="CY12">
        <v>78.5</v>
      </c>
      <c r="CZ12">
        <v>81.099999999999994</v>
      </c>
      <c r="DA12">
        <v>61</v>
      </c>
      <c r="DB12">
        <v>101</v>
      </c>
      <c r="DC12">
        <v>162</v>
      </c>
      <c r="DD12">
        <v>93.4</v>
      </c>
      <c r="DE12">
        <v>91.1</v>
      </c>
      <c r="DF12">
        <v>92</v>
      </c>
      <c r="DG12">
        <v>1096</v>
      </c>
      <c r="DH12">
        <v>1537</v>
      </c>
      <c r="DI12">
        <v>2633</v>
      </c>
      <c r="DJ12">
        <v>71</v>
      </c>
      <c r="DK12">
        <v>70.099999999999994</v>
      </c>
      <c r="DL12">
        <v>70.5</v>
      </c>
      <c r="DM12">
        <v>35.1</v>
      </c>
      <c r="DN12">
        <v>28.6</v>
      </c>
      <c r="DO12">
        <v>31.3</v>
      </c>
      <c r="DP12">
        <v>95</v>
      </c>
      <c r="DQ12">
        <v>95.1</v>
      </c>
      <c r="DR12">
        <v>95.1</v>
      </c>
      <c r="DS12">
        <v>92</v>
      </c>
      <c r="DT12">
        <v>93.2</v>
      </c>
      <c r="DU12">
        <v>92.7</v>
      </c>
      <c r="DV12">
        <v>35.5</v>
      </c>
      <c r="DW12">
        <v>29.1</v>
      </c>
      <c r="DX12">
        <v>31.8</v>
      </c>
      <c r="DY12">
        <v>9.4</v>
      </c>
      <c r="DZ12">
        <v>6.8</v>
      </c>
      <c r="EA12">
        <v>7.9</v>
      </c>
      <c r="EB12">
        <v>5</v>
      </c>
      <c r="EC12">
        <v>3.6</v>
      </c>
      <c r="ED12">
        <v>4.2</v>
      </c>
      <c r="EE12">
        <v>1041</v>
      </c>
      <c r="EF12">
        <v>1448</v>
      </c>
      <c r="EG12">
        <v>2489</v>
      </c>
      <c r="EH12">
        <v>61.1</v>
      </c>
      <c r="EI12">
        <v>50</v>
      </c>
      <c r="EJ12">
        <v>54.6</v>
      </c>
      <c r="EK12">
        <v>1039</v>
      </c>
      <c r="EL12">
        <v>1464</v>
      </c>
      <c r="EM12">
        <v>2503</v>
      </c>
      <c r="EN12">
        <v>47.4</v>
      </c>
      <c r="EO12">
        <v>49</v>
      </c>
      <c r="EP12">
        <v>48.3</v>
      </c>
      <c r="EQ12">
        <v>21959</v>
      </c>
      <c r="ER12">
        <v>31933</v>
      </c>
      <c r="ES12">
        <v>53892</v>
      </c>
      <c r="ET12">
        <v>70</v>
      </c>
      <c r="EU12">
        <v>66.7</v>
      </c>
      <c r="EV12">
        <v>68</v>
      </c>
      <c r="EW12">
        <v>27.4</v>
      </c>
      <c r="EX12">
        <v>25.6</v>
      </c>
      <c r="EY12">
        <v>26.3</v>
      </c>
      <c r="EZ12">
        <v>95</v>
      </c>
      <c r="FA12">
        <v>94.8</v>
      </c>
      <c r="FB12">
        <v>94.9</v>
      </c>
      <c r="FC12">
        <v>91.7</v>
      </c>
      <c r="FD12">
        <v>92.5</v>
      </c>
      <c r="FE12">
        <v>92.2</v>
      </c>
      <c r="FF12">
        <v>27.8</v>
      </c>
      <c r="FG12">
        <v>26</v>
      </c>
      <c r="FH12">
        <v>26.7</v>
      </c>
      <c r="FI12">
        <v>7.5</v>
      </c>
      <c r="FJ12">
        <v>7</v>
      </c>
      <c r="FK12">
        <v>7.2</v>
      </c>
      <c r="FL12">
        <v>4</v>
      </c>
      <c r="FM12">
        <v>3.1</v>
      </c>
      <c r="FN12">
        <v>3.5</v>
      </c>
      <c r="FO12">
        <v>21135</v>
      </c>
      <c r="FP12">
        <v>30782</v>
      </c>
      <c r="FQ12">
        <v>51917</v>
      </c>
      <c r="FR12">
        <v>55.7</v>
      </c>
      <c r="FS12">
        <v>44.9</v>
      </c>
      <c r="FT12">
        <v>49.3</v>
      </c>
      <c r="FU12">
        <v>21028</v>
      </c>
      <c r="FV12">
        <v>30950</v>
      </c>
      <c r="FW12">
        <v>51978</v>
      </c>
      <c r="FX12">
        <v>43.1</v>
      </c>
      <c r="FY12">
        <v>46.5</v>
      </c>
      <c r="FZ12">
        <v>45.1</v>
      </c>
      <c r="GA12">
        <v>28226</v>
      </c>
      <c r="GB12">
        <v>40269</v>
      </c>
      <c r="GC12">
        <v>68495</v>
      </c>
      <c r="GD12">
        <v>71.099999999999994</v>
      </c>
      <c r="GE12">
        <v>67.900000000000006</v>
      </c>
      <c r="GF12">
        <v>69.2</v>
      </c>
      <c r="GG12">
        <v>29.2</v>
      </c>
      <c r="GH12">
        <v>26.8</v>
      </c>
      <c r="GI12">
        <v>27.8</v>
      </c>
      <c r="GJ12">
        <v>95.5</v>
      </c>
      <c r="GK12">
        <v>95.1</v>
      </c>
      <c r="GL12">
        <v>95.3</v>
      </c>
      <c r="GM12">
        <v>92.3</v>
      </c>
      <c r="GN12">
        <v>92.8</v>
      </c>
      <c r="GO12">
        <v>92.6</v>
      </c>
      <c r="GP12">
        <v>29.5</v>
      </c>
      <c r="GQ12">
        <v>27.2</v>
      </c>
      <c r="GR12">
        <v>28.2</v>
      </c>
      <c r="GS12">
        <v>8.1999999999999993</v>
      </c>
      <c r="GT12">
        <v>7.2</v>
      </c>
      <c r="GU12">
        <v>7.6</v>
      </c>
      <c r="GV12">
        <v>4.4000000000000004</v>
      </c>
      <c r="GW12">
        <v>3.3</v>
      </c>
      <c r="GX12">
        <v>3.7</v>
      </c>
      <c r="GY12">
        <v>26756</v>
      </c>
      <c r="GZ12">
        <v>38255</v>
      </c>
      <c r="HA12">
        <v>65011</v>
      </c>
      <c r="HB12">
        <v>58.3</v>
      </c>
      <c r="HC12">
        <v>47.7</v>
      </c>
      <c r="HD12">
        <v>52.1</v>
      </c>
      <c r="HE12">
        <v>26663</v>
      </c>
      <c r="HF12">
        <v>38559</v>
      </c>
      <c r="HG12">
        <v>65222</v>
      </c>
      <c r="HH12">
        <v>46.2</v>
      </c>
      <c r="HI12">
        <v>48.9</v>
      </c>
      <c r="HJ12">
        <v>47.8</v>
      </c>
    </row>
    <row r="13" spans="1:218" x14ac:dyDescent="0.2">
      <c r="B13" t="s">
        <v>104</v>
      </c>
      <c r="C13">
        <v>817</v>
      </c>
      <c r="D13">
        <v>1272</v>
      </c>
      <c r="E13">
        <v>2089</v>
      </c>
      <c r="F13">
        <v>63.4</v>
      </c>
      <c r="G13">
        <v>58.3</v>
      </c>
      <c r="H13">
        <v>60.3</v>
      </c>
      <c r="I13">
        <v>27.5</v>
      </c>
      <c r="J13">
        <v>21.2</v>
      </c>
      <c r="K13">
        <v>23.7</v>
      </c>
      <c r="L13">
        <v>92.3</v>
      </c>
      <c r="M13">
        <v>90.6</v>
      </c>
      <c r="N13">
        <v>91.2</v>
      </c>
      <c r="O13">
        <v>86.3</v>
      </c>
      <c r="P13">
        <v>84.9</v>
      </c>
      <c r="Q13">
        <v>85.4</v>
      </c>
      <c r="R13">
        <v>28.3</v>
      </c>
      <c r="S13">
        <v>21.8</v>
      </c>
      <c r="T13">
        <v>24.3</v>
      </c>
      <c r="U13">
        <v>9.3000000000000007</v>
      </c>
      <c r="V13">
        <v>6.2</v>
      </c>
      <c r="W13">
        <v>7.4</v>
      </c>
      <c r="X13">
        <v>5.8</v>
      </c>
      <c r="Y13">
        <v>2.7</v>
      </c>
      <c r="Z13">
        <v>3.9</v>
      </c>
      <c r="AA13">
        <v>736</v>
      </c>
      <c r="AB13">
        <v>1117</v>
      </c>
      <c r="AC13">
        <v>1853</v>
      </c>
      <c r="AD13">
        <v>59</v>
      </c>
      <c r="AE13">
        <v>49.9</v>
      </c>
      <c r="AF13">
        <v>53.5</v>
      </c>
      <c r="AG13">
        <v>739</v>
      </c>
      <c r="AH13">
        <v>1154</v>
      </c>
      <c r="AI13">
        <v>1893</v>
      </c>
      <c r="AJ13">
        <v>46.7</v>
      </c>
      <c r="AK13">
        <v>48.1</v>
      </c>
      <c r="AL13">
        <v>47.5</v>
      </c>
      <c r="AM13">
        <v>919</v>
      </c>
      <c r="AN13">
        <v>1262</v>
      </c>
      <c r="AO13">
        <v>2181</v>
      </c>
      <c r="AP13">
        <v>67.5</v>
      </c>
      <c r="AQ13">
        <v>61.1</v>
      </c>
      <c r="AR13">
        <v>63.8</v>
      </c>
      <c r="AS13">
        <v>29.2</v>
      </c>
      <c r="AT13">
        <v>22.3</v>
      </c>
      <c r="AU13">
        <v>25.2</v>
      </c>
      <c r="AV13">
        <v>93.1</v>
      </c>
      <c r="AW13">
        <v>90.3</v>
      </c>
      <c r="AX13">
        <v>91.5</v>
      </c>
      <c r="AY13">
        <v>88.2</v>
      </c>
      <c r="AZ13">
        <v>85.3</v>
      </c>
      <c r="BA13">
        <v>86.5</v>
      </c>
      <c r="BB13">
        <v>30.3</v>
      </c>
      <c r="BC13">
        <v>23</v>
      </c>
      <c r="BD13">
        <v>26</v>
      </c>
      <c r="BE13">
        <v>7.2</v>
      </c>
      <c r="BF13">
        <v>3.2</v>
      </c>
      <c r="BG13">
        <v>4.9000000000000004</v>
      </c>
      <c r="BH13">
        <v>4.2</v>
      </c>
      <c r="BI13">
        <v>0.8</v>
      </c>
      <c r="BJ13">
        <v>2.2000000000000002</v>
      </c>
      <c r="BK13">
        <v>828</v>
      </c>
      <c r="BL13">
        <v>1135</v>
      </c>
      <c r="BM13">
        <v>1963</v>
      </c>
      <c r="BN13">
        <v>65.599999999999994</v>
      </c>
      <c r="BO13">
        <v>52.9</v>
      </c>
      <c r="BP13">
        <v>58.2</v>
      </c>
      <c r="BQ13">
        <v>817</v>
      </c>
      <c r="BR13">
        <v>1156</v>
      </c>
      <c r="BS13">
        <v>1973</v>
      </c>
      <c r="BT13">
        <v>50.8</v>
      </c>
      <c r="BU13">
        <v>48.7</v>
      </c>
      <c r="BV13">
        <v>49.6</v>
      </c>
      <c r="BW13">
        <v>28</v>
      </c>
      <c r="BX13">
        <v>35</v>
      </c>
      <c r="BY13">
        <v>63</v>
      </c>
      <c r="BZ13">
        <v>64.3</v>
      </c>
      <c r="CA13">
        <v>68.599999999999994</v>
      </c>
      <c r="CB13">
        <v>66.7</v>
      </c>
      <c r="CC13" t="s">
        <v>78</v>
      </c>
      <c r="CD13" t="s">
        <v>78</v>
      </c>
      <c r="CE13">
        <v>31.7</v>
      </c>
      <c r="CF13">
        <v>89.3</v>
      </c>
      <c r="CG13" t="s">
        <v>78</v>
      </c>
      <c r="CH13" t="s">
        <v>78</v>
      </c>
      <c r="CI13" t="s">
        <v>78</v>
      </c>
      <c r="CJ13" t="s">
        <v>78</v>
      </c>
      <c r="CK13">
        <v>81</v>
      </c>
      <c r="CL13" t="s">
        <v>78</v>
      </c>
      <c r="CM13" t="s">
        <v>78</v>
      </c>
      <c r="CN13">
        <v>33.299999999999997</v>
      </c>
      <c r="CO13" t="s">
        <v>78</v>
      </c>
      <c r="CP13" t="s">
        <v>78</v>
      </c>
      <c r="CQ13" t="s">
        <v>78</v>
      </c>
      <c r="CR13" t="s">
        <v>78</v>
      </c>
      <c r="CS13" t="s">
        <v>78</v>
      </c>
      <c r="CT13" t="s">
        <v>78</v>
      </c>
      <c r="CU13">
        <v>19</v>
      </c>
      <c r="CV13">
        <v>27</v>
      </c>
      <c r="CW13">
        <v>46</v>
      </c>
      <c r="CX13" t="s">
        <v>78</v>
      </c>
      <c r="CY13" t="s">
        <v>78</v>
      </c>
      <c r="CZ13">
        <v>52.2</v>
      </c>
      <c r="DA13">
        <v>21</v>
      </c>
      <c r="DB13">
        <v>32</v>
      </c>
      <c r="DC13">
        <v>53</v>
      </c>
      <c r="DD13" t="s">
        <v>78</v>
      </c>
      <c r="DE13" t="s">
        <v>78</v>
      </c>
      <c r="DF13">
        <v>67.900000000000006</v>
      </c>
      <c r="DG13">
        <v>645</v>
      </c>
      <c r="DH13">
        <v>868</v>
      </c>
      <c r="DI13">
        <v>1513</v>
      </c>
      <c r="DJ13">
        <v>59.8</v>
      </c>
      <c r="DK13">
        <v>57.3</v>
      </c>
      <c r="DL13">
        <v>58.4</v>
      </c>
      <c r="DM13">
        <v>24</v>
      </c>
      <c r="DN13">
        <v>22.8</v>
      </c>
      <c r="DO13">
        <v>23.3</v>
      </c>
      <c r="DP13">
        <v>82</v>
      </c>
      <c r="DQ13">
        <v>84.7</v>
      </c>
      <c r="DR13">
        <v>83.5</v>
      </c>
      <c r="DS13">
        <v>76.7</v>
      </c>
      <c r="DT13">
        <v>81.099999999999994</v>
      </c>
      <c r="DU13">
        <v>79.2</v>
      </c>
      <c r="DV13">
        <v>24.3</v>
      </c>
      <c r="DW13">
        <v>23.5</v>
      </c>
      <c r="DX13">
        <v>23.9</v>
      </c>
      <c r="DY13">
        <v>5.7</v>
      </c>
      <c r="DZ13">
        <v>5.9</v>
      </c>
      <c r="EA13">
        <v>5.8</v>
      </c>
      <c r="EB13" t="s">
        <v>78</v>
      </c>
      <c r="EC13" t="s">
        <v>78</v>
      </c>
      <c r="ED13">
        <v>2.5</v>
      </c>
      <c r="EE13">
        <v>620</v>
      </c>
      <c r="EF13">
        <v>824</v>
      </c>
      <c r="EG13">
        <v>1444</v>
      </c>
      <c r="EH13">
        <v>47.6</v>
      </c>
      <c r="EI13">
        <v>39.1</v>
      </c>
      <c r="EJ13">
        <v>42.7</v>
      </c>
      <c r="EK13">
        <v>617</v>
      </c>
      <c r="EL13">
        <v>831</v>
      </c>
      <c r="EM13">
        <v>1448</v>
      </c>
      <c r="EN13">
        <v>32.299999999999997</v>
      </c>
      <c r="EO13">
        <v>38.1</v>
      </c>
      <c r="EP13">
        <v>35.6</v>
      </c>
      <c r="EQ13">
        <v>11436</v>
      </c>
      <c r="ER13">
        <v>17696</v>
      </c>
      <c r="ES13">
        <v>29132</v>
      </c>
      <c r="ET13">
        <v>57.2</v>
      </c>
      <c r="EU13">
        <v>52.1</v>
      </c>
      <c r="EV13">
        <v>54.1</v>
      </c>
      <c r="EW13">
        <v>22.2</v>
      </c>
      <c r="EX13">
        <v>17.899999999999999</v>
      </c>
      <c r="EY13">
        <v>19.600000000000001</v>
      </c>
      <c r="EZ13">
        <v>84.7</v>
      </c>
      <c r="FA13">
        <v>83.9</v>
      </c>
      <c r="FB13">
        <v>84.2</v>
      </c>
      <c r="FC13">
        <v>78.900000000000006</v>
      </c>
      <c r="FD13">
        <v>79.3</v>
      </c>
      <c r="FE13">
        <v>79.099999999999994</v>
      </c>
      <c r="FF13">
        <v>22.8</v>
      </c>
      <c r="FG13">
        <v>18.5</v>
      </c>
      <c r="FH13">
        <v>20.2</v>
      </c>
      <c r="FI13">
        <v>5.4</v>
      </c>
      <c r="FJ13">
        <v>4.5999999999999996</v>
      </c>
      <c r="FK13">
        <v>4.9000000000000004</v>
      </c>
      <c r="FL13">
        <v>3.2</v>
      </c>
      <c r="FM13">
        <v>2</v>
      </c>
      <c r="FN13">
        <v>2.5</v>
      </c>
      <c r="FO13">
        <v>10951</v>
      </c>
      <c r="FP13">
        <v>16933</v>
      </c>
      <c r="FQ13">
        <v>27884</v>
      </c>
      <c r="FR13">
        <v>43.8</v>
      </c>
      <c r="FS13">
        <v>35.200000000000003</v>
      </c>
      <c r="FT13">
        <v>38.6</v>
      </c>
      <c r="FU13">
        <v>10940</v>
      </c>
      <c r="FV13">
        <v>17103</v>
      </c>
      <c r="FW13">
        <v>28043</v>
      </c>
      <c r="FX13">
        <v>33.5</v>
      </c>
      <c r="FY13">
        <v>35.200000000000003</v>
      </c>
      <c r="FZ13">
        <v>34.6</v>
      </c>
      <c r="GA13">
        <v>14204</v>
      </c>
      <c r="GB13">
        <v>21686</v>
      </c>
      <c r="GC13">
        <v>35890</v>
      </c>
      <c r="GD13">
        <v>58.5</v>
      </c>
      <c r="GE13">
        <v>53.3</v>
      </c>
      <c r="GF13">
        <v>55.3</v>
      </c>
      <c r="GG13">
        <v>23.2</v>
      </c>
      <c r="GH13">
        <v>18.7</v>
      </c>
      <c r="GI13">
        <v>20.5</v>
      </c>
      <c r="GJ13">
        <v>85.6</v>
      </c>
      <c r="GK13">
        <v>84.7</v>
      </c>
      <c r="GL13">
        <v>85.1</v>
      </c>
      <c r="GM13">
        <v>79.900000000000006</v>
      </c>
      <c r="GN13">
        <v>80</v>
      </c>
      <c r="GO13">
        <v>79.900000000000006</v>
      </c>
      <c r="GP13">
        <v>23.9</v>
      </c>
      <c r="GQ13">
        <v>19.2</v>
      </c>
      <c r="GR13">
        <v>21.1</v>
      </c>
      <c r="GS13">
        <v>5.9</v>
      </c>
      <c r="GT13">
        <v>4.7</v>
      </c>
      <c r="GU13">
        <v>5.0999999999999996</v>
      </c>
      <c r="GV13">
        <v>3.5</v>
      </c>
      <c r="GW13">
        <v>2</v>
      </c>
      <c r="GX13">
        <v>2.6</v>
      </c>
      <c r="GY13">
        <v>13473</v>
      </c>
      <c r="GZ13">
        <v>20504</v>
      </c>
      <c r="HA13">
        <v>33977</v>
      </c>
      <c r="HB13">
        <v>46.5</v>
      </c>
      <c r="HC13">
        <v>37.299999999999997</v>
      </c>
      <c r="HD13">
        <v>41</v>
      </c>
      <c r="HE13">
        <v>13454</v>
      </c>
      <c r="HF13">
        <v>20739</v>
      </c>
      <c r="HG13">
        <v>34193</v>
      </c>
      <c r="HH13">
        <v>35.6</v>
      </c>
      <c r="HI13">
        <v>37.1</v>
      </c>
      <c r="HJ13">
        <v>36.5</v>
      </c>
    </row>
    <row r="14" spans="1:218" x14ac:dyDescent="0.2">
      <c r="B14" s="211" t="s">
        <v>27</v>
      </c>
      <c r="C14">
        <v>3282</v>
      </c>
      <c r="D14">
        <v>4689</v>
      </c>
      <c r="E14">
        <v>7971</v>
      </c>
      <c r="F14">
        <v>72.2</v>
      </c>
      <c r="G14">
        <v>68.8</v>
      </c>
      <c r="H14">
        <v>70.2</v>
      </c>
      <c r="I14">
        <v>32.799999999999997</v>
      </c>
      <c r="J14">
        <v>28.3</v>
      </c>
      <c r="K14">
        <v>30.1</v>
      </c>
      <c r="L14">
        <v>96.5</v>
      </c>
      <c r="M14">
        <v>95.2</v>
      </c>
      <c r="N14">
        <v>95.7</v>
      </c>
      <c r="O14">
        <v>92.8</v>
      </c>
      <c r="P14">
        <v>92.1</v>
      </c>
      <c r="Q14">
        <v>92.4</v>
      </c>
      <c r="R14">
        <v>33.1</v>
      </c>
      <c r="S14">
        <v>28.9</v>
      </c>
      <c r="T14">
        <v>30.6</v>
      </c>
      <c r="U14">
        <v>10.6</v>
      </c>
      <c r="V14">
        <v>7.7</v>
      </c>
      <c r="W14">
        <v>8.9</v>
      </c>
      <c r="X14">
        <v>5.9</v>
      </c>
      <c r="Y14">
        <v>3.7</v>
      </c>
      <c r="Z14">
        <v>4.5999999999999996</v>
      </c>
      <c r="AA14">
        <v>2963</v>
      </c>
      <c r="AB14">
        <v>4163</v>
      </c>
      <c r="AC14">
        <v>7126</v>
      </c>
      <c r="AD14">
        <v>66.7</v>
      </c>
      <c r="AE14">
        <v>57.4</v>
      </c>
      <c r="AF14">
        <v>61.3</v>
      </c>
      <c r="AG14">
        <v>2962</v>
      </c>
      <c r="AH14">
        <v>4263</v>
      </c>
      <c r="AI14">
        <v>7225</v>
      </c>
      <c r="AJ14">
        <v>56.2</v>
      </c>
      <c r="AK14">
        <v>57.9</v>
      </c>
      <c r="AL14">
        <v>57.2</v>
      </c>
      <c r="AM14">
        <v>2791</v>
      </c>
      <c r="AN14">
        <v>3548</v>
      </c>
      <c r="AO14">
        <v>6339</v>
      </c>
      <c r="AP14">
        <v>73.2</v>
      </c>
      <c r="AQ14">
        <v>68.900000000000006</v>
      </c>
      <c r="AR14">
        <v>70.8</v>
      </c>
      <c r="AS14">
        <v>33.5</v>
      </c>
      <c r="AT14">
        <v>28.7</v>
      </c>
      <c r="AU14">
        <v>30.8</v>
      </c>
      <c r="AV14">
        <v>96.5</v>
      </c>
      <c r="AW14">
        <v>94.5</v>
      </c>
      <c r="AX14">
        <v>95.3</v>
      </c>
      <c r="AY14">
        <v>92.9</v>
      </c>
      <c r="AZ14">
        <v>91</v>
      </c>
      <c r="BA14">
        <v>91.9</v>
      </c>
      <c r="BB14">
        <v>34.1</v>
      </c>
      <c r="BC14">
        <v>29.4</v>
      </c>
      <c r="BD14">
        <v>31.5</v>
      </c>
      <c r="BE14">
        <v>9</v>
      </c>
      <c r="BF14">
        <v>5.7</v>
      </c>
      <c r="BG14">
        <v>7.2</v>
      </c>
      <c r="BH14">
        <v>4.8</v>
      </c>
      <c r="BI14">
        <v>2.1</v>
      </c>
      <c r="BJ14">
        <v>3.2</v>
      </c>
      <c r="BK14">
        <v>2483</v>
      </c>
      <c r="BL14">
        <v>3192</v>
      </c>
      <c r="BM14">
        <v>5675</v>
      </c>
      <c r="BN14">
        <v>68.5</v>
      </c>
      <c r="BO14">
        <v>59.5</v>
      </c>
      <c r="BP14">
        <v>63.5</v>
      </c>
      <c r="BQ14">
        <v>2466</v>
      </c>
      <c r="BR14">
        <v>3230</v>
      </c>
      <c r="BS14">
        <v>5696</v>
      </c>
      <c r="BT14">
        <v>56.4</v>
      </c>
      <c r="BU14">
        <v>54.6</v>
      </c>
      <c r="BV14">
        <v>55.4</v>
      </c>
      <c r="BW14">
        <v>95</v>
      </c>
      <c r="BX14">
        <v>144</v>
      </c>
      <c r="BY14">
        <v>239</v>
      </c>
      <c r="BZ14">
        <v>75.8</v>
      </c>
      <c r="CA14">
        <v>88.2</v>
      </c>
      <c r="CB14">
        <v>83.3</v>
      </c>
      <c r="CC14" t="s">
        <v>78</v>
      </c>
      <c r="CD14" t="s">
        <v>78</v>
      </c>
      <c r="CE14">
        <v>46.9</v>
      </c>
      <c r="CF14">
        <v>96.8</v>
      </c>
      <c r="CG14">
        <v>95.1</v>
      </c>
      <c r="CH14">
        <v>95.8</v>
      </c>
      <c r="CI14">
        <v>94.7</v>
      </c>
      <c r="CJ14">
        <v>91.7</v>
      </c>
      <c r="CK14">
        <v>92.9</v>
      </c>
      <c r="CL14" t="s">
        <v>78</v>
      </c>
      <c r="CM14" t="s">
        <v>78</v>
      </c>
      <c r="CN14">
        <v>47.7</v>
      </c>
      <c r="CO14" t="s">
        <v>78</v>
      </c>
      <c r="CP14" t="s">
        <v>78</v>
      </c>
      <c r="CQ14" t="s">
        <v>78</v>
      </c>
      <c r="CR14" t="s">
        <v>78</v>
      </c>
      <c r="CS14" t="s">
        <v>78</v>
      </c>
      <c r="CT14" t="s">
        <v>78</v>
      </c>
      <c r="CU14">
        <v>67</v>
      </c>
      <c r="CV14">
        <v>106</v>
      </c>
      <c r="CW14">
        <v>173</v>
      </c>
      <c r="CX14" t="s">
        <v>78</v>
      </c>
      <c r="CY14" t="s">
        <v>78</v>
      </c>
      <c r="CZ14">
        <v>73.400000000000006</v>
      </c>
      <c r="DA14">
        <v>82</v>
      </c>
      <c r="DB14">
        <v>133</v>
      </c>
      <c r="DC14">
        <v>215</v>
      </c>
      <c r="DD14" t="s">
        <v>78</v>
      </c>
      <c r="DE14" t="s">
        <v>78</v>
      </c>
      <c r="DF14">
        <v>86</v>
      </c>
      <c r="DG14">
        <v>1741</v>
      </c>
      <c r="DH14">
        <v>2405</v>
      </c>
      <c r="DI14">
        <v>4146</v>
      </c>
      <c r="DJ14">
        <v>66.900000000000006</v>
      </c>
      <c r="DK14">
        <v>65.400000000000006</v>
      </c>
      <c r="DL14">
        <v>66</v>
      </c>
      <c r="DM14">
        <v>31</v>
      </c>
      <c r="DN14">
        <v>26.5</v>
      </c>
      <c r="DO14">
        <v>28.4</v>
      </c>
      <c r="DP14">
        <v>90.2</v>
      </c>
      <c r="DQ14">
        <v>91.4</v>
      </c>
      <c r="DR14">
        <v>90.9</v>
      </c>
      <c r="DS14">
        <v>86.3</v>
      </c>
      <c r="DT14">
        <v>88.8</v>
      </c>
      <c r="DU14">
        <v>87.8</v>
      </c>
      <c r="DV14">
        <v>31.4</v>
      </c>
      <c r="DW14">
        <v>27.1</v>
      </c>
      <c r="DX14">
        <v>28.9</v>
      </c>
      <c r="DY14">
        <v>8</v>
      </c>
      <c r="DZ14">
        <v>6.4</v>
      </c>
      <c r="EA14">
        <v>7.1</v>
      </c>
      <c r="EB14" t="s">
        <v>78</v>
      </c>
      <c r="EC14" t="s">
        <v>78</v>
      </c>
      <c r="ED14">
        <v>3.6</v>
      </c>
      <c r="EE14">
        <v>1661</v>
      </c>
      <c r="EF14">
        <v>2272</v>
      </c>
      <c r="EG14">
        <v>3933</v>
      </c>
      <c r="EH14">
        <v>56.1</v>
      </c>
      <c r="EI14">
        <v>46</v>
      </c>
      <c r="EJ14">
        <v>50.3</v>
      </c>
      <c r="EK14">
        <v>1656</v>
      </c>
      <c r="EL14">
        <v>2295</v>
      </c>
      <c r="EM14">
        <v>3951</v>
      </c>
      <c r="EN14">
        <v>41.7</v>
      </c>
      <c r="EO14">
        <v>45.1</v>
      </c>
      <c r="EP14">
        <v>43.7</v>
      </c>
      <c r="EQ14">
        <v>33395</v>
      </c>
      <c r="ER14">
        <v>49629</v>
      </c>
      <c r="ES14">
        <v>83024</v>
      </c>
      <c r="ET14">
        <v>65.599999999999994</v>
      </c>
      <c r="EU14">
        <v>61.5</v>
      </c>
      <c r="EV14">
        <v>63.2</v>
      </c>
      <c r="EW14">
        <v>25.6</v>
      </c>
      <c r="EX14">
        <v>22.9</v>
      </c>
      <c r="EY14">
        <v>24</v>
      </c>
      <c r="EZ14">
        <v>91.4</v>
      </c>
      <c r="FA14">
        <v>90.9</v>
      </c>
      <c r="FB14">
        <v>91.1</v>
      </c>
      <c r="FC14">
        <v>87.3</v>
      </c>
      <c r="FD14">
        <v>87.8</v>
      </c>
      <c r="FE14">
        <v>87.6</v>
      </c>
      <c r="FF14">
        <v>26.1</v>
      </c>
      <c r="FG14">
        <v>23.3</v>
      </c>
      <c r="FH14">
        <v>24.4</v>
      </c>
      <c r="FI14">
        <v>6.8</v>
      </c>
      <c r="FJ14">
        <v>6.1</v>
      </c>
      <c r="FK14">
        <v>6.4</v>
      </c>
      <c r="FL14">
        <v>3.7</v>
      </c>
      <c r="FM14">
        <v>2.7</v>
      </c>
      <c r="FN14">
        <v>3.1</v>
      </c>
      <c r="FO14">
        <v>32086</v>
      </c>
      <c r="FP14">
        <v>47715</v>
      </c>
      <c r="FQ14">
        <v>79801</v>
      </c>
      <c r="FR14">
        <v>51.6</v>
      </c>
      <c r="FS14">
        <v>41.5</v>
      </c>
      <c r="FT14">
        <v>45.6</v>
      </c>
      <c r="FU14">
        <v>31968</v>
      </c>
      <c r="FV14">
        <v>48053</v>
      </c>
      <c r="FW14">
        <v>80021</v>
      </c>
      <c r="FX14">
        <v>39.9</v>
      </c>
      <c r="FY14">
        <v>42.5</v>
      </c>
      <c r="FZ14">
        <v>41.4</v>
      </c>
      <c r="GA14">
        <v>42430</v>
      </c>
      <c r="GB14">
        <v>61955</v>
      </c>
      <c r="GC14">
        <v>104385</v>
      </c>
      <c r="GD14">
        <v>66.900000000000006</v>
      </c>
      <c r="GE14">
        <v>62.8</v>
      </c>
      <c r="GF14">
        <v>64.400000000000006</v>
      </c>
      <c r="GG14">
        <v>27.2</v>
      </c>
      <c r="GH14">
        <v>23.9</v>
      </c>
      <c r="GI14">
        <v>25.3</v>
      </c>
      <c r="GJ14">
        <v>92.2</v>
      </c>
      <c r="GK14">
        <v>91.5</v>
      </c>
      <c r="GL14">
        <v>91.8</v>
      </c>
      <c r="GM14">
        <v>88.1</v>
      </c>
      <c r="GN14">
        <v>88.3</v>
      </c>
      <c r="GO14">
        <v>88.2</v>
      </c>
      <c r="GP14">
        <v>27.6</v>
      </c>
      <c r="GQ14">
        <v>24.4</v>
      </c>
      <c r="GR14">
        <v>25.7</v>
      </c>
      <c r="GS14">
        <v>7.4</v>
      </c>
      <c r="GT14">
        <v>6.3</v>
      </c>
      <c r="GU14">
        <v>6.8</v>
      </c>
      <c r="GV14">
        <v>4.0999999999999996</v>
      </c>
      <c r="GW14">
        <v>2.8</v>
      </c>
      <c r="GX14">
        <v>3.3</v>
      </c>
      <c r="GY14">
        <v>40229</v>
      </c>
      <c r="GZ14">
        <v>58759</v>
      </c>
      <c r="HA14">
        <v>98988</v>
      </c>
      <c r="HB14">
        <v>54.3</v>
      </c>
      <c r="HC14">
        <v>44.1</v>
      </c>
      <c r="HD14">
        <v>48.2</v>
      </c>
      <c r="HE14">
        <v>40117</v>
      </c>
      <c r="HF14">
        <v>59298</v>
      </c>
      <c r="HG14">
        <v>99415</v>
      </c>
      <c r="HH14">
        <v>42.6</v>
      </c>
      <c r="HI14">
        <v>44.8</v>
      </c>
      <c r="HJ14">
        <v>43.9</v>
      </c>
    </row>
    <row r="15" spans="1:218" x14ac:dyDescent="0.2">
      <c r="B15" t="s">
        <v>30</v>
      </c>
      <c r="C15">
        <v>428</v>
      </c>
      <c r="D15">
        <v>743</v>
      </c>
      <c r="E15">
        <v>1171</v>
      </c>
      <c r="F15">
        <v>27.1</v>
      </c>
      <c r="G15">
        <v>26.4</v>
      </c>
      <c r="H15">
        <v>26.6</v>
      </c>
      <c r="I15">
        <v>7.9</v>
      </c>
      <c r="J15">
        <v>7.4</v>
      </c>
      <c r="K15">
        <v>7.6</v>
      </c>
      <c r="L15">
        <v>45.1</v>
      </c>
      <c r="M15">
        <v>49.7</v>
      </c>
      <c r="N15">
        <v>48</v>
      </c>
      <c r="O15">
        <v>34.799999999999997</v>
      </c>
      <c r="P15">
        <v>42.7</v>
      </c>
      <c r="Q15">
        <v>39.799999999999997</v>
      </c>
      <c r="R15">
        <v>8.1999999999999993</v>
      </c>
      <c r="S15">
        <v>7.7</v>
      </c>
      <c r="T15">
        <v>7.9</v>
      </c>
      <c r="U15">
        <v>2.8</v>
      </c>
      <c r="V15">
        <v>1.7</v>
      </c>
      <c r="W15">
        <v>2.1</v>
      </c>
      <c r="X15">
        <v>1.9</v>
      </c>
      <c r="Y15">
        <v>1.2</v>
      </c>
      <c r="Z15">
        <v>1.5</v>
      </c>
      <c r="AA15">
        <v>408</v>
      </c>
      <c r="AB15">
        <v>694</v>
      </c>
      <c r="AC15">
        <v>1102</v>
      </c>
      <c r="AD15">
        <v>26.7</v>
      </c>
      <c r="AE15">
        <v>25.5</v>
      </c>
      <c r="AF15">
        <v>26</v>
      </c>
      <c r="AG15">
        <v>413</v>
      </c>
      <c r="AH15">
        <v>707</v>
      </c>
      <c r="AI15">
        <v>1120</v>
      </c>
      <c r="AJ15">
        <v>18.399999999999999</v>
      </c>
      <c r="AK15">
        <v>23.8</v>
      </c>
      <c r="AL15">
        <v>21.8</v>
      </c>
      <c r="AM15">
        <v>274</v>
      </c>
      <c r="AN15">
        <v>668</v>
      </c>
      <c r="AO15">
        <v>942</v>
      </c>
      <c r="AP15">
        <v>23</v>
      </c>
      <c r="AQ15">
        <v>30.8</v>
      </c>
      <c r="AR15">
        <v>28.6</v>
      </c>
      <c r="AS15">
        <v>6.9</v>
      </c>
      <c r="AT15">
        <v>9.4</v>
      </c>
      <c r="AU15">
        <v>8.6999999999999993</v>
      </c>
      <c r="AV15">
        <v>44.2</v>
      </c>
      <c r="AW15">
        <v>54.8</v>
      </c>
      <c r="AX15">
        <v>51.7</v>
      </c>
      <c r="AY15">
        <v>34.299999999999997</v>
      </c>
      <c r="AZ15">
        <v>47.9</v>
      </c>
      <c r="BA15">
        <v>43.9</v>
      </c>
      <c r="BB15">
        <v>7.3</v>
      </c>
      <c r="BC15">
        <v>9.9</v>
      </c>
      <c r="BD15">
        <v>9.1</v>
      </c>
      <c r="BE15">
        <v>2.9</v>
      </c>
      <c r="BF15">
        <v>2.2000000000000002</v>
      </c>
      <c r="BG15">
        <v>2.4</v>
      </c>
      <c r="BH15">
        <v>1.1000000000000001</v>
      </c>
      <c r="BI15">
        <v>0.4</v>
      </c>
      <c r="BJ15">
        <v>0.6</v>
      </c>
      <c r="BK15">
        <v>260</v>
      </c>
      <c r="BL15">
        <v>607</v>
      </c>
      <c r="BM15">
        <v>867</v>
      </c>
      <c r="BN15">
        <v>25</v>
      </c>
      <c r="BO15">
        <v>29.5</v>
      </c>
      <c r="BP15">
        <v>28.1</v>
      </c>
      <c r="BQ15">
        <v>262</v>
      </c>
      <c r="BR15">
        <v>610</v>
      </c>
      <c r="BS15">
        <v>872</v>
      </c>
      <c r="BT15">
        <v>16.8</v>
      </c>
      <c r="BU15">
        <v>27</v>
      </c>
      <c r="BV15">
        <v>24</v>
      </c>
      <c r="BW15">
        <v>12</v>
      </c>
      <c r="BX15">
        <v>26</v>
      </c>
      <c r="BY15">
        <v>38</v>
      </c>
      <c r="BZ15">
        <v>33.299999999999997</v>
      </c>
      <c r="CA15">
        <v>38.5</v>
      </c>
      <c r="CB15">
        <v>36.799999999999997</v>
      </c>
      <c r="CC15" t="s">
        <v>78</v>
      </c>
      <c r="CD15" t="s">
        <v>78</v>
      </c>
      <c r="CE15">
        <v>13.2</v>
      </c>
      <c r="CF15">
        <v>41.7</v>
      </c>
      <c r="CG15">
        <v>46.2</v>
      </c>
      <c r="CH15">
        <v>44.7</v>
      </c>
      <c r="CI15">
        <v>41.7</v>
      </c>
      <c r="CJ15">
        <v>38.5</v>
      </c>
      <c r="CK15">
        <v>39.5</v>
      </c>
      <c r="CL15" t="s">
        <v>78</v>
      </c>
      <c r="CM15" t="s">
        <v>78</v>
      </c>
      <c r="CN15">
        <v>15.8</v>
      </c>
      <c r="CO15" t="s">
        <v>78</v>
      </c>
      <c r="CP15" t="s">
        <v>78</v>
      </c>
      <c r="CQ15" t="s">
        <v>78</v>
      </c>
      <c r="CR15" t="s">
        <v>78</v>
      </c>
      <c r="CS15" t="s">
        <v>78</v>
      </c>
      <c r="CT15" t="s">
        <v>78</v>
      </c>
      <c r="CU15">
        <v>12</v>
      </c>
      <c r="CV15">
        <v>25</v>
      </c>
      <c r="CW15">
        <v>37</v>
      </c>
      <c r="CX15" t="s">
        <v>78</v>
      </c>
      <c r="CY15" t="s">
        <v>78</v>
      </c>
      <c r="CZ15">
        <v>24.3</v>
      </c>
      <c r="DA15">
        <v>12</v>
      </c>
      <c r="DB15">
        <v>26</v>
      </c>
      <c r="DC15">
        <v>38</v>
      </c>
      <c r="DD15" t="s">
        <v>78</v>
      </c>
      <c r="DE15" t="s">
        <v>78</v>
      </c>
      <c r="DF15">
        <v>28.9</v>
      </c>
      <c r="DG15">
        <v>167</v>
      </c>
      <c r="DH15">
        <v>540</v>
      </c>
      <c r="DI15">
        <v>707</v>
      </c>
      <c r="DJ15">
        <v>22.2</v>
      </c>
      <c r="DK15">
        <v>29.1</v>
      </c>
      <c r="DL15">
        <v>27.4</v>
      </c>
      <c r="DM15">
        <v>7.8</v>
      </c>
      <c r="DN15">
        <v>11.3</v>
      </c>
      <c r="DO15">
        <v>10.5</v>
      </c>
      <c r="DP15">
        <v>46.7</v>
      </c>
      <c r="DQ15">
        <v>47.4</v>
      </c>
      <c r="DR15">
        <v>47.2</v>
      </c>
      <c r="DS15">
        <v>40.1</v>
      </c>
      <c r="DT15">
        <v>42.8</v>
      </c>
      <c r="DU15">
        <v>42.1</v>
      </c>
      <c r="DV15">
        <v>8.4</v>
      </c>
      <c r="DW15">
        <v>11.7</v>
      </c>
      <c r="DX15">
        <v>10.9</v>
      </c>
      <c r="DY15">
        <v>1.8</v>
      </c>
      <c r="DZ15">
        <v>3.1</v>
      </c>
      <c r="EA15">
        <v>2.8</v>
      </c>
      <c r="EB15" t="s">
        <v>78</v>
      </c>
      <c r="EC15" t="s">
        <v>78</v>
      </c>
      <c r="ED15">
        <v>1.6</v>
      </c>
      <c r="EE15">
        <v>159</v>
      </c>
      <c r="EF15">
        <v>514</v>
      </c>
      <c r="EG15">
        <v>673</v>
      </c>
      <c r="EH15">
        <v>25.2</v>
      </c>
      <c r="EI15">
        <v>27.4</v>
      </c>
      <c r="EJ15">
        <v>26.9</v>
      </c>
      <c r="EK15">
        <v>157</v>
      </c>
      <c r="EL15">
        <v>512</v>
      </c>
      <c r="EM15">
        <v>669</v>
      </c>
      <c r="EN15">
        <v>12.1</v>
      </c>
      <c r="EO15">
        <v>20.100000000000001</v>
      </c>
      <c r="EP15">
        <v>18.2</v>
      </c>
      <c r="EQ15">
        <v>4551</v>
      </c>
      <c r="ER15">
        <v>12993</v>
      </c>
      <c r="ES15">
        <v>17544</v>
      </c>
      <c r="ET15">
        <v>25.8</v>
      </c>
      <c r="EU15">
        <v>28</v>
      </c>
      <c r="EV15">
        <v>27.4</v>
      </c>
      <c r="EW15">
        <v>7.3</v>
      </c>
      <c r="EX15">
        <v>8.6</v>
      </c>
      <c r="EY15">
        <v>8.1999999999999993</v>
      </c>
      <c r="EZ15">
        <v>46.4</v>
      </c>
      <c r="FA15">
        <v>53.7</v>
      </c>
      <c r="FB15">
        <v>51.8</v>
      </c>
      <c r="FC15">
        <v>37.5</v>
      </c>
      <c r="FD15">
        <v>46.6</v>
      </c>
      <c r="FE15">
        <v>44.2</v>
      </c>
      <c r="FF15">
        <v>7.5</v>
      </c>
      <c r="FG15">
        <v>8.8000000000000007</v>
      </c>
      <c r="FH15">
        <v>8.5</v>
      </c>
      <c r="FI15">
        <v>2.2000000000000002</v>
      </c>
      <c r="FJ15">
        <v>2.2999999999999998</v>
      </c>
      <c r="FK15">
        <v>2.2999999999999998</v>
      </c>
      <c r="FL15">
        <v>1.2</v>
      </c>
      <c r="FM15">
        <v>1</v>
      </c>
      <c r="FN15">
        <v>1.1000000000000001</v>
      </c>
      <c r="FO15">
        <v>4342</v>
      </c>
      <c r="FP15">
        <v>12344</v>
      </c>
      <c r="FQ15">
        <v>16686</v>
      </c>
      <c r="FR15">
        <v>23.9</v>
      </c>
      <c r="FS15">
        <v>25</v>
      </c>
      <c r="FT15">
        <v>24.7</v>
      </c>
      <c r="FU15">
        <v>4362</v>
      </c>
      <c r="FV15">
        <v>12344</v>
      </c>
      <c r="FW15">
        <v>16706</v>
      </c>
      <c r="FX15">
        <v>15.7</v>
      </c>
      <c r="FY15">
        <v>23.5</v>
      </c>
      <c r="FZ15">
        <v>21.5</v>
      </c>
      <c r="GA15">
        <v>5547</v>
      </c>
      <c r="GB15">
        <v>15251</v>
      </c>
      <c r="GC15">
        <v>20798</v>
      </c>
      <c r="GD15">
        <v>25.5</v>
      </c>
      <c r="GE15">
        <v>28.2</v>
      </c>
      <c r="GF15">
        <v>27.5</v>
      </c>
      <c r="GG15">
        <v>7.4</v>
      </c>
      <c r="GH15">
        <v>8.8000000000000007</v>
      </c>
      <c r="GI15">
        <v>8.4</v>
      </c>
      <c r="GJ15">
        <v>45.9</v>
      </c>
      <c r="GK15">
        <v>53.3</v>
      </c>
      <c r="GL15">
        <v>51.4</v>
      </c>
      <c r="GM15">
        <v>37.1</v>
      </c>
      <c r="GN15">
        <v>46.3</v>
      </c>
      <c r="GO15">
        <v>43.9</v>
      </c>
      <c r="GP15">
        <v>7.6</v>
      </c>
      <c r="GQ15">
        <v>9.1</v>
      </c>
      <c r="GR15">
        <v>8.6999999999999993</v>
      </c>
      <c r="GS15">
        <v>2.2999999999999998</v>
      </c>
      <c r="GT15">
        <v>2.4</v>
      </c>
      <c r="GU15">
        <v>2.4</v>
      </c>
      <c r="GV15">
        <v>1.3</v>
      </c>
      <c r="GW15">
        <v>1.1000000000000001</v>
      </c>
      <c r="GX15">
        <v>1.1000000000000001</v>
      </c>
      <c r="GY15">
        <v>5293</v>
      </c>
      <c r="GZ15">
        <v>14450</v>
      </c>
      <c r="HA15">
        <v>19743</v>
      </c>
      <c r="HB15">
        <v>24.1</v>
      </c>
      <c r="HC15">
        <v>25.4</v>
      </c>
      <c r="HD15">
        <v>25</v>
      </c>
      <c r="HE15">
        <v>5318</v>
      </c>
      <c r="HF15">
        <v>14461</v>
      </c>
      <c r="HG15">
        <v>19779</v>
      </c>
      <c r="HH15">
        <v>15.9</v>
      </c>
      <c r="HI15">
        <v>23.7</v>
      </c>
      <c r="HJ15">
        <v>21.6</v>
      </c>
    </row>
    <row r="16" spans="1:218" x14ac:dyDescent="0.2">
      <c r="B16" s="211" t="s">
        <v>26</v>
      </c>
      <c r="C16">
        <v>3710</v>
      </c>
      <c r="D16">
        <v>5432</v>
      </c>
      <c r="E16">
        <v>9142</v>
      </c>
      <c r="F16">
        <v>67</v>
      </c>
      <c r="G16">
        <v>63</v>
      </c>
      <c r="H16">
        <v>64.7</v>
      </c>
      <c r="I16">
        <v>29.9</v>
      </c>
      <c r="J16">
        <v>25.4</v>
      </c>
      <c r="K16">
        <v>27.2</v>
      </c>
      <c r="L16">
        <v>90.6</v>
      </c>
      <c r="M16">
        <v>89</v>
      </c>
      <c r="N16">
        <v>89.6</v>
      </c>
      <c r="O16">
        <v>86.1</v>
      </c>
      <c r="P16">
        <v>85.3</v>
      </c>
      <c r="Q16">
        <v>85.6</v>
      </c>
      <c r="R16">
        <v>30.2</v>
      </c>
      <c r="S16">
        <v>26</v>
      </c>
      <c r="T16">
        <v>27.7</v>
      </c>
      <c r="U16">
        <v>9.6999999999999993</v>
      </c>
      <c r="V16">
        <v>6.8</v>
      </c>
      <c r="W16">
        <v>8</v>
      </c>
      <c r="X16">
        <v>5.4</v>
      </c>
      <c r="Y16">
        <v>3.3</v>
      </c>
      <c r="Z16">
        <v>4.2</v>
      </c>
      <c r="AA16">
        <v>3371</v>
      </c>
      <c r="AB16">
        <v>4857</v>
      </c>
      <c r="AC16">
        <v>8228</v>
      </c>
      <c r="AD16">
        <v>61.9</v>
      </c>
      <c r="AE16">
        <v>52.9</v>
      </c>
      <c r="AF16">
        <v>56.5</v>
      </c>
      <c r="AG16">
        <v>3375</v>
      </c>
      <c r="AH16">
        <v>4970</v>
      </c>
      <c r="AI16">
        <v>8345</v>
      </c>
      <c r="AJ16">
        <v>51.6</v>
      </c>
      <c r="AK16">
        <v>53</v>
      </c>
      <c r="AL16">
        <v>52.5</v>
      </c>
      <c r="AM16">
        <v>3065</v>
      </c>
      <c r="AN16">
        <v>4216</v>
      </c>
      <c r="AO16">
        <v>7281</v>
      </c>
      <c r="AP16">
        <v>68.7</v>
      </c>
      <c r="AQ16">
        <v>62.9</v>
      </c>
      <c r="AR16">
        <v>65.400000000000006</v>
      </c>
      <c r="AS16">
        <v>31.2</v>
      </c>
      <c r="AT16">
        <v>25.6</v>
      </c>
      <c r="AU16">
        <v>27.9</v>
      </c>
      <c r="AV16">
        <v>91.8</v>
      </c>
      <c r="AW16">
        <v>88.2</v>
      </c>
      <c r="AX16">
        <v>89.7</v>
      </c>
      <c r="AY16">
        <v>87.7</v>
      </c>
      <c r="AZ16">
        <v>84.2</v>
      </c>
      <c r="BA16">
        <v>85.7</v>
      </c>
      <c r="BB16">
        <v>31.7</v>
      </c>
      <c r="BC16">
        <v>26.3</v>
      </c>
      <c r="BD16">
        <v>28.6</v>
      </c>
      <c r="BE16">
        <v>8.5</v>
      </c>
      <c r="BF16">
        <v>5.2</v>
      </c>
      <c r="BG16">
        <v>6.6</v>
      </c>
      <c r="BH16">
        <v>4.4000000000000004</v>
      </c>
      <c r="BI16">
        <v>1.8</v>
      </c>
      <c r="BJ16">
        <v>2.9</v>
      </c>
      <c r="BK16">
        <v>2743</v>
      </c>
      <c r="BL16">
        <v>3799</v>
      </c>
      <c r="BM16">
        <v>6542</v>
      </c>
      <c r="BN16">
        <v>64.400000000000006</v>
      </c>
      <c r="BO16">
        <v>54.7</v>
      </c>
      <c r="BP16">
        <v>58.8</v>
      </c>
      <c r="BQ16">
        <v>2728</v>
      </c>
      <c r="BR16">
        <v>3840</v>
      </c>
      <c r="BS16">
        <v>6568</v>
      </c>
      <c r="BT16">
        <v>52.6</v>
      </c>
      <c r="BU16">
        <v>50.2</v>
      </c>
      <c r="BV16">
        <v>51.2</v>
      </c>
      <c r="BW16">
        <v>107</v>
      </c>
      <c r="BX16">
        <v>170</v>
      </c>
      <c r="BY16">
        <v>277</v>
      </c>
      <c r="BZ16">
        <v>71</v>
      </c>
      <c r="CA16">
        <v>80.599999999999994</v>
      </c>
      <c r="CB16">
        <v>76.900000000000006</v>
      </c>
      <c r="CC16">
        <v>37.4</v>
      </c>
      <c r="CD16">
        <v>45.3</v>
      </c>
      <c r="CE16">
        <v>42.2</v>
      </c>
      <c r="CF16">
        <v>90.7</v>
      </c>
      <c r="CG16">
        <v>87.6</v>
      </c>
      <c r="CH16">
        <v>88.8</v>
      </c>
      <c r="CI16">
        <v>88.8</v>
      </c>
      <c r="CJ16">
        <v>83.5</v>
      </c>
      <c r="CK16">
        <v>85.6</v>
      </c>
      <c r="CL16">
        <v>38.299999999999997</v>
      </c>
      <c r="CM16">
        <v>46.5</v>
      </c>
      <c r="CN16">
        <v>43.3</v>
      </c>
      <c r="CO16">
        <v>15.9</v>
      </c>
      <c r="CP16">
        <v>16.5</v>
      </c>
      <c r="CQ16">
        <v>16.2</v>
      </c>
      <c r="CR16">
        <v>11.2</v>
      </c>
      <c r="CS16">
        <v>9.4</v>
      </c>
      <c r="CT16">
        <v>10.1</v>
      </c>
      <c r="CU16">
        <v>79</v>
      </c>
      <c r="CV16">
        <v>131</v>
      </c>
      <c r="CW16">
        <v>210</v>
      </c>
      <c r="CX16">
        <v>67.099999999999994</v>
      </c>
      <c r="CY16">
        <v>63.4</v>
      </c>
      <c r="CZ16">
        <v>64.8</v>
      </c>
      <c r="DA16">
        <v>94</v>
      </c>
      <c r="DB16">
        <v>159</v>
      </c>
      <c r="DC16">
        <v>253</v>
      </c>
      <c r="DD16">
        <v>75.5</v>
      </c>
      <c r="DE16">
        <v>78.599999999999994</v>
      </c>
      <c r="DF16">
        <v>77.5</v>
      </c>
      <c r="DG16">
        <v>1908</v>
      </c>
      <c r="DH16">
        <v>2945</v>
      </c>
      <c r="DI16">
        <v>4853</v>
      </c>
      <c r="DJ16">
        <v>62.9</v>
      </c>
      <c r="DK16">
        <v>58.8</v>
      </c>
      <c r="DL16">
        <v>60.4</v>
      </c>
      <c r="DM16">
        <v>29</v>
      </c>
      <c r="DN16">
        <v>23.7</v>
      </c>
      <c r="DO16">
        <v>25.8</v>
      </c>
      <c r="DP16">
        <v>86.4</v>
      </c>
      <c r="DQ16">
        <v>83.3</v>
      </c>
      <c r="DR16">
        <v>84.5</v>
      </c>
      <c r="DS16">
        <v>82.3</v>
      </c>
      <c r="DT16">
        <v>80.400000000000006</v>
      </c>
      <c r="DU16">
        <v>81.099999999999994</v>
      </c>
      <c r="DV16">
        <v>29.4</v>
      </c>
      <c r="DW16">
        <v>24.2</v>
      </c>
      <c r="DX16">
        <v>26.3</v>
      </c>
      <c r="DY16">
        <v>7.5</v>
      </c>
      <c r="DZ16">
        <v>5.8</v>
      </c>
      <c r="EA16">
        <v>6.5</v>
      </c>
      <c r="EB16">
        <v>4</v>
      </c>
      <c r="EC16">
        <v>2.8</v>
      </c>
      <c r="ED16">
        <v>3.3</v>
      </c>
      <c r="EE16">
        <v>1820</v>
      </c>
      <c r="EF16">
        <v>2786</v>
      </c>
      <c r="EG16">
        <v>4606</v>
      </c>
      <c r="EH16">
        <v>53.4</v>
      </c>
      <c r="EI16">
        <v>42.6</v>
      </c>
      <c r="EJ16">
        <v>46.9</v>
      </c>
      <c r="EK16">
        <v>1813</v>
      </c>
      <c r="EL16">
        <v>2807</v>
      </c>
      <c r="EM16">
        <v>4620</v>
      </c>
      <c r="EN16">
        <v>39.200000000000003</v>
      </c>
      <c r="EO16">
        <v>40.5</v>
      </c>
      <c r="EP16">
        <v>40</v>
      </c>
      <c r="EQ16">
        <v>37946</v>
      </c>
      <c r="ER16">
        <v>62622</v>
      </c>
      <c r="ES16">
        <v>100568</v>
      </c>
      <c r="ET16">
        <v>60.8</v>
      </c>
      <c r="EU16">
        <v>54.5</v>
      </c>
      <c r="EV16">
        <v>56.9</v>
      </c>
      <c r="EW16">
        <v>23.4</v>
      </c>
      <c r="EX16">
        <v>19.899999999999999</v>
      </c>
      <c r="EY16">
        <v>21.2</v>
      </c>
      <c r="EZ16">
        <v>86</v>
      </c>
      <c r="FA16">
        <v>83.2</v>
      </c>
      <c r="FB16">
        <v>84.3</v>
      </c>
      <c r="FC16">
        <v>81.3</v>
      </c>
      <c r="FD16">
        <v>79.2</v>
      </c>
      <c r="FE16">
        <v>80</v>
      </c>
      <c r="FF16">
        <v>23.9</v>
      </c>
      <c r="FG16">
        <v>20.3</v>
      </c>
      <c r="FH16">
        <v>21.6</v>
      </c>
      <c r="FI16">
        <v>6.3</v>
      </c>
      <c r="FJ16">
        <v>5.3</v>
      </c>
      <c r="FK16">
        <v>5.7</v>
      </c>
      <c r="FL16">
        <v>3.4</v>
      </c>
      <c r="FM16">
        <v>2.4</v>
      </c>
      <c r="FN16">
        <v>2.8</v>
      </c>
      <c r="FO16">
        <v>36428</v>
      </c>
      <c r="FP16">
        <v>60059</v>
      </c>
      <c r="FQ16">
        <v>96487</v>
      </c>
      <c r="FR16">
        <v>48.3</v>
      </c>
      <c r="FS16">
        <v>38.1</v>
      </c>
      <c r="FT16">
        <v>42</v>
      </c>
      <c r="FU16">
        <v>36330</v>
      </c>
      <c r="FV16">
        <v>60397</v>
      </c>
      <c r="FW16">
        <v>96727</v>
      </c>
      <c r="FX16">
        <v>37</v>
      </c>
      <c r="FY16">
        <v>38.6</v>
      </c>
      <c r="FZ16">
        <v>38</v>
      </c>
      <c r="GA16">
        <v>47977</v>
      </c>
      <c r="GB16">
        <v>77206</v>
      </c>
      <c r="GC16">
        <v>125183</v>
      </c>
      <c r="GD16">
        <v>62.1</v>
      </c>
      <c r="GE16">
        <v>56</v>
      </c>
      <c r="GF16">
        <v>58.3</v>
      </c>
      <c r="GG16">
        <v>24.9</v>
      </c>
      <c r="GH16">
        <v>21</v>
      </c>
      <c r="GI16">
        <v>22.5</v>
      </c>
      <c r="GJ16">
        <v>86.8</v>
      </c>
      <c r="GK16">
        <v>84</v>
      </c>
      <c r="GL16">
        <v>85.1</v>
      </c>
      <c r="GM16">
        <v>82.2</v>
      </c>
      <c r="GN16">
        <v>80</v>
      </c>
      <c r="GO16">
        <v>80.900000000000006</v>
      </c>
      <c r="GP16">
        <v>25.3</v>
      </c>
      <c r="GQ16">
        <v>21.4</v>
      </c>
      <c r="GR16">
        <v>22.9</v>
      </c>
      <c r="GS16">
        <v>6.8</v>
      </c>
      <c r="GT16">
        <v>5.5</v>
      </c>
      <c r="GU16">
        <v>6</v>
      </c>
      <c r="GV16">
        <v>3.7</v>
      </c>
      <c r="GW16">
        <v>2.5</v>
      </c>
      <c r="GX16">
        <v>3</v>
      </c>
      <c r="GY16">
        <v>45522</v>
      </c>
      <c r="GZ16">
        <v>73209</v>
      </c>
      <c r="HA16">
        <v>118731</v>
      </c>
      <c r="HB16">
        <v>50.8</v>
      </c>
      <c r="HC16">
        <v>40.4</v>
      </c>
      <c r="HD16">
        <v>44.4</v>
      </c>
      <c r="HE16">
        <v>45435</v>
      </c>
      <c r="HF16">
        <v>73759</v>
      </c>
      <c r="HG16">
        <v>119194</v>
      </c>
      <c r="HH16">
        <v>39.5</v>
      </c>
      <c r="HI16">
        <v>40.6</v>
      </c>
      <c r="HJ16">
        <v>40.200000000000003</v>
      </c>
    </row>
    <row r="17" spans="2:218" x14ac:dyDescent="0.2">
      <c r="B17" s="21" t="s">
        <v>322</v>
      </c>
      <c r="C17">
        <v>21576</v>
      </c>
      <c r="D17">
        <v>23173</v>
      </c>
      <c r="E17">
        <v>44749</v>
      </c>
      <c r="F17">
        <v>88.6</v>
      </c>
      <c r="G17">
        <v>83.6</v>
      </c>
      <c r="H17">
        <v>86</v>
      </c>
      <c r="I17">
        <v>67.099999999999994</v>
      </c>
      <c r="J17">
        <v>58.6</v>
      </c>
      <c r="K17">
        <v>62.7</v>
      </c>
      <c r="L17">
        <v>97.7</v>
      </c>
      <c r="M17">
        <v>96.4</v>
      </c>
      <c r="N17">
        <v>97</v>
      </c>
      <c r="O17">
        <v>96.5</v>
      </c>
      <c r="P17">
        <v>95</v>
      </c>
      <c r="Q17">
        <v>95.7</v>
      </c>
      <c r="R17">
        <v>67.5</v>
      </c>
      <c r="S17">
        <v>59.2</v>
      </c>
      <c r="T17">
        <v>63.2</v>
      </c>
      <c r="U17">
        <v>29.5</v>
      </c>
      <c r="V17">
        <v>21.6</v>
      </c>
      <c r="W17">
        <v>25.4</v>
      </c>
      <c r="X17">
        <v>22.8</v>
      </c>
      <c r="Y17">
        <v>14.8</v>
      </c>
      <c r="Z17">
        <v>18.600000000000001</v>
      </c>
      <c r="AA17">
        <v>20199</v>
      </c>
      <c r="AB17">
        <v>21142</v>
      </c>
      <c r="AC17">
        <v>41341</v>
      </c>
      <c r="AD17">
        <v>81.5</v>
      </c>
      <c r="AE17">
        <v>72.099999999999994</v>
      </c>
      <c r="AF17">
        <v>76.7</v>
      </c>
      <c r="AG17">
        <v>20356</v>
      </c>
      <c r="AH17">
        <v>21620</v>
      </c>
      <c r="AI17">
        <v>41976</v>
      </c>
      <c r="AJ17">
        <v>80.5</v>
      </c>
      <c r="AK17">
        <v>77.599999999999994</v>
      </c>
      <c r="AL17">
        <v>79</v>
      </c>
      <c r="AM17">
        <v>13129</v>
      </c>
      <c r="AN17">
        <v>13068</v>
      </c>
      <c r="AO17">
        <v>26197</v>
      </c>
      <c r="AP17">
        <v>85.4</v>
      </c>
      <c r="AQ17">
        <v>78.599999999999994</v>
      </c>
      <c r="AR17">
        <v>82</v>
      </c>
      <c r="AS17">
        <v>60</v>
      </c>
      <c r="AT17">
        <v>49.3</v>
      </c>
      <c r="AU17">
        <v>54.7</v>
      </c>
      <c r="AV17">
        <v>97</v>
      </c>
      <c r="AW17">
        <v>95</v>
      </c>
      <c r="AX17">
        <v>96</v>
      </c>
      <c r="AY17">
        <v>95.5</v>
      </c>
      <c r="AZ17">
        <v>93</v>
      </c>
      <c r="BA17">
        <v>94.2</v>
      </c>
      <c r="BB17">
        <v>60.4</v>
      </c>
      <c r="BC17">
        <v>50.1</v>
      </c>
      <c r="BD17">
        <v>55.2</v>
      </c>
      <c r="BE17">
        <v>21.9</v>
      </c>
      <c r="BF17">
        <v>14.7</v>
      </c>
      <c r="BG17">
        <v>18.3</v>
      </c>
      <c r="BH17">
        <v>15</v>
      </c>
      <c r="BI17">
        <v>7.9</v>
      </c>
      <c r="BJ17">
        <v>11.4</v>
      </c>
      <c r="BK17">
        <v>11842</v>
      </c>
      <c r="BL17">
        <v>11594</v>
      </c>
      <c r="BM17">
        <v>23436</v>
      </c>
      <c r="BN17">
        <v>79.599999999999994</v>
      </c>
      <c r="BO17">
        <v>68</v>
      </c>
      <c r="BP17">
        <v>73.900000000000006</v>
      </c>
      <c r="BQ17">
        <v>11844</v>
      </c>
      <c r="BR17">
        <v>11784</v>
      </c>
      <c r="BS17">
        <v>23628</v>
      </c>
      <c r="BT17">
        <v>75.400000000000006</v>
      </c>
      <c r="BU17">
        <v>69.599999999999994</v>
      </c>
      <c r="BV17">
        <v>72.5</v>
      </c>
      <c r="BW17">
        <v>1202</v>
      </c>
      <c r="BX17">
        <v>1136</v>
      </c>
      <c r="BY17">
        <v>2338</v>
      </c>
      <c r="BZ17">
        <v>94.2</v>
      </c>
      <c r="CA17">
        <v>91.9</v>
      </c>
      <c r="CB17">
        <v>93.1</v>
      </c>
      <c r="CC17">
        <v>80.900000000000006</v>
      </c>
      <c r="CD17">
        <v>71.8</v>
      </c>
      <c r="CE17">
        <v>76.5</v>
      </c>
      <c r="CF17">
        <v>98.5</v>
      </c>
      <c r="CG17">
        <v>96.7</v>
      </c>
      <c r="CH17">
        <v>97.6</v>
      </c>
      <c r="CI17">
        <v>97.3</v>
      </c>
      <c r="CJ17">
        <v>94.7</v>
      </c>
      <c r="CK17">
        <v>96</v>
      </c>
      <c r="CL17">
        <v>80.900000000000006</v>
      </c>
      <c r="CM17">
        <v>72.2</v>
      </c>
      <c r="CN17">
        <v>76.7</v>
      </c>
      <c r="CO17">
        <v>45.2</v>
      </c>
      <c r="CP17">
        <v>39.5</v>
      </c>
      <c r="CQ17">
        <v>42.4</v>
      </c>
      <c r="CR17">
        <v>39.299999999999997</v>
      </c>
      <c r="CS17">
        <v>31</v>
      </c>
      <c r="CT17">
        <v>35.200000000000003</v>
      </c>
      <c r="CU17">
        <v>1032</v>
      </c>
      <c r="CV17">
        <v>944</v>
      </c>
      <c r="CW17">
        <v>1976</v>
      </c>
      <c r="CX17">
        <v>89.6</v>
      </c>
      <c r="CY17">
        <v>80.3</v>
      </c>
      <c r="CZ17">
        <v>85.2</v>
      </c>
      <c r="DA17">
        <v>1154</v>
      </c>
      <c r="DB17">
        <v>1084</v>
      </c>
      <c r="DC17">
        <v>2238</v>
      </c>
      <c r="DD17">
        <v>95.1</v>
      </c>
      <c r="DE17">
        <v>92.8</v>
      </c>
      <c r="DF17">
        <v>94</v>
      </c>
      <c r="DG17">
        <v>10024</v>
      </c>
      <c r="DH17">
        <v>10133</v>
      </c>
      <c r="DI17">
        <v>20157</v>
      </c>
      <c r="DJ17">
        <v>86.1</v>
      </c>
      <c r="DK17">
        <v>80.3</v>
      </c>
      <c r="DL17">
        <v>83.2</v>
      </c>
      <c r="DM17">
        <v>64.400000000000006</v>
      </c>
      <c r="DN17">
        <v>55.3</v>
      </c>
      <c r="DO17">
        <v>59.8</v>
      </c>
      <c r="DP17">
        <v>96.2</v>
      </c>
      <c r="DQ17">
        <v>93.8</v>
      </c>
      <c r="DR17">
        <v>95</v>
      </c>
      <c r="DS17">
        <v>95.1</v>
      </c>
      <c r="DT17">
        <v>92.5</v>
      </c>
      <c r="DU17">
        <v>93.8</v>
      </c>
      <c r="DV17">
        <v>64.8</v>
      </c>
      <c r="DW17">
        <v>55.9</v>
      </c>
      <c r="DX17">
        <v>60.3</v>
      </c>
      <c r="DY17">
        <v>26.3</v>
      </c>
      <c r="DZ17">
        <v>21.7</v>
      </c>
      <c r="EA17">
        <v>24</v>
      </c>
      <c r="EB17">
        <v>20</v>
      </c>
      <c r="EC17">
        <v>14.6</v>
      </c>
      <c r="ED17">
        <v>17.3</v>
      </c>
      <c r="EE17">
        <v>9683</v>
      </c>
      <c r="EF17">
        <v>9689</v>
      </c>
      <c r="EG17">
        <v>19372</v>
      </c>
      <c r="EH17">
        <v>75.8</v>
      </c>
      <c r="EI17">
        <v>63.4</v>
      </c>
      <c r="EJ17">
        <v>69.599999999999994</v>
      </c>
      <c r="EK17">
        <v>9642</v>
      </c>
      <c r="EL17">
        <v>9752</v>
      </c>
      <c r="EM17">
        <v>19394</v>
      </c>
      <c r="EN17">
        <v>70.8</v>
      </c>
      <c r="EO17">
        <v>65.400000000000006</v>
      </c>
      <c r="EP17">
        <v>68</v>
      </c>
      <c r="EQ17">
        <v>222789</v>
      </c>
      <c r="ER17">
        <v>232584</v>
      </c>
      <c r="ES17">
        <v>455373</v>
      </c>
      <c r="ET17">
        <v>86.1</v>
      </c>
      <c r="EU17">
        <v>79.400000000000006</v>
      </c>
      <c r="EV17">
        <v>82.7</v>
      </c>
      <c r="EW17">
        <v>63.4</v>
      </c>
      <c r="EX17">
        <v>53.9</v>
      </c>
      <c r="EY17">
        <v>58.6</v>
      </c>
      <c r="EZ17">
        <v>96.6</v>
      </c>
      <c r="FA17">
        <v>94.5</v>
      </c>
      <c r="FB17">
        <v>95.5</v>
      </c>
      <c r="FC17">
        <v>95.3</v>
      </c>
      <c r="FD17">
        <v>93</v>
      </c>
      <c r="FE17">
        <v>94.2</v>
      </c>
      <c r="FF17">
        <v>63.8</v>
      </c>
      <c r="FG17">
        <v>54.4</v>
      </c>
      <c r="FH17">
        <v>59</v>
      </c>
      <c r="FI17">
        <v>25.3</v>
      </c>
      <c r="FJ17">
        <v>20.7</v>
      </c>
      <c r="FK17">
        <v>22.9</v>
      </c>
      <c r="FL17">
        <v>18.8</v>
      </c>
      <c r="FM17">
        <v>13.3</v>
      </c>
      <c r="FN17">
        <v>16</v>
      </c>
      <c r="FO17">
        <v>218315</v>
      </c>
      <c r="FP17">
        <v>226568</v>
      </c>
      <c r="FQ17">
        <v>444883</v>
      </c>
      <c r="FR17">
        <v>73.5</v>
      </c>
      <c r="FS17">
        <v>60.1</v>
      </c>
      <c r="FT17">
        <v>66.7</v>
      </c>
      <c r="FU17">
        <v>217793</v>
      </c>
      <c r="FV17">
        <v>227217</v>
      </c>
      <c r="FW17">
        <v>445010</v>
      </c>
      <c r="FX17">
        <v>69.5</v>
      </c>
      <c r="FY17">
        <v>65.099999999999994</v>
      </c>
      <c r="FZ17">
        <v>67.3</v>
      </c>
      <c r="GA17">
        <v>274654</v>
      </c>
      <c r="GB17">
        <v>286651</v>
      </c>
      <c r="GC17">
        <v>561305</v>
      </c>
      <c r="GD17">
        <v>86.3</v>
      </c>
      <c r="GE17">
        <v>79.8</v>
      </c>
      <c r="GF17">
        <v>83</v>
      </c>
      <c r="GG17">
        <v>63.7</v>
      </c>
      <c r="GH17">
        <v>54.2</v>
      </c>
      <c r="GI17">
        <v>58.8</v>
      </c>
      <c r="GJ17">
        <v>96.7</v>
      </c>
      <c r="GK17">
        <v>94.7</v>
      </c>
      <c r="GL17">
        <v>95.7</v>
      </c>
      <c r="GM17">
        <v>95.4</v>
      </c>
      <c r="GN17">
        <v>93.2</v>
      </c>
      <c r="GO17">
        <v>94.2</v>
      </c>
      <c r="GP17">
        <v>64</v>
      </c>
      <c r="GQ17">
        <v>54.7</v>
      </c>
      <c r="GR17">
        <v>59.3</v>
      </c>
      <c r="GS17">
        <v>25.6</v>
      </c>
      <c r="GT17">
        <v>20.7</v>
      </c>
      <c r="GU17">
        <v>23.1</v>
      </c>
      <c r="GV17">
        <v>19.100000000000001</v>
      </c>
      <c r="GW17">
        <v>13.3</v>
      </c>
      <c r="GX17">
        <v>16.2</v>
      </c>
      <c r="GY17">
        <v>266347</v>
      </c>
      <c r="GZ17">
        <v>275614</v>
      </c>
      <c r="HA17">
        <v>541961</v>
      </c>
      <c r="HB17">
        <v>74.599999999999994</v>
      </c>
      <c r="HC17">
        <v>61.7</v>
      </c>
      <c r="HD17">
        <v>68</v>
      </c>
      <c r="HE17">
        <v>266123</v>
      </c>
      <c r="HF17">
        <v>277243</v>
      </c>
      <c r="HG17">
        <v>543366</v>
      </c>
      <c r="HH17">
        <v>70.900000000000006</v>
      </c>
      <c r="HI17">
        <v>66.599999999999994</v>
      </c>
      <c r="HJ17">
        <v>68.7</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249977111117893"/>
  </sheetPr>
  <dimension ref="A1:HJ17"/>
  <sheetViews>
    <sheetView zoomScale="85" zoomScaleNormal="85" workbookViewId="0"/>
  </sheetViews>
  <sheetFormatPr defaultRowHeight="12.75" x14ac:dyDescent="0.2"/>
  <sheetData>
    <row r="1" spans="1:218" ht="15.75" x14ac:dyDescent="0.25">
      <c r="A1" s="335" t="s">
        <v>49</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row>
    <row r="2" spans="1:218" x14ac:dyDescent="0.2">
      <c r="A2" s="211" t="s">
        <v>106</v>
      </c>
      <c r="B2" s="302">
        <v>1</v>
      </c>
      <c r="C2" s="302">
        <v>2</v>
      </c>
      <c r="D2" s="302">
        <v>3</v>
      </c>
      <c r="E2" s="302">
        <v>4</v>
      </c>
      <c r="F2" s="302">
        <v>5</v>
      </c>
      <c r="G2" s="302">
        <v>6</v>
      </c>
      <c r="H2" s="302">
        <v>7</v>
      </c>
      <c r="I2" s="302">
        <v>8</v>
      </c>
      <c r="J2" s="302">
        <v>9</v>
      </c>
      <c r="K2" s="302">
        <v>10</v>
      </c>
      <c r="L2" s="302">
        <v>11</v>
      </c>
      <c r="M2" s="302">
        <v>12</v>
      </c>
      <c r="N2" s="302">
        <v>13</v>
      </c>
      <c r="O2" s="302">
        <v>14</v>
      </c>
      <c r="P2" s="302">
        <v>15</v>
      </c>
      <c r="Q2" s="302">
        <v>16</v>
      </c>
      <c r="R2" s="302">
        <v>17</v>
      </c>
      <c r="S2" s="302">
        <v>18</v>
      </c>
      <c r="T2" s="302">
        <v>19</v>
      </c>
      <c r="U2" s="302">
        <v>20</v>
      </c>
      <c r="V2" s="302">
        <v>21</v>
      </c>
      <c r="W2" s="302">
        <v>22</v>
      </c>
      <c r="X2" s="302">
        <v>23</v>
      </c>
      <c r="Y2" s="302">
        <v>24</v>
      </c>
      <c r="Z2" s="302">
        <v>25</v>
      </c>
      <c r="AA2" s="302">
        <v>26</v>
      </c>
      <c r="AB2" s="302">
        <v>27</v>
      </c>
      <c r="AC2" s="302">
        <v>28</v>
      </c>
      <c r="AD2" s="302">
        <v>29</v>
      </c>
      <c r="AE2" s="302">
        <v>30</v>
      </c>
      <c r="AF2" s="302">
        <v>31</v>
      </c>
      <c r="AG2" s="302">
        <v>32</v>
      </c>
      <c r="AH2" s="302">
        <v>33</v>
      </c>
      <c r="AI2" s="302">
        <v>34</v>
      </c>
      <c r="AJ2" s="302">
        <v>35</v>
      </c>
      <c r="AK2" s="302">
        <v>36</v>
      </c>
      <c r="AL2" s="302">
        <v>37</v>
      </c>
      <c r="AM2" s="302">
        <v>38</v>
      </c>
      <c r="AN2" s="302">
        <v>39</v>
      </c>
      <c r="AO2" s="302">
        <v>40</v>
      </c>
      <c r="AP2" s="302">
        <v>41</v>
      </c>
      <c r="AQ2" s="302">
        <v>42</v>
      </c>
      <c r="AR2" s="302">
        <v>43</v>
      </c>
      <c r="AS2" s="302">
        <v>44</v>
      </c>
      <c r="AT2" s="302">
        <v>45</v>
      </c>
      <c r="AU2" s="302">
        <v>46</v>
      </c>
      <c r="AV2" s="302">
        <v>47</v>
      </c>
      <c r="AW2" s="302">
        <v>48</v>
      </c>
      <c r="AX2" s="302">
        <v>49</v>
      </c>
      <c r="AY2" s="302">
        <v>50</v>
      </c>
      <c r="AZ2" s="302">
        <v>51</v>
      </c>
      <c r="BA2" s="302">
        <v>52</v>
      </c>
      <c r="BB2" s="302">
        <v>53</v>
      </c>
      <c r="BC2" s="302">
        <v>54</v>
      </c>
      <c r="BD2" s="302">
        <v>55</v>
      </c>
      <c r="BE2" s="302">
        <v>56</v>
      </c>
      <c r="BF2" s="302">
        <v>57</v>
      </c>
      <c r="BG2" s="302">
        <v>58</v>
      </c>
      <c r="BH2" s="302">
        <v>59</v>
      </c>
      <c r="BI2" s="302">
        <v>60</v>
      </c>
      <c r="BJ2" s="302">
        <v>61</v>
      </c>
      <c r="BK2" s="302">
        <v>62</v>
      </c>
      <c r="BL2" s="302">
        <v>63</v>
      </c>
      <c r="BM2" s="302">
        <v>64</v>
      </c>
      <c r="BN2" s="302">
        <v>65</v>
      </c>
      <c r="BO2" s="302">
        <v>66</v>
      </c>
      <c r="BP2" s="302">
        <v>67</v>
      </c>
      <c r="BQ2" s="302">
        <v>68</v>
      </c>
      <c r="BR2" s="302">
        <v>69</v>
      </c>
      <c r="BS2" s="302">
        <v>70</v>
      </c>
      <c r="BT2" s="302">
        <v>71</v>
      </c>
      <c r="BU2" s="302">
        <v>72</v>
      </c>
      <c r="BV2" s="302">
        <v>73</v>
      </c>
      <c r="BW2" s="302">
        <v>74</v>
      </c>
      <c r="BX2" s="302">
        <v>75</v>
      </c>
      <c r="BY2" s="302">
        <v>76</v>
      </c>
      <c r="BZ2" s="302">
        <v>77</v>
      </c>
      <c r="CA2" s="302">
        <v>78</v>
      </c>
      <c r="CB2" s="302">
        <v>79</v>
      </c>
      <c r="CC2" s="302">
        <v>80</v>
      </c>
      <c r="CD2" s="302">
        <v>81</v>
      </c>
      <c r="CE2" s="302">
        <v>82</v>
      </c>
      <c r="CF2" s="302">
        <v>83</v>
      </c>
      <c r="CG2" s="302">
        <v>84</v>
      </c>
      <c r="CH2" s="302">
        <v>85</v>
      </c>
      <c r="CI2" s="302">
        <v>86</v>
      </c>
      <c r="CJ2" s="302">
        <v>87</v>
      </c>
      <c r="CK2" s="302">
        <v>88</v>
      </c>
      <c r="CL2" s="302">
        <v>89</v>
      </c>
      <c r="CM2" s="302">
        <v>90</v>
      </c>
      <c r="CN2" s="302">
        <v>91</v>
      </c>
      <c r="CO2" s="302">
        <v>92</v>
      </c>
      <c r="CP2" s="302">
        <v>93</v>
      </c>
      <c r="CQ2" s="302">
        <v>94</v>
      </c>
      <c r="CR2" s="302">
        <v>95</v>
      </c>
      <c r="CS2" s="302">
        <v>96</v>
      </c>
      <c r="CT2" s="302">
        <v>97</v>
      </c>
      <c r="CU2" s="302">
        <v>98</v>
      </c>
      <c r="CV2" s="302">
        <v>99</v>
      </c>
      <c r="CW2" s="302">
        <v>100</v>
      </c>
      <c r="CX2" s="302">
        <v>101</v>
      </c>
      <c r="CY2" s="302">
        <v>102</v>
      </c>
      <c r="CZ2" s="302">
        <v>103</v>
      </c>
      <c r="DA2" s="302">
        <v>104</v>
      </c>
      <c r="DB2" s="302">
        <v>105</v>
      </c>
      <c r="DC2" s="302">
        <v>106</v>
      </c>
      <c r="DD2" s="302">
        <v>107</v>
      </c>
      <c r="DE2" s="302">
        <v>108</v>
      </c>
      <c r="DF2" s="302">
        <v>109</v>
      </c>
      <c r="DG2" s="302">
        <v>110</v>
      </c>
      <c r="DH2" s="302">
        <v>111</v>
      </c>
      <c r="DI2" s="302">
        <v>112</v>
      </c>
      <c r="DJ2" s="302">
        <v>113</v>
      </c>
      <c r="DK2" s="302">
        <v>114</v>
      </c>
      <c r="DL2" s="302">
        <v>115</v>
      </c>
      <c r="DM2" s="302">
        <v>116</v>
      </c>
      <c r="DN2" s="302">
        <v>117</v>
      </c>
      <c r="DO2" s="302">
        <v>118</v>
      </c>
      <c r="DP2" s="302">
        <v>119</v>
      </c>
      <c r="DQ2" s="302">
        <v>120</v>
      </c>
      <c r="DR2" s="302">
        <v>121</v>
      </c>
      <c r="DS2" s="302">
        <v>122</v>
      </c>
      <c r="DT2" s="302">
        <v>123</v>
      </c>
      <c r="DU2" s="302">
        <v>124</v>
      </c>
      <c r="DV2" s="302">
        <v>125</v>
      </c>
      <c r="DW2" s="302">
        <v>126</v>
      </c>
      <c r="DX2" s="302">
        <v>127</v>
      </c>
      <c r="DY2" s="302">
        <v>128</v>
      </c>
      <c r="DZ2" s="302">
        <v>129</v>
      </c>
      <c r="EA2" s="302">
        <v>130</v>
      </c>
      <c r="EB2" s="302">
        <v>131</v>
      </c>
      <c r="EC2" s="302">
        <v>132</v>
      </c>
      <c r="ED2" s="302">
        <v>133</v>
      </c>
      <c r="EE2" s="302">
        <v>134</v>
      </c>
      <c r="EF2" s="302">
        <v>135</v>
      </c>
      <c r="EG2" s="302">
        <v>136</v>
      </c>
      <c r="EH2" s="302">
        <v>137</v>
      </c>
      <c r="EI2" s="302">
        <v>138</v>
      </c>
      <c r="EJ2" s="302">
        <v>139</v>
      </c>
      <c r="EK2" s="302">
        <v>140</v>
      </c>
      <c r="EL2" s="302">
        <v>141</v>
      </c>
      <c r="EM2" s="302">
        <v>142</v>
      </c>
      <c r="EN2" s="302">
        <v>143</v>
      </c>
      <c r="EO2" s="302">
        <v>144</v>
      </c>
      <c r="EP2" s="302">
        <v>145</v>
      </c>
      <c r="EQ2" s="302">
        <v>146</v>
      </c>
      <c r="ER2" s="302">
        <v>147</v>
      </c>
      <c r="ES2" s="302">
        <v>148</v>
      </c>
      <c r="ET2" s="302">
        <v>149</v>
      </c>
      <c r="EU2" s="302">
        <v>150</v>
      </c>
      <c r="EV2" s="302">
        <v>151</v>
      </c>
      <c r="EW2" s="302">
        <v>152</v>
      </c>
      <c r="EX2" s="302">
        <v>153</v>
      </c>
      <c r="EY2" s="302">
        <v>154</v>
      </c>
      <c r="EZ2" s="302">
        <v>155</v>
      </c>
      <c r="FA2" s="302">
        <v>156</v>
      </c>
      <c r="FB2" s="302">
        <v>157</v>
      </c>
      <c r="FC2" s="302">
        <v>158</v>
      </c>
      <c r="FD2" s="302">
        <v>159</v>
      </c>
      <c r="FE2" s="302">
        <v>160</v>
      </c>
      <c r="FF2" s="302">
        <v>161</v>
      </c>
      <c r="FG2" s="302">
        <v>162</v>
      </c>
      <c r="FH2" s="302">
        <v>163</v>
      </c>
      <c r="FI2" s="302">
        <v>164</v>
      </c>
      <c r="FJ2" s="302">
        <v>165</v>
      </c>
      <c r="FK2" s="302">
        <v>166</v>
      </c>
      <c r="FL2" s="302">
        <v>167</v>
      </c>
      <c r="FM2" s="302">
        <v>168</v>
      </c>
      <c r="FN2" s="302">
        <v>169</v>
      </c>
      <c r="FO2" s="302">
        <v>170</v>
      </c>
      <c r="FP2" s="302">
        <v>171</v>
      </c>
      <c r="FQ2" s="302">
        <v>172</v>
      </c>
      <c r="FR2" s="302">
        <v>173</v>
      </c>
      <c r="FS2" s="302">
        <v>174</v>
      </c>
      <c r="FT2" s="302">
        <v>175</v>
      </c>
      <c r="FU2" s="302">
        <v>176</v>
      </c>
      <c r="FV2" s="302">
        <v>177</v>
      </c>
      <c r="FW2" s="302">
        <v>178</v>
      </c>
      <c r="FX2" s="302">
        <v>179</v>
      </c>
      <c r="FY2" s="302">
        <v>180</v>
      </c>
      <c r="FZ2" s="302">
        <v>181</v>
      </c>
      <c r="GA2" s="302">
        <v>182</v>
      </c>
      <c r="GB2" s="302">
        <v>183</v>
      </c>
      <c r="GC2" s="302">
        <v>184</v>
      </c>
      <c r="GD2" s="302">
        <v>185</v>
      </c>
      <c r="GE2" s="302">
        <v>186</v>
      </c>
      <c r="GF2" s="302">
        <v>187</v>
      </c>
      <c r="GG2" s="302">
        <v>188</v>
      </c>
      <c r="GH2" s="302">
        <v>189</v>
      </c>
      <c r="GI2" s="302">
        <v>190</v>
      </c>
      <c r="GJ2" s="302">
        <v>191</v>
      </c>
      <c r="GK2" s="302">
        <v>192</v>
      </c>
      <c r="GL2" s="302">
        <v>193</v>
      </c>
      <c r="GM2" s="302">
        <v>194</v>
      </c>
      <c r="GN2" s="302">
        <v>195</v>
      </c>
      <c r="GO2" s="302">
        <v>196</v>
      </c>
      <c r="GP2" s="302">
        <v>197</v>
      </c>
      <c r="GQ2" s="302">
        <v>198</v>
      </c>
      <c r="GR2" s="302">
        <v>199</v>
      </c>
      <c r="GS2" s="302">
        <v>200</v>
      </c>
      <c r="GT2" s="302">
        <v>201</v>
      </c>
      <c r="GU2" s="302">
        <v>202</v>
      </c>
      <c r="GV2" s="302">
        <v>203</v>
      </c>
      <c r="GW2" s="302">
        <v>204</v>
      </c>
      <c r="GX2" s="302">
        <v>205</v>
      </c>
      <c r="GY2" s="302">
        <v>206</v>
      </c>
      <c r="GZ2" s="302">
        <v>207</v>
      </c>
      <c r="HA2" s="302">
        <v>208</v>
      </c>
      <c r="HB2" s="302">
        <v>209</v>
      </c>
      <c r="HC2" s="302">
        <v>210</v>
      </c>
      <c r="HD2" s="302">
        <v>211</v>
      </c>
      <c r="HE2" s="302">
        <v>212</v>
      </c>
      <c r="HF2" s="302">
        <v>213</v>
      </c>
      <c r="HG2" s="302">
        <v>214</v>
      </c>
      <c r="HH2" s="302">
        <v>215</v>
      </c>
      <c r="HI2" s="302">
        <v>216</v>
      </c>
      <c r="HJ2" s="302">
        <v>217</v>
      </c>
    </row>
    <row r="3" spans="1:218" x14ac:dyDescent="0.2">
      <c r="A3" s="211"/>
      <c r="B3" s="211"/>
      <c r="C3" s="211" t="s">
        <v>19</v>
      </c>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t="s">
        <v>20</v>
      </c>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t="s">
        <v>21</v>
      </c>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t="s">
        <v>18</v>
      </c>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t="s">
        <v>17</v>
      </c>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t="s">
        <v>55</v>
      </c>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row>
    <row r="4" spans="1:218" x14ac:dyDescent="0.2">
      <c r="A4" s="211"/>
      <c r="B4" s="211"/>
      <c r="C4" s="211" t="s">
        <v>269</v>
      </c>
      <c r="D4" s="211"/>
      <c r="E4" s="211"/>
      <c r="F4" s="211" t="s">
        <v>270</v>
      </c>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t="s">
        <v>269</v>
      </c>
      <c r="AN4" s="211"/>
      <c r="AO4" s="211"/>
      <c r="AP4" s="211" t="s">
        <v>270</v>
      </c>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t="s">
        <v>269</v>
      </c>
      <c r="BX4" s="211"/>
      <c r="BY4" s="211"/>
      <c r="BZ4" s="211" t="s">
        <v>270</v>
      </c>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t="s">
        <v>269</v>
      </c>
      <c r="DH4" s="211"/>
      <c r="DI4" s="211"/>
      <c r="DJ4" s="211" t="s">
        <v>270</v>
      </c>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t="s">
        <v>269</v>
      </c>
      <c r="ER4" s="211"/>
      <c r="ES4" s="211"/>
      <c r="ET4" s="211" t="s">
        <v>270</v>
      </c>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t="s">
        <v>269</v>
      </c>
      <c r="GB4" s="211"/>
      <c r="GC4" s="211"/>
      <c r="GD4" s="211" t="s">
        <v>270</v>
      </c>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row>
    <row r="5" spans="1:218" x14ac:dyDescent="0.2">
      <c r="A5" s="211"/>
      <c r="B5" s="211"/>
      <c r="C5" s="211">
        <v>1</v>
      </c>
      <c r="D5" s="211"/>
      <c r="E5" s="211"/>
      <c r="F5" s="211">
        <v>1</v>
      </c>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v>1</v>
      </c>
      <c r="AN5" s="211"/>
      <c r="AO5" s="211"/>
      <c r="AP5" s="211">
        <v>1</v>
      </c>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v>1</v>
      </c>
      <c r="BX5" s="211"/>
      <c r="BY5" s="211"/>
      <c r="BZ5" s="211">
        <v>1</v>
      </c>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v>1</v>
      </c>
      <c r="DH5" s="211"/>
      <c r="DI5" s="211"/>
      <c r="DJ5" s="211">
        <v>1</v>
      </c>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v>1</v>
      </c>
      <c r="ER5" s="211"/>
      <c r="ES5" s="211"/>
      <c r="ET5" s="211">
        <v>1</v>
      </c>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v>1</v>
      </c>
      <c r="GB5" s="211"/>
      <c r="GC5" s="211"/>
      <c r="GD5" s="211">
        <v>1</v>
      </c>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row>
    <row r="6" spans="1:218" x14ac:dyDescent="0.2">
      <c r="A6" s="211"/>
      <c r="B6" s="211"/>
      <c r="C6" s="211" t="s">
        <v>317</v>
      </c>
      <c r="D6" s="211"/>
      <c r="E6" s="211"/>
      <c r="F6" s="211" t="s">
        <v>271</v>
      </c>
      <c r="G6" s="211"/>
      <c r="H6" s="211"/>
      <c r="I6" s="211" t="s">
        <v>272</v>
      </c>
      <c r="J6" s="211"/>
      <c r="K6" s="211"/>
      <c r="L6" s="211" t="s">
        <v>273</v>
      </c>
      <c r="M6" s="211"/>
      <c r="N6" s="211"/>
      <c r="O6" s="211" t="s">
        <v>274</v>
      </c>
      <c r="P6" s="211"/>
      <c r="Q6" s="211"/>
      <c r="R6" s="211" t="s">
        <v>275</v>
      </c>
      <c r="S6" s="211"/>
      <c r="T6" s="211"/>
      <c r="U6" s="211" t="s">
        <v>278</v>
      </c>
      <c r="V6" s="211"/>
      <c r="W6" s="211"/>
      <c r="X6" s="211" t="s">
        <v>279</v>
      </c>
      <c r="Y6" s="211"/>
      <c r="Z6" s="211"/>
      <c r="AA6" s="211" t="s">
        <v>318</v>
      </c>
      <c r="AB6" s="211"/>
      <c r="AC6" s="211"/>
      <c r="AD6" s="211" t="s">
        <v>319</v>
      </c>
      <c r="AE6" s="211"/>
      <c r="AF6" s="211"/>
      <c r="AG6" s="211" t="s">
        <v>320</v>
      </c>
      <c r="AH6" s="211"/>
      <c r="AI6" s="211"/>
      <c r="AJ6" s="211" t="s">
        <v>321</v>
      </c>
      <c r="AK6" s="211"/>
      <c r="AL6" s="211"/>
      <c r="AM6" s="211" t="s">
        <v>317</v>
      </c>
      <c r="AN6" s="211"/>
      <c r="AO6" s="211"/>
      <c r="AP6" s="211" t="s">
        <v>271</v>
      </c>
      <c r="AQ6" s="211"/>
      <c r="AR6" s="211"/>
      <c r="AS6" s="211" t="s">
        <v>272</v>
      </c>
      <c r="AT6" s="211"/>
      <c r="AU6" s="211"/>
      <c r="AV6" s="211" t="s">
        <v>273</v>
      </c>
      <c r="AW6" s="211"/>
      <c r="AX6" s="211"/>
      <c r="AY6" s="211" t="s">
        <v>274</v>
      </c>
      <c r="AZ6" s="211"/>
      <c r="BA6" s="211"/>
      <c r="BB6" s="211" t="s">
        <v>275</v>
      </c>
      <c r="BC6" s="211"/>
      <c r="BD6" s="211"/>
      <c r="BE6" s="211" t="s">
        <v>278</v>
      </c>
      <c r="BF6" s="211"/>
      <c r="BG6" s="211"/>
      <c r="BH6" s="211" t="s">
        <v>279</v>
      </c>
      <c r="BI6" s="211"/>
      <c r="BJ6" s="211"/>
      <c r="BK6" s="211" t="s">
        <v>318</v>
      </c>
      <c r="BL6" s="211"/>
      <c r="BM6" s="211"/>
      <c r="BN6" s="211" t="s">
        <v>319</v>
      </c>
      <c r="BO6" s="211"/>
      <c r="BP6" s="211"/>
      <c r="BQ6" s="211" t="s">
        <v>320</v>
      </c>
      <c r="BR6" s="211"/>
      <c r="BS6" s="211"/>
      <c r="BT6" s="211" t="s">
        <v>321</v>
      </c>
      <c r="BU6" s="211"/>
      <c r="BV6" s="211"/>
      <c r="BW6" s="211" t="s">
        <v>317</v>
      </c>
      <c r="BX6" s="211"/>
      <c r="BY6" s="211"/>
      <c r="BZ6" s="211" t="s">
        <v>271</v>
      </c>
      <c r="CA6" s="211"/>
      <c r="CB6" s="211"/>
      <c r="CC6" s="211" t="s">
        <v>272</v>
      </c>
      <c r="CD6" s="211"/>
      <c r="CE6" s="211"/>
      <c r="CF6" s="211" t="s">
        <v>273</v>
      </c>
      <c r="CG6" s="211"/>
      <c r="CH6" s="211"/>
      <c r="CI6" s="211" t="s">
        <v>274</v>
      </c>
      <c r="CJ6" s="211"/>
      <c r="CK6" s="211"/>
      <c r="CL6" s="211" t="s">
        <v>275</v>
      </c>
      <c r="CM6" s="211"/>
      <c r="CN6" s="211"/>
      <c r="CO6" s="211" t="s">
        <v>278</v>
      </c>
      <c r="CP6" s="211"/>
      <c r="CQ6" s="211"/>
      <c r="CR6" s="211" t="s">
        <v>279</v>
      </c>
      <c r="CS6" s="211"/>
      <c r="CT6" s="211"/>
      <c r="CU6" s="211" t="s">
        <v>318</v>
      </c>
      <c r="CV6" s="211"/>
      <c r="CW6" s="211"/>
      <c r="CX6" s="211" t="s">
        <v>319</v>
      </c>
      <c r="CY6" s="211"/>
      <c r="CZ6" s="211"/>
      <c r="DA6" s="211" t="s">
        <v>320</v>
      </c>
      <c r="DB6" s="211"/>
      <c r="DC6" s="211"/>
      <c r="DD6" s="211" t="s">
        <v>321</v>
      </c>
      <c r="DE6" s="211"/>
      <c r="DF6" s="211"/>
      <c r="DG6" s="211" t="s">
        <v>317</v>
      </c>
      <c r="DH6" s="211"/>
      <c r="DI6" s="211"/>
      <c r="DJ6" s="211" t="s">
        <v>271</v>
      </c>
      <c r="DK6" s="211"/>
      <c r="DL6" s="211"/>
      <c r="DM6" s="211" t="s">
        <v>272</v>
      </c>
      <c r="DN6" s="211"/>
      <c r="DO6" s="211"/>
      <c r="DP6" s="211" t="s">
        <v>273</v>
      </c>
      <c r="DQ6" s="211"/>
      <c r="DR6" s="211"/>
      <c r="DS6" s="211" t="s">
        <v>274</v>
      </c>
      <c r="DT6" s="211"/>
      <c r="DU6" s="211"/>
      <c r="DV6" s="211" t="s">
        <v>275</v>
      </c>
      <c r="DW6" s="211"/>
      <c r="DX6" s="211"/>
      <c r="DY6" s="211" t="s">
        <v>278</v>
      </c>
      <c r="DZ6" s="211"/>
      <c r="EA6" s="211"/>
      <c r="EB6" s="211" t="s">
        <v>279</v>
      </c>
      <c r="EC6" s="211"/>
      <c r="ED6" s="211"/>
      <c r="EE6" s="211" t="s">
        <v>318</v>
      </c>
      <c r="EF6" s="211"/>
      <c r="EG6" s="211"/>
      <c r="EH6" s="211" t="s">
        <v>319</v>
      </c>
      <c r="EI6" s="211"/>
      <c r="EJ6" s="211"/>
      <c r="EK6" s="211" t="s">
        <v>320</v>
      </c>
      <c r="EL6" s="211"/>
      <c r="EM6" s="211"/>
      <c r="EN6" s="211" t="s">
        <v>321</v>
      </c>
      <c r="EO6" s="211"/>
      <c r="EP6" s="211"/>
      <c r="EQ6" s="211" t="s">
        <v>317</v>
      </c>
      <c r="ER6" s="211"/>
      <c r="ES6" s="211"/>
      <c r="ET6" s="211" t="s">
        <v>271</v>
      </c>
      <c r="EU6" s="211"/>
      <c r="EV6" s="211"/>
      <c r="EW6" s="211" t="s">
        <v>272</v>
      </c>
      <c r="EX6" s="211"/>
      <c r="EY6" s="211"/>
      <c r="EZ6" s="211" t="s">
        <v>273</v>
      </c>
      <c r="FA6" s="211"/>
      <c r="FB6" s="211"/>
      <c r="FC6" s="211" t="s">
        <v>274</v>
      </c>
      <c r="FD6" s="211"/>
      <c r="FE6" s="211"/>
      <c r="FF6" s="211" t="s">
        <v>275</v>
      </c>
      <c r="FG6" s="211"/>
      <c r="FH6" s="211"/>
      <c r="FI6" s="211" t="s">
        <v>278</v>
      </c>
      <c r="FJ6" s="211"/>
      <c r="FK6" s="211"/>
      <c r="FL6" s="211" t="s">
        <v>279</v>
      </c>
      <c r="FM6" s="211"/>
      <c r="FN6" s="211"/>
      <c r="FO6" s="211" t="s">
        <v>318</v>
      </c>
      <c r="FP6" s="211"/>
      <c r="FQ6" s="211"/>
      <c r="FR6" s="211" t="s">
        <v>319</v>
      </c>
      <c r="FS6" s="211"/>
      <c r="FT6" s="211"/>
      <c r="FU6" s="211" t="s">
        <v>320</v>
      </c>
      <c r="FV6" s="211"/>
      <c r="FW6" s="211"/>
      <c r="FX6" s="211" t="s">
        <v>321</v>
      </c>
      <c r="FY6" s="211"/>
      <c r="FZ6" s="211"/>
      <c r="GA6" s="211" t="s">
        <v>317</v>
      </c>
      <c r="GB6" s="211"/>
      <c r="GC6" s="211"/>
      <c r="GD6" s="211" t="s">
        <v>271</v>
      </c>
      <c r="GE6" s="211"/>
      <c r="GF6" s="211"/>
      <c r="GG6" s="211" t="s">
        <v>272</v>
      </c>
      <c r="GH6" s="211"/>
      <c r="GI6" s="211"/>
      <c r="GJ6" s="211" t="s">
        <v>273</v>
      </c>
      <c r="GK6" s="211"/>
      <c r="GL6" s="211"/>
      <c r="GM6" s="211" t="s">
        <v>274</v>
      </c>
      <c r="GN6" s="211"/>
      <c r="GO6" s="211"/>
      <c r="GP6" s="211" t="s">
        <v>275</v>
      </c>
      <c r="GQ6" s="211"/>
      <c r="GR6" s="211"/>
      <c r="GS6" s="211" t="s">
        <v>278</v>
      </c>
      <c r="GT6" s="211"/>
      <c r="GU6" s="211"/>
      <c r="GV6" s="211" t="s">
        <v>279</v>
      </c>
      <c r="GW6" s="211"/>
      <c r="GX6" s="211"/>
      <c r="GY6" s="211" t="s">
        <v>318</v>
      </c>
      <c r="GZ6" s="211"/>
      <c r="HA6" s="211"/>
      <c r="HB6" s="211" t="s">
        <v>319</v>
      </c>
      <c r="HC6" s="211"/>
      <c r="HD6" s="211"/>
      <c r="HE6" s="211" t="s">
        <v>320</v>
      </c>
      <c r="HF6" s="211"/>
      <c r="HG6" s="211"/>
      <c r="HH6" s="211" t="s">
        <v>321</v>
      </c>
      <c r="HI6" s="211"/>
      <c r="HJ6" s="211"/>
    </row>
    <row r="7" spans="1:218" x14ac:dyDescent="0.2">
      <c r="A7" s="211"/>
      <c r="B7" s="211"/>
      <c r="C7" s="211" t="s">
        <v>53</v>
      </c>
      <c r="D7" s="211" t="s">
        <v>54</v>
      </c>
      <c r="E7" s="211" t="s">
        <v>55</v>
      </c>
      <c r="F7" s="211">
        <v>1</v>
      </c>
      <c r="G7" s="211"/>
      <c r="H7" s="211"/>
      <c r="I7" s="211">
        <v>1</v>
      </c>
      <c r="J7" s="211"/>
      <c r="K7" s="211"/>
      <c r="L7" s="211">
        <v>1</v>
      </c>
      <c r="M7" s="211"/>
      <c r="N7" s="211"/>
      <c r="O7" s="211">
        <v>1</v>
      </c>
      <c r="P7" s="211"/>
      <c r="Q7" s="211"/>
      <c r="R7" s="211" t="s">
        <v>64</v>
      </c>
      <c r="S7" s="211"/>
      <c r="T7" s="211"/>
      <c r="U7" s="211" t="s">
        <v>64</v>
      </c>
      <c r="V7" s="211"/>
      <c r="W7" s="211"/>
      <c r="X7" s="211" t="s">
        <v>64</v>
      </c>
      <c r="Y7" s="211"/>
      <c r="Z7" s="211"/>
      <c r="AA7" s="211" t="s">
        <v>64</v>
      </c>
      <c r="AB7" s="211"/>
      <c r="AC7" s="211"/>
      <c r="AD7" s="211" t="s">
        <v>64</v>
      </c>
      <c r="AE7" s="211"/>
      <c r="AF7" s="211"/>
      <c r="AG7" s="211" t="s">
        <v>64</v>
      </c>
      <c r="AH7" s="211"/>
      <c r="AI7" s="211"/>
      <c r="AJ7" s="211" t="s">
        <v>64</v>
      </c>
      <c r="AK7" s="211"/>
      <c r="AL7" s="211"/>
      <c r="AM7" s="211" t="s">
        <v>53</v>
      </c>
      <c r="AN7" s="211" t="s">
        <v>54</v>
      </c>
      <c r="AO7" s="211" t="s">
        <v>55</v>
      </c>
      <c r="AP7" s="211">
        <v>1</v>
      </c>
      <c r="AQ7" s="211"/>
      <c r="AR7" s="211"/>
      <c r="AS7" s="211">
        <v>1</v>
      </c>
      <c r="AT7" s="211"/>
      <c r="AU7" s="211"/>
      <c r="AV7" s="211">
        <v>1</v>
      </c>
      <c r="AW7" s="211"/>
      <c r="AX7" s="211"/>
      <c r="AY7" s="211">
        <v>1</v>
      </c>
      <c r="AZ7" s="211"/>
      <c r="BA7" s="211"/>
      <c r="BB7" s="211" t="s">
        <v>64</v>
      </c>
      <c r="BC7" s="211"/>
      <c r="BD7" s="211"/>
      <c r="BE7" s="211" t="s">
        <v>64</v>
      </c>
      <c r="BF7" s="211"/>
      <c r="BG7" s="211"/>
      <c r="BH7" s="211" t="s">
        <v>64</v>
      </c>
      <c r="BI7" s="211"/>
      <c r="BJ7" s="211"/>
      <c r="BK7" s="211" t="s">
        <v>64</v>
      </c>
      <c r="BL7" s="211"/>
      <c r="BM7" s="211"/>
      <c r="BN7" s="211" t="s">
        <v>64</v>
      </c>
      <c r="BO7" s="211"/>
      <c r="BP7" s="211"/>
      <c r="BQ7" s="211" t="s">
        <v>64</v>
      </c>
      <c r="BR7" s="211"/>
      <c r="BS7" s="211"/>
      <c r="BT7" s="211" t="s">
        <v>64</v>
      </c>
      <c r="BU7" s="211"/>
      <c r="BV7" s="211"/>
      <c r="BW7" s="211" t="s">
        <v>53</v>
      </c>
      <c r="BX7" s="211" t="s">
        <v>54</v>
      </c>
      <c r="BY7" s="211" t="s">
        <v>55</v>
      </c>
      <c r="BZ7" s="211">
        <v>1</v>
      </c>
      <c r="CA7" s="211"/>
      <c r="CB7" s="211"/>
      <c r="CC7" s="211">
        <v>1</v>
      </c>
      <c r="CD7" s="211"/>
      <c r="CE7" s="211"/>
      <c r="CF7" s="211">
        <v>1</v>
      </c>
      <c r="CG7" s="211"/>
      <c r="CH7" s="211"/>
      <c r="CI7" s="211">
        <v>1</v>
      </c>
      <c r="CJ7" s="211"/>
      <c r="CK7" s="211"/>
      <c r="CL7" s="211" t="s">
        <v>64</v>
      </c>
      <c r="CM7" s="211"/>
      <c r="CN7" s="211"/>
      <c r="CO7" s="211" t="s">
        <v>64</v>
      </c>
      <c r="CP7" s="211"/>
      <c r="CQ7" s="211"/>
      <c r="CR7" s="211" t="s">
        <v>64</v>
      </c>
      <c r="CS7" s="211"/>
      <c r="CT7" s="211"/>
      <c r="CU7" s="211" t="s">
        <v>64</v>
      </c>
      <c r="CV7" s="211"/>
      <c r="CW7" s="211"/>
      <c r="CX7" s="211" t="s">
        <v>64</v>
      </c>
      <c r="CY7" s="211"/>
      <c r="CZ7" s="211"/>
      <c r="DA7" s="211" t="s">
        <v>64</v>
      </c>
      <c r="DB7" s="211"/>
      <c r="DC7" s="211"/>
      <c r="DD7" s="211" t="s">
        <v>64</v>
      </c>
      <c r="DE7" s="211"/>
      <c r="DF7" s="211"/>
      <c r="DG7" s="211" t="s">
        <v>53</v>
      </c>
      <c r="DH7" s="211" t="s">
        <v>54</v>
      </c>
      <c r="DI7" s="211" t="s">
        <v>55</v>
      </c>
      <c r="DJ7" s="211">
        <v>1</v>
      </c>
      <c r="DK7" s="211"/>
      <c r="DL7" s="211"/>
      <c r="DM7" s="211">
        <v>1</v>
      </c>
      <c r="DN7" s="211"/>
      <c r="DO7" s="211"/>
      <c r="DP7" s="211">
        <v>1</v>
      </c>
      <c r="DQ7" s="211"/>
      <c r="DR7" s="211"/>
      <c r="DS7" s="211">
        <v>1</v>
      </c>
      <c r="DT7" s="211"/>
      <c r="DU7" s="211"/>
      <c r="DV7" s="211" t="s">
        <v>64</v>
      </c>
      <c r="DW7" s="211"/>
      <c r="DX7" s="211"/>
      <c r="DY7" s="211" t="s">
        <v>64</v>
      </c>
      <c r="DZ7" s="211"/>
      <c r="EA7" s="211"/>
      <c r="EB7" s="211" t="s">
        <v>64</v>
      </c>
      <c r="EC7" s="211"/>
      <c r="ED7" s="211"/>
      <c r="EE7" s="211" t="s">
        <v>64</v>
      </c>
      <c r="EF7" s="211"/>
      <c r="EG7" s="211"/>
      <c r="EH7" s="211" t="s">
        <v>64</v>
      </c>
      <c r="EI7" s="211"/>
      <c r="EJ7" s="211"/>
      <c r="EK7" s="211" t="s">
        <v>64</v>
      </c>
      <c r="EL7" s="211"/>
      <c r="EM7" s="211"/>
      <c r="EN7" s="211" t="s">
        <v>64</v>
      </c>
      <c r="EO7" s="211"/>
      <c r="EP7" s="211"/>
      <c r="EQ7" s="211" t="s">
        <v>53</v>
      </c>
      <c r="ER7" s="211" t="s">
        <v>54</v>
      </c>
      <c r="ES7" s="211" t="s">
        <v>55</v>
      </c>
      <c r="ET7" s="211">
        <v>1</v>
      </c>
      <c r="EU7" s="211"/>
      <c r="EV7" s="211"/>
      <c r="EW7" s="211">
        <v>1</v>
      </c>
      <c r="EX7" s="211"/>
      <c r="EY7" s="211"/>
      <c r="EZ7" s="211">
        <v>1</v>
      </c>
      <c r="FA7" s="211"/>
      <c r="FB7" s="211"/>
      <c r="FC7" s="211">
        <v>1</v>
      </c>
      <c r="FD7" s="211"/>
      <c r="FE7" s="211"/>
      <c r="FF7" s="211" t="s">
        <v>64</v>
      </c>
      <c r="FG7" s="211"/>
      <c r="FH7" s="211"/>
      <c r="FI7" s="211" t="s">
        <v>64</v>
      </c>
      <c r="FJ7" s="211"/>
      <c r="FK7" s="211"/>
      <c r="FL7" s="211" t="s">
        <v>64</v>
      </c>
      <c r="FM7" s="211"/>
      <c r="FN7" s="211"/>
      <c r="FO7" s="211" t="s">
        <v>64</v>
      </c>
      <c r="FP7" s="211"/>
      <c r="FQ7" s="211"/>
      <c r="FR7" s="211" t="s">
        <v>64</v>
      </c>
      <c r="FS7" s="211"/>
      <c r="FT7" s="211"/>
      <c r="FU7" s="211" t="s">
        <v>64</v>
      </c>
      <c r="FV7" s="211"/>
      <c r="FW7" s="211"/>
      <c r="FX7" s="211" t="s">
        <v>64</v>
      </c>
      <c r="FY7" s="211"/>
      <c r="FZ7" s="211"/>
      <c r="GA7" s="211" t="s">
        <v>53</v>
      </c>
      <c r="GB7" s="211" t="s">
        <v>54</v>
      </c>
      <c r="GC7" s="211" t="s">
        <v>55</v>
      </c>
      <c r="GD7" s="211">
        <v>1</v>
      </c>
      <c r="GE7" s="211"/>
      <c r="GF7" s="211"/>
      <c r="GG7" s="211">
        <v>1</v>
      </c>
      <c r="GH7" s="211"/>
      <c r="GI7" s="211"/>
      <c r="GJ7" s="211">
        <v>1</v>
      </c>
      <c r="GK7" s="211"/>
      <c r="GL7" s="211"/>
      <c r="GM7" s="211">
        <v>1</v>
      </c>
      <c r="GN7" s="211"/>
      <c r="GO7" s="211"/>
      <c r="GP7" s="211" t="s">
        <v>64</v>
      </c>
      <c r="GQ7" s="211"/>
      <c r="GR7" s="211"/>
      <c r="GS7" s="211" t="s">
        <v>64</v>
      </c>
      <c r="GT7" s="211"/>
      <c r="GU7" s="211"/>
      <c r="GV7" s="211" t="s">
        <v>64</v>
      </c>
      <c r="GW7" s="211"/>
      <c r="GX7" s="211"/>
      <c r="GY7" s="211" t="s">
        <v>64</v>
      </c>
      <c r="GZ7" s="211"/>
      <c r="HA7" s="211"/>
      <c r="HB7" s="211" t="s">
        <v>64</v>
      </c>
      <c r="HC7" s="211"/>
      <c r="HD7" s="211"/>
      <c r="HE7" s="211" t="s">
        <v>64</v>
      </c>
      <c r="HF7" s="211"/>
      <c r="HG7" s="211"/>
      <c r="HH7" s="211" t="s">
        <v>64</v>
      </c>
      <c r="HI7" s="211"/>
      <c r="HJ7" s="211"/>
    </row>
    <row r="8" spans="1:218" x14ac:dyDescent="0.2">
      <c r="A8" s="211"/>
      <c r="B8" s="211"/>
      <c r="C8" s="211" t="s">
        <v>76</v>
      </c>
      <c r="D8" s="211" t="s">
        <v>76</v>
      </c>
      <c r="E8" s="211" t="s">
        <v>76</v>
      </c>
      <c r="F8" s="211" t="s">
        <v>317</v>
      </c>
      <c r="G8" s="211"/>
      <c r="H8" s="211"/>
      <c r="I8" s="211" t="s">
        <v>317</v>
      </c>
      <c r="J8" s="211"/>
      <c r="K8" s="211"/>
      <c r="L8" s="211" t="s">
        <v>317</v>
      </c>
      <c r="M8" s="211"/>
      <c r="N8" s="211"/>
      <c r="O8" s="211" t="s">
        <v>317</v>
      </c>
      <c r="P8" s="211"/>
      <c r="Q8" s="211"/>
      <c r="R8" s="211" t="s">
        <v>317</v>
      </c>
      <c r="S8" s="211"/>
      <c r="T8" s="211"/>
      <c r="U8" s="211" t="s">
        <v>317</v>
      </c>
      <c r="V8" s="211"/>
      <c r="W8" s="211"/>
      <c r="X8" s="211" t="s">
        <v>317</v>
      </c>
      <c r="Y8" s="211"/>
      <c r="Z8" s="211"/>
      <c r="AA8" s="211" t="s">
        <v>317</v>
      </c>
      <c r="AB8" s="211"/>
      <c r="AC8" s="211"/>
      <c r="AD8" s="211" t="s">
        <v>317</v>
      </c>
      <c r="AE8" s="211"/>
      <c r="AF8" s="211"/>
      <c r="AG8" s="211" t="s">
        <v>317</v>
      </c>
      <c r="AH8" s="211"/>
      <c r="AI8" s="211"/>
      <c r="AJ8" s="211" t="s">
        <v>317</v>
      </c>
      <c r="AK8" s="211"/>
      <c r="AL8" s="211"/>
      <c r="AM8" s="211" t="s">
        <v>76</v>
      </c>
      <c r="AN8" s="211" t="s">
        <v>76</v>
      </c>
      <c r="AO8" s="211" t="s">
        <v>76</v>
      </c>
      <c r="AP8" s="211" t="s">
        <v>317</v>
      </c>
      <c r="AQ8" s="211"/>
      <c r="AR8" s="211"/>
      <c r="AS8" s="211" t="s">
        <v>317</v>
      </c>
      <c r="AT8" s="211"/>
      <c r="AU8" s="211"/>
      <c r="AV8" s="211" t="s">
        <v>317</v>
      </c>
      <c r="AW8" s="211"/>
      <c r="AX8" s="211"/>
      <c r="AY8" s="211" t="s">
        <v>317</v>
      </c>
      <c r="AZ8" s="211"/>
      <c r="BA8" s="211"/>
      <c r="BB8" s="211" t="s">
        <v>317</v>
      </c>
      <c r="BC8" s="211"/>
      <c r="BD8" s="211"/>
      <c r="BE8" s="211" t="s">
        <v>317</v>
      </c>
      <c r="BF8" s="211"/>
      <c r="BG8" s="211"/>
      <c r="BH8" s="211" t="s">
        <v>317</v>
      </c>
      <c r="BI8" s="211"/>
      <c r="BJ8" s="211"/>
      <c r="BK8" s="211" t="s">
        <v>317</v>
      </c>
      <c r="BL8" s="211"/>
      <c r="BM8" s="211"/>
      <c r="BN8" s="211" t="s">
        <v>317</v>
      </c>
      <c r="BO8" s="211"/>
      <c r="BP8" s="211"/>
      <c r="BQ8" s="211" t="s">
        <v>317</v>
      </c>
      <c r="BR8" s="211"/>
      <c r="BS8" s="211"/>
      <c r="BT8" s="211" t="s">
        <v>317</v>
      </c>
      <c r="BU8" s="211"/>
      <c r="BV8" s="211"/>
      <c r="BW8" s="211" t="s">
        <v>76</v>
      </c>
      <c r="BX8" s="211" t="s">
        <v>76</v>
      </c>
      <c r="BY8" s="211" t="s">
        <v>76</v>
      </c>
      <c r="BZ8" s="211" t="s">
        <v>317</v>
      </c>
      <c r="CA8" s="211"/>
      <c r="CB8" s="211"/>
      <c r="CC8" s="211" t="s">
        <v>317</v>
      </c>
      <c r="CD8" s="211"/>
      <c r="CE8" s="211"/>
      <c r="CF8" s="211" t="s">
        <v>317</v>
      </c>
      <c r="CG8" s="211"/>
      <c r="CH8" s="211"/>
      <c r="CI8" s="211" t="s">
        <v>317</v>
      </c>
      <c r="CJ8" s="211"/>
      <c r="CK8" s="211"/>
      <c r="CL8" s="211" t="s">
        <v>317</v>
      </c>
      <c r="CM8" s="211"/>
      <c r="CN8" s="211"/>
      <c r="CO8" s="211" t="s">
        <v>317</v>
      </c>
      <c r="CP8" s="211"/>
      <c r="CQ8" s="211"/>
      <c r="CR8" s="211" t="s">
        <v>317</v>
      </c>
      <c r="CS8" s="211"/>
      <c r="CT8" s="211"/>
      <c r="CU8" s="211" t="s">
        <v>317</v>
      </c>
      <c r="CV8" s="211"/>
      <c r="CW8" s="211"/>
      <c r="CX8" s="211" t="s">
        <v>317</v>
      </c>
      <c r="CY8" s="211"/>
      <c r="CZ8" s="211"/>
      <c r="DA8" s="211" t="s">
        <v>317</v>
      </c>
      <c r="DB8" s="211"/>
      <c r="DC8" s="211"/>
      <c r="DD8" s="211" t="s">
        <v>317</v>
      </c>
      <c r="DE8" s="211"/>
      <c r="DF8" s="211"/>
      <c r="DG8" s="211" t="s">
        <v>76</v>
      </c>
      <c r="DH8" s="211" t="s">
        <v>76</v>
      </c>
      <c r="DI8" s="211" t="s">
        <v>76</v>
      </c>
      <c r="DJ8" s="211" t="s">
        <v>317</v>
      </c>
      <c r="DK8" s="211"/>
      <c r="DL8" s="211"/>
      <c r="DM8" s="211" t="s">
        <v>317</v>
      </c>
      <c r="DN8" s="211"/>
      <c r="DO8" s="211"/>
      <c r="DP8" s="211" t="s">
        <v>317</v>
      </c>
      <c r="DQ8" s="211"/>
      <c r="DR8" s="211"/>
      <c r="DS8" s="211" t="s">
        <v>317</v>
      </c>
      <c r="DT8" s="211"/>
      <c r="DU8" s="211"/>
      <c r="DV8" s="211" t="s">
        <v>317</v>
      </c>
      <c r="DW8" s="211"/>
      <c r="DX8" s="211"/>
      <c r="DY8" s="211" t="s">
        <v>317</v>
      </c>
      <c r="DZ8" s="211"/>
      <c r="EA8" s="211"/>
      <c r="EB8" s="211" t="s">
        <v>317</v>
      </c>
      <c r="EC8" s="211"/>
      <c r="ED8" s="211"/>
      <c r="EE8" s="211" t="s">
        <v>317</v>
      </c>
      <c r="EF8" s="211"/>
      <c r="EG8" s="211"/>
      <c r="EH8" s="211" t="s">
        <v>317</v>
      </c>
      <c r="EI8" s="211"/>
      <c r="EJ8" s="211"/>
      <c r="EK8" s="211" t="s">
        <v>317</v>
      </c>
      <c r="EL8" s="211"/>
      <c r="EM8" s="211"/>
      <c r="EN8" s="211" t="s">
        <v>317</v>
      </c>
      <c r="EO8" s="211"/>
      <c r="EP8" s="211"/>
      <c r="EQ8" s="211" t="s">
        <v>76</v>
      </c>
      <c r="ER8" s="211" t="s">
        <v>76</v>
      </c>
      <c r="ES8" s="211" t="s">
        <v>76</v>
      </c>
      <c r="ET8" s="211" t="s">
        <v>317</v>
      </c>
      <c r="EU8" s="211"/>
      <c r="EV8" s="211"/>
      <c r="EW8" s="211" t="s">
        <v>317</v>
      </c>
      <c r="EX8" s="211"/>
      <c r="EY8" s="211"/>
      <c r="EZ8" s="211" t="s">
        <v>317</v>
      </c>
      <c r="FA8" s="211"/>
      <c r="FB8" s="211"/>
      <c r="FC8" s="211" t="s">
        <v>317</v>
      </c>
      <c r="FD8" s="211"/>
      <c r="FE8" s="211"/>
      <c r="FF8" s="211" t="s">
        <v>317</v>
      </c>
      <c r="FG8" s="211"/>
      <c r="FH8" s="211"/>
      <c r="FI8" s="211" t="s">
        <v>317</v>
      </c>
      <c r="FJ8" s="211"/>
      <c r="FK8" s="211"/>
      <c r="FL8" s="211" t="s">
        <v>317</v>
      </c>
      <c r="FM8" s="211"/>
      <c r="FN8" s="211"/>
      <c r="FO8" s="211" t="s">
        <v>317</v>
      </c>
      <c r="FP8" s="211"/>
      <c r="FQ8" s="211"/>
      <c r="FR8" s="211" t="s">
        <v>317</v>
      </c>
      <c r="FS8" s="211"/>
      <c r="FT8" s="211"/>
      <c r="FU8" s="211" t="s">
        <v>317</v>
      </c>
      <c r="FV8" s="211"/>
      <c r="FW8" s="211"/>
      <c r="FX8" s="211" t="s">
        <v>317</v>
      </c>
      <c r="FY8" s="211"/>
      <c r="FZ8" s="211"/>
      <c r="GA8" s="211" t="s">
        <v>76</v>
      </c>
      <c r="GB8" s="211" t="s">
        <v>76</v>
      </c>
      <c r="GC8" s="211" t="s">
        <v>76</v>
      </c>
      <c r="GD8" s="211" t="s">
        <v>317</v>
      </c>
      <c r="GE8" s="211"/>
      <c r="GF8" s="211"/>
      <c r="GG8" s="211" t="s">
        <v>317</v>
      </c>
      <c r="GH8" s="211"/>
      <c r="GI8" s="211"/>
      <c r="GJ8" s="211" t="s">
        <v>317</v>
      </c>
      <c r="GK8" s="211"/>
      <c r="GL8" s="211"/>
      <c r="GM8" s="211" t="s">
        <v>317</v>
      </c>
      <c r="GN8" s="211"/>
      <c r="GO8" s="211"/>
      <c r="GP8" s="211" t="s">
        <v>317</v>
      </c>
      <c r="GQ8" s="211"/>
      <c r="GR8" s="211"/>
      <c r="GS8" s="211" t="s">
        <v>317</v>
      </c>
      <c r="GT8" s="211"/>
      <c r="GU8" s="211"/>
      <c r="GV8" s="211" t="s">
        <v>317</v>
      </c>
      <c r="GW8" s="211"/>
      <c r="GX8" s="211"/>
      <c r="GY8" s="211" t="s">
        <v>317</v>
      </c>
      <c r="GZ8" s="211"/>
      <c r="HA8" s="211"/>
      <c r="HB8" s="211" t="s">
        <v>317</v>
      </c>
      <c r="HC8" s="211"/>
      <c r="HD8" s="211"/>
      <c r="HE8" s="211" t="s">
        <v>317</v>
      </c>
      <c r="HF8" s="211"/>
      <c r="HG8" s="211"/>
      <c r="HH8" s="211" t="s">
        <v>317</v>
      </c>
      <c r="HI8" s="211"/>
      <c r="HJ8" s="211"/>
    </row>
    <row r="9" spans="1:218" x14ac:dyDescent="0.2">
      <c r="A9" s="211"/>
      <c r="B9" s="211"/>
      <c r="C9" s="211" t="s">
        <v>53</v>
      </c>
      <c r="D9" s="211" t="s">
        <v>54</v>
      </c>
      <c r="E9" s="211" t="s">
        <v>55</v>
      </c>
      <c r="F9" s="211" t="s">
        <v>53</v>
      </c>
      <c r="G9" s="211" t="s">
        <v>54</v>
      </c>
      <c r="H9" s="211" t="s">
        <v>55</v>
      </c>
      <c r="I9" s="211" t="s">
        <v>53</v>
      </c>
      <c r="J9" s="211" t="s">
        <v>54</v>
      </c>
      <c r="K9" s="211" t="s">
        <v>55</v>
      </c>
      <c r="L9" s="211" t="s">
        <v>53</v>
      </c>
      <c r="M9" s="211" t="s">
        <v>54</v>
      </c>
      <c r="N9" s="211" t="s">
        <v>55</v>
      </c>
      <c r="O9" s="211" t="s">
        <v>53</v>
      </c>
      <c r="P9" s="211" t="s">
        <v>54</v>
      </c>
      <c r="Q9" s="211" t="s">
        <v>55</v>
      </c>
      <c r="R9" s="211" t="s">
        <v>53</v>
      </c>
      <c r="S9" s="211" t="s">
        <v>54</v>
      </c>
      <c r="T9" s="211" t="s">
        <v>55</v>
      </c>
      <c r="U9" s="211" t="s">
        <v>53</v>
      </c>
      <c r="V9" s="211" t="s">
        <v>54</v>
      </c>
      <c r="W9" s="211" t="s">
        <v>55</v>
      </c>
      <c r="X9" s="211" t="s">
        <v>53</v>
      </c>
      <c r="Y9" s="211" t="s">
        <v>54</v>
      </c>
      <c r="Z9" s="211" t="s">
        <v>55</v>
      </c>
      <c r="AA9" s="211" t="s">
        <v>53</v>
      </c>
      <c r="AB9" s="211" t="s">
        <v>54</v>
      </c>
      <c r="AC9" s="211" t="s">
        <v>55</v>
      </c>
      <c r="AD9" s="211" t="s">
        <v>53</v>
      </c>
      <c r="AE9" s="211" t="s">
        <v>54</v>
      </c>
      <c r="AF9" s="211" t="s">
        <v>55</v>
      </c>
      <c r="AG9" s="211" t="s">
        <v>53</v>
      </c>
      <c r="AH9" s="211" t="s">
        <v>54</v>
      </c>
      <c r="AI9" s="211" t="s">
        <v>55</v>
      </c>
      <c r="AJ9" s="211" t="s">
        <v>53</v>
      </c>
      <c r="AK9" s="211" t="s">
        <v>54</v>
      </c>
      <c r="AL9" s="211" t="s">
        <v>55</v>
      </c>
      <c r="AM9" s="211" t="s">
        <v>53</v>
      </c>
      <c r="AN9" s="211" t="s">
        <v>54</v>
      </c>
      <c r="AO9" s="211" t="s">
        <v>55</v>
      </c>
      <c r="AP9" s="211" t="s">
        <v>53</v>
      </c>
      <c r="AQ9" s="211" t="s">
        <v>54</v>
      </c>
      <c r="AR9" s="211" t="s">
        <v>55</v>
      </c>
      <c r="AS9" s="211" t="s">
        <v>53</v>
      </c>
      <c r="AT9" s="211" t="s">
        <v>54</v>
      </c>
      <c r="AU9" s="211" t="s">
        <v>55</v>
      </c>
      <c r="AV9" s="211" t="s">
        <v>53</v>
      </c>
      <c r="AW9" s="211" t="s">
        <v>54</v>
      </c>
      <c r="AX9" s="211" t="s">
        <v>55</v>
      </c>
      <c r="AY9" s="211" t="s">
        <v>53</v>
      </c>
      <c r="AZ9" s="211" t="s">
        <v>54</v>
      </c>
      <c r="BA9" s="211" t="s">
        <v>55</v>
      </c>
      <c r="BB9" s="211" t="s">
        <v>53</v>
      </c>
      <c r="BC9" s="211" t="s">
        <v>54</v>
      </c>
      <c r="BD9" s="211" t="s">
        <v>55</v>
      </c>
      <c r="BE9" s="211" t="s">
        <v>53</v>
      </c>
      <c r="BF9" s="211" t="s">
        <v>54</v>
      </c>
      <c r="BG9" s="211" t="s">
        <v>55</v>
      </c>
      <c r="BH9" s="211" t="s">
        <v>53</v>
      </c>
      <c r="BI9" s="211" t="s">
        <v>54</v>
      </c>
      <c r="BJ9" s="211" t="s">
        <v>55</v>
      </c>
      <c r="BK9" s="211" t="s">
        <v>53</v>
      </c>
      <c r="BL9" s="211" t="s">
        <v>54</v>
      </c>
      <c r="BM9" s="211" t="s">
        <v>55</v>
      </c>
      <c r="BN9" s="211" t="s">
        <v>53</v>
      </c>
      <c r="BO9" s="211" t="s">
        <v>54</v>
      </c>
      <c r="BP9" s="211" t="s">
        <v>55</v>
      </c>
      <c r="BQ9" s="211" t="s">
        <v>53</v>
      </c>
      <c r="BR9" s="211" t="s">
        <v>54</v>
      </c>
      <c r="BS9" s="211" t="s">
        <v>55</v>
      </c>
      <c r="BT9" s="211" t="s">
        <v>53</v>
      </c>
      <c r="BU9" s="211" t="s">
        <v>54</v>
      </c>
      <c r="BV9" s="211" t="s">
        <v>55</v>
      </c>
      <c r="BW9" s="211" t="s">
        <v>53</v>
      </c>
      <c r="BX9" s="211" t="s">
        <v>54</v>
      </c>
      <c r="BY9" s="211" t="s">
        <v>55</v>
      </c>
      <c r="BZ9" s="211" t="s">
        <v>53</v>
      </c>
      <c r="CA9" s="211" t="s">
        <v>54</v>
      </c>
      <c r="CB9" s="211" t="s">
        <v>55</v>
      </c>
      <c r="CC9" s="211" t="s">
        <v>53</v>
      </c>
      <c r="CD9" s="211" t="s">
        <v>54</v>
      </c>
      <c r="CE9" s="211" t="s">
        <v>55</v>
      </c>
      <c r="CF9" s="211" t="s">
        <v>53</v>
      </c>
      <c r="CG9" s="211" t="s">
        <v>54</v>
      </c>
      <c r="CH9" s="211" t="s">
        <v>55</v>
      </c>
      <c r="CI9" s="211" t="s">
        <v>53</v>
      </c>
      <c r="CJ9" s="211" t="s">
        <v>54</v>
      </c>
      <c r="CK9" s="211" t="s">
        <v>55</v>
      </c>
      <c r="CL9" s="211" t="s">
        <v>53</v>
      </c>
      <c r="CM9" s="211" t="s">
        <v>54</v>
      </c>
      <c r="CN9" s="211" t="s">
        <v>55</v>
      </c>
      <c r="CO9" s="211" t="s">
        <v>53</v>
      </c>
      <c r="CP9" s="211" t="s">
        <v>54</v>
      </c>
      <c r="CQ9" s="211" t="s">
        <v>55</v>
      </c>
      <c r="CR9" s="211" t="s">
        <v>53</v>
      </c>
      <c r="CS9" s="211" t="s">
        <v>54</v>
      </c>
      <c r="CT9" s="211" t="s">
        <v>55</v>
      </c>
      <c r="CU9" s="211" t="s">
        <v>53</v>
      </c>
      <c r="CV9" s="211" t="s">
        <v>54</v>
      </c>
      <c r="CW9" s="211" t="s">
        <v>55</v>
      </c>
      <c r="CX9" s="211" t="s">
        <v>53</v>
      </c>
      <c r="CY9" s="211" t="s">
        <v>54</v>
      </c>
      <c r="CZ9" s="211" t="s">
        <v>55</v>
      </c>
      <c r="DA9" s="211" t="s">
        <v>53</v>
      </c>
      <c r="DB9" s="211" t="s">
        <v>54</v>
      </c>
      <c r="DC9" s="211" t="s">
        <v>55</v>
      </c>
      <c r="DD9" s="211" t="s">
        <v>53</v>
      </c>
      <c r="DE9" s="211" t="s">
        <v>54</v>
      </c>
      <c r="DF9" s="211" t="s">
        <v>55</v>
      </c>
      <c r="DG9" s="211" t="s">
        <v>53</v>
      </c>
      <c r="DH9" s="211" t="s">
        <v>54</v>
      </c>
      <c r="DI9" s="211" t="s">
        <v>55</v>
      </c>
      <c r="DJ9" s="211" t="s">
        <v>53</v>
      </c>
      <c r="DK9" s="211" t="s">
        <v>54</v>
      </c>
      <c r="DL9" s="211" t="s">
        <v>55</v>
      </c>
      <c r="DM9" s="211" t="s">
        <v>53</v>
      </c>
      <c r="DN9" s="211" t="s">
        <v>54</v>
      </c>
      <c r="DO9" s="211" t="s">
        <v>55</v>
      </c>
      <c r="DP9" s="211" t="s">
        <v>53</v>
      </c>
      <c r="DQ9" s="211" t="s">
        <v>54</v>
      </c>
      <c r="DR9" s="211" t="s">
        <v>55</v>
      </c>
      <c r="DS9" s="211" t="s">
        <v>53</v>
      </c>
      <c r="DT9" s="211" t="s">
        <v>54</v>
      </c>
      <c r="DU9" s="211" t="s">
        <v>55</v>
      </c>
      <c r="DV9" s="211" t="s">
        <v>53</v>
      </c>
      <c r="DW9" s="211" t="s">
        <v>54</v>
      </c>
      <c r="DX9" s="211" t="s">
        <v>55</v>
      </c>
      <c r="DY9" s="211" t="s">
        <v>53</v>
      </c>
      <c r="DZ9" s="211" t="s">
        <v>54</v>
      </c>
      <c r="EA9" s="211" t="s">
        <v>55</v>
      </c>
      <c r="EB9" s="211" t="s">
        <v>53</v>
      </c>
      <c r="EC9" s="211" t="s">
        <v>54</v>
      </c>
      <c r="ED9" s="211" t="s">
        <v>55</v>
      </c>
      <c r="EE9" s="211" t="s">
        <v>53</v>
      </c>
      <c r="EF9" s="211" t="s">
        <v>54</v>
      </c>
      <c r="EG9" s="211" t="s">
        <v>55</v>
      </c>
      <c r="EH9" s="211" t="s">
        <v>53</v>
      </c>
      <c r="EI9" s="211" t="s">
        <v>54</v>
      </c>
      <c r="EJ9" s="211" t="s">
        <v>55</v>
      </c>
      <c r="EK9" s="211" t="s">
        <v>53</v>
      </c>
      <c r="EL9" s="211" t="s">
        <v>54</v>
      </c>
      <c r="EM9" s="211" t="s">
        <v>55</v>
      </c>
      <c r="EN9" s="211" t="s">
        <v>53</v>
      </c>
      <c r="EO9" s="211" t="s">
        <v>54</v>
      </c>
      <c r="EP9" s="211" t="s">
        <v>55</v>
      </c>
      <c r="EQ9" s="211" t="s">
        <v>53</v>
      </c>
      <c r="ER9" s="211" t="s">
        <v>54</v>
      </c>
      <c r="ES9" s="211" t="s">
        <v>55</v>
      </c>
      <c r="ET9" s="211" t="s">
        <v>53</v>
      </c>
      <c r="EU9" s="211" t="s">
        <v>54</v>
      </c>
      <c r="EV9" s="211" t="s">
        <v>55</v>
      </c>
      <c r="EW9" s="211" t="s">
        <v>53</v>
      </c>
      <c r="EX9" s="211" t="s">
        <v>54</v>
      </c>
      <c r="EY9" s="211" t="s">
        <v>55</v>
      </c>
      <c r="EZ9" s="211" t="s">
        <v>53</v>
      </c>
      <c r="FA9" s="211" t="s">
        <v>54</v>
      </c>
      <c r="FB9" s="211" t="s">
        <v>55</v>
      </c>
      <c r="FC9" s="211" t="s">
        <v>53</v>
      </c>
      <c r="FD9" s="211" t="s">
        <v>54</v>
      </c>
      <c r="FE9" s="211" t="s">
        <v>55</v>
      </c>
      <c r="FF9" s="211" t="s">
        <v>53</v>
      </c>
      <c r="FG9" s="211" t="s">
        <v>54</v>
      </c>
      <c r="FH9" s="211" t="s">
        <v>55</v>
      </c>
      <c r="FI9" s="211" t="s">
        <v>53</v>
      </c>
      <c r="FJ9" s="211" t="s">
        <v>54</v>
      </c>
      <c r="FK9" s="211" t="s">
        <v>55</v>
      </c>
      <c r="FL9" s="211" t="s">
        <v>53</v>
      </c>
      <c r="FM9" s="211" t="s">
        <v>54</v>
      </c>
      <c r="FN9" s="211" t="s">
        <v>55</v>
      </c>
      <c r="FO9" s="211" t="s">
        <v>53</v>
      </c>
      <c r="FP9" s="211" t="s">
        <v>54</v>
      </c>
      <c r="FQ9" s="211" t="s">
        <v>55</v>
      </c>
      <c r="FR9" s="211" t="s">
        <v>53</v>
      </c>
      <c r="FS9" s="211" t="s">
        <v>54</v>
      </c>
      <c r="FT9" s="211" t="s">
        <v>55</v>
      </c>
      <c r="FU9" s="211" t="s">
        <v>53</v>
      </c>
      <c r="FV9" s="211" t="s">
        <v>54</v>
      </c>
      <c r="FW9" s="211" t="s">
        <v>55</v>
      </c>
      <c r="FX9" s="211" t="s">
        <v>53</v>
      </c>
      <c r="FY9" s="211" t="s">
        <v>54</v>
      </c>
      <c r="FZ9" s="211" t="s">
        <v>55</v>
      </c>
      <c r="GA9" s="211" t="s">
        <v>53</v>
      </c>
      <c r="GB9" s="211" t="s">
        <v>54</v>
      </c>
      <c r="GC9" s="211" t="s">
        <v>55</v>
      </c>
      <c r="GD9" s="211" t="s">
        <v>53</v>
      </c>
      <c r="GE9" s="211" t="s">
        <v>54</v>
      </c>
      <c r="GF9" s="211" t="s">
        <v>55</v>
      </c>
      <c r="GG9" s="211" t="s">
        <v>53</v>
      </c>
      <c r="GH9" s="211" t="s">
        <v>54</v>
      </c>
      <c r="GI9" s="211" t="s">
        <v>55</v>
      </c>
      <c r="GJ9" s="211" t="s">
        <v>53</v>
      </c>
      <c r="GK9" s="211" t="s">
        <v>54</v>
      </c>
      <c r="GL9" s="211" t="s">
        <v>55</v>
      </c>
      <c r="GM9" s="211" t="s">
        <v>53</v>
      </c>
      <c r="GN9" s="211" t="s">
        <v>54</v>
      </c>
      <c r="GO9" s="211" t="s">
        <v>55</v>
      </c>
      <c r="GP9" s="211" t="s">
        <v>53</v>
      </c>
      <c r="GQ9" s="211" t="s">
        <v>54</v>
      </c>
      <c r="GR9" s="211" t="s">
        <v>55</v>
      </c>
      <c r="GS9" s="211" t="s">
        <v>53</v>
      </c>
      <c r="GT9" s="211" t="s">
        <v>54</v>
      </c>
      <c r="GU9" s="211" t="s">
        <v>55</v>
      </c>
      <c r="GV9" s="211" t="s">
        <v>53</v>
      </c>
      <c r="GW9" s="211" t="s">
        <v>54</v>
      </c>
      <c r="GX9" s="211" t="s">
        <v>55</v>
      </c>
      <c r="GY9" s="211" t="s">
        <v>53</v>
      </c>
      <c r="GZ9" s="211" t="s">
        <v>54</v>
      </c>
      <c r="HA9" s="211" t="s">
        <v>55</v>
      </c>
      <c r="HB9" s="211" t="s">
        <v>53</v>
      </c>
      <c r="HC9" s="211" t="s">
        <v>54</v>
      </c>
      <c r="HD9" s="211" t="s">
        <v>55</v>
      </c>
      <c r="HE9" s="211" t="s">
        <v>53</v>
      </c>
      <c r="HF9" s="211" t="s">
        <v>54</v>
      </c>
      <c r="HG9" s="211" t="s">
        <v>55</v>
      </c>
      <c r="HH9" s="211" t="s">
        <v>53</v>
      </c>
      <c r="HI9" s="211" t="s">
        <v>54</v>
      </c>
      <c r="HJ9" s="211" t="s">
        <v>55</v>
      </c>
    </row>
    <row r="10" spans="1:218" x14ac:dyDescent="0.2">
      <c r="A10" s="211"/>
      <c r="B10" s="211"/>
      <c r="C10" s="211" t="s">
        <v>76</v>
      </c>
      <c r="D10" s="211" t="s">
        <v>76</v>
      </c>
      <c r="E10" s="211" t="s">
        <v>76</v>
      </c>
      <c r="F10" s="211" t="s">
        <v>76</v>
      </c>
      <c r="G10" s="211" t="s">
        <v>76</v>
      </c>
      <c r="H10" s="211" t="s">
        <v>76</v>
      </c>
      <c r="I10" s="211" t="s">
        <v>76</v>
      </c>
      <c r="J10" s="211" t="s">
        <v>76</v>
      </c>
      <c r="K10" s="211" t="s">
        <v>76</v>
      </c>
      <c r="L10" s="211" t="s">
        <v>76</v>
      </c>
      <c r="M10" s="211" t="s">
        <v>76</v>
      </c>
      <c r="N10" s="211" t="s">
        <v>76</v>
      </c>
      <c r="O10" s="211" t="s">
        <v>76</v>
      </c>
      <c r="P10" s="211" t="s">
        <v>76</v>
      </c>
      <c r="Q10" s="211" t="s">
        <v>76</v>
      </c>
      <c r="R10" s="211" t="s">
        <v>76</v>
      </c>
      <c r="S10" s="211" t="s">
        <v>76</v>
      </c>
      <c r="T10" s="211" t="s">
        <v>76</v>
      </c>
      <c r="U10" s="211" t="s">
        <v>76</v>
      </c>
      <c r="V10" s="211" t="s">
        <v>76</v>
      </c>
      <c r="W10" s="211" t="s">
        <v>76</v>
      </c>
      <c r="X10" s="211" t="s">
        <v>76</v>
      </c>
      <c r="Y10" s="211" t="s">
        <v>76</v>
      </c>
      <c r="Z10" s="211" t="s">
        <v>76</v>
      </c>
      <c r="AA10" s="211" t="s">
        <v>76</v>
      </c>
      <c r="AB10" s="211" t="s">
        <v>76</v>
      </c>
      <c r="AC10" s="211" t="s">
        <v>76</v>
      </c>
      <c r="AD10" s="211" t="s">
        <v>76</v>
      </c>
      <c r="AE10" s="211" t="s">
        <v>76</v>
      </c>
      <c r="AF10" s="211" t="s">
        <v>76</v>
      </c>
      <c r="AG10" s="211" t="s">
        <v>76</v>
      </c>
      <c r="AH10" s="211" t="s">
        <v>76</v>
      </c>
      <c r="AI10" s="211" t="s">
        <v>76</v>
      </c>
      <c r="AJ10" s="211" t="s">
        <v>76</v>
      </c>
      <c r="AK10" s="211" t="s">
        <v>76</v>
      </c>
      <c r="AL10" s="211" t="s">
        <v>76</v>
      </c>
      <c r="AM10" s="211" t="s">
        <v>76</v>
      </c>
      <c r="AN10" s="211" t="s">
        <v>76</v>
      </c>
      <c r="AO10" s="211" t="s">
        <v>76</v>
      </c>
      <c r="AP10" s="211" t="s">
        <v>76</v>
      </c>
      <c r="AQ10" s="211" t="s">
        <v>76</v>
      </c>
      <c r="AR10" s="211" t="s">
        <v>76</v>
      </c>
      <c r="AS10" s="211" t="s">
        <v>76</v>
      </c>
      <c r="AT10" s="211" t="s">
        <v>76</v>
      </c>
      <c r="AU10" s="211" t="s">
        <v>76</v>
      </c>
      <c r="AV10" s="211" t="s">
        <v>76</v>
      </c>
      <c r="AW10" s="211" t="s">
        <v>76</v>
      </c>
      <c r="AX10" s="211" t="s">
        <v>76</v>
      </c>
      <c r="AY10" s="211" t="s">
        <v>76</v>
      </c>
      <c r="AZ10" s="211" t="s">
        <v>76</v>
      </c>
      <c r="BA10" s="211" t="s">
        <v>76</v>
      </c>
      <c r="BB10" s="211" t="s">
        <v>76</v>
      </c>
      <c r="BC10" s="211" t="s">
        <v>76</v>
      </c>
      <c r="BD10" s="211" t="s">
        <v>76</v>
      </c>
      <c r="BE10" s="211" t="s">
        <v>76</v>
      </c>
      <c r="BF10" s="211" t="s">
        <v>76</v>
      </c>
      <c r="BG10" s="211" t="s">
        <v>76</v>
      </c>
      <c r="BH10" s="211" t="s">
        <v>76</v>
      </c>
      <c r="BI10" s="211" t="s">
        <v>76</v>
      </c>
      <c r="BJ10" s="211" t="s">
        <v>76</v>
      </c>
      <c r="BK10" s="211" t="s">
        <v>76</v>
      </c>
      <c r="BL10" s="211" t="s">
        <v>76</v>
      </c>
      <c r="BM10" s="211" t="s">
        <v>76</v>
      </c>
      <c r="BN10" s="211" t="s">
        <v>76</v>
      </c>
      <c r="BO10" s="211" t="s">
        <v>76</v>
      </c>
      <c r="BP10" s="211" t="s">
        <v>76</v>
      </c>
      <c r="BQ10" s="211" t="s">
        <v>76</v>
      </c>
      <c r="BR10" s="211" t="s">
        <v>76</v>
      </c>
      <c r="BS10" s="211" t="s">
        <v>76</v>
      </c>
      <c r="BT10" s="211" t="s">
        <v>76</v>
      </c>
      <c r="BU10" s="211" t="s">
        <v>76</v>
      </c>
      <c r="BV10" s="211" t="s">
        <v>76</v>
      </c>
      <c r="BW10" s="211" t="s">
        <v>76</v>
      </c>
      <c r="BX10" s="211" t="s">
        <v>76</v>
      </c>
      <c r="BY10" s="211" t="s">
        <v>76</v>
      </c>
      <c r="BZ10" s="211" t="s">
        <v>76</v>
      </c>
      <c r="CA10" s="211" t="s">
        <v>76</v>
      </c>
      <c r="CB10" s="211" t="s">
        <v>76</v>
      </c>
      <c r="CC10" s="211" t="s">
        <v>76</v>
      </c>
      <c r="CD10" s="211" t="s">
        <v>76</v>
      </c>
      <c r="CE10" s="211" t="s">
        <v>76</v>
      </c>
      <c r="CF10" s="211" t="s">
        <v>76</v>
      </c>
      <c r="CG10" s="211" t="s">
        <v>76</v>
      </c>
      <c r="CH10" s="211" t="s">
        <v>76</v>
      </c>
      <c r="CI10" s="211" t="s">
        <v>76</v>
      </c>
      <c r="CJ10" s="211" t="s">
        <v>76</v>
      </c>
      <c r="CK10" s="211" t="s">
        <v>76</v>
      </c>
      <c r="CL10" s="211" t="s">
        <v>76</v>
      </c>
      <c r="CM10" s="211" t="s">
        <v>76</v>
      </c>
      <c r="CN10" s="211" t="s">
        <v>76</v>
      </c>
      <c r="CO10" s="211" t="s">
        <v>76</v>
      </c>
      <c r="CP10" s="211" t="s">
        <v>76</v>
      </c>
      <c r="CQ10" s="211" t="s">
        <v>76</v>
      </c>
      <c r="CR10" s="211" t="s">
        <v>76</v>
      </c>
      <c r="CS10" s="211" t="s">
        <v>76</v>
      </c>
      <c r="CT10" s="211" t="s">
        <v>76</v>
      </c>
      <c r="CU10" s="211" t="s">
        <v>76</v>
      </c>
      <c r="CV10" s="211" t="s">
        <v>76</v>
      </c>
      <c r="CW10" s="211" t="s">
        <v>76</v>
      </c>
      <c r="CX10" s="211" t="s">
        <v>76</v>
      </c>
      <c r="CY10" s="211" t="s">
        <v>76</v>
      </c>
      <c r="CZ10" s="211" t="s">
        <v>76</v>
      </c>
      <c r="DA10" s="211" t="s">
        <v>76</v>
      </c>
      <c r="DB10" s="211" t="s">
        <v>76</v>
      </c>
      <c r="DC10" s="211" t="s">
        <v>76</v>
      </c>
      <c r="DD10" s="211" t="s">
        <v>76</v>
      </c>
      <c r="DE10" s="211" t="s">
        <v>76</v>
      </c>
      <c r="DF10" s="211" t="s">
        <v>76</v>
      </c>
      <c r="DG10" s="211" t="s">
        <v>76</v>
      </c>
      <c r="DH10" s="211" t="s">
        <v>76</v>
      </c>
      <c r="DI10" s="211" t="s">
        <v>76</v>
      </c>
      <c r="DJ10" s="211" t="s">
        <v>76</v>
      </c>
      <c r="DK10" s="211" t="s">
        <v>76</v>
      </c>
      <c r="DL10" s="211" t="s">
        <v>76</v>
      </c>
      <c r="DM10" s="211" t="s">
        <v>76</v>
      </c>
      <c r="DN10" s="211" t="s">
        <v>76</v>
      </c>
      <c r="DO10" s="211" t="s">
        <v>76</v>
      </c>
      <c r="DP10" s="211" t="s">
        <v>76</v>
      </c>
      <c r="DQ10" s="211" t="s">
        <v>76</v>
      </c>
      <c r="DR10" s="211" t="s">
        <v>76</v>
      </c>
      <c r="DS10" s="211" t="s">
        <v>76</v>
      </c>
      <c r="DT10" s="211" t="s">
        <v>76</v>
      </c>
      <c r="DU10" s="211" t="s">
        <v>76</v>
      </c>
      <c r="DV10" s="211" t="s">
        <v>76</v>
      </c>
      <c r="DW10" s="211" t="s">
        <v>76</v>
      </c>
      <c r="DX10" s="211" t="s">
        <v>76</v>
      </c>
      <c r="DY10" s="211" t="s">
        <v>76</v>
      </c>
      <c r="DZ10" s="211" t="s">
        <v>76</v>
      </c>
      <c r="EA10" s="211" t="s">
        <v>76</v>
      </c>
      <c r="EB10" s="211" t="s">
        <v>76</v>
      </c>
      <c r="EC10" s="211" t="s">
        <v>76</v>
      </c>
      <c r="ED10" s="211" t="s">
        <v>76</v>
      </c>
      <c r="EE10" s="211" t="s">
        <v>76</v>
      </c>
      <c r="EF10" s="211" t="s">
        <v>76</v>
      </c>
      <c r="EG10" s="211" t="s">
        <v>76</v>
      </c>
      <c r="EH10" s="211" t="s">
        <v>76</v>
      </c>
      <c r="EI10" s="211" t="s">
        <v>76</v>
      </c>
      <c r="EJ10" s="211" t="s">
        <v>76</v>
      </c>
      <c r="EK10" s="211" t="s">
        <v>76</v>
      </c>
      <c r="EL10" s="211" t="s">
        <v>76</v>
      </c>
      <c r="EM10" s="211" t="s">
        <v>76</v>
      </c>
      <c r="EN10" s="211" t="s">
        <v>76</v>
      </c>
      <c r="EO10" s="211" t="s">
        <v>76</v>
      </c>
      <c r="EP10" s="211" t="s">
        <v>76</v>
      </c>
      <c r="EQ10" s="211" t="s">
        <v>76</v>
      </c>
      <c r="ER10" s="211" t="s">
        <v>76</v>
      </c>
      <c r="ES10" s="211" t="s">
        <v>76</v>
      </c>
      <c r="ET10" s="211" t="s">
        <v>76</v>
      </c>
      <c r="EU10" s="211" t="s">
        <v>76</v>
      </c>
      <c r="EV10" s="211" t="s">
        <v>76</v>
      </c>
      <c r="EW10" s="211" t="s">
        <v>76</v>
      </c>
      <c r="EX10" s="211" t="s">
        <v>76</v>
      </c>
      <c r="EY10" s="211" t="s">
        <v>76</v>
      </c>
      <c r="EZ10" s="211" t="s">
        <v>76</v>
      </c>
      <c r="FA10" s="211" t="s">
        <v>76</v>
      </c>
      <c r="FB10" s="211" t="s">
        <v>76</v>
      </c>
      <c r="FC10" s="211" t="s">
        <v>76</v>
      </c>
      <c r="FD10" s="211" t="s">
        <v>76</v>
      </c>
      <c r="FE10" s="211" t="s">
        <v>76</v>
      </c>
      <c r="FF10" s="211" t="s">
        <v>76</v>
      </c>
      <c r="FG10" s="211" t="s">
        <v>76</v>
      </c>
      <c r="FH10" s="211" t="s">
        <v>76</v>
      </c>
      <c r="FI10" s="211" t="s">
        <v>76</v>
      </c>
      <c r="FJ10" s="211" t="s">
        <v>76</v>
      </c>
      <c r="FK10" s="211" t="s">
        <v>76</v>
      </c>
      <c r="FL10" s="211" t="s">
        <v>76</v>
      </c>
      <c r="FM10" s="211" t="s">
        <v>76</v>
      </c>
      <c r="FN10" s="211" t="s">
        <v>76</v>
      </c>
      <c r="FO10" s="211" t="s">
        <v>76</v>
      </c>
      <c r="FP10" s="211" t="s">
        <v>76</v>
      </c>
      <c r="FQ10" s="211" t="s">
        <v>76</v>
      </c>
      <c r="FR10" s="211" t="s">
        <v>76</v>
      </c>
      <c r="FS10" s="211" t="s">
        <v>76</v>
      </c>
      <c r="FT10" s="211" t="s">
        <v>76</v>
      </c>
      <c r="FU10" s="211" t="s">
        <v>76</v>
      </c>
      <c r="FV10" s="211" t="s">
        <v>76</v>
      </c>
      <c r="FW10" s="211" t="s">
        <v>76</v>
      </c>
      <c r="FX10" s="211" t="s">
        <v>76</v>
      </c>
      <c r="FY10" s="211" t="s">
        <v>76</v>
      </c>
      <c r="FZ10" s="211" t="s">
        <v>76</v>
      </c>
      <c r="GA10" s="211" t="s">
        <v>76</v>
      </c>
      <c r="GB10" s="211" t="s">
        <v>76</v>
      </c>
      <c r="GC10" s="211" t="s">
        <v>76</v>
      </c>
      <c r="GD10" s="211" t="s">
        <v>76</v>
      </c>
      <c r="GE10" s="211" t="s">
        <v>76</v>
      </c>
      <c r="GF10" s="211" t="s">
        <v>76</v>
      </c>
      <c r="GG10" s="211" t="s">
        <v>76</v>
      </c>
      <c r="GH10" s="211" t="s">
        <v>76</v>
      </c>
      <c r="GI10" s="211" t="s">
        <v>76</v>
      </c>
      <c r="GJ10" s="211" t="s">
        <v>76</v>
      </c>
      <c r="GK10" s="211" t="s">
        <v>76</v>
      </c>
      <c r="GL10" s="211" t="s">
        <v>76</v>
      </c>
      <c r="GM10" s="211" t="s">
        <v>76</v>
      </c>
      <c r="GN10" s="211" t="s">
        <v>76</v>
      </c>
      <c r="GO10" s="211" t="s">
        <v>76</v>
      </c>
      <c r="GP10" s="211" t="s">
        <v>76</v>
      </c>
      <c r="GQ10" s="211" t="s">
        <v>76</v>
      </c>
      <c r="GR10" s="211" t="s">
        <v>76</v>
      </c>
      <c r="GS10" s="211" t="s">
        <v>76</v>
      </c>
      <c r="GT10" s="211" t="s">
        <v>76</v>
      </c>
      <c r="GU10" s="211" t="s">
        <v>76</v>
      </c>
      <c r="GV10" s="211" t="s">
        <v>76</v>
      </c>
      <c r="GW10" s="211" t="s">
        <v>76</v>
      </c>
      <c r="GX10" s="211" t="s">
        <v>76</v>
      </c>
      <c r="GY10" s="211" t="s">
        <v>76</v>
      </c>
      <c r="GZ10" s="211" t="s">
        <v>76</v>
      </c>
      <c r="HA10" s="211" t="s">
        <v>76</v>
      </c>
      <c r="HB10" s="211" t="s">
        <v>76</v>
      </c>
      <c r="HC10" s="211" t="s">
        <v>76</v>
      </c>
      <c r="HD10" s="211" t="s">
        <v>76</v>
      </c>
      <c r="HE10" s="211" t="s">
        <v>76</v>
      </c>
      <c r="HF10" s="211" t="s">
        <v>76</v>
      </c>
      <c r="HG10" s="211" t="s">
        <v>76</v>
      </c>
      <c r="HH10" s="211" t="s">
        <v>76</v>
      </c>
      <c r="HI10" s="211" t="s">
        <v>76</v>
      </c>
      <c r="HJ10" s="211" t="s">
        <v>76</v>
      </c>
    </row>
    <row r="11" spans="1:218" x14ac:dyDescent="0.2">
      <c r="A11" t="s">
        <v>102</v>
      </c>
      <c r="B11" t="s">
        <v>25</v>
      </c>
      <c r="C11">
        <v>19421</v>
      </c>
      <c r="D11">
        <v>18849</v>
      </c>
      <c r="E11">
        <v>38270</v>
      </c>
      <c r="F11">
        <v>93.2</v>
      </c>
      <c r="G11">
        <v>89.3</v>
      </c>
      <c r="H11">
        <v>91.3</v>
      </c>
      <c r="I11">
        <v>76.2</v>
      </c>
      <c r="J11">
        <v>68.7</v>
      </c>
      <c r="K11">
        <v>72.5</v>
      </c>
      <c r="L11">
        <v>99.3</v>
      </c>
      <c r="M11">
        <v>98.7</v>
      </c>
      <c r="N11">
        <v>99</v>
      </c>
      <c r="O11">
        <v>98.6</v>
      </c>
      <c r="P11">
        <v>97.4</v>
      </c>
      <c r="Q11">
        <v>98</v>
      </c>
      <c r="R11">
        <v>76.5</v>
      </c>
      <c r="S11">
        <v>69.599999999999994</v>
      </c>
      <c r="T11">
        <v>73.099999999999994</v>
      </c>
      <c r="U11">
        <v>51.6</v>
      </c>
      <c r="V11">
        <v>41.5</v>
      </c>
      <c r="W11">
        <v>46.6</v>
      </c>
      <c r="X11">
        <v>38.200000000000003</v>
      </c>
      <c r="Y11">
        <v>26.7</v>
      </c>
      <c r="Z11">
        <v>32.5</v>
      </c>
      <c r="AA11">
        <v>18383</v>
      </c>
      <c r="AB11">
        <v>17539</v>
      </c>
      <c r="AC11">
        <v>35922</v>
      </c>
      <c r="AD11">
        <v>86.6</v>
      </c>
      <c r="AE11">
        <v>77.7</v>
      </c>
      <c r="AF11">
        <v>82.3</v>
      </c>
      <c r="AG11">
        <v>18541</v>
      </c>
      <c r="AH11">
        <v>17885</v>
      </c>
      <c r="AI11">
        <v>36426</v>
      </c>
      <c r="AJ11">
        <v>86.5</v>
      </c>
      <c r="AK11">
        <v>85.2</v>
      </c>
      <c r="AL11">
        <v>85.9</v>
      </c>
      <c r="AM11">
        <v>11009</v>
      </c>
      <c r="AN11">
        <v>9670</v>
      </c>
      <c r="AO11">
        <v>20679</v>
      </c>
      <c r="AP11">
        <v>90.8</v>
      </c>
      <c r="AQ11">
        <v>86.6</v>
      </c>
      <c r="AR11">
        <v>88.9</v>
      </c>
      <c r="AS11">
        <v>71.8</v>
      </c>
      <c r="AT11">
        <v>63.7</v>
      </c>
      <c r="AU11">
        <v>68</v>
      </c>
      <c r="AV11">
        <v>99</v>
      </c>
      <c r="AW11">
        <v>98.4</v>
      </c>
      <c r="AX11">
        <v>98.7</v>
      </c>
      <c r="AY11">
        <v>98.1</v>
      </c>
      <c r="AZ11">
        <v>97.4</v>
      </c>
      <c r="BA11">
        <v>97.8</v>
      </c>
      <c r="BB11">
        <v>72.3</v>
      </c>
      <c r="BC11">
        <v>64.5</v>
      </c>
      <c r="BD11">
        <v>68.7</v>
      </c>
      <c r="BE11">
        <v>45.3</v>
      </c>
      <c r="BF11">
        <v>34.9</v>
      </c>
      <c r="BG11">
        <v>40.5</v>
      </c>
      <c r="BH11">
        <v>29.8</v>
      </c>
      <c r="BI11">
        <v>18.7</v>
      </c>
      <c r="BJ11">
        <v>24.6</v>
      </c>
      <c r="BK11">
        <v>10052</v>
      </c>
      <c r="BL11">
        <v>8574</v>
      </c>
      <c r="BM11">
        <v>18626</v>
      </c>
      <c r="BN11">
        <v>86</v>
      </c>
      <c r="BO11">
        <v>76.8</v>
      </c>
      <c r="BP11">
        <v>81.8</v>
      </c>
      <c r="BQ11">
        <v>10101</v>
      </c>
      <c r="BR11">
        <v>8745</v>
      </c>
      <c r="BS11">
        <v>18846</v>
      </c>
      <c r="BT11">
        <v>83.8</v>
      </c>
      <c r="BU11">
        <v>80.3</v>
      </c>
      <c r="BV11">
        <v>82.2</v>
      </c>
      <c r="BW11">
        <v>1011</v>
      </c>
      <c r="BX11">
        <v>988</v>
      </c>
      <c r="BY11">
        <v>1999</v>
      </c>
      <c r="BZ11">
        <v>96.3</v>
      </c>
      <c r="CA11">
        <v>94.2</v>
      </c>
      <c r="CB11">
        <v>95.3</v>
      </c>
      <c r="CC11">
        <v>85.7</v>
      </c>
      <c r="CD11">
        <v>79.7</v>
      </c>
      <c r="CE11">
        <v>82.7</v>
      </c>
      <c r="CF11">
        <v>99.2</v>
      </c>
      <c r="CG11">
        <v>98.4</v>
      </c>
      <c r="CH11">
        <v>98.8</v>
      </c>
      <c r="CI11">
        <v>98.3</v>
      </c>
      <c r="CJ11">
        <v>97.3</v>
      </c>
      <c r="CK11">
        <v>97.8</v>
      </c>
      <c r="CL11">
        <v>85.9</v>
      </c>
      <c r="CM11">
        <v>79.8</v>
      </c>
      <c r="CN11">
        <v>82.8</v>
      </c>
      <c r="CO11">
        <v>60.7</v>
      </c>
      <c r="CP11">
        <v>57</v>
      </c>
      <c r="CQ11">
        <v>58.9</v>
      </c>
      <c r="CR11">
        <v>53.8</v>
      </c>
      <c r="CS11">
        <v>45.3</v>
      </c>
      <c r="CT11">
        <v>49.6</v>
      </c>
      <c r="CU11">
        <v>900</v>
      </c>
      <c r="CV11">
        <v>855</v>
      </c>
      <c r="CW11">
        <v>1755</v>
      </c>
      <c r="CX11">
        <v>93.2</v>
      </c>
      <c r="CY11">
        <v>88.3</v>
      </c>
      <c r="CZ11">
        <v>90.8</v>
      </c>
      <c r="DA11">
        <v>988</v>
      </c>
      <c r="DB11">
        <v>951</v>
      </c>
      <c r="DC11">
        <v>1939</v>
      </c>
      <c r="DD11">
        <v>97.2</v>
      </c>
      <c r="DE11">
        <v>96.4</v>
      </c>
      <c r="DF11">
        <v>96.8</v>
      </c>
      <c r="DG11">
        <v>9060</v>
      </c>
      <c r="DH11">
        <v>7876</v>
      </c>
      <c r="DI11">
        <v>16936</v>
      </c>
      <c r="DJ11">
        <v>91.7</v>
      </c>
      <c r="DK11">
        <v>88.2</v>
      </c>
      <c r="DL11">
        <v>90.1</v>
      </c>
      <c r="DM11">
        <v>74.5</v>
      </c>
      <c r="DN11">
        <v>69.400000000000006</v>
      </c>
      <c r="DO11">
        <v>72.2</v>
      </c>
      <c r="DP11">
        <v>99</v>
      </c>
      <c r="DQ11">
        <v>98.8</v>
      </c>
      <c r="DR11">
        <v>98.9</v>
      </c>
      <c r="DS11">
        <v>98.3</v>
      </c>
      <c r="DT11">
        <v>98.1</v>
      </c>
      <c r="DU11">
        <v>98.2</v>
      </c>
      <c r="DV11">
        <v>75.099999999999994</v>
      </c>
      <c r="DW11">
        <v>70.400000000000006</v>
      </c>
      <c r="DX11">
        <v>72.900000000000006</v>
      </c>
      <c r="DY11">
        <v>45.9</v>
      </c>
      <c r="DZ11">
        <v>41.8</v>
      </c>
      <c r="EA11">
        <v>44</v>
      </c>
      <c r="EB11">
        <v>32.9</v>
      </c>
      <c r="EC11">
        <v>25.5</v>
      </c>
      <c r="ED11">
        <v>29.5</v>
      </c>
      <c r="EE11">
        <v>8826</v>
      </c>
      <c r="EF11">
        <v>7559</v>
      </c>
      <c r="EG11">
        <v>16385</v>
      </c>
      <c r="EH11">
        <v>83.2</v>
      </c>
      <c r="EI11">
        <v>74.5</v>
      </c>
      <c r="EJ11">
        <v>79.2</v>
      </c>
      <c r="EK11">
        <v>8788</v>
      </c>
      <c r="EL11">
        <v>7614</v>
      </c>
      <c r="EM11">
        <v>16402</v>
      </c>
      <c r="EN11">
        <v>79</v>
      </c>
      <c r="EO11">
        <v>78.2</v>
      </c>
      <c r="EP11">
        <v>78.599999999999994</v>
      </c>
      <c r="EQ11">
        <v>190225</v>
      </c>
      <c r="ER11">
        <v>174329</v>
      </c>
      <c r="ES11">
        <v>364554</v>
      </c>
      <c r="ET11">
        <v>90.8</v>
      </c>
      <c r="EU11">
        <v>87.4</v>
      </c>
      <c r="EV11">
        <v>89.2</v>
      </c>
      <c r="EW11">
        <v>73</v>
      </c>
      <c r="EX11">
        <v>67.099999999999994</v>
      </c>
      <c r="EY11">
        <v>70.2</v>
      </c>
      <c r="EZ11">
        <v>98.8</v>
      </c>
      <c r="FA11">
        <v>98.7</v>
      </c>
      <c r="FB11">
        <v>98.7</v>
      </c>
      <c r="FC11">
        <v>98.1</v>
      </c>
      <c r="FD11">
        <v>98</v>
      </c>
      <c r="FE11">
        <v>98.1</v>
      </c>
      <c r="FF11">
        <v>73.599999999999994</v>
      </c>
      <c r="FG11">
        <v>68.099999999999994</v>
      </c>
      <c r="FH11">
        <v>71</v>
      </c>
      <c r="FI11">
        <v>43.8</v>
      </c>
      <c r="FJ11">
        <v>38.700000000000003</v>
      </c>
      <c r="FK11">
        <v>41.4</v>
      </c>
      <c r="FL11">
        <v>30.7</v>
      </c>
      <c r="FM11">
        <v>22.9</v>
      </c>
      <c r="FN11">
        <v>26.9</v>
      </c>
      <c r="FO11">
        <v>187298</v>
      </c>
      <c r="FP11">
        <v>170878</v>
      </c>
      <c r="FQ11">
        <v>358176</v>
      </c>
      <c r="FR11">
        <v>80.3</v>
      </c>
      <c r="FS11">
        <v>70.599999999999994</v>
      </c>
      <c r="FT11">
        <v>75.7</v>
      </c>
      <c r="FU11">
        <v>187101</v>
      </c>
      <c r="FV11">
        <v>171441</v>
      </c>
      <c r="FW11">
        <v>358542</v>
      </c>
      <c r="FX11">
        <v>78</v>
      </c>
      <c r="FY11">
        <v>76.3</v>
      </c>
      <c r="FZ11">
        <v>77.2</v>
      </c>
      <c r="GA11">
        <v>235567</v>
      </c>
      <c r="GB11">
        <v>216663</v>
      </c>
      <c r="GC11">
        <v>452230</v>
      </c>
      <c r="GD11">
        <v>91</v>
      </c>
      <c r="GE11">
        <v>87.5</v>
      </c>
      <c r="GF11">
        <v>89.4</v>
      </c>
      <c r="GG11">
        <v>73.3</v>
      </c>
      <c r="GH11">
        <v>67.2</v>
      </c>
      <c r="GI11">
        <v>70.400000000000006</v>
      </c>
      <c r="GJ11">
        <v>98.8</v>
      </c>
      <c r="GK11">
        <v>98.7</v>
      </c>
      <c r="GL11">
        <v>98.7</v>
      </c>
      <c r="GM11">
        <v>98.1</v>
      </c>
      <c r="GN11">
        <v>97.8</v>
      </c>
      <c r="GO11">
        <v>98</v>
      </c>
      <c r="GP11">
        <v>73.900000000000006</v>
      </c>
      <c r="GQ11">
        <v>68.2</v>
      </c>
      <c r="GR11">
        <v>71.099999999999994</v>
      </c>
      <c r="GS11">
        <v>44.8</v>
      </c>
      <c r="GT11">
        <v>39.1</v>
      </c>
      <c r="GU11">
        <v>42</v>
      </c>
      <c r="GV11">
        <v>31.5</v>
      </c>
      <c r="GW11">
        <v>23.3</v>
      </c>
      <c r="GX11">
        <v>27.6</v>
      </c>
      <c r="GY11">
        <v>229835</v>
      </c>
      <c r="GZ11">
        <v>209763</v>
      </c>
      <c r="HA11">
        <v>439598</v>
      </c>
      <c r="HB11">
        <v>81.3</v>
      </c>
      <c r="HC11">
        <v>71.8</v>
      </c>
      <c r="HD11">
        <v>76.8</v>
      </c>
      <c r="HE11">
        <v>229932</v>
      </c>
      <c r="HF11">
        <v>211138</v>
      </c>
      <c r="HG11">
        <v>441070</v>
      </c>
      <c r="HH11">
        <v>79.2</v>
      </c>
      <c r="HI11">
        <v>77.5</v>
      </c>
      <c r="HJ11">
        <v>78.400000000000006</v>
      </c>
    </row>
    <row r="12" spans="1:218" x14ac:dyDescent="0.2">
      <c r="B12" t="s">
        <v>103</v>
      </c>
      <c r="C12">
        <v>2184</v>
      </c>
      <c r="D12">
        <v>3027</v>
      </c>
      <c r="E12">
        <v>5211</v>
      </c>
      <c r="F12">
        <v>76.099999999999994</v>
      </c>
      <c r="G12">
        <v>71.5</v>
      </c>
      <c r="H12">
        <v>73.400000000000006</v>
      </c>
      <c r="I12">
        <v>33.9</v>
      </c>
      <c r="J12">
        <v>29</v>
      </c>
      <c r="K12">
        <v>31</v>
      </c>
      <c r="L12">
        <v>98.2</v>
      </c>
      <c r="M12">
        <v>97.3</v>
      </c>
      <c r="N12">
        <v>97.7</v>
      </c>
      <c r="O12">
        <v>93.9</v>
      </c>
      <c r="P12">
        <v>94.2</v>
      </c>
      <c r="Q12">
        <v>94.1</v>
      </c>
      <c r="R12">
        <v>34.200000000000003</v>
      </c>
      <c r="S12">
        <v>29.9</v>
      </c>
      <c r="T12">
        <v>31.7</v>
      </c>
      <c r="U12">
        <v>20.7</v>
      </c>
      <c r="V12">
        <v>13.7</v>
      </c>
      <c r="W12">
        <v>16.600000000000001</v>
      </c>
      <c r="X12">
        <v>9.9</v>
      </c>
      <c r="Y12">
        <v>5.6</v>
      </c>
      <c r="Z12">
        <v>7.4</v>
      </c>
      <c r="AA12">
        <v>2020</v>
      </c>
      <c r="AB12">
        <v>2762</v>
      </c>
      <c r="AC12">
        <v>4782</v>
      </c>
      <c r="AD12">
        <v>68.900000000000006</v>
      </c>
      <c r="AE12">
        <v>58.5</v>
      </c>
      <c r="AF12">
        <v>62.9</v>
      </c>
      <c r="AG12">
        <v>2025</v>
      </c>
      <c r="AH12">
        <v>2814</v>
      </c>
      <c r="AI12">
        <v>4839</v>
      </c>
      <c r="AJ12">
        <v>59.1</v>
      </c>
      <c r="AK12">
        <v>59.7</v>
      </c>
      <c r="AL12">
        <v>59.5</v>
      </c>
      <c r="AM12">
        <v>1727</v>
      </c>
      <c r="AN12">
        <v>2072</v>
      </c>
      <c r="AO12">
        <v>3799</v>
      </c>
      <c r="AP12">
        <v>75.2</v>
      </c>
      <c r="AQ12">
        <v>73</v>
      </c>
      <c r="AR12">
        <v>74</v>
      </c>
      <c r="AS12">
        <v>35.5</v>
      </c>
      <c r="AT12">
        <v>34</v>
      </c>
      <c r="AU12">
        <v>34.700000000000003</v>
      </c>
      <c r="AV12">
        <v>98.2</v>
      </c>
      <c r="AW12">
        <v>97.3</v>
      </c>
      <c r="AX12">
        <v>97.7</v>
      </c>
      <c r="AY12">
        <v>94.3</v>
      </c>
      <c r="AZ12">
        <v>93.8</v>
      </c>
      <c r="BA12">
        <v>94</v>
      </c>
      <c r="BB12">
        <v>36.5</v>
      </c>
      <c r="BC12">
        <v>35.1</v>
      </c>
      <c r="BD12">
        <v>35.799999999999997</v>
      </c>
      <c r="BE12">
        <v>19.2</v>
      </c>
      <c r="BF12">
        <v>14.6</v>
      </c>
      <c r="BG12">
        <v>16.7</v>
      </c>
      <c r="BH12">
        <v>6.5</v>
      </c>
      <c r="BI12">
        <v>4.4000000000000004</v>
      </c>
      <c r="BJ12">
        <v>5.3</v>
      </c>
      <c r="BK12">
        <v>1571</v>
      </c>
      <c r="BL12">
        <v>1868</v>
      </c>
      <c r="BM12">
        <v>3439</v>
      </c>
      <c r="BN12">
        <v>73.3</v>
      </c>
      <c r="BO12">
        <v>63.4</v>
      </c>
      <c r="BP12">
        <v>68</v>
      </c>
      <c r="BQ12">
        <v>1584</v>
      </c>
      <c r="BR12">
        <v>1898</v>
      </c>
      <c r="BS12">
        <v>3482</v>
      </c>
      <c r="BT12">
        <v>60.4</v>
      </c>
      <c r="BU12">
        <v>59</v>
      </c>
      <c r="BV12">
        <v>59.6</v>
      </c>
      <c r="BW12">
        <v>67</v>
      </c>
      <c r="BX12">
        <v>84</v>
      </c>
      <c r="BY12">
        <v>151</v>
      </c>
      <c r="BZ12">
        <v>89.6</v>
      </c>
      <c r="CA12">
        <v>85.7</v>
      </c>
      <c r="CB12">
        <v>87.4</v>
      </c>
      <c r="CC12">
        <v>50.7</v>
      </c>
      <c r="CD12">
        <v>45.2</v>
      </c>
      <c r="CE12">
        <v>47.7</v>
      </c>
      <c r="CF12" t="s">
        <v>78</v>
      </c>
      <c r="CG12" t="s">
        <v>78</v>
      </c>
      <c r="CH12">
        <v>97.4</v>
      </c>
      <c r="CI12" t="s">
        <v>78</v>
      </c>
      <c r="CJ12" t="s">
        <v>78</v>
      </c>
      <c r="CK12">
        <v>96</v>
      </c>
      <c r="CL12">
        <v>52.2</v>
      </c>
      <c r="CM12">
        <v>45.2</v>
      </c>
      <c r="CN12">
        <v>48.3</v>
      </c>
      <c r="CO12">
        <v>41.8</v>
      </c>
      <c r="CP12">
        <v>31</v>
      </c>
      <c r="CQ12">
        <v>35.799999999999997</v>
      </c>
      <c r="CR12">
        <v>29.9</v>
      </c>
      <c r="CS12">
        <v>19</v>
      </c>
      <c r="CT12">
        <v>23.8</v>
      </c>
      <c r="CU12">
        <v>45</v>
      </c>
      <c r="CV12">
        <v>56</v>
      </c>
      <c r="CW12">
        <v>101</v>
      </c>
      <c r="CX12">
        <v>77.8</v>
      </c>
      <c r="CY12">
        <v>82.1</v>
      </c>
      <c r="CZ12">
        <v>80.2</v>
      </c>
      <c r="DA12">
        <v>63</v>
      </c>
      <c r="DB12">
        <v>75</v>
      </c>
      <c r="DC12">
        <v>138</v>
      </c>
      <c r="DD12">
        <v>82.5</v>
      </c>
      <c r="DE12">
        <v>92</v>
      </c>
      <c r="DF12">
        <v>87.7</v>
      </c>
      <c r="DG12">
        <v>968</v>
      </c>
      <c r="DH12">
        <v>1394</v>
      </c>
      <c r="DI12">
        <v>2362</v>
      </c>
      <c r="DJ12">
        <v>71.8</v>
      </c>
      <c r="DK12">
        <v>69.599999999999994</v>
      </c>
      <c r="DL12">
        <v>70.5</v>
      </c>
      <c r="DM12">
        <v>35.4</v>
      </c>
      <c r="DN12">
        <v>32.799999999999997</v>
      </c>
      <c r="DO12">
        <v>33.9</v>
      </c>
      <c r="DP12">
        <v>95.9</v>
      </c>
      <c r="DQ12">
        <v>95.6</v>
      </c>
      <c r="DR12">
        <v>95.7</v>
      </c>
      <c r="DS12">
        <v>91.5</v>
      </c>
      <c r="DT12">
        <v>91.9</v>
      </c>
      <c r="DU12">
        <v>91.7</v>
      </c>
      <c r="DV12">
        <v>36.4</v>
      </c>
      <c r="DW12">
        <v>34.4</v>
      </c>
      <c r="DX12">
        <v>35.200000000000003</v>
      </c>
      <c r="DY12">
        <v>17.5</v>
      </c>
      <c r="DZ12">
        <v>13.6</v>
      </c>
      <c r="EA12">
        <v>15.2</v>
      </c>
      <c r="EB12">
        <v>8.6999999999999993</v>
      </c>
      <c r="EC12">
        <v>5.4</v>
      </c>
      <c r="ED12">
        <v>6.7</v>
      </c>
      <c r="EE12">
        <v>936</v>
      </c>
      <c r="EF12">
        <v>1344</v>
      </c>
      <c r="EG12">
        <v>2280</v>
      </c>
      <c r="EH12">
        <v>60.7</v>
      </c>
      <c r="EI12">
        <v>54.6</v>
      </c>
      <c r="EJ12">
        <v>57.1</v>
      </c>
      <c r="EK12">
        <v>933</v>
      </c>
      <c r="EL12">
        <v>1356</v>
      </c>
      <c r="EM12">
        <v>2289</v>
      </c>
      <c r="EN12">
        <v>48.7</v>
      </c>
      <c r="EO12">
        <v>52.1</v>
      </c>
      <c r="EP12">
        <v>50.7</v>
      </c>
      <c r="EQ12">
        <v>20156</v>
      </c>
      <c r="ER12">
        <v>30195</v>
      </c>
      <c r="ES12">
        <v>50351</v>
      </c>
      <c r="ET12">
        <v>70.599999999999994</v>
      </c>
      <c r="EU12">
        <v>67.099999999999994</v>
      </c>
      <c r="EV12">
        <v>68.5</v>
      </c>
      <c r="EW12">
        <v>28.6</v>
      </c>
      <c r="EX12">
        <v>26.6</v>
      </c>
      <c r="EY12">
        <v>27.4</v>
      </c>
      <c r="EZ12">
        <v>95.2</v>
      </c>
      <c r="FA12">
        <v>95.2</v>
      </c>
      <c r="FB12">
        <v>95.2</v>
      </c>
      <c r="FC12">
        <v>91</v>
      </c>
      <c r="FD12">
        <v>92.1</v>
      </c>
      <c r="FE12">
        <v>91.7</v>
      </c>
      <c r="FF12">
        <v>29.1</v>
      </c>
      <c r="FG12">
        <v>27.4</v>
      </c>
      <c r="FH12">
        <v>28.1</v>
      </c>
      <c r="FI12">
        <v>13.4</v>
      </c>
      <c r="FJ12">
        <v>11.4</v>
      </c>
      <c r="FK12">
        <v>12.2</v>
      </c>
      <c r="FL12">
        <v>6.4</v>
      </c>
      <c r="FM12">
        <v>4.2</v>
      </c>
      <c r="FN12">
        <v>5.0999999999999996</v>
      </c>
      <c r="FO12">
        <v>19565</v>
      </c>
      <c r="FP12">
        <v>29323</v>
      </c>
      <c r="FQ12">
        <v>48888</v>
      </c>
      <c r="FR12">
        <v>56.4</v>
      </c>
      <c r="FS12">
        <v>47.6</v>
      </c>
      <c r="FT12">
        <v>51.1</v>
      </c>
      <c r="FU12">
        <v>19559</v>
      </c>
      <c r="FV12">
        <v>29473</v>
      </c>
      <c r="FW12">
        <v>49032</v>
      </c>
      <c r="FX12">
        <v>44.4</v>
      </c>
      <c r="FY12">
        <v>48.7</v>
      </c>
      <c r="FZ12">
        <v>47</v>
      </c>
      <c r="GA12">
        <v>25763</v>
      </c>
      <c r="GB12">
        <v>37697</v>
      </c>
      <c r="GC12">
        <v>63460</v>
      </c>
      <c r="GD12">
        <v>71.599999999999994</v>
      </c>
      <c r="GE12">
        <v>68</v>
      </c>
      <c r="GF12">
        <v>69.400000000000006</v>
      </c>
      <c r="GG12">
        <v>30</v>
      </c>
      <c r="GH12">
        <v>27.7</v>
      </c>
      <c r="GI12">
        <v>28.6</v>
      </c>
      <c r="GJ12">
        <v>95.7</v>
      </c>
      <c r="GK12">
        <v>95.5</v>
      </c>
      <c r="GL12">
        <v>95.6</v>
      </c>
      <c r="GM12">
        <v>91.5</v>
      </c>
      <c r="GN12">
        <v>92.4</v>
      </c>
      <c r="GO12">
        <v>92</v>
      </c>
      <c r="GP12">
        <v>30.5</v>
      </c>
      <c r="GQ12">
        <v>28.5</v>
      </c>
      <c r="GR12">
        <v>29.3</v>
      </c>
      <c r="GS12">
        <v>14.9</v>
      </c>
      <c r="GT12">
        <v>12.1</v>
      </c>
      <c r="GU12">
        <v>13.2</v>
      </c>
      <c r="GV12">
        <v>6.9</v>
      </c>
      <c r="GW12">
        <v>4.5</v>
      </c>
      <c r="GX12">
        <v>5.5</v>
      </c>
      <c r="GY12">
        <v>24714</v>
      </c>
      <c r="GZ12">
        <v>36154</v>
      </c>
      <c r="HA12">
        <v>60868</v>
      </c>
      <c r="HB12">
        <v>59</v>
      </c>
      <c r="HC12">
        <v>49.8</v>
      </c>
      <c r="HD12">
        <v>53.6</v>
      </c>
      <c r="HE12">
        <v>24750</v>
      </c>
      <c r="HF12">
        <v>36449</v>
      </c>
      <c r="HG12">
        <v>61199</v>
      </c>
      <c r="HH12">
        <v>47.2</v>
      </c>
      <c r="HI12">
        <v>50.6</v>
      </c>
      <c r="HJ12">
        <v>49.2</v>
      </c>
    </row>
    <row r="13" spans="1:218" x14ac:dyDescent="0.2">
      <c r="B13" t="s">
        <v>104</v>
      </c>
      <c r="C13">
        <v>778</v>
      </c>
      <c r="D13">
        <v>1244</v>
      </c>
      <c r="E13">
        <v>2022</v>
      </c>
      <c r="F13">
        <v>64.900000000000006</v>
      </c>
      <c r="G13">
        <v>61.8</v>
      </c>
      <c r="H13">
        <v>63</v>
      </c>
      <c r="I13">
        <v>30.8</v>
      </c>
      <c r="J13">
        <v>23.7</v>
      </c>
      <c r="K13">
        <v>26.5</v>
      </c>
      <c r="L13">
        <v>92.8</v>
      </c>
      <c r="M13">
        <v>91.2</v>
      </c>
      <c r="N13">
        <v>91.8</v>
      </c>
      <c r="O13">
        <v>83.3</v>
      </c>
      <c r="P13">
        <v>83.7</v>
      </c>
      <c r="Q13">
        <v>83.5</v>
      </c>
      <c r="R13">
        <v>31.2</v>
      </c>
      <c r="S13">
        <v>24.4</v>
      </c>
      <c r="T13">
        <v>27</v>
      </c>
      <c r="U13">
        <v>16.5</v>
      </c>
      <c r="V13">
        <v>10.9</v>
      </c>
      <c r="W13">
        <v>13.1</v>
      </c>
      <c r="X13">
        <v>9.6</v>
      </c>
      <c r="Y13">
        <v>4.9000000000000004</v>
      </c>
      <c r="Z13">
        <v>6.7</v>
      </c>
      <c r="AA13">
        <v>720</v>
      </c>
      <c r="AB13">
        <v>1145</v>
      </c>
      <c r="AC13">
        <v>1865</v>
      </c>
      <c r="AD13">
        <v>59.2</v>
      </c>
      <c r="AE13">
        <v>50.8</v>
      </c>
      <c r="AF13">
        <v>54</v>
      </c>
      <c r="AG13">
        <v>731</v>
      </c>
      <c r="AH13">
        <v>1163</v>
      </c>
      <c r="AI13">
        <v>1894</v>
      </c>
      <c r="AJ13">
        <v>49</v>
      </c>
      <c r="AK13">
        <v>47.7</v>
      </c>
      <c r="AL13">
        <v>48.2</v>
      </c>
      <c r="AM13">
        <v>817</v>
      </c>
      <c r="AN13">
        <v>1174</v>
      </c>
      <c r="AO13">
        <v>1991</v>
      </c>
      <c r="AP13">
        <v>62.4</v>
      </c>
      <c r="AQ13">
        <v>64.099999999999994</v>
      </c>
      <c r="AR13">
        <v>63.4</v>
      </c>
      <c r="AS13">
        <v>25</v>
      </c>
      <c r="AT13">
        <v>24.8</v>
      </c>
      <c r="AU13">
        <v>24.9</v>
      </c>
      <c r="AV13">
        <v>91.3</v>
      </c>
      <c r="AW13">
        <v>90.6</v>
      </c>
      <c r="AX13">
        <v>90.9</v>
      </c>
      <c r="AY13">
        <v>84.3</v>
      </c>
      <c r="AZ13">
        <v>85</v>
      </c>
      <c r="BA13">
        <v>84.7</v>
      </c>
      <c r="BB13">
        <v>25.9</v>
      </c>
      <c r="BC13">
        <v>26</v>
      </c>
      <c r="BD13">
        <v>26</v>
      </c>
      <c r="BE13">
        <v>13.6</v>
      </c>
      <c r="BF13">
        <v>10.3</v>
      </c>
      <c r="BG13">
        <v>11.7</v>
      </c>
      <c r="BH13">
        <v>6.1</v>
      </c>
      <c r="BI13">
        <v>2.4</v>
      </c>
      <c r="BJ13">
        <v>3.9</v>
      </c>
      <c r="BK13">
        <v>751</v>
      </c>
      <c r="BL13">
        <v>1069</v>
      </c>
      <c r="BM13">
        <v>1820</v>
      </c>
      <c r="BN13">
        <v>61.1</v>
      </c>
      <c r="BO13">
        <v>56.1</v>
      </c>
      <c r="BP13">
        <v>58.2</v>
      </c>
      <c r="BQ13">
        <v>761</v>
      </c>
      <c r="BR13">
        <v>1095</v>
      </c>
      <c r="BS13">
        <v>1856</v>
      </c>
      <c r="BT13">
        <v>45.5</v>
      </c>
      <c r="BU13">
        <v>47</v>
      </c>
      <c r="BV13">
        <v>46.4</v>
      </c>
      <c r="BW13">
        <v>28</v>
      </c>
      <c r="BX13">
        <v>37</v>
      </c>
      <c r="BY13">
        <v>65</v>
      </c>
      <c r="BZ13" t="s">
        <v>78</v>
      </c>
      <c r="CA13" t="s">
        <v>78</v>
      </c>
      <c r="CB13">
        <v>70.8</v>
      </c>
      <c r="CC13" t="s">
        <v>78</v>
      </c>
      <c r="CD13" t="s">
        <v>78</v>
      </c>
      <c r="CE13">
        <v>43.1</v>
      </c>
      <c r="CF13" t="s">
        <v>78</v>
      </c>
      <c r="CG13" t="s">
        <v>78</v>
      </c>
      <c r="CH13">
        <v>90.8</v>
      </c>
      <c r="CI13">
        <v>85.7</v>
      </c>
      <c r="CJ13">
        <v>86.5</v>
      </c>
      <c r="CK13">
        <v>86.2</v>
      </c>
      <c r="CL13" t="s">
        <v>78</v>
      </c>
      <c r="CM13" t="s">
        <v>78</v>
      </c>
      <c r="CN13">
        <v>43.1</v>
      </c>
      <c r="CO13" t="s">
        <v>78</v>
      </c>
      <c r="CP13" t="s">
        <v>78</v>
      </c>
      <c r="CQ13">
        <v>27.7</v>
      </c>
      <c r="CR13" t="s">
        <v>78</v>
      </c>
      <c r="CS13" t="s">
        <v>78</v>
      </c>
      <c r="CT13">
        <v>18.5</v>
      </c>
      <c r="CU13">
        <v>22</v>
      </c>
      <c r="CV13">
        <v>28</v>
      </c>
      <c r="CW13">
        <v>50</v>
      </c>
      <c r="CX13" t="s">
        <v>78</v>
      </c>
      <c r="CY13" t="s">
        <v>78</v>
      </c>
      <c r="CZ13">
        <v>64</v>
      </c>
      <c r="DA13">
        <v>26</v>
      </c>
      <c r="DB13">
        <v>33</v>
      </c>
      <c r="DC13">
        <v>59</v>
      </c>
      <c r="DD13" t="s">
        <v>78</v>
      </c>
      <c r="DE13" t="s">
        <v>78</v>
      </c>
      <c r="DF13">
        <v>81.400000000000006</v>
      </c>
      <c r="DG13">
        <v>601</v>
      </c>
      <c r="DH13">
        <v>906</v>
      </c>
      <c r="DI13">
        <v>1507</v>
      </c>
      <c r="DJ13">
        <v>65.7</v>
      </c>
      <c r="DK13">
        <v>57.6</v>
      </c>
      <c r="DL13">
        <v>60.8</v>
      </c>
      <c r="DM13">
        <v>29.8</v>
      </c>
      <c r="DN13">
        <v>24.6</v>
      </c>
      <c r="DO13">
        <v>26.7</v>
      </c>
      <c r="DP13">
        <v>85.5</v>
      </c>
      <c r="DQ13">
        <v>85.9</v>
      </c>
      <c r="DR13">
        <v>85.7</v>
      </c>
      <c r="DS13">
        <v>79.7</v>
      </c>
      <c r="DT13">
        <v>79.900000000000006</v>
      </c>
      <c r="DU13">
        <v>79.8</v>
      </c>
      <c r="DV13">
        <v>30.3</v>
      </c>
      <c r="DW13">
        <v>25.6</v>
      </c>
      <c r="DX13">
        <v>27.5</v>
      </c>
      <c r="DY13">
        <v>13.8</v>
      </c>
      <c r="DZ13">
        <v>10.8</v>
      </c>
      <c r="EA13">
        <v>12</v>
      </c>
      <c r="EB13">
        <v>8</v>
      </c>
      <c r="EC13">
        <v>4.0999999999999996</v>
      </c>
      <c r="ED13">
        <v>5.6</v>
      </c>
      <c r="EE13">
        <v>591</v>
      </c>
      <c r="EF13">
        <v>876</v>
      </c>
      <c r="EG13">
        <v>1467</v>
      </c>
      <c r="EH13">
        <v>55.5</v>
      </c>
      <c r="EI13">
        <v>45.1</v>
      </c>
      <c r="EJ13">
        <v>49.3</v>
      </c>
      <c r="EK13">
        <v>584</v>
      </c>
      <c r="EL13">
        <v>886</v>
      </c>
      <c r="EM13">
        <v>1470</v>
      </c>
      <c r="EN13">
        <v>40.4</v>
      </c>
      <c r="EO13">
        <v>38.9</v>
      </c>
      <c r="EP13">
        <v>39.5</v>
      </c>
      <c r="EQ13">
        <v>10737</v>
      </c>
      <c r="ER13">
        <v>16691</v>
      </c>
      <c r="ES13">
        <v>27428</v>
      </c>
      <c r="ET13">
        <v>58.4</v>
      </c>
      <c r="EU13">
        <v>55</v>
      </c>
      <c r="EV13">
        <v>56.3</v>
      </c>
      <c r="EW13">
        <v>24.4</v>
      </c>
      <c r="EX13">
        <v>19.899999999999999</v>
      </c>
      <c r="EY13">
        <v>21.7</v>
      </c>
      <c r="EZ13">
        <v>85.6</v>
      </c>
      <c r="FA13">
        <v>85.1</v>
      </c>
      <c r="FB13">
        <v>85.3</v>
      </c>
      <c r="FC13">
        <v>78.3</v>
      </c>
      <c r="FD13">
        <v>79.599999999999994</v>
      </c>
      <c r="FE13">
        <v>79.099999999999994</v>
      </c>
      <c r="FF13">
        <v>25.3</v>
      </c>
      <c r="FG13">
        <v>20.7</v>
      </c>
      <c r="FH13">
        <v>22.5</v>
      </c>
      <c r="FI13">
        <v>11</v>
      </c>
      <c r="FJ13">
        <v>8</v>
      </c>
      <c r="FK13">
        <v>9.1999999999999993</v>
      </c>
      <c r="FL13">
        <v>5.6</v>
      </c>
      <c r="FM13">
        <v>2.9</v>
      </c>
      <c r="FN13">
        <v>4</v>
      </c>
      <c r="FO13">
        <v>10437</v>
      </c>
      <c r="FP13">
        <v>16166</v>
      </c>
      <c r="FQ13">
        <v>26603</v>
      </c>
      <c r="FR13">
        <v>46.5</v>
      </c>
      <c r="FS13">
        <v>38.5</v>
      </c>
      <c r="FT13">
        <v>41.6</v>
      </c>
      <c r="FU13">
        <v>10439</v>
      </c>
      <c r="FV13">
        <v>16280</v>
      </c>
      <c r="FW13">
        <v>26719</v>
      </c>
      <c r="FX13">
        <v>36.5</v>
      </c>
      <c r="FY13">
        <v>38.4</v>
      </c>
      <c r="FZ13">
        <v>37.700000000000003</v>
      </c>
      <c r="GA13">
        <v>13272</v>
      </c>
      <c r="GB13">
        <v>20538</v>
      </c>
      <c r="GC13">
        <v>33810</v>
      </c>
      <c r="GD13">
        <v>59.6</v>
      </c>
      <c r="GE13">
        <v>56.3</v>
      </c>
      <c r="GF13">
        <v>57.6</v>
      </c>
      <c r="GG13">
        <v>25.3</v>
      </c>
      <c r="GH13">
        <v>20.8</v>
      </c>
      <c r="GI13">
        <v>22.6</v>
      </c>
      <c r="GJ13">
        <v>86.5</v>
      </c>
      <c r="GK13">
        <v>85.9</v>
      </c>
      <c r="GL13">
        <v>86.1</v>
      </c>
      <c r="GM13">
        <v>79.099999999999994</v>
      </c>
      <c r="GN13">
        <v>80.3</v>
      </c>
      <c r="GO13">
        <v>79.8</v>
      </c>
      <c r="GP13">
        <v>26.1</v>
      </c>
      <c r="GQ13">
        <v>21.7</v>
      </c>
      <c r="GR13">
        <v>23.4</v>
      </c>
      <c r="GS13">
        <v>11.8</v>
      </c>
      <c r="GT13">
        <v>8.6</v>
      </c>
      <c r="GU13">
        <v>9.8000000000000007</v>
      </c>
      <c r="GV13">
        <v>6.1</v>
      </c>
      <c r="GW13">
        <v>3.1</v>
      </c>
      <c r="GX13">
        <v>4.3</v>
      </c>
      <c r="GY13">
        <v>12792</v>
      </c>
      <c r="GZ13">
        <v>19703</v>
      </c>
      <c r="HA13">
        <v>32495</v>
      </c>
      <c r="HB13">
        <v>48.8</v>
      </c>
      <c r="HC13">
        <v>40.799999999999997</v>
      </c>
      <c r="HD13">
        <v>43.9</v>
      </c>
      <c r="HE13">
        <v>12813</v>
      </c>
      <c r="HF13">
        <v>19885</v>
      </c>
      <c r="HG13">
        <v>32698</v>
      </c>
      <c r="HH13">
        <v>38.4</v>
      </c>
      <c r="HI13">
        <v>39.799999999999997</v>
      </c>
      <c r="HJ13">
        <v>39.200000000000003</v>
      </c>
    </row>
    <row r="14" spans="1:218" x14ac:dyDescent="0.2">
      <c r="B14" s="211" t="s">
        <v>27</v>
      </c>
      <c r="C14">
        <v>2962</v>
      </c>
      <c r="D14">
        <v>4271</v>
      </c>
      <c r="E14">
        <v>7233</v>
      </c>
      <c r="F14">
        <v>73.2</v>
      </c>
      <c r="G14">
        <v>68.599999999999994</v>
      </c>
      <c r="H14">
        <v>70.5</v>
      </c>
      <c r="I14">
        <v>33.1</v>
      </c>
      <c r="J14">
        <v>27.5</v>
      </c>
      <c r="K14">
        <v>29.8</v>
      </c>
      <c r="L14">
        <v>96.8</v>
      </c>
      <c r="M14">
        <v>95.5</v>
      </c>
      <c r="N14">
        <v>96</v>
      </c>
      <c r="O14">
        <v>91.1</v>
      </c>
      <c r="P14">
        <v>91.1</v>
      </c>
      <c r="Q14">
        <v>91.1</v>
      </c>
      <c r="R14">
        <v>33.4</v>
      </c>
      <c r="S14">
        <v>28.3</v>
      </c>
      <c r="T14">
        <v>30.4</v>
      </c>
      <c r="U14">
        <v>19.5</v>
      </c>
      <c r="V14">
        <v>12.9</v>
      </c>
      <c r="W14">
        <v>15.6</v>
      </c>
      <c r="X14">
        <v>9.9</v>
      </c>
      <c r="Y14">
        <v>5.4</v>
      </c>
      <c r="Z14">
        <v>7.2</v>
      </c>
      <c r="AA14">
        <v>2740</v>
      </c>
      <c r="AB14">
        <v>3907</v>
      </c>
      <c r="AC14">
        <v>6647</v>
      </c>
      <c r="AD14">
        <v>66.400000000000006</v>
      </c>
      <c r="AE14">
        <v>56.3</v>
      </c>
      <c r="AF14">
        <v>60.4</v>
      </c>
      <c r="AG14">
        <v>2756</v>
      </c>
      <c r="AH14">
        <v>3977</v>
      </c>
      <c r="AI14">
        <v>6733</v>
      </c>
      <c r="AJ14">
        <v>56.4</v>
      </c>
      <c r="AK14">
        <v>56.2</v>
      </c>
      <c r="AL14">
        <v>56.3</v>
      </c>
      <c r="AM14">
        <v>2544</v>
      </c>
      <c r="AN14">
        <v>3246</v>
      </c>
      <c r="AO14">
        <v>5790</v>
      </c>
      <c r="AP14">
        <v>71.099999999999994</v>
      </c>
      <c r="AQ14">
        <v>69.8</v>
      </c>
      <c r="AR14">
        <v>70.400000000000006</v>
      </c>
      <c r="AS14">
        <v>32.1</v>
      </c>
      <c r="AT14">
        <v>30.7</v>
      </c>
      <c r="AU14">
        <v>31.3</v>
      </c>
      <c r="AV14">
        <v>96</v>
      </c>
      <c r="AW14">
        <v>94.9</v>
      </c>
      <c r="AX14">
        <v>95.4</v>
      </c>
      <c r="AY14">
        <v>91.1</v>
      </c>
      <c r="AZ14">
        <v>90.6</v>
      </c>
      <c r="BA14">
        <v>90.8</v>
      </c>
      <c r="BB14">
        <v>33.1</v>
      </c>
      <c r="BC14">
        <v>31.8</v>
      </c>
      <c r="BD14">
        <v>32.4</v>
      </c>
      <c r="BE14">
        <v>17.399999999999999</v>
      </c>
      <c r="BF14">
        <v>13.1</v>
      </c>
      <c r="BG14">
        <v>15</v>
      </c>
      <c r="BH14">
        <v>6.4</v>
      </c>
      <c r="BI14">
        <v>3.7</v>
      </c>
      <c r="BJ14">
        <v>4.9000000000000004</v>
      </c>
      <c r="BK14">
        <v>2322</v>
      </c>
      <c r="BL14">
        <v>2937</v>
      </c>
      <c r="BM14">
        <v>5259</v>
      </c>
      <c r="BN14">
        <v>69.400000000000006</v>
      </c>
      <c r="BO14">
        <v>60.8</v>
      </c>
      <c r="BP14">
        <v>64.599999999999994</v>
      </c>
      <c r="BQ14">
        <v>2345</v>
      </c>
      <c r="BR14">
        <v>2993</v>
      </c>
      <c r="BS14">
        <v>5338</v>
      </c>
      <c r="BT14">
        <v>55.5</v>
      </c>
      <c r="BU14">
        <v>54.6</v>
      </c>
      <c r="BV14">
        <v>55</v>
      </c>
      <c r="BW14">
        <v>95</v>
      </c>
      <c r="BX14">
        <v>121</v>
      </c>
      <c r="BY14">
        <v>216</v>
      </c>
      <c r="BZ14" t="s">
        <v>78</v>
      </c>
      <c r="CA14" t="s">
        <v>78</v>
      </c>
      <c r="CB14">
        <v>82.4</v>
      </c>
      <c r="CC14" t="s">
        <v>78</v>
      </c>
      <c r="CD14" t="s">
        <v>78</v>
      </c>
      <c r="CE14">
        <v>46.3</v>
      </c>
      <c r="CF14" t="s">
        <v>78</v>
      </c>
      <c r="CG14" t="s">
        <v>78</v>
      </c>
      <c r="CH14">
        <v>95.4</v>
      </c>
      <c r="CI14" t="s">
        <v>78</v>
      </c>
      <c r="CJ14" t="s">
        <v>78</v>
      </c>
      <c r="CK14">
        <v>93.1</v>
      </c>
      <c r="CL14" t="s">
        <v>78</v>
      </c>
      <c r="CM14" t="s">
        <v>78</v>
      </c>
      <c r="CN14">
        <v>46.8</v>
      </c>
      <c r="CO14" t="s">
        <v>78</v>
      </c>
      <c r="CP14" t="s">
        <v>78</v>
      </c>
      <c r="CQ14">
        <v>33.299999999999997</v>
      </c>
      <c r="CR14" t="s">
        <v>78</v>
      </c>
      <c r="CS14" t="s">
        <v>78</v>
      </c>
      <c r="CT14">
        <v>22.2</v>
      </c>
      <c r="CU14">
        <v>67</v>
      </c>
      <c r="CV14">
        <v>84</v>
      </c>
      <c r="CW14">
        <v>151</v>
      </c>
      <c r="CX14" t="s">
        <v>78</v>
      </c>
      <c r="CY14" t="s">
        <v>78</v>
      </c>
      <c r="CZ14">
        <v>74.8</v>
      </c>
      <c r="DA14">
        <v>89</v>
      </c>
      <c r="DB14">
        <v>108</v>
      </c>
      <c r="DC14">
        <v>197</v>
      </c>
      <c r="DD14" t="s">
        <v>78</v>
      </c>
      <c r="DE14" t="s">
        <v>78</v>
      </c>
      <c r="DF14">
        <v>85.8</v>
      </c>
      <c r="DG14">
        <v>1569</v>
      </c>
      <c r="DH14">
        <v>2300</v>
      </c>
      <c r="DI14">
        <v>3869</v>
      </c>
      <c r="DJ14">
        <v>69.5</v>
      </c>
      <c r="DK14">
        <v>64.900000000000006</v>
      </c>
      <c r="DL14">
        <v>66.7</v>
      </c>
      <c r="DM14">
        <v>33.299999999999997</v>
      </c>
      <c r="DN14">
        <v>29.6</v>
      </c>
      <c r="DO14">
        <v>31.1</v>
      </c>
      <c r="DP14">
        <v>91.9</v>
      </c>
      <c r="DQ14">
        <v>91.8</v>
      </c>
      <c r="DR14">
        <v>91.8</v>
      </c>
      <c r="DS14">
        <v>87</v>
      </c>
      <c r="DT14">
        <v>87.2</v>
      </c>
      <c r="DU14">
        <v>87.1</v>
      </c>
      <c r="DV14">
        <v>34</v>
      </c>
      <c r="DW14">
        <v>30.9</v>
      </c>
      <c r="DX14">
        <v>32.200000000000003</v>
      </c>
      <c r="DY14">
        <v>16.100000000000001</v>
      </c>
      <c r="DZ14">
        <v>12.5</v>
      </c>
      <c r="EA14">
        <v>13.9</v>
      </c>
      <c r="EB14">
        <v>8.4</v>
      </c>
      <c r="EC14">
        <v>4.9000000000000004</v>
      </c>
      <c r="ED14">
        <v>6.3</v>
      </c>
      <c r="EE14">
        <v>1527</v>
      </c>
      <c r="EF14">
        <v>2220</v>
      </c>
      <c r="EG14">
        <v>3747</v>
      </c>
      <c r="EH14">
        <v>58.7</v>
      </c>
      <c r="EI14">
        <v>50.9</v>
      </c>
      <c r="EJ14">
        <v>54</v>
      </c>
      <c r="EK14">
        <v>1517</v>
      </c>
      <c r="EL14">
        <v>2242</v>
      </c>
      <c r="EM14">
        <v>3759</v>
      </c>
      <c r="EN14">
        <v>45.5</v>
      </c>
      <c r="EO14">
        <v>46.9</v>
      </c>
      <c r="EP14">
        <v>46.3</v>
      </c>
      <c r="EQ14">
        <v>30893</v>
      </c>
      <c r="ER14">
        <v>46886</v>
      </c>
      <c r="ES14">
        <v>77779</v>
      </c>
      <c r="ET14">
        <v>66.3</v>
      </c>
      <c r="EU14">
        <v>62.8</v>
      </c>
      <c r="EV14">
        <v>64.2</v>
      </c>
      <c r="EW14">
        <v>27.2</v>
      </c>
      <c r="EX14">
        <v>24.2</v>
      </c>
      <c r="EY14">
        <v>25.4</v>
      </c>
      <c r="EZ14">
        <v>91.9</v>
      </c>
      <c r="FA14">
        <v>91.6</v>
      </c>
      <c r="FB14">
        <v>91.7</v>
      </c>
      <c r="FC14">
        <v>86.6</v>
      </c>
      <c r="FD14">
        <v>87.7</v>
      </c>
      <c r="FE14">
        <v>87.2</v>
      </c>
      <c r="FF14">
        <v>27.8</v>
      </c>
      <c r="FG14">
        <v>25</v>
      </c>
      <c r="FH14">
        <v>26.1</v>
      </c>
      <c r="FI14">
        <v>12.5</v>
      </c>
      <c r="FJ14">
        <v>10.199999999999999</v>
      </c>
      <c r="FK14">
        <v>11.1</v>
      </c>
      <c r="FL14">
        <v>6.1</v>
      </c>
      <c r="FM14">
        <v>3.7</v>
      </c>
      <c r="FN14">
        <v>4.7</v>
      </c>
      <c r="FO14">
        <v>30002</v>
      </c>
      <c r="FP14">
        <v>45489</v>
      </c>
      <c r="FQ14">
        <v>75491</v>
      </c>
      <c r="FR14">
        <v>52.9</v>
      </c>
      <c r="FS14">
        <v>44.3</v>
      </c>
      <c r="FT14">
        <v>47.8</v>
      </c>
      <c r="FU14">
        <v>29998</v>
      </c>
      <c r="FV14">
        <v>45753</v>
      </c>
      <c r="FW14">
        <v>75751</v>
      </c>
      <c r="FX14">
        <v>41.7</v>
      </c>
      <c r="FY14">
        <v>45</v>
      </c>
      <c r="FZ14">
        <v>43.7</v>
      </c>
      <c r="GA14">
        <v>39035</v>
      </c>
      <c r="GB14">
        <v>58235</v>
      </c>
      <c r="GC14">
        <v>97270</v>
      </c>
      <c r="GD14">
        <v>67.5</v>
      </c>
      <c r="GE14">
        <v>63.8</v>
      </c>
      <c r="GF14">
        <v>65.3</v>
      </c>
      <c r="GG14">
        <v>28.4</v>
      </c>
      <c r="GH14">
        <v>25.3</v>
      </c>
      <c r="GI14">
        <v>26.5</v>
      </c>
      <c r="GJ14">
        <v>92.6</v>
      </c>
      <c r="GK14">
        <v>92.1</v>
      </c>
      <c r="GL14">
        <v>92.3</v>
      </c>
      <c r="GM14">
        <v>87.3</v>
      </c>
      <c r="GN14">
        <v>88.1</v>
      </c>
      <c r="GO14">
        <v>87.8</v>
      </c>
      <c r="GP14">
        <v>29</v>
      </c>
      <c r="GQ14">
        <v>26.1</v>
      </c>
      <c r="GR14">
        <v>27.3</v>
      </c>
      <c r="GS14">
        <v>13.8</v>
      </c>
      <c r="GT14">
        <v>10.9</v>
      </c>
      <c r="GU14">
        <v>12</v>
      </c>
      <c r="GV14">
        <v>6.6</v>
      </c>
      <c r="GW14">
        <v>4</v>
      </c>
      <c r="GX14">
        <v>5.0999999999999996</v>
      </c>
      <c r="GY14">
        <v>37506</v>
      </c>
      <c r="GZ14">
        <v>55857</v>
      </c>
      <c r="HA14">
        <v>93363</v>
      </c>
      <c r="HB14">
        <v>55.5</v>
      </c>
      <c r="HC14">
        <v>46.6</v>
      </c>
      <c r="HD14">
        <v>50.2</v>
      </c>
      <c r="HE14">
        <v>37563</v>
      </c>
      <c r="HF14">
        <v>56334</v>
      </c>
      <c r="HG14">
        <v>93897</v>
      </c>
      <c r="HH14">
        <v>44.2</v>
      </c>
      <c r="HI14">
        <v>46.8</v>
      </c>
      <c r="HJ14">
        <v>45.7</v>
      </c>
    </row>
    <row r="15" spans="1:218" x14ac:dyDescent="0.2">
      <c r="B15" t="s">
        <v>30</v>
      </c>
      <c r="C15">
        <v>454</v>
      </c>
      <c r="D15">
        <v>828</v>
      </c>
      <c r="E15">
        <v>1282</v>
      </c>
      <c r="F15">
        <v>30.4</v>
      </c>
      <c r="G15">
        <v>28.3</v>
      </c>
      <c r="H15">
        <v>29</v>
      </c>
      <c r="I15">
        <v>10.8</v>
      </c>
      <c r="J15">
        <v>9.1</v>
      </c>
      <c r="K15">
        <v>9.6999999999999993</v>
      </c>
      <c r="L15">
        <v>49.1</v>
      </c>
      <c r="M15">
        <v>49.3</v>
      </c>
      <c r="N15">
        <v>49.2</v>
      </c>
      <c r="O15">
        <v>35.700000000000003</v>
      </c>
      <c r="P15">
        <v>40.700000000000003</v>
      </c>
      <c r="Q15">
        <v>38.9</v>
      </c>
      <c r="R15">
        <v>10.8</v>
      </c>
      <c r="S15">
        <v>9.1999999999999993</v>
      </c>
      <c r="T15">
        <v>9.8000000000000007</v>
      </c>
      <c r="U15">
        <v>4.4000000000000004</v>
      </c>
      <c r="V15">
        <v>3.5</v>
      </c>
      <c r="W15">
        <v>3.8</v>
      </c>
      <c r="X15">
        <v>1.8</v>
      </c>
      <c r="Y15">
        <v>1.6</v>
      </c>
      <c r="Z15">
        <v>1.6</v>
      </c>
      <c r="AA15">
        <v>442</v>
      </c>
      <c r="AB15">
        <v>792</v>
      </c>
      <c r="AC15">
        <v>1234</v>
      </c>
      <c r="AD15">
        <v>27.6</v>
      </c>
      <c r="AE15">
        <v>26.6</v>
      </c>
      <c r="AF15">
        <v>27</v>
      </c>
      <c r="AG15">
        <v>442</v>
      </c>
      <c r="AH15">
        <v>799</v>
      </c>
      <c r="AI15">
        <v>1241</v>
      </c>
      <c r="AJ15">
        <v>22.2</v>
      </c>
      <c r="AK15">
        <v>23.5</v>
      </c>
      <c r="AL15">
        <v>23</v>
      </c>
      <c r="AM15">
        <v>256</v>
      </c>
      <c r="AN15">
        <v>716</v>
      </c>
      <c r="AO15">
        <v>972</v>
      </c>
      <c r="AP15">
        <v>35.200000000000003</v>
      </c>
      <c r="AQ15">
        <v>29.2</v>
      </c>
      <c r="AR15">
        <v>30.8</v>
      </c>
      <c r="AS15">
        <v>8.1999999999999993</v>
      </c>
      <c r="AT15">
        <v>7.4</v>
      </c>
      <c r="AU15">
        <v>7.6</v>
      </c>
      <c r="AV15">
        <v>53.1</v>
      </c>
      <c r="AW15">
        <v>52</v>
      </c>
      <c r="AX15">
        <v>52.3</v>
      </c>
      <c r="AY15">
        <v>42.2</v>
      </c>
      <c r="AZ15">
        <v>42.3</v>
      </c>
      <c r="BA15">
        <v>42.3</v>
      </c>
      <c r="BB15">
        <v>8.1999999999999993</v>
      </c>
      <c r="BC15">
        <v>7.8</v>
      </c>
      <c r="BD15">
        <v>7.9</v>
      </c>
      <c r="BE15">
        <v>4.7</v>
      </c>
      <c r="BF15">
        <v>2.2000000000000002</v>
      </c>
      <c r="BG15">
        <v>2.9</v>
      </c>
      <c r="BH15">
        <v>2.2999999999999998</v>
      </c>
      <c r="BI15">
        <v>1</v>
      </c>
      <c r="BJ15">
        <v>1.3</v>
      </c>
      <c r="BK15">
        <v>248</v>
      </c>
      <c r="BL15">
        <v>682</v>
      </c>
      <c r="BM15">
        <v>930</v>
      </c>
      <c r="BN15">
        <v>35.5</v>
      </c>
      <c r="BO15">
        <v>28</v>
      </c>
      <c r="BP15">
        <v>30</v>
      </c>
      <c r="BQ15">
        <v>250</v>
      </c>
      <c r="BR15">
        <v>676</v>
      </c>
      <c r="BS15">
        <v>926</v>
      </c>
      <c r="BT15">
        <v>20.399999999999999</v>
      </c>
      <c r="BU15">
        <v>22.5</v>
      </c>
      <c r="BV15">
        <v>21.9</v>
      </c>
      <c r="BW15">
        <v>6</v>
      </c>
      <c r="BX15">
        <v>36</v>
      </c>
      <c r="BY15">
        <v>42</v>
      </c>
      <c r="BZ15" t="s">
        <v>78</v>
      </c>
      <c r="CA15" t="s">
        <v>78</v>
      </c>
      <c r="CB15">
        <v>40.5</v>
      </c>
      <c r="CC15" t="s">
        <v>78</v>
      </c>
      <c r="CD15" t="s">
        <v>78</v>
      </c>
      <c r="CE15">
        <v>23.8</v>
      </c>
      <c r="CF15" t="s">
        <v>78</v>
      </c>
      <c r="CG15" t="s">
        <v>78</v>
      </c>
      <c r="CH15">
        <v>47.6</v>
      </c>
      <c r="CI15" t="s">
        <v>78</v>
      </c>
      <c r="CJ15" t="s">
        <v>78</v>
      </c>
      <c r="CK15">
        <v>45.2</v>
      </c>
      <c r="CL15" t="s">
        <v>78</v>
      </c>
      <c r="CM15" t="s">
        <v>78</v>
      </c>
      <c r="CN15">
        <v>23.8</v>
      </c>
      <c r="CO15" t="s">
        <v>78</v>
      </c>
      <c r="CP15" t="s">
        <v>78</v>
      </c>
      <c r="CQ15">
        <v>11.9</v>
      </c>
      <c r="CR15" t="s">
        <v>78</v>
      </c>
      <c r="CS15" t="s">
        <v>78</v>
      </c>
      <c r="CT15">
        <v>7.1</v>
      </c>
      <c r="CU15">
        <v>5</v>
      </c>
      <c r="CV15">
        <v>32</v>
      </c>
      <c r="CW15">
        <v>37</v>
      </c>
      <c r="CX15" t="s">
        <v>78</v>
      </c>
      <c r="CY15" t="s">
        <v>78</v>
      </c>
      <c r="CZ15">
        <v>35.1</v>
      </c>
      <c r="DA15">
        <v>5</v>
      </c>
      <c r="DB15">
        <v>33</v>
      </c>
      <c r="DC15">
        <v>38</v>
      </c>
      <c r="DD15" t="s">
        <v>78</v>
      </c>
      <c r="DE15" t="s">
        <v>78</v>
      </c>
      <c r="DF15">
        <v>42.1</v>
      </c>
      <c r="DG15">
        <v>212</v>
      </c>
      <c r="DH15">
        <v>594</v>
      </c>
      <c r="DI15">
        <v>806</v>
      </c>
      <c r="DJ15">
        <v>29.7</v>
      </c>
      <c r="DK15">
        <v>32.200000000000003</v>
      </c>
      <c r="DL15">
        <v>31.5</v>
      </c>
      <c r="DM15">
        <v>8.5</v>
      </c>
      <c r="DN15">
        <v>12.5</v>
      </c>
      <c r="DO15">
        <v>11.4</v>
      </c>
      <c r="DP15">
        <v>50</v>
      </c>
      <c r="DQ15">
        <v>55.2</v>
      </c>
      <c r="DR15">
        <v>53.8</v>
      </c>
      <c r="DS15">
        <v>39.200000000000003</v>
      </c>
      <c r="DT15">
        <v>48</v>
      </c>
      <c r="DU15">
        <v>45.7</v>
      </c>
      <c r="DV15">
        <v>8.5</v>
      </c>
      <c r="DW15">
        <v>12.8</v>
      </c>
      <c r="DX15">
        <v>11.7</v>
      </c>
      <c r="DY15">
        <v>3.3</v>
      </c>
      <c r="DZ15">
        <v>3.7</v>
      </c>
      <c r="EA15">
        <v>3.6</v>
      </c>
      <c r="EB15">
        <v>1.4</v>
      </c>
      <c r="EC15">
        <v>1.9</v>
      </c>
      <c r="ED15">
        <v>1.7</v>
      </c>
      <c r="EE15">
        <v>201</v>
      </c>
      <c r="EF15">
        <v>570</v>
      </c>
      <c r="EG15">
        <v>771</v>
      </c>
      <c r="EH15">
        <v>26.9</v>
      </c>
      <c r="EI15">
        <v>31.1</v>
      </c>
      <c r="EJ15">
        <v>30</v>
      </c>
      <c r="EK15">
        <v>202</v>
      </c>
      <c r="EL15">
        <v>564</v>
      </c>
      <c r="EM15">
        <v>766</v>
      </c>
      <c r="EN15">
        <v>17.3</v>
      </c>
      <c r="EO15">
        <v>26.1</v>
      </c>
      <c r="EP15">
        <v>23.8</v>
      </c>
      <c r="EQ15">
        <v>4659</v>
      </c>
      <c r="ER15">
        <v>13598</v>
      </c>
      <c r="ES15">
        <v>18257</v>
      </c>
      <c r="ET15">
        <v>26.6</v>
      </c>
      <c r="EU15">
        <v>28.8</v>
      </c>
      <c r="EV15">
        <v>28.2</v>
      </c>
      <c r="EW15">
        <v>8.4</v>
      </c>
      <c r="EX15">
        <v>9.6999999999999993</v>
      </c>
      <c r="EY15">
        <v>9.4</v>
      </c>
      <c r="EZ15">
        <v>46.4</v>
      </c>
      <c r="FA15">
        <v>53.5</v>
      </c>
      <c r="FB15">
        <v>51.7</v>
      </c>
      <c r="FC15">
        <v>36.799999999999997</v>
      </c>
      <c r="FD15">
        <v>45.6</v>
      </c>
      <c r="FE15">
        <v>43.4</v>
      </c>
      <c r="FF15">
        <v>8.5</v>
      </c>
      <c r="FG15">
        <v>10</v>
      </c>
      <c r="FH15">
        <v>9.6</v>
      </c>
      <c r="FI15">
        <v>3.5</v>
      </c>
      <c r="FJ15">
        <v>3.5</v>
      </c>
      <c r="FK15">
        <v>3.5</v>
      </c>
      <c r="FL15">
        <v>2</v>
      </c>
      <c r="FM15">
        <v>1.7</v>
      </c>
      <c r="FN15">
        <v>1.7</v>
      </c>
      <c r="FO15">
        <v>4492</v>
      </c>
      <c r="FP15">
        <v>13015</v>
      </c>
      <c r="FQ15">
        <v>17507</v>
      </c>
      <c r="FR15">
        <v>25.2</v>
      </c>
      <c r="FS15">
        <v>25.9</v>
      </c>
      <c r="FT15">
        <v>25.7</v>
      </c>
      <c r="FU15">
        <v>4510</v>
      </c>
      <c r="FV15">
        <v>13079</v>
      </c>
      <c r="FW15">
        <v>17589</v>
      </c>
      <c r="FX15">
        <v>16.100000000000001</v>
      </c>
      <c r="FY15">
        <v>23.2</v>
      </c>
      <c r="FZ15">
        <v>21.4</v>
      </c>
      <c r="GA15">
        <v>5686</v>
      </c>
      <c r="GB15">
        <v>16074</v>
      </c>
      <c r="GC15">
        <v>21760</v>
      </c>
      <c r="GD15">
        <v>27.4</v>
      </c>
      <c r="GE15">
        <v>28.9</v>
      </c>
      <c r="GF15">
        <v>28.5</v>
      </c>
      <c r="GG15">
        <v>8.6999999999999993</v>
      </c>
      <c r="GH15">
        <v>9.6999999999999993</v>
      </c>
      <c r="GI15">
        <v>9.5</v>
      </c>
      <c r="GJ15">
        <v>47</v>
      </c>
      <c r="GK15">
        <v>53.3</v>
      </c>
      <c r="GL15">
        <v>51.7</v>
      </c>
      <c r="GM15">
        <v>37</v>
      </c>
      <c r="GN15">
        <v>45.4</v>
      </c>
      <c r="GO15">
        <v>43.2</v>
      </c>
      <c r="GP15">
        <v>8.6999999999999993</v>
      </c>
      <c r="GQ15">
        <v>10</v>
      </c>
      <c r="GR15">
        <v>9.6999999999999993</v>
      </c>
      <c r="GS15">
        <v>3.7</v>
      </c>
      <c r="GT15">
        <v>3.5</v>
      </c>
      <c r="GU15">
        <v>3.6</v>
      </c>
      <c r="GV15">
        <v>2</v>
      </c>
      <c r="GW15">
        <v>1.7</v>
      </c>
      <c r="GX15">
        <v>1.7</v>
      </c>
      <c r="GY15">
        <v>5483</v>
      </c>
      <c r="GZ15">
        <v>15374</v>
      </c>
      <c r="HA15">
        <v>20857</v>
      </c>
      <c r="HB15">
        <v>26</v>
      </c>
      <c r="HC15">
        <v>26.3</v>
      </c>
      <c r="HD15">
        <v>26.2</v>
      </c>
      <c r="HE15">
        <v>5504</v>
      </c>
      <c r="HF15">
        <v>15435</v>
      </c>
      <c r="HG15">
        <v>20939</v>
      </c>
      <c r="HH15">
        <v>17</v>
      </c>
      <c r="HI15">
        <v>23.4</v>
      </c>
      <c r="HJ15">
        <v>21.7</v>
      </c>
    </row>
    <row r="16" spans="1:218" x14ac:dyDescent="0.2">
      <c r="B16" s="211" t="s">
        <v>26</v>
      </c>
      <c r="C16">
        <v>3416</v>
      </c>
      <c r="D16">
        <v>5099</v>
      </c>
      <c r="E16">
        <v>8515</v>
      </c>
      <c r="F16">
        <v>67.5</v>
      </c>
      <c r="G16">
        <v>62.1</v>
      </c>
      <c r="H16">
        <v>64.3</v>
      </c>
      <c r="I16">
        <v>30.1</v>
      </c>
      <c r="J16">
        <v>24.5</v>
      </c>
      <c r="K16">
        <v>26.7</v>
      </c>
      <c r="L16">
        <v>90.5</v>
      </c>
      <c r="M16">
        <v>88</v>
      </c>
      <c r="N16">
        <v>89</v>
      </c>
      <c r="O16">
        <v>83.8</v>
      </c>
      <c r="P16">
        <v>82.9</v>
      </c>
      <c r="Q16">
        <v>83.3</v>
      </c>
      <c r="R16">
        <v>30.4</v>
      </c>
      <c r="S16">
        <v>25.2</v>
      </c>
      <c r="T16">
        <v>27.3</v>
      </c>
      <c r="U16">
        <v>17.5</v>
      </c>
      <c r="V16">
        <v>11.4</v>
      </c>
      <c r="W16">
        <v>13.9</v>
      </c>
      <c r="X16">
        <v>8.8000000000000007</v>
      </c>
      <c r="Y16">
        <v>4.8</v>
      </c>
      <c r="Z16">
        <v>6.4</v>
      </c>
      <c r="AA16">
        <v>3182</v>
      </c>
      <c r="AB16">
        <v>4699</v>
      </c>
      <c r="AC16">
        <v>7881</v>
      </c>
      <c r="AD16">
        <v>61</v>
      </c>
      <c r="AE16">
        <v>51.3</v>
      </c>
      <c r="AF16">
        <v>55.2</v>
      </c>
      <c r="AG16">
        <v>3198</v>
      </c>
      <c r="AH16">
        <v>4776</v>
      </c>
      <c r="AI16">
        <v>7974</v>
      </c>
      <c r="AJ16">
        <v>51.7</v>
      </c>
      <c r="AK16">
        <v>50.8</v>
      </c>
      <c r="AL16">
        <v>51.1</v>
      </c>
      <c r="AM16">
        <v>2800</v>
      </c>
      <c r="AN16">
        <v>3962</v>
      </c>
      <c r="AO16">
        <v>6762</v>
      </c>
      <c r="AP16">
        <v>67.8</v>
      </c>
      <c r="AQ16">
        <v>62.5</v>
      </c>
      <c r="AR16">
        <v>64.7</v>
      </c>
      <c r="AS16">
        <v>29.9</v>
      </c>
      <c r="AT16">
        <v>26.5</v>
      </c>
      <c r="AU16">
        <v>27.9</v>
      </c>
      <c r="AV16">
        <v>92.1</v>
      </c>
      <c r="AW16">
        <v>87.1</v>
      </c>
      <c r="AX16">
        <v>89.2</v>
      </c>
      <c r="AY16">
        <v>86.6</v>
      </c>
      <c r="AZ16">
        <v>81.900000000000006</v>
      </c>
      <c r="BA16">
        <v>83.8</v>
      </c>
      <c r="BB16">
        <v>30.9</v>
      </c>
      <c r="BC16">
        <v>27.5</v>
      </c>
      <c r="BD16">
        <v>28.9</v>
      </c>
      <c r="BE16">
        <v>16.3</v>
      </c>
      <c r="BF16">
        <v>11.1</v>
      </c>
      <c r="BG16">
        <v>13.2</v>
      </c>
      <c r="BH16">
        <v>6</v>
      </c>
      <c r="BI16">
        <v>3.2</v>
      </c>
      <c r="BJ16">
        <v>4.3</v>
      </c>
      <c r="BK16">
        <v>2570</v>
      </c>
      <c r="BL16">
        <v>3619</v>
      </c>
      <c r="BM16">
        <v>6189</v>
      </c>
      <c r="BN16">
        <v>66.099999999999994</v>
      </c>
      <c r="BO16">
        <v>54.6</v>
      </c>
      <c r="BP16">
        <v>59.4</v>
      </c>
      <c r="BQ16">
        <v>2595</v>
      </c>
      <c r="BR16">
        <v>3669</v>
      </c>
      <c r="BS16">
        <v>6264</v>
      </c>
      <c r="BT16">
        <v>52.1</v>
      </c>
      <c r="BU16">
        <v>48.7</v>
      </c>
      <c r="BV16">
        <v>50.1</v>
      </c>
      <c r="BW16">
        <v>101</v>
      </c>
      <c r="BX16">
        <v>157</v>
      </c>
      <c r="BY16">
        <v>258</v>
      </c>
      <c r="BZ16">
        <v>84.2</v>
      </c>
      <c r="CA16">
        <v>70.099999999999994</v>
      </c>
      <c r="CB16">
        <v>75.599999999999994</v>
      </c>
      <c r="CC16">
        <v>47.5</v>
      </c>
      <c r="CD16">
        <v>39.5</v>
      </c>
      <c r="CE16">
        <v>42.6</v>
      </c>
      <c r="CF16">
        <v>95</v>
      </c>
      <c r="CG16">
        <v>82.8</v>
      </c>
      <c r="CH16">
        <v>87.6</v>
      </c>
      <c r="CI16">
        <v>92.1</v>
      </c>
      <c r="CJ16">
        <v>80.900000000000006</v>
      </c>
      <c r="CK16">
        <v>85.3</v>
      </c>
      <c r="CL16">
        <v>48.5</v>
      </c>
      <c r="CM16">
        <v>39.5</v>
      </c>
      <c r="CN16">
        <v>43</v>
      </c>
      <c r="CO16">
        <v>39.6</v>
      </c>
      <c r="CP16">
        <v>23.6</v>
      </c>
      <c r="CQ16">
        <v>29.8</v>
      </c>
      <c r="CR16">
        <v>29.7</v>
      </c>
      <c r="CS16">
        <v>13.4</v>
      </c>
      <c r="CT16">
        <v>19.8</v>
      </c>
      <c r="CU16">
        <v>72</v>
      </c>
      <c r="CV16">
        <v>116</v>
      </c>
      <c r="CW16">
        <v>188</v>
      </c>
      <c r="CX16">
        <v>72.2</v>
      </c>
      <c r="CY16">
        <v>63.8</v>
      </c>
      <c r="CZ16">
        <v>67</v>
      </c>
      <c r="DA16">
        <v>94</v>
      </c>
      <c r="DB16">
        <v>141</v>
      </c>
      <c r="DC16">
        <v>235</v>
      </c>
      <c r="DD16">
        <v>79.8</v>
      </c>
      <c r="DE16">
        <v>78</v>
      </c>
      <c r="DF16">
        <v>78.7</v>
      </c>
      <c r="DG16">
        <v>1781</v>
      </c>
      <c r="DH16">
        <v>2894</v>
      </c>
      <c r="DI16">
        <v>4675</v>
      </c>
      <c r="DJ16">
        <v>64.7</v>
      </c>
      <c r="DK16">
        <v>58.2</v>
      </c>
      <c r="DL16">
        <v>60.7</v>
      </c>
      <c r="DM16">
        <v>30.3</v>
      </c>
      <c r="DN16">
        <v>26.1</v>
      </c>
      <c r="DO16">
        <v>27.7</v>
      </c>
      <c r="DP16">
        <v>86.9</v>
      </c>
      <c r="DQ16">
        <v>84.3</v>
      </c>
      <c r="DR16">
        <v>85.3</v>
      </c>
      <c r="DS16">
        <v>81.3</v>
      </c>
      <c r="DT16">
        <v>79.099999999999994</v>
      </c>
      <c r="DU16">
        <v>80</v>
      </c>
      <c r="DV16">
        <v>31</v>
      </c>
      <c r="DW16">
        <v>27.2</v>
      </c>
      <c r="DX16">
        <v>28.6</v>
      </c>
      <c r="DY16">
        <v>14.5</v>
      </c>
      <c r="DZ16">
        <v>10.7</v>
      </c>
      <c r="EA16">
        <v>12.1</v>
      </c>
      <c r="EB16">
        <v>7.6</v>
      </c>
      <c r="EC16">
        <v>4.3</v>
      </c>
      <c r="ED16">
        <v>5.5</v>
      </c>
      <c r="EE16">
        <v>1728</v>
      </c>
      <c r="EF16">
        <v>2790</v>
      </c>
      <c r="EG16">
        <v>4518</v>
      </c>
      <c r="EH16">
        <v>55</v>
      </c>
      <c r="EI16">
        <v>46.8</v>
      </c>
      <c r="EJ16">
        <v>49.9</v>
      </c>
      <c r="EK16">
        <v>1719</v>
      </c>
      <c r="EL16">
        <v>2806</v>
      </c>
      <c r="EM16">
        <v>4525</v>
      </c>
      <c r="EN16">
        <v>42.2</v>
      </c>
      <c r="EO16">
        <v>42.7</v>
      </c>
      <c r="EP16">
        <v>42.5</v>
      </c>
      <c r="EQ16">
        <v>35552</v>
      </c>
      <c r="ER16">
        <v>60484</v>
      </c>
      <c r="ES16">
        <v>96036</v>
      </c>
      <c r="ET16">
        <v>61.1</v>
      </c>
      <c r="EU16">
        <v>55.1</v>
      </c>
      <c r="EV16">
        <v>57.4</v>
      </c>
      <c r="EW16">
        <v>24.7</v>
      </c>
      <c r="EX16">
        <v>21</v>
      </c>
      <c r="EY16">
        <v>22.3</v>
      </c>
      <c r="EZ16">
        <v>85.9</v>
      </c>
      <c r="FA16">
        <v>83</v>
      </c>
      <c r="FB16">
        <v>84.1</v>
      </c>
      <c r="FC16">
        <v>80.099999999999994</v>
      </c>
      <c r="FD16">
        <v>78.2</v>
      </c>
      <c r="FE16">
        <v>78.900000000000006</v>
      </c>
      <c r="FF16">
        <v>25.2</v>
      </c>
      <c r="FG16">
        <v>21.6</v>
      </c>
      <c r="FH16">
        <v>23</v>
      </c>
      <c r="FI16">
        <v>11.4</v>
      </c>
      <c r="FJ16">
        <v>8.6999999999999993</v>
      </c>
      <c r="FK16">
        <v>9.6999999999999993</v>
      </c>
      <c r="FL16">
        <v>5.5</v>
      </c>
      <c r="FM16">
        <v>3.3</v>
      </c>
      <c r="FN16">
        <v>4.0999999999999996</v>
      </c>
      <c r="FO16">
        <v>34494</v>
      </c>
      <c r="FP16">
        <v>58504</v>
      </c>
      <c r="FQ16">
        <v>92998</v>
      </c>
      <c r="FR16">
        <v>49.3</v>
      </c>
      <c r="FS16">
        <v>40.200000000000003</v>
      </c>
      <c r="FT16">
        <v>43.6</v>
      </c>
      <c r="FU16">
        <v>34508</v>
      </c>
      <c r="FV16">
        <v>58832</v>
      </c>
      <c r="FW16">
        <v>93340</v>
      </c>
      <c r="FX16">
        <v>38.299999999999997</v>
      </c>
      <c r="FY16">
        <v>40.200000000000003</v>
      </c>
      <c r="FZ16">
        <v>39.5</v>
      </c>
      <c r="GA16">
        <v>44721</v>
      </c>
      <c r="GB16">
        <v>74309</v>
      </c>
      <c r="GC16">
        <v>119030</v>
      </c>
      <c r="GD16">
        <v>62.4</v>
      </c>
      <c r="GE16">
        <v>56.3</v>
      </c>
      <c r="GF16">
        <v>58.6</v>
      </c>
      <c r="GG16">
        <v>25.9</v>
      </c>
      <c r="GH16">
        <v>21.9</v>
      </c>
      <c r="GI16">
        <v>23.4</v>
      </c>
      <c r="GJ16">
        <v>86.8</v>
      </c>
      <c r="GK16">
        <v>83.7</v>
      </c>
      <c r="GL16">
        <v>84.9</v>
      </c>
      <c r="GM16">
        <v>80.900000000000006</v>
      </c>
      <c r="GN16">
        <v>78.900000000000006</v>
      </c>
      <c r="GO16">
        <v>79.599999999999994</v>
      </c>
      <c r="GP16">
        <v>26.4</v>
      </c>
      <c r="GQ16">
        <v>22.6</v>
      </c>
      <c r="GR16">
        <v>24</v>
      </c>
      <c r="GS16">
        <v>12.5</v>
      </c>
      <c r="GT16">
        <v>9.3000000000000007</v>
      </c>
      <c r="GU16">
        <v>10.5</v>
      </c>
      <c r="GV16">
        <v>6</v>
      </c>
      <c r="GW16">
        <v>3.5</v>
      </c>
      <c r="GX16">
        <v>4.5</v>
      </c>
      <c r="GY16">
        <v>42989</v>
      </c>
      <c r="GZ16">
        <v>71231</v>
      </c>
      <c r="HA16">
        <v>114220</v>
      </c>
      <c r="HB16">
        <v>51.7</v>
      </c>
      <c r="HC16">
        <v>42.3</v>
      </c>
      <c r="HD16">
        <v>45.8</v>
      </c>
      <c r="HE16">
        <v>43067</v>
      </c>
      <c r="HF16">
        <v>71769</v>
      </c>
      <c r="HG16">
        <v>114836</v>
      </c>
      <c r="HH16">
        <v>40.700000000000003</v>
      </c>
      <c r="HI16">
        <v>41.7</v>
      </c>
      <c r="HJ16">
        <v>41.3</v>
      </c>
    </row>
    <row r="17" spans="2:218" x14ac:dyDescent="0.2">
      <c r="B17" s="21" t="s">
        <v>322</v>
      </c>
      <c r="C17">
        <v>22837</v>
      </c>
      <c r="D17">
        <v>23949</v>
      </c>
      <c r="E17">
        <v>46786</v>
      </c>
      <c r="F17">
        <v>89.3</v>
      </c>
      <c r="G17">
        <v>83.5</v>
      </c>
      <c r="H17">
        <v>86.4</v>
      </c>
      <c r="I17">
        <v>69.3</v>
      </c>
      <c r="J17">
        <v>59.3</v>
      </c>
      <c r="K17">
        <v>64.2</v>
      </c>
      <c r="L17">
        <v>97.9</v>
      </c>
      <c r="M17">
        <v>96.4</v>
      </c>
      <c r="N17">
        <v>97.1</v>
      </c>
      <c r="O17">
        <v>96.4</v>
      </c>
      <c r="P17">
        <v>94.3</v>
      </c>
      <c r="Q17">
        <v>95.3</v>
      </c>
      <c r="R17">
        <v>69.599999999999994</v>
      </c>
      <c r="S17">
        <v>60.1</v>
      </c>
      <c r="T17">
        <v>64.7</v>
      </c>
      <c r="U17">
        <v>46.5</v>
      </c>
      <c r="V17">
        <v>35.1</v>
      </c>
      <c r="W17">
        <v>40.700000000000003</v>
      </c>
      <c r="X17">
        <v>33.799999999999997</v>
      </c>
      <c r="Y17">
        <v>22</v>
      </c>
      <c r="Z17">
        <v>27.8</v>
      </c>
      <c r="AA17">
        <v>21565</v>
      </c>
      <c r="AB17">
        <v>22239</v>
      </c>
      <c r="AC17">
        <v>43804</v>
      </c>
      <c r="AD17">
        <v>82.9</v>
      </c>
      <c r="AE17">
        <v>72.099999999999994</v>
      </c>
      <c r="AF17">
        <v>77.400000000000006</v>
      </c>
      <c r="AG17">
        <v>21739</v>
      </c>
      <c r="AH17">
        <v>22662</v>
      </c>
      <c r="AI17">
        <v>44401</v>
      </c>
      <c r="AJ17">
        <v>81.400000000000006</v>
      </c>
      <c r="AK17">
        <v>78</v>
      </c>
      <c r="AL17">
        <v>79.599999999999994</v>
      </c>
      <c r="AM17">
        <v>13810</v>
      </c>
      <c r="AN17">
        <v>13632</v>
      </c>
      <c r="AO17">
        <v>27442</v>
      </c>
      <c r="AP17">
        <v>86.2</v>
      </c>
      <c r="AQ17">
        <v>79.599999999999994</v>
      </c>
      <c r="AR17">
        <v>82.9</v>
      </c>
      <c r="AS17">
        <v>63.3</v>
      </c>
      <c r="AT17">
        <v>52.8</v>
      </c>
      <c r="AU17">
        <v>58.1</v>
      </c>
      <c r="AV17">
        <v>97.6</v>
      </c>
      <c r="AW17">
        <v>95.1</v>
      </c>
      <c r="AX17">
        <v>96.4</v>
      </c>
      <c r="AY17">
        <v>95.8</v>
      </c>
      <c r="AZ17">
        <v>92.9</v>
      </c>
      <c r="BA17">
        <v>94.4</v>
      </c>
      <c r="BB17">
        <v>63.9</v>
      </c>
      <c r="BC17">
        <v>53.8</v>
      </c>
      <c r="BD17">
        <v>58.9</v>
      </c>
      <c r="BE17">
        <v>39.4</v>
      </c>
      <c r="BF17">
        <v>28</v>
      </c>
      <c r="BG17">
        <v>33.700000000000003</v>
      </c>
      <c r="BH17">
        <v>25</v>
      </c>
      <c r="BI17">
        <v>14.2</v>
      </c>
      <c r="BJ17">
        <v>19.600000000000001</v>
      </c>
      <c r="BK17">
        <v>12623</v>
      </c>
      <c r="BL17">
        <v>12193</v>
      </c>
      <c r="BM17">
        <v>24816</v>
      </c>
      <c r="BN17">
        <v>81.900000000000006</v>
      </c>
      <c r="BO17">
        <v>70.2</v>
      </c>
      <c r="BP17">
        <v>76.2</v>
      </c>
      <c r="BQ17">
        <v>12697</v>
      </c>
      <c r="BR17">
        <v>12414</v>
      </c>
      <c r="BS17">
        <v>25111</v>
      </c>
      <c r="BT17">
        <v>77.3</v>
      </c>
      <c r="BU17">
        <v>71</v>
      </c>
      <c r="BV17">
        <v>74.2</v>
      </c>
      <c r="BW17">
        <v>1112</v>
      </c>
      <c r="BX17">
        <v>1145</v>
      </c>
      <c r="BY17">
        <v>2257</v>
      </c>
      <c r="BZ17">
        <v>95.2</v>
      </c>
      <c r="CA17">
        <v>90.9</v>
      </c>
      <c r="CB17">
        <v>93</v>
      </c>
      <c r="CC17">
        <v>82.2</v>
      </c>
      <c r="CD17">
        <v>74.099999999999994</v>
      </c>
      <c r="CE17">
        <v>78.099999999999994</v>
      </c>
      <c r="CF17">
        <v>98.8</v>
      </c>
      <c r="CG17">
        <v>96.2</v>
      </c>
      <c r="CH17">
        <v>97.5</v>
      </c>
      <c r="CI17">
        <v>97.8</v>
      </c>
      <c r="CJ17">
        <v>95</v>
      </c>
      <c r="CK17">
        <v>96.4</v>
      </c>
      <c r="CL17">
        <v>82.5</v>
      </c>
      <c r="CM17">
        <v>74.2</v>
      </c>
      <c r="CN17">
        <v>78.3</v>
      </c>
      <c r="CO17">
        <v>58.8</v>
      </c>
      <c r="CP17">
        <v>52.4</v>
      </c>
      <c r="CQ17">
        <v>55.6</v>
      </c>
      <c r="CR17">
        <v>51.6</v>
      </c>
      <c r="CS17">
        <v>41</v>
      </c>
      <c r="CT17">
        <v>46.2</v>
      </c>
      <c r="CU17">
        <v>972</v>
      </c>
      <c r="CV17">
        <v>971</v>
      </c>
      <c r="CW17">
        <v>1943</v>
      </c>
      <c r="CX17">
        <v>91.7</v>
      </c>
      <c r="CY17">
        <v>85.4</v>
      </c>
      <c r="CZ17">
        <v>88.5</v>
      </c>
      <c r="DA17">
        <v>1082</v>
      </c>
      <c r="DB17">
        <v>1092</v>
      </c>
      <c r="DC17">
        <v>2174</v>
      </c>
      <c r="DD17">
        <v>95.7</v>
      </c>
      <c r="DE17">
        <v>94</v>
      </c>
      <c r="DF17">
        <v>94.8</v>
      </c>
      <c r="DG17">
        <v>10841</v>
      </c>
      <c r="DH17">
        <v>10770</v>
      </c>
      <c r="DI17">
        <v>21611</v>
      </c>
      <c r="DJ17">
        <v>87.3</v>
      </c>
      <c r="DK17">
        <v>80.099999999999994</v>
      </c>
      <c r="DL17">
        <v>83.7</v>
      </c>
      <c r="DM17">
        <v>67.3</v>
      </c>
      <c r="DN17">
        <v>57.8</v>
      </c>
      <c r="DO17">
        <v>62.5</v>
      </c>
      <c r="DP17">
        <v>97</v>
      </c>
      <c r="DQ17">
        <v>94.9</v>
      </c>
      <c r="DR17">
        <v>95.9</v>
      </c>
      <c r="DS17">
        <v>95.5</v>
      </c>
      <c r="DT17">
        <v>93</v>
      </c>
      <c r="DU17">
        <v>94.3</v>
      </c>
      <c r="DV17">
        <v>67.8</v>
      </c>
      <c r="DW17">
        <v>58.8</v>
      </c>
      <c r="DX17">
        <v>63.3</v>
      </c>
      <c r="DY17">
        <v>40.700000000000003</v>
      </c>
      <c r="DZ17">
        <v>33.5</v>
      </c>
      <c r="EA17">
        <v>37.1</v>
      </c>
      <c r="EB17">
        <v>28.8</v>
      </c>
      <c r="EC17">
        <v>19.8</v>
      </c>
      <c r="ED17">
        <v>24.3</v>
      </c>
      <c r="EE17">
        <v>10554</v>
      </c>
      <c r="EF17">
        <v>10349</v>
      </c>
      <c r="EG17">
        <v>20903</v>
      </c>
      <c r="EH17">
        <v>78.599999999999994</v>
      </c>
      <c r="EI17">
        <v>67</v>
      </c>
      <c r="EJ17">
        <v>72.900000000000006</v>
      </c>
      <c r="EK17">
        <v>10507</v>
      </c>
      <c r="EL17">
        <v>10420</v>
      </c>
      <c r="EM17">
        <v>20927</v>
      </c>
      <c r="EN17">
        <v>73</v>
      </c>
      <c r="EO17">
        <v>68.599999999999994</v>
      </c>
      <c r="EP17">
        <v>70.8</v>
      </c>
      <c r="EQ17">
        <v>225777</v>
      </c>
      <c r="ER17">
        <v>234813</v>
      </c>
      <c r="ES17">
        <v>460590</v>
      </c>
      <c r="ET17">
        <v>86.1</v>
      </c>
      <c r="EU17">
        <v>79.099999999999994</v>
      </c>
      <c r="EV17">
        <v>82.5</v>
      </c>
      <c r="EW17">
        <v>65.400000000000006</v>
      </c>
      <c r="EX17">
        <v>55.2</v>
      </c>
      <c r="EY17">
        <v>60.2</v>
      </c>
      <c r="EZ17">
        <v>96.7</v>
      </c>
      <c r="FA17">
        <v>94.7</v>
      </c>
      <c r="FB17">
        <v>95.7</v>
      </c>
      <c r="FC17">
        <v>95.3</v>
      </c>
      <c r="FD17">
        <v>92.9</v>
      </c>
      <c r="FE17">
        <v>94.1</v>
      </c>
      <c r="FF17">
        <v>66</v>
      </c>
      <c r="FG17">
        <v>56.1</v>
      </c>
      <c r="FH17">
        <v>61</v>
      </c>
      <c r="FI17">
        <v>38.700000000000003</v>
      </c>
      <c r="FJ17">
        <v>31</v>
      </c>
      <c r="FK17">
        <v>34.799999999999997</v>
      </c>
      <c r="FL17">
        <v>26.7</v>
      </c>
      <c r="FM17">
        <v>17.8</v>
      </c>
      <c r="FN17">
        <v>22.2</v>
      </c>
      <c r="FO17">
        <v>221792</v>
      </c>
      <c r="FP17">
        <v>229382</v>
      </c>
      <c r="FQ17">
        <v>451174</v>
      </c>
      <c r="FR17">
        <v>75.5</v>
      </c>
      <c r="FS17">
        <v>62.9</v>
      </c>
      <c r="FT17">
        <v>69.099999999999994</v>
      </c>
      <c r="FU17">
        <v>221609</v>
      </c>
      <c r="FV17">
        <v>230273</v>
      </c>
      <c r="FW17">
        <v>451882</v>
      </c>
      <c r="FX17">
        <v>71.900000000000006</v>
      </c>
      <c r="FY17">
        <v>67.099999999999994</v>
      </c>
      <c r="FZ17">
        <v>69.400000000000006</v>
      </c>
      <c r="GA17">
        <v>280326</v>
      </c>
      <c r="GB17">
        <v>291008</v>
      </c>
      <c r="GC17">
        <v>571334</v>
      </c>
      <c r="GD17">
        <v>86.5</v>
      </c>
      <c r="GE17">
        <v>79.599999999999994</v>
      </c>
      <c r="GF17">
        <v>82.9</v>
      </c>
      <c r="GG17">
        <v>65.7</v>
      </c>
      <c r="GH17">
        <v>55.6</v>
      </c>
      <c r="GI17">
        <v>60.6</v>
      </c>
      <c r="GJ17">
        <v>96.9</v>
      </c>
      <c r="GK17">
        <v>94.8</v>
      </c>
      <c r="GL17">
        <v>95.8</v>
      </c>
      <c r="GM17">
        <v>95.4</v>
      </c>
      <c r="GN17">
        <v>93</v>
      </c>
      <c r="GO17">
        <v>94.2</v>
      </c>
      <c r="GP17">
        <v>66.3</v>
      </c>
      <c r="GQ17">
        <v>56.5</v>
      </c>
      <c r="GR17">
        <v>61.3</v>
      </c>
      <c r="GS17">
        <v>39.6</v>
      </c>
      <c r="GT17">
        <v>31.5</v>
      </c>
      <c r="GU17">
        <v>35.5</v>
      </c>
      <c r="GV17">
        <v>27.5</v>
      </c>
      <c r="GW17">
        <v>18.3</v>
      </c>
      <c r="GX17">
        <v>22.8</v>
      </c>
      <c r="GY17">
        <v>272859</v>
      </c>
      <c r="GZ17">
        <v>281024</v>
      </c>
      <c r="HA17">
        <v>553883</v>
      </c>
      <c r="HB17">
        <v>76.599999999999994</v>
      </c>
      <c r="HC17">
        <v>64.3</v>
      </c>
      <c r="HD17">
        <v>70.400000000000006</v>
      </c>
      <c r="HE17">
        <v>273036</v>
      </c>
      <c r="HF17">
        <v>282937</v>
      </c>
      <c r="HG17">
        <v>555973</v>
      </c>
      <c r="HH17">
        <v>73.099999999999994</v>
      </c>
      <c r="HI17">
        <v>68.400000000000006</v>
      </c>
      <c r="HJ17">
        <v>70.7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32"/>
  <sheetViews>
    <sheetView zoomScaleNormal="100" workbookViewId="0">
      <pane xSplit="3" ySplit="7" topLeftCell="D8" activePane="bottomRight" state="frozen"/>
      <selection pane="topRight"/>
      <selection pane="bottomLeft"/>
      <selection pane="bottomRight"/>
    </sheetView>
  </sheetViews>
  <sheetFormatPr defaultRowHeight="11.25" x14ac:dyDescent="0.2"/>
  <cols>
    <col min="1" max="1" width="4.7109375" style="394" customWidth="1"/>
    <col min="2" max="2" width="3" style="394" customWidth="1"/>
    <col min="3" max="3" width="16.28515625" style="394" customWidth="1"/>
    <col min="4" max="4" width="10.7109375" style="394" customWidth="1"/>
    <col min="5" max="5" width="1.7109375" style="394" customWidth="1"/>
    <col min="6" max="7" width="10.7109375" style="394" customWidth="1"/>
    <col min="8" max="8" width="1.7109375" style="394" customWidth="1"/>
    <col min="9" max="9" width="10.7109375" style="394" customWidth="1"/>
    <col min="10" max="10" width="1.7109375" style="394" customWidth="1"/>
    <col min="11" max="12" width="10.7109375" style="394" customWidth="1"/>
    <col min="13" max="13" width="1.7109375" style="394" customWidth="1"/>
    <col min="14" max="14" width="10.7109375" style="394" customWidth="1"/>
    <col min="15" max="15" width="1.7109375" style="394" customWidth="1"/>
    <col min="16" max="17" width="10.7109375" style="394" customWidth="1"/>
    <col min="18" max="18" width="1.42578125" style="394" customWidth="1"/>
    <col min="19" max="19" width="10.7109375" style="394" customWidth="1"/>
    <col min="20" max="20" width="1.7109375" style="394" customWidth="1"/>
    <col min="21" max="23" width="10.7109375" style="394" customWidth="1"/>
    <col min="24" max="24" width="1.5703125" style="394" customWidth="1"/>
    <col min="25" max="25" width="10.7109375" style="394" customWidth="1"/>
    <col min="26" max="26" width="1.7109375" style="394" customWidth="1"/>
    <col min="27" max="29" width="10.7109375" style="394" customWidth="1"/>
    <col min="30" max="30" width="12.5703125" style="394" customWidth="1"/>
    <col min="31" max="253" width="9.140625" style="394"/>
    <col min="254" max="254" width="2" style="394" customWidth="1"/>
    <col min="255" max="255" width="3" style="394" customWidth="1"/>
    <col min="256" max="256" width="17.7109375" style="394" customWidth="1"/>
    <col min="257" max="257" width="8.5703125" style="394" customWidth="1"/>
    <col min="258" max="258" width="1.85546875" style="394" customWidth="1"/>
    <col min="259" max="259" width="8.42578125" style="394" customWidth="1"/>
    <col min="260" max="261" width="9.28515625" style="394" customWidth="1"/>
    <col min="262" max="262" width="4.85546875" style="394" customWidth="1"/>
    <col min="263" max="263" width="7.42578125" style="394" customWidth="1"/>
    <col min="264" max="264" width="2" style="394" customWidth="1"/>
    <col min="265" max="265" width="8.42578125" style="394" customWidth="1"/>
    <col min="266" max="267" width="9.5703125" style="394" customWidth="1"/>
    <col min="268" max="268" width="5" style="394" customWidth="1"/>
    <col min="269" max="269" width="8" style="394" customWidth="1"/>
    <col min="270" max="270" width="2" style="394" customWidth="1"/>
    <col min="271" max="271" width="8.42578125" style="394" customWidth="1"/>
    <col min="272" max="272" width="10" style="394" customWidth="1"/>
    <col min="273" max="273" width="9.5703125" style="394" customWidth="1"/>
    <col min="274" max="274" width="4.7109375" style="394" customWidth="1"/>
    <col min="275" max="275" width="8.42578125" style="394" customWidth="1"/>
    <col min="276" max="276" width="2.42578125" style="394" customWidth="1"/>
    <col min="277" max="277" width="8.42578125" style="394" customWidth="1"/>
    <col min="278" max="278" width="9.42578125" style="394" customWidth="1"/>
    <col min="279" max="279" width="9.5703125" style="394" customWidth="1"/>
    <col min="280" max="280" width="4.5703125" style="394" customWidth="1"/>
    <col min="281" max="281" width="7.5703125" style="394" customWidth="1"/>
    <col min="282" max="282" width="2.5703125" style="394" customWidth="1"/>
    <col min="283" max="283" width="8.42578125" style="394" customWidth="1"/>
    <col min="284" max="285" width="9.5703125" style="394" customWidth="1"/>
    <col min="286" max="509" width="9.140625" style="394"/>
    <col min="510" max="510" width="2" style="394" customWidth="1"/>
    <col min="511" max="511" width="3" style="394" customWidth="1"/>
    <col min="512" max="512" width="17.7109375" style="394" customWidth="1"/>
    <col min="513" max="513" width="8.5703125" style="394" customWidth="1"/>
    <col min="514" max="514" width="1.85546875" style="394" customWidth="1"/>
    <col min="515" max="515" width="8.42578125" style="394" customWidth="1"/>
    <col min="516" max="517" width="9.28515625" style="394" customWidth="1"/>
    <col min="518" max="518" width="4.85546875" style="394" customWidth="1"/>
    <col min="519" max="519" width="7.42578125" style="394" customWidth="1"/>
    <col min="520" max="520" width="2" style="394" customWidth="1"/>
    <col min="521" max="521" width="8.42578125" style="394" customWidth="1"/>
    <col min="522" max="523" width="9.5703125" style="394" customWidth="1"/>
    <col min="524" max="524" width="5" style="394" customWidth="1"/>
    <col min="525" max="525" width="8" style="394" customWidth="1"/>
    <col min="526" max="526" width="2" style="394" customWidth="1"/>
    <col min="527" max="527" width="8.42578125" style="394" customWidth="1"/>
    <col min="528" max="528" width="10" style="394" customWidth="1"/>
    <col min="529" max="529" width="9.5703125" style="394" customWidth="1"/>
    <col min="530" max="530" width="4.7109375" style="394" customWidth="1"/>
    <col min="531" max="531" width="8.42578125" style="394" customWidth="1"/>
    <col min="532" max="532" width="2.42578125" style="394" customWidth="1"/>
    <col min="533" max="533" width="8.42578125" style="394" customWidth="1"/>
    <col min="534" max="534" width="9.42578125" style="394" customWidth="1"/>
    <col min="535" max="535" width="9.5703125" style="394" customWidth="1"/>
    <col min="536" max="536" width="4.5703125" style="394" customWidth="1"/>
    <col min="537" max="537" width="7.5703125" style="394" customWidth="1"/>
    <col min="538" max="538" width="2.5703125" style="394" customWidth="1"/>
    <col min="539" max="539" width="8.42578125" style="394" customWidth="1"/>
    <col min="540" max="541" width="9.5703125" style="394" customWidth="1"/>
    <col min="542" max="765" width="9.140625" style="394"/>
    <col min="766" max="766" width="2" style="394" customWidth="1"/>
    <col min="767" max="767" width="3" style="394" customWidth="1"/>
    <col min="768" max="768" width="17.7109375" style="394" customWidth="1"/>
    <col min="769" max="769" width="8.5703125" style="394" customWidth="1"/>
    <col min="770" max="770" width="1.85546875" style="394" customWidth="1"/>
    <col min="771" max="771" width="8.42578125" style="394" customWidth="1"/>
    <col min="772" max="773" width="9.28515625" style="394" customWidth="1"/>
    <col min="774" max="774" width="4.85546875" style="394" customWidth="1"/>
    <col min="775" max="775" width="7.42578125" style="394" customWidth="1"/>
    <col min="776" max="776" width="2" style="394" customWidth="1"/>
    <col min="777" max="777" width="8.42578125" style="394" customWidth="1"/>
    <col min="778" max="779" width="9.5703125" style="394" customWidth="1"/>
    <col min="780" max="780" width="5" style="394" customWidth="1"/>
    <col min="781" max="781" width="8" style="394" customWidth="1"/>
    <col min="782" max="782" width="2" style="394" customWidth="1"/>
    <col min="783" max="783" width="8.42578125" style="394" customWidth="1"/>
    <col min="784" max="784" width="10" style="394" customWidth="1"/>
    <col min="785" max="785" width="9.5703125" style="394" customWidth="1"/>
    <col min="786" max="786" width="4.7109375" style="394" customWidth="1"/>
    <col min="787" max="787" width="8.42578125" style="394" customWidth="1"/>
    <col min="788" max="788" width="2.42578125" style="394" customWidth="1"/>
    <col min="789" max="789" width="8.42578125" style="394" customWidth="1"/>
    <col min="790" max="790" width="9.42578125" style="394" customWidth="1"/>
    <col min="791" max="791" width="9.5703125" style="394" customWidth="1"/>
    <col min="792" max="792" width="4.5703125" style="394" customWidth="1"/>
    <col min="793" max="793" width="7.5703125" style="394" customWidth="1"/>
    <col min="794" max="794" width="2.5703125" style="394" customWidth="1"/>
    <col min="795" max="795" width="8.42578125" style="394" customWidth="1"/>
    <col min="796" max="797" width="9.5703125" style="394" customWidth="1"/>
    <col min="798" max="1021" width="9.140625" style="394"/>
    <col min="1022" max="1022" width="2" style="394" customWidth="1"/>
    <col min="1023" max="1023" width="3" style="394" customWidth="1"/>
    <col min="1024" max="1024" width="17.7109375" style="394" customWidth="1"/>
    <col min="1025" max="1025" width="8.5703125" style="394" customWidth="1"/>
    <col min="1026" max="1026" width="1.85546875" style="394" customWidth="1"/>
    <col min="1027" max="1027" width="8.42578125" style="394" customWidth="1"/>
    <col min="1028" max="1029" width="9.28515625" style="394" customWidth="1"/>
    <col min="1030" max="1030" width="4.85546875" style="394" customWidth="1"/>
    <col min="1031" max="1031" width="7.42578125" style="394" customWidth="1"/>
    <col min="1032" max="1032" width="2" style="394" customWidth="1"/>
    <col min="1033" max="1033" width="8.42578125" style="394" customWidth="1"/>
    <col min="1034" max="1035" width="9.5703125" style="394" customWidth="1"/>
    <col min="1036" max="1036" width="5" style="394" customWidth="1"/>
    <col min="1037" max="1037" width="8" style="394" customWidth="1"/>
    <col min="1038" max="1038" width="2" style="394" customWidth="1"/>
    <col min="1039" max="1039" width="8.42578125" style="394" customWidth="1"/>
    <col min="1040" max="1040" width="10" style="394" customWidth="1"/>
    <col min="1041" max="1041" width="9.5703125" style="394" customWidth="1"/>
    <col min="1042" max="1042" width="4.7109375" style="394" customWidth="1"/>
    <col min="1043" max="1043" width="8.42578125" style="394" customWidth="1"/>
    <col min="1044" max="1044" width="2.42578125" style="394" customWidth="1"/>
    <col min="1045" max="1045" width="8.42578125" style="394" customWidth="1"/>
    <col min="1046" max="1046" width="9.42578125" style="394" customWidth="1"/>
    <col min="1047" max="1047" width="9.5703125" style="394" customWidth="1"/>
    <col min="1048" max="1048" width="4.5703125" style="394" customWidth="1"/>
    <col min="1049" max="1049" width="7.5703125" style="394" customWidth="1"/>
    <col min="1050" max="1050" width="2.5703125" style="394" customWidth="1"/>
    <col min="1051" max="1051" width="8.42578125" style="394" customWidth="1"/>
    <col min="1052" max="1053" width="9.5703125" style="394" customWidth="1"/>
    <col min="1054" max="1277" width="9.140625" style="394"/>
    <col min="1278" max="1278" width="2" style="394" customWidth="1"/>
    <col min="1279" max="1279" width="3" style="394" customWidth="1"/>
    <col min="1280" max="1280" width="17.7109375" style="394" customWidth="1"/>
    <col min="1281" max="1281" width="8.5703125" style="394" customWidth="1"/>
    <col min="1282" max="1282" width="1.85546875" style="394" customWidth="1"/>
    <col min="1283" max="1283" width="8.42578125" style="394" customWidth="1"/>
    <col min="1284" max="1285" width="9.28515625" style="394" customWidth="1"/>
    <col min="1286" max="1286" width="4.85546875" style="394" customWidth="1"/>
    <col min="1287" max="1287" width="7.42578125" style="394" customWidth="1"/>
    <col min="1288" max="1288" width="2" style="394" customWidth="1"/>
    <col min="1289" max="1289" width="8.42578125" style="394" customWidth="1"/>
    <col min="1290" max="1291" width="9.5703125" style="394" customWidth="1"/>
    <col min="1292" max="1292" width="5" style="394" customWidth="1"/>
    <col min="1293" max="1293" width="8" style="394" customWidth="1"/>
    <col min="1294" max="1294" width="2" style="394" customWidth="1"/>
    <col min="1295" max="1295" width="8.42578125" style="394" customWidth="1"/>
    <col min="1296" max="1296" width="10" style="394" customWidth="1"/>
    <col min="1297" max="1297" width="9.5703125" style="394" customWidth="1"/>
    <col min="1298" max="1298" width="4.7109375" style="394" customWidth="1"/>
    <col min="1299" max="1299" width="8.42578125" style="394" customWidth="1"/>
    <col min="1300" max="1300" width="2.42578125" style="394" customWidth="1"/>
    <col min="1301" max="1301" width="8.42578125" style="394" customWidth="1"/>
    <col min="1302" max="1302" width="9.42578125" style="394" customWidth="1"/>
    <col min="1303" max="1303" width="9.5703125" style="394" customWidth="1"/>
    <col min="1304" max="1304" width="4.5703125" style="394" customWidth="1"/>
    <col min="1305" max="1305" width="7.5703125" style="394" customWidth="1"/>
    <col min="1306" max="1306" width="2.5703125" style="394" customWidth="1"/>
    <col min="1307" max="1307" width="8.42578125" style="394" customWidth="1"/>
    <col min="1308" max="1309" width="9.5703125" style="394" customWidth="1"/>
    <col min="1310" max="1533" width="9.140625" style="394"/>
    <col min="1534" max="1534" width="2" style="394" customWidth="1"/>
    <col min="1535" max="1535" width="3" style="394" customWidth="1"/>
    <col min="1536" max="1536" width="17.7109375" style="394" customWidth="1"/>
    <col min="1537" max="1537" width="8.5703125" style="394" customWidth="1"/>
    <col min="1538" max="1538" width="1.85546875" style="394" customWidth="1"/>
    <col min="1539" max="1539" width="8.42578125" style="394" customWidth="1"/>
    <col min="1540" max="1541" width="9.28515625" style="394" customWidth="1"/>
    <col min="1542" max="1542" width="4.85546875" style="394" customWidth="1"/>
    <col min="1543" max="1543" width="7.42578125" style="394" customWidth="1"/>
    <col min="1544" max="1544" width="2" style="394" customWidth="1"/>
    <col min="1545" max="1545" width="8.42578125" style="394" customWidth="1"/>
    <col min="1546" max="1547" width="9.5703125" style="394" customWidth="1"/>
    <col min="1548" max="1548" width="5" style="394" customWidth="1"/>
    <col min="1549" max="1549" width="8" style="394" customWidth="1"/>
    <col min="1550" max="1550" width="2" style="394" customWidth="1"/>
    <col min="1551" max="1551" width="8.42578125" style="394" customWidth="1"/>
    <col min="1552" max="1552" width="10" style="394" customWidth="1"/>
    <col min="1553" max="1553" width="9.5703125" style="394" customWidth="1"/>
    <col min="1554" max="1554" width="4.7109375" style="394" customWidth="1"/>
    <col min="1555" max="1555" width="8.42578125" style="394" customWidth="1"/>
    <col min="1556" max="1556" width="2.42578125" style="394" customWidth="1"/>
    <col min="1557" max="1557" width="8.42578125" style="394" customWidth="1"/>
    <col min="1558" max="1558" width="9.42578125" style="394" customWidth="1"/>
    <col min="1559" max="1559" width="9.5703125" style="394" customWidth="1"/>
    <col min="1560" max="1560" width="4.5703125" style="394" customWidth="1"/>
    <col min="1561" max="1561" width="7.5703125" style="394" customWidth="1"/>
    <col min="1562" max="1562" width="2.5703125" style="394" customWidth="1"/>
    <col min="1563" max="1563" width="8.42578125" style="394" customWidth="1"/>
    <col min="1564" max="1565" width="9.5703125" style="394" customWidth="1"/>
    <col min="1566" max="1789" width="9.140625" style="394"/>
    <col min="1790" max="1790" width="2" style="394" customWidth="1"/>
    <col min="1791" max="1791" width="3" style="394" customWidth="1"/>
    <col min="1792" max="1792" width="17.7109375" style="394" customWidth="1"/>
    <col min="1793" max="1793" width="8.5703125" style="394" customWidth="1"/>
    <col min="1794" max="1794" width="1.85546875" style="394" customWidth="1"/>
    <col min="1795" max="1795" width="8.42578125" style="394" customWidth="1"/>
    <col min="1796" max="1797" width="9.28515625" style="394" customWidth="1"/>
    <col min="1798" max="1798" width="4.85546875" style="394" customWidth="1"/>
    <col min="1799" max="1799" width="7.42578125" style="394" customWidth="1"/>
    <col min="1800" max="1800" width="2" style="394" customWidth="1"/>
    <col min="1801" max="1801" width="8.42578125" style="394" customWidth="1"/>
    <col min="1802" max="1803" width="9.5703125" style="394" customWidth="1"/>
    <col min="1804" max="1804" width="5" style="394" customWidth="1"/>
    <col min="1805" max="1805" width="8" style="394" customWidth="1"/>
    <col min="1806" max="1806" width="2" style="394" customWidth="1"/>
    <col min="1807" max="1807" width="8.42578125" style="394" customWidth="1"/>
    <col min="1808" max="1808" width="10" style="394" customWidth="1"/>
    <col min="1809" max="1809" width="9.5703125" style="394" customWidth="1"/>
    <col min="1810" max="1810" width="4.7109375" style="394" customWidth="1"/>
    <col min="1811" max="1811" width="8.42578125" style="394" customWidth="1"/>
    <col min="1812" max="1812" width="2.42578125" style="394" customWidth="1"/>
    <col min="1813" max="1813" width="8.42578125" style="394" customWidth="1"/>
    <col min="1814" max="1814" width="9.42578125" style="394" customWidth="1"/>
    <col min="1815" max="1815" width="9.5703125" style="394" customWidth="1"/>
    <col min="1816" max="1816" width="4.5703125" style="394" customWidth="1"/>
    <col min="1817" max="1817" width="7.5703125" style="394" customWidth="1"/>
    <col min="1818" max="1818" width="2.5703125" style="394" customWidth="1"/>
    <col min="1819" max="1819" width="8.42578125" style="394" customWidth="1"/>
    <col min="1820" max="1821" width="9.5703125" style="394" customWidth="1"/>
    <col min="1822" max="2045" width="9.140625" style="394"/>
    <col min="2046" max="2046" width="2" style="394" customWidth="1"/>
    <col min="2047" max="2047" width="3" style="394" customWidth="1"/>
    <col min="2048" max="2048" width="17.7109375" style="394" customWidth="1"/>
    <col min="2049" max="2049" width="8.5703125" style="394" customWidth="1"/>
    <col min="2050" max="2050" width="1.85546875" style="394" customWidth="1"/>
    <col min="2051" max="2051" width="8.42578125" style="394" customWidth="1"/>
    <col min="2052" max="2053" width="9.28515625" style="394" customWidth="1"/>
    <col min="2054" max="2054" width="4.85546875" style="394" customWidth="1"/>
    <col min="2055" max="2055" width="7.42578125" style="394" customWidth="1"/>
    <col min="2056" max="2056" width="2" style="394" customWidth="1"/>
    <col min="2057" max="2057" width="8.42578125" style="394" customWidth="1"/>
    <col min="2058" max="2059" width="9.5703125" style="394" customWidth="1"/>
    <col min="2060" max="2060" width="5" style="394" customWidth="1"/>
    <col min="2061" max="2061" width="8" style="394" customWidth="1"/>
    <col min="2062" max="2062" width="2" style="394" customWidth="1"/>
    <col min="2063" max="2063" width="8.42578125" style="394" customWidth="1"/>
    <col min="2064" max="2064" width="10" style="394" customWidth="1"/>
    <col min="2065" max="2065" width="9.5703125" style="394" customWidth="1"/>
    <col min="2066" max="2066" width="4.7109375" style="394" customWidth="1"/>
    <col min="2067" max="2067" width="8.42578125" style="394" customWidth="1"/>
    <col min="2068" max="2068" width="2.42578125" style="394" customWidth="1"/>
    <col min="2069" max="2069" width="8.42578125" style="394" customWidth="1"/>
    <col min="2070" max="2070" width="9.42578125" style="394" customWidth="1"/>
    <col min="2071" max="2071" width="9.5703125" style="394" customWidth="1"/>
    <col min="2072" max="2072" width="4.5703125" style="394" customWidth="1"/>
    <col min="2073" max="2073" width="7.5703125" style="394" customWidth="1"/>
    <col min="2074" max="2074" width="2.5703125" style="394" customWidth="1"/>
    <col min="2075" max="2075" width="8.42578125" style="394" customWidth="1"/>
    <col min="2076" max="2077" width="9.5703125" style="394" customWidth="1"/>
    <col min="2078" max="2301" width="9.140625" style="394"/>
    <col min="2302" max="2302" width="2" style="394" customWidth="1"/>
    <col min="2303" max="2303" width="3" style="394" customWidth="1"/>
    <col min="2304" max="2304" width="17.7109375" style="394" customWidth="1"/>
    <col min="2305" max="2305" width="8.5703125" style="394" customWidth="1"/>
    <col min="2306" max="2306" width="1.85546875" style="394" customWidth="1"/>
    <col min="2307" max="2307" width="8.42578125" style="394" customWidth="1"/>
    <col min="2308" max="2309" width="9.28515625" style="394" customWidth="1"/>
    <col min="2310" max="2310" width="4.85546875" style="394" customWidth="1"/>
    <col min="2311" max="2311" width="7.42578125" style="394" customWidth="1"/>
    <col min="2312" max="2312" width="2" style="394" customWidth="1"/>
    <col min="2313" max="2313" width="8.42578125" style="394" customWidth="1"/>
    <col min="2314" max="2315" width="9.5703125" style="394" customWidth="1"/>
    <col min="2316" max="2316" width="5" style="394" customWidth="1"/>
    <col min="2317" max="2317" width="8" style="394" customWidth="1"/>
    <col min="2318" max="2318" width="2" style="394" customWidth="1"/>
    <col min="2319" max="2319" width="8.42578125" style="394" customWidth="1"/>
    <col min="2320" max="2320" width="10" style="394" customWidth="1"/>
    <col min="2321" max="2321" width="9.5703125" style="394" customWidth="1"/>
    <col min="2322" max="2322" width="4.7109375" style="394" customWidth="1"/>
    <col min="2323" max="2323" width="8.42578125" style="394" customWidth="1"/>
    <col min="2324" max="2324" width="2.42578125" style="394" customWidth="1"/>
    <col min="2325" max="2325" width="8.42578125" style="394" customWidth="1"/>
    <col min="2326" max="2326" width="9.42578125" style="394" customWidth="1"/>
    <col min="2327" max="2327" width="9.5703125" style="394" customWidth="1"/>
    <col min="2328" max="2328" width="4.5703125" style="394" customWidth="1"/>
    <col min="2329" max="2329" width="7.5703125" style="394" customWidth="1"/>
    <col min="2330" max="2330" width="2.5703125" style="394" customWidth="1"/>
    <col min="2331" max="2331" width="8.42578125" style="394" customWidth="1"/>
    <col min="2332" max="2333" width="9.5703125" style="394" customWidth="1"/>
    <col min="2334" max="2557" width="9.140625" style="394"/>
    <col min="2558" max="2558" width="2" style="394" customWidth="1"/>
    <col min="2559" max="2559" width="3" style="394" customWidth="1"/>
    <col min="2560" max="2560" width="17.7109375" style="394" customWidth="1"/>
    <col min="2561" max="2561" width="8.5703125" style="394" customWidth="1"/>
    <col min="2562" max="2562" width="1.85546875" style="394" customWidth="1"/>
    <col min="2563" max="2563" width="8.42578125" style="394" customWidth="1"/>
    <col min="2564" max="2565" width="9.28515625" style="394" customWidth="1"/>
    <col min="2566" max="2566" width="4.85546875" style="394" customWidth="1"/>
    <col min="2567" max="2567" width="7.42578125" style="394" customWidth="1"/>
    <col min="2568" max="2568" width="2" style="394" customWidth="1"/>
    <col min="2569" max="2569" width="8.42578125" style="394" customWidth="1"/>
    <col min="2570" max="2571" width="9.5703125" style="394" customWidth="1"/>
    <col min="2572" max="2572" width="5" style="394" customWidth="1"/>
    <col min="2573" max="2573" width="8" style="394" customWidth="1"/>
    <col min="2574" max="2574" width="2" style="394" customWidth="1"/>
    <col min="2575" max="2575" width="8.42578125" style="394" customWidth="1"/>
    <col min="2576" max="2576" width="10" style="394" customWidth="1"/>
    <col min="2577" max="2577" width="9.5703125" style="394" customWidth="1"/>
    <col min="2578" max="2578" width="4.7109375" style="394" customWidth="1"/>
    <col min="2579" max="2579" width="8.42578125" style="394" customWidth="1"/>
    <col min="2580" max="2580" width="2.42578125" style="394" customWidth="1"/>
    <col min="2581" max="2581" width="8.42578125" style="394" customWidth="1"/>
    <col min="2582" max="2582" width="9.42578125" style="394" customWidth="1"/>
    <col min="2583" max="2583" width="9.5703125" style="394" customWidth="1"/>
    <col min="2584" max="2584" width="4.5703125" style="394" customWidth="1"/>
    <col min="2585" max="2585" width="7.5703125" style="394" customWidth="1"/>
    <col min="2586" max="2586" width="2.5703125" style="394" customWidth="1"/>
    <col min="2587" max="2587" width="8.42578125" style="394" customWidth="1"/>
    <col min="2588" max="2589" width="9.5703125" style="394" customWidth="1"/>
    <col min="2590" max="2813" width="9.140625" style="394"/>
    <col min="2814" max="2814" width="2" style="394" customWidth="1"/>
    <col min="2815" max="2815" width="3" style="394" customWidth="1"/>
    <col min="2816" max="2816" width="17.7109375" style="394" customWidth="1"/>
    <col min="2817" max="2817" width="8.5703125" style="394" customWidth="1"/>
    <col min="2818" max="2818" width="1.85546875" style="394" customWidth="1"/>
    <col min="2819" max="2819" width="8.42578125" style="394" customWidth="1"/>
    <col min="2820" max="2821" width="9.28515625" style="394" customWidth="1"/>
    <col min="2822" max="2822" width="4.85546875" style="394" customWidth="1"/>
    <col min="2823" max="2823" width="7.42578125" style="394" customWidth="1"/>
    <col min="2824" max="2824" width="2" style="394" customWidth="1"/>
    <col min="2825" max="2825" width="8.42578125" style="394" customWidth="1"/>
    <col min="2826" max="2827" width="9.5703125" style="394" customWidth="1"/>
    <col min="2828" max="2828" width="5" style="394" customWidth="1"/>
    <col min="2829" max="2829" width="8" style="394" customWidth="1"/>
    <col min="2830" max="2830" width="2" style="394" customWidth="1"/>
    <col min="2831" max="2831" width="8.42578125" style="394" customWidth="1"/>
    <col min="2832" max="2832" width="10" style="394" customWidth="1"/>
    <col min="2833" max="2833" width="9.5703125" style="394" customWidth="1"/>
    <col min="2834" max="2834" width="4.7109375" style="394" customWidth="1"/>
    <col min="2835" max="2835" width="8.42578125" style="394" customWidth="1"/>
    <col min="2836" max="2836" width="2.42578125" style="394" customWidth="1"/>
    <col min="2837" max="2837" width="8.42578125" style="394" customWidth="1"/>
    <col min="2838" max="2838" width="9.42578125" style="394" customWidth="1"/>
    <col min="2839" max="2839" width="9.5703125" style="394" customWidth="1"/>
    <col min="2840" max="2840" width="4.5703125" style="394" customWidth="1"/>
    <col min="2841" max="2841" width="7.5703125" style="394" customWidth="1"/>
    <col min="2842" max="2842" width="2.5703125" style="394" customWidth="1"/>
    <col min="2843" max="2843" width="8.42578125" style="394" customWidth="1"/>
    <col min="2844" max="2845" width="9.5703125" style="394" customWidth="1"/>
    <col min="2846" max="3069" width="9.140625" style="394"/>
    <col min="3070" max="3070" width="2" style="394" customWidth="1"/>
    <col min="3071" max="3071" width="3" style="394" customWidth="1"/>
    <col min="3072" max="3072" width="17.7109375" style="394" customWidth="1"/>
    <col min="3073" max="3073" width="8.5703125" style="394" customWidth="1"/>
    <col min="3074" max="3074" width="1.85546875" style="394" customWidth="1"/>
    <col min="3075" max="3075" width="8.42578125" style="394" customWidth="1"/>
    <col min="3076" max="3077" width="9.28515625" style="394" customWidth="1"/>
    <col min="3078" max="3078" width="4.85546875" style="394" customWidth="1"/>
    <col min="3079" max="3079" width="7.42578125" style="394" customWidth="1"/>
    <col min="3080" max="3080" width="2" style="394" customWidth="1"/>
    <col min="3081" max="3081" width="8.42578125" style="394" customWidth="1"/>
    <col min="3082" max="3083" width="9.5703125" style="394" customWidth="1"/>
    <col min="3084" max="3084" width="5" style="394" customWidth="1"/>
    <col min="3085" max="3085" width="8" style="394" customWidth="1"/>
    <col min="3086" max="3086" width="2" style="394" customWidth="1"/>
    <col min="3087" max="3087" width="8.42578125" style="394" customWidth="1"/>
    <col min="3088" max="3088" width="10" style="394" customWidth="1"/>
    <col min="3089" max="3089" width="9.5703125" style="394" customWidth="1"/>
    <col min="3090" max="3090" width="4.7109375" style="394" customWidth="1"/>
    <col min="3091" max="3091" width="8.42578125" style="394" customWidth="1"/>
    <col min="3092" max="3092" width="2.42578125" style="394" customWidth="1"/>
    <col min="3093" max="3093" width="8.42578125" style="394" customWidth="1"/>
    <col min="3094" max="3094" width="9.42578125" style="394" customWidth="1"/>
    <col min="3095" max="3095" width="9.5703125" style="394" customWidth="1"/>
    <col min="3096" max="3096" width="4.5703125" style="394" customWidth="1"/>
    <col min="3097" max="3097" width="7.5703125" style="394" customWidth="1"/>
    <col min="3098" max="3098" width="2.5703125" style="394" customWidth="1"/>
    <col min="3099" max="3099" width="8.42578125" style="394" customWidth="1"/>
    <col min="3100" max="3101" width="9.5703125" style="394" customWidth="1"/>
    <col min="3102" max="3325" width="9.140625" style="394"/>
    <col min="3326" max="3326" width="2" style="394" customWidth="1"/>
    <col min="3327" max="3327" width="3" style="394" customWidth="1"/>
    <col min="3328" max="3328" width="17.7109375" style="394" customWidth="1"/>
    <col min="3329" max="3329" width="8.5703125" style="394" customWidth="1"/>
    <col min="3330" max="3330" width="1.85546875" style="394" customWidth="1"/>
    <col min="3331" max="3331" width="8.42578125" style="394" customWidth="1"/>
    <col min="3332" max="3333" width="9.28515625" style="394" customWidth="1"/>
    <col min="3334" max="3334" width="4.85546875" style="394" customWidth="1"/>
    <col min="3335" max="3335" width="7.42578125" style="394" customWidth="1"/>
    <col min="3336" max="3336" width="2" style="394" customWidth="1"/>
    <col min="3337" max="3337" width="8.42578125" style="394" customWidth="1"/>
    <col min="3338" max="3339" width="9.5703125" style="394" customWidth="1"/>
    <col min="3340" max="3340" width="5" style="394" customWidth="1"/>
    <col min="3341" max="3341" width="8" style="394" customWidth="1"/>
    <col min="3342" max="3342" width="2" style="394" customWidth="1"/>
    <col min="3343" max="3343" width="8.42578125" style="394" customWidth="1"/>
    <col min="3344" max="3344" width="10" style="394" customWidth="1"/>
    <col min="3345" max="3345" width="9.5703125" style="394" customWidth="1"/>
    <col min="3346" max="3346" width="4.7109375" style="394" customWidth="1"/>
    <col min="3347" max="3347" width="8.42578125" style="394" customWidth="1"/>
    <col min="3348" max="3348" width="2.42578125" style="394" customWidth="1"/>
    <col min="3349" max="3349" width="8.42578125" style="394" customWidth="1"/>
    <col min="3350" max="3350" width="9.42578125" style="394" customWidth="1"/>
    <col min="3351" max="3351" width="9.5703125" style="394" customWidth="1"/>
    <col min="3352" max="3352" width="4.5703125" style="394" customWidth="1"/>
    <col min="3353" max="3353" width="7.5703125" style="394" customWidth="1"/>
    <col min="3354" max="3354" width="2.5703125" style="394" customWidth="1"/>
    <col min="3355" max="3355" width="8.42578125" style="394" customWidth="1"/>
    <col min="3356" max="3357" width="9.5703125" style="394" customWidth="1"/>
    <col min="3358" max="3581" width="9.140625" style="394"/>
    <col min="3582" max="3582" width="2" style="394" customWidth="1"/>
    <col min="3583" max="3583" width="3" style="394" customWidth="1"/>
    <col min="3584" max="3584" width="17.7109375" style="394" customWidth="1"/>
    <col min="3585" max="3585" width="8.5703125" style="394" customWidth="1"/>
    <col min="3586" max="3586" width="1.85546875" style="394" customWidth="1"/>
    <col min="3587" max="3587" width="8.42578125" style="394" customWidth="1"/>
    <col min="3588" max="3589" width="9.28515625" style="394" customWidth="1"/>
    <col min="3590" max="3590" width="4.85546875" style="394" customWidth="1"/>
    <col min="3591" max="3591" width="7.42578125" style="394" customWidth="1"/>
    <col min="3592" max="3592" width="2" style="394" customWidth="1"/>
    <col min="3593" max="3593" width="8.42578125" style="394" customWidth="1"/>
    <col min="3594" max="3595" width="9.5703125" style="394" customWidth="1"/>
    <col min="3596" max="3596" width="5" style="394" customWidth="1"/>
    <col min="3597" max="3597" width="8" style="394" customWidth="1"/>
    <col min="3598" max="3598" width="2" style="394" customWidth="1"/>
    <col min="3599" max="3599" width="8.42578125" style="394" customWidth="1"/>
    <col min="3600" max="3600" width="10" style="394" customWidth="1"/>
    <col min="3601" max="3601" width="9.5703125" style="394" customWidth="1"/>
    <col min="3602" max="3602" width="4.7109375" style="394" customWidth="1"/>
    <col min="3603" max="3603" width="8.42578125" style="394" customWidth="1"/>
    <col min="3604" max="3604" width="2.42578125" style="394" customWidth="1"/>
    <col min="3605" max="3605" width="8.42578125" style="394" customWidth="1"/>
    <col min="3606" max="3606" width="9.42578125" style="394" customWidth="1"/>
    <col min="3607" max="3607" width="9.5703125" style="394" customWidth="1"/>
    <col min="3608" max="3608" width="4.5703125" style="394" customWidth="1"/>
    <col min="3609" max="3609" width="7.5703125" style="394" customWidth="1"/>
    <col min="3610" max="3610" width="2.5703125" style="394" customWidth="1"/>
    <col min="3611" max="3611" width="8.42578125" style="394" customWidth="1"/>
    <col min="3612" max="3613" width="9.5703125" style="394" customWidth="1"/>
    <col min="3614" max="3837" width="9.140625" style="394"/>
    <col min="3838" max="3838" width="2" style="394" customWidth="1"/>
    <col min="3839" max="3839" width="3" style="394" customWidth="1"/>
    <col min="3840" max="3840" width="17.7109375" style="394" customWidth="1"/>
    <col min="3841" max="3841" width="8.5703125" style="394" customWidth="1"/>
    <col min="3842" max="3842" width="1.85546875" style="394" customWidth="1"/>
    <col min="3843" max="3843" width="8.42578125" style="394" customWidth="1"/>
    <col min="3844" max="3845" width="9.28515625" style="394" customWidth="1"/>
    <col min="3846" max="3846" width="4.85546875" style="394" customWidth="1"/>
    <col min="3847" max="3847" width="7.42578125" style="394" customWidth="1"/>
    <col min="3848" max="3848" width="2" style="394" customWidth="1"/>
    <col min="3849" max="3849" width="8.42578125" style="394" customWidth="1"/>
    <col min="3850" max="3851" width="9.5703125" style="394" customWidth="1"/>
    <col min="3852" max="3852" width="5" style="394" customWidth="1"/>
    <col min="3853" max="3853" width="8" style="394" customWidth="1"/>
    <col min="3854" max="3854" width="2" style="394" customWidth="1"/>
    <col min="3855" max="3855" width="8.42578125" style="394" customWidth="1"/>
    <col min="3856" max="3856" width="10" style="394" customWidth="1"/>
    <col min="3857" max="3857" width="9.5703125" style="394" customWidth="1"/>
    <col min="3858" max="3858" width="4.7109375" style="394" customWidth="1"/>
    <col min="3859" max="3859" width="8.42578125" style="394" customWidth="1"/>
    <col min="3860" max="3860" width="2.42578125" style="394" customWidth="1"/>
    <col min="3861" max="3861" width="8.42578125" style="394" customWidth="1"/>
    <col min="3862" max="3862" width="9.42578125" style="394" customWidth="1"/>
    <col min="3863" max="3863" width="9.5703125" style="394" customWidth="1"/>
    <col min="3864" max="3864" width="4.5703125" style="394" customWidth="1"/>
    <col min="3865" max="3865" width="7.5703125" style="394" customWidth="1"/>
    <col min="3866" max="3866" width="2.5703125" style="394" customWidth="1"/>
    <col min="3867" max="3867" width="8.42578125" style="394" customWidth="1"/>
    <col min="3868" max="3869" width="9.5703125" style="394" customWidth="1"/>
    <col min="3870" max="4093" width="9.140625" style="394"/>
    <col min="4094" max="4094" width="2" style="394" customWidth="1"/>
    <col min="4095" max="4095" width="3" style="394" customWidth="1"/>
    <col min="4096" max="4096" width="17.7109375" style="394" customWidth="1"/>
    <col min="4097" max="4097" width="8.5703125" style="394" customWidth="1"/>
    <col min="4098" max="4098" width="1.85546875" style="394" customWidth="1"/>
    <col min="4099" max="4099" width="8.42578125" style="394" customWidth="1"/>
    <col min="4100" max="4101" width="9.28515625" style="394" customWidth="1"/>
    <col min="4102" max="4102" width="4.85546875" style="394" customWidth="1"/>
    <col min="4103" max="4103" width="7.42578125" style="394" customWidth="1"/>
    <col min="4104" max="4104" width="2" style="394" customWidth="1"/>
    <col min="4105" max="4105" width="8.42578125" style="394" customWidth="1"/>
    <col min="4106" max="4107" width="9.5703125" style="394" customWidth="1"/>
    <col min="4108" max="4108" width="5" style="394" customWidth="1"/>
    <col min="4109" max="4109" width="8" style="394" customWidth="1"/>
    <col min="4110" max="4110" width="2" style="394" customWidth="1"/>
    <col min="4111" max="4111" width="8.42578125" style="394" customWidth="1"/>
    <col min="4112" max="4112" width="10" style="394" customWidth="1"/>
    <col min="4113" max="4113" width="9.5703125" style="394" customWidth="1"/>
    <col min="4114" max="4114" width="4.7109375" style="394" customWidth="1"/>
    <col min="4115" max="4115" width="8.42578125" style="394" customWidth="1"/>
    <col min="4116" max="4116" width="2.42578125" style="394" customWidth="1"/>
    <col min="4117" max="4117" width="8.42578125" style="394" customWidth="1"/>
    <col min="4118" max="4118" width="9.42578125" style="394" customWidth="1"/>
    <col min="4119" max="4119" width="9.5703125" style="394" customWidth="1"/>
    <col min="4120" max="4120" width="4.5703125" style="394" customWidth="1"/>
    <col min="4121" max="4121" width="7.5703125" style="394" customWidth="1"/>
    <col min="4122" max="4122" width="2.5703125" style="394" customWidth="1"/>
    <col min="4123" max="4123" width="8.42578125" style="394" customWidth="1"/>
    <col min="4124" max="4125" width="9.5703125" style="394" customWidth="1"/>
    <col min="4126" max="4349" width="9.140625" style="394"/>
    <col min="4350" max="4350" width="2" style="394" customWidth="1"/>
    <col min="4351" max="4351" width="3" style="394" customWidth="1"/>
    <col min="4352" max="4352" width="17.7109375" style="394" customWidth="1"/>
    <col min="4353" max="4353" width="8.5703125" style="394" customWidth="1"/>
    <col min="4354" max="4354" width="1.85546875" style="394" customWidth="1"/>
    <col min="4355" max="4355" width="8.42578125" style="394" customWidth="1"/>
    <col min="4356" max="4357" width="9.28515625" style="394" customWidth="1"/>
    <col min="4358" max="4358" width="4.85546875" style="394" customWidth="1"/>
    <col min="4359" max="4359" width="7.42578125" style="394" customWidth="1"/>
    <col min="4360" max="4360" width="2" style="394" customWidth="1"/>
    <col min="4361" max="4361" width="8.42578125" style="394" customWidth="1"/>
    <col min="4362" max="4363" width="9.5703125" style="394" customWidth="1"/>
    <col min="4364" max="4364" width="5" style="394" customWidth="1"/>
    <col min="4365" max="4365" width="8" style="394" customWidth="1"/>
    <col min="4366" max="4366" width="2" style="394" customWidth="1"/>
    <col min="4367" max="4367" width="8.42578125" style="394" customWidth="1"/>
    <col min="4368" max="4368" width="10" style="394" customWidth="1"/>
    <col min="4369" max="4369" width="9.5703125" style="394" customWidth="1"/>
    <col min="4370" max="4370" width="4.7109375" style="394" customWidth="1"/>
    <col min="4371" max="4371" width="8.42578125" style="394" customWidth="1"/>
    <col min="4372" max="4372" width="2.42578125" style="394" customWidth="1"/>
    <col min="4373" max="4373" width="8.42578125" style="394" customWidth="1"/>
    <col min="4374" max="4374" width="9.42578125" style="394" customWidth="1"/>
    <col min="4375" max="4375" width="9.5703125" style="394" customWidth="1"/>
    <col min="4376" max="4376" width="4.5703125" style="394" customWidth="1"/>
    <col min="4377" max="4377" width="7.5703125" style="394" customWidth="1"/>
    <col min="4378" max="4378" width="2.5703125" style="394" customWidth="1"/>
    <col min="4379" max="4379" width="8.42578125" style="394" customWidth="1"/>
    <col min="4380" max="4381" width="9.5703125" style="394" customWidth="1"/>
    <col min="4382" max="4605" width="9.140625" style="394"/>
    <col min="4606" max="4606" width="2" style="394" customWidth="1"/>
    <col min="4607" max="4607" width="3" style="394" customWidth="1"/>
    <col min="4608" max="4608" width="17.7109375" style="394" customWidth="1"/>
    <col min="4609" max="4609" width="8.5703125" style="394" customWidth="1"/>
    <col min="4610" max="4610" width="1.85546875" style="394" customWidth="1"/>
    <col min="4611" max="4611" width="8.42578125" style="394" customWidth="1"/>
    <col min="4612" max="4613" width="9.28515625" style="394" customWidth="1"/>
    <col min="4614" max="4614" width="4.85546875" style="394" customWidth="1"/>
    <col min="4615" max="4615" width="7.42578125" style="394" customWidth="1"/>
    <col min="4616" max="4616" width="2" style="394" customWidth="1"/>
    <col min="4617" max="4617" width="8.42578125" style="394" customWidth="1"/>
    <col min="4618" max="4619" width="9.5703125" style="394" customWidth="1"/>
    <col min="4620" max="4620" width="5" style="394" customWidth="1"/>
    <col min="4621" max="4621" width="8" style="394" customWidth="1"/>
    <col min="4622" max="4622" width="2" style="394" customWidth="1"/>
    <col min="4623" max="4623" width="8.42578125" style="394" customWidth="1"/>
    <col min="4624" max="4624" width="10" style="394" customWidth="1"/>
    <col min="4625" max="4625" width="9.5703125" style="394" customWidth="1"/>
    <col min="4626" max="4626" width="4.7109375" style="394" customWidth="1"/>
    <col min="4627" max="4627" width="8.42578125" style="394" customWidth="1"/>
    <col min="4628" max="4628" width="2.42578125" style="394" customWidth="1"/>
    <col min="4629" max="4629" width="8.42578125" style="394" customWidth="1"/>
    <col min="4630" max="4630" width="9.42578125" style="394" customWidth="1"/>
    <col min="4631" max="4631" width="9.5703125" style="394" customWidth="1"/>
    <col min="4632" max="4632" width="4.5703125" style="394" customWidth="1"/>
    <col min="4633" max="4633" width="7.5703125" style="394" customWidth="1"/>
    <col min="4634" max="4634" width="2.5703125" style="394" customWidth="1"/>
    <col min="4635" max="4635" width="8.42578125" style="394" customWidth="1"/>
    <col min="4636" max="4637" width="9.5703125" style="394" customWidth="1"/>
    <col min="4638" max="4861" width="9.140625" style="394"/>
    <col min="4862" max="4862" width="2" style="394" customWidth="1"/>
    <col min="4863" max="4863" width="3" style="394" customWidth="1"/>
    <col min="4864" max="4864" width="17.7109375" style="394" customWidth="1"/>
    <col min="4865" max="4865" width="8.5703125" style="394" customWidth="1"/>
    <col min="4866" max="4866" width="1.85546875" style="394" customWidth="1"/>
    <col min="4867" max="4867" width="8.42578125" style="394" customWidth="1"/>
    <col min="4868" max="4869" width="9.28515625" style="394" customWidth="1"/>
    <col min="4870" max="4870" width="4.85546875" style="394" customWidth="1"/>
    <col min="4871" max="4871" width="7.42578125" style="394" customWidth="1"/>
    <col min="4872" max="4872" width="2" style="394" customWidth="1"/>
    <col min="4873" max="4873" width="8.42578125" style="394" customWidth="1"/>
    <col min="4874" max="4875" width="9.5703125" style="394" customWidth="1"/>
    <col min="4876" max="4876" width="5" style="394" customWidth="1"/>
    <col min="4877" max="4877" width="8" style="394" customWidth="1"/>
    <col min="4878" max="4878" width="2" style="394" customWidth="1"/>
    <col min="4879" max="4879" width="8.42578125" style="394" customWidth="1"/>
    <col min="4880" max="4880" width="10" style="394" customWidth="1"/>
    <col min="4881" max="4881" width="9.5703125" style="394" customWidth="1"/>
    <col min="4882" max="4882" width="4.7109375" style="394" customWidth="1"/>
    <col min="4883" max="4883" width="8.42578125" style="394" customWidth="1"/>
    <col min="4884" max="4884" width="2.42578125" style="394" customWidth="1"/>
    <col min="4885" max="4885" width="8.42578125" style="394" customWidth="1"/>
    <col min="4886" max="4886" width="9.42578125" style="394" customWidth="1"/>
    <col min="4887" max="4887" width="9.5703125" style="394" customWidth="1"/>
    <col min="4888" max="4888" width="4.5703125" style="394" customWidth="1"/>
    <col min="4889" max="4889" width="7.5703125" style="394" customWidth="1"/>
    <col min="4890" max="4890" width="2.5703125" style="394" customWidth="1"/>
    <col min="4891" max="4891" width="8.42578125" style="394" customWidth="1"/>
    <col min="4892" max="4893" width="9.5703125" style="394" customWidth="1"/>
    <col min="4894" max="5117" width="9.140625" style="394"/>
    <col min="5118" max="5118" width="2" style="394" customWidth="1"/>
    <col min="5119" max="5119" width="3" style="394" customWidth="1"/>
    <col min="5120" max="5120" width="17.7109375" style="394" customWidth="1"/>
    <col min="5121" max="5121" width="8.5703125" style="394" customWidth="1"/>
    <col min="5122" max="5122" width="1.85546875" style="394" customWidth="1"/>
    <col min="5123" max="5123" width="8.42578125" style="394" customWidth="1"/>
    <col min="5124" max="5125" width="9.28515625" style="394" customWidth="1"/>
    <col min="5126" max="5126" width="4.85546875" style="394" customWidth="1"/>
    <col min="5127" max="5127" width="7.42578125" style="394" customWidth="1"/>
    <col min="5128" max="5128" width="2" style="394" customWidth="1"/>
    <col min="5129" max="5129" width="8.42578125" style="394" customWidth="1"/>
    <col min="5130" max="5131" width="9.5703125" style="394" customWidth="1"/>
    <col min="5132" max="5132" width="5" style="394" customWidth="1"/>
    <col min="5133" max="5133" width="8" style="394" customWidth="1"/>
    <col min="5134" max="5134" width="2" style="394" customWidth="1"/>
    <col min="5135" max="5135" width="8.42578125" style="394" customWidth="1"/>
    <col min="5136" max="5136" width="10" style="394" customWidth="1"/>
    <col min="5137" max="5137" width="9.5703125" style="394" customWidth="1"/>
    <col min="5138" max="5138" width="4.7109375" style="394" customWidth="1"/>
    <col min="5139" max="5139" width="8.42578125" style="394" customWidth="1"/>
    <col min="5140" max="5140" width="2.42578125" style="394" customWidth="1"/>
    <col min="5141" max="5141" width="8.42578125" style="394" customWidth="1"/>
    <col min="5142" max="5142" width="9.42578125" style="394" customWidth="1"/>
    <col min="5143" max="5143" width="9.5703125" style="394" customWidth="1"/>
    <col min="5144" max="5144" width="4.5703125" style="394" customWidth="1"/>
    <col min="5145" max="5145" width="7.5703125" style="394" customWidth="1"/>
    <col min="5146" max="5146" width="2.5703125" style="394" customWidth="1"/>
    <col min="5147" max="5147" width="8.42578125" style="394" customWidth="1"/>
    <col min="5148" max="5149" width="9.5703125" style="394" customWidth="1"/>
    <col min="5150" max="5373" width="9.140625" style="394"/>
    <col min="5374" max="5374" width="2" style="394" customWidth="1"/>
    <col min="5375" max="5375" width="3" style="394" customWidth="1"/>
    <col min="5376" max="5376" width="17.7109375" style="394" customWidth="1"/>
    <col min="5377" max="5377" width="8.5703125" style="394" customWidth="1"/>
    <col min="5378" max="5378" width="1.85546875" style="394" customWidth="1"/>
    <col min="5379" max="5379" width="8.42578125" style="394" customWidth="1"/>
    <col min="5380" max="5381" width="9.28515625" style="394" customWidth="1"/>
    <col min="5382" max="5382" width="4.85546875" style="394" customWidth="1"/>
    <col min="5383" max="5383" width="7.42578125" style="394" customWidth="1"/>
    <col min="5384" max="5384" width="2" style="394" customWidth="1"/>
    <col min="5385" max="5385" width="8.42578125" style="394" customWidth="1"/>
    <col min="5386" max="5387" width="9.5703125" style="394" customWidth="1"/>
    <col min="5388" max="5388" width="5" style="394" customWidth="1"/>
    <col min="5389" max="5389" width="8" style="394" customWidth="1"/>
    <col min="5390" max="5390" width="2" style="394" customWidth="1"/>
    <col min="5391" max="5391" width="8.42578125" style="394" customWidth="1"/>
    <col min="5392" max="5392" width="10" style="394" customWidth="1"/>
    <col min="5393" max="5393" width="9.5703125" style="394" customWidth="1"/>
    <col min="5394" max="5394" width="4.7109375" style="394" customWidth="1"/>
    <col min="5395" max="5395" width="8.42578125" style="394" customWidth="1"/>
    <col min="5396" max="5396" width="2.42578125" style="394" customWidth="1"/>
    <col min="5397" max="5397" width="8.42578125" style="394" customWidth="1"/>
    <col min="5398" max="5398" width="9.42578125" style="394" customWidth="1"/>
    <col min="5399" max="5399" width="9.5703125" style="394" customWidth="1"/>
    <col min="5400" max="5400" width="4.5703125" style="394" customWidth="1"/>
    <col min="5401" max="5401" width="7.5703125" style="394" customWidth="1"/>
    <col min="5402" max="5402" width="2.5703125" style="394" customWidth="1"/>
    <col min="5403" max="5403" width="8.42578125" style="394" customWidth="1"/>
    <col min="5404" max="5405" width="9.5703125" style="394" customWidth="1"/>
    <col min="5406" max="5629" width="9.140625" style="394"/>
    <col min="5630" max="5630" width="2" style="394" customWidth="1"/>
    <col min="5631" max="5631" width="3" style="394" customWidth="1"/>
    <col min="5632" max="5632" width="17.7109375" style="394" customWidth="1"/>
    <col min="5633" max="5633" width="8.5703125" style="394" customWidth="1"/>
    <col min="5634" max="5634" width="1.85546875" style="394" customWidth="1"/>
    <col min="5635" max="5635" width="8.42578125" style="394" customWidth="1"/>
    <col min="5636" max="5637" width="9.28515625" style="394" customWidth="1"/>
    <col min="5638" max="5638" width="4.85546875" style="394" customWidth="1"/>
    <col min="5639" max="5639" width="7.42578125" style="394" customWidth="1"/>
    <col min="5640" max="5640" width="2" style="394" customWidth="1"/>
    <col min="5641" max="5641" width="8.42578125" style="394" customWidth="1"/>
    <col min="5642" max="5643" width="9.5703125" style="394" customWidth="1"/>
    <col min="5644" max="5644" width="5" style="394" customWidth="1"/>
    <col min="5645" max="5645" width="8" style="394" customWidth="1"/>
    <col min="5646" max="5646" width="2" style="394" customWidth="1"/>
    <col min="5647" max="5647" width="8.42578125" style="394" customWidth="1"/>
    <col min="5648" max="5648" width="10" style="394" customWidth="1"/>
    <col min="5649" max="5649" width="9.5703125" style="394" customWidth="1"/>
    <col min="5650" max="5650" width="4.7109375" style="394" customWidth="1"/>
    <col min="5651" max="5651" width="8.42578125" style="394" customWidth="1"/>
    <col min="5652" max="5652" width="2.42578125" style="394" customWidth="1"/>
    <col min="5653" max="5653" width="8.42578125" style="394" customWidth="1"/>
    <col min="5654" max="5654" width="9.42578125" style="394" customWidth="1"/>
    <col min="5655" max="5655" width="9.5703125" style="394" customWidth="1"/>
    <col min="5656" max="5656" width="4.5703125" style="394" customWidth="1"/>
    <col min="5657" max="5657" width="7.5703125" style="394" customWidth="1"/>
    <col min="5658" max="5658" width="2.5703125" style="394" customWidth="1"/>
    <col min="5659" max="5659" width="8.42578125" style="394" customWidth="1"/>
    <col min="5660" max="5661" width="9.5703125" style="394" customWidth="1"/>
    <col min="5662" max="5885" width="9.140625" style="394"/>
    <col min="5886" max="5886" width="2" style="394" customWidth="1"/>
    <col min="5887" max="5887" width="3" style="394" customWidth="1"/>
    <col min="5888" max="5888" width="17.7109375" style="394" customWidth="1"/>
    <col min="5889" max="5889" width="8.5703125" style="394" customWidth="1"/>
    <col min="5890" max="5890" width="1.85546875" style="394" customWidth="1"/>
    <col min="5891" max="5891" width="8.42578125" style="394" customWidth="1"/>
    <col min="5892" max="5893" width="9.28515625" style="394" customWidth="1"/>
    <col min="5894" max="5894" width="4.85546875" style="394" customWidth="1"/>
    <col min="5895" max="5895" width="7.42578125" style="394" customWidth="1"/>
    <col min="5896" max="5896" width="2" style="394" customWidth="1"/>
    <col min="5897" max="5897" width="8.42578125" style="394" customWidth="1"/>
    <col min="5898" max="5899" width="9.5703125" style="394" customWidth="1"/>
    <col min="5900" max="5900" width="5" style="394" customWidth="1"/>
    <col min="5901" max="5901" width="8" style="394" customWidth="1"/>
    <col min="5902" max="5902" width="2" style="394" customWidth="1"/>
    <col min="5903" max="5903" width="8.42578125" style="394" customWidth="1"/>
    <col min="5904" max="5904" width="10" style="394" customWidth="1"/>
    <col min="5905" max="5905" width="9.5703125" style="394" customWidth="1"/>
    <col min="5906" max="5906" width="4.7109375" style="394" customWidth="1"/>
    <col min="5907" max="5907" width="8.42578125" style="394" customWidth="1"/>
    <col min="5908" max="5908" width="2.42578125" style="394" customWidth="1"/>
    <col min="5909" max="5909" width="8.42578125" style="394" customWidth="1"/>
    <col min="5910" max="5910" width="9.42578125" style="394" customWidth="1"/>
    <col min="5911" max="5911" width="9.5703125" style="394" customWidth="1"/>
    <col min="5912" max="5912" width="4.5703125" style="394" customWidth="1"/>
    <col min="5913" max="5913" width="7.5703125" style="394" customWidth="1"/>
    <col min="5914" max="5914" width="2.5703125" style="394" customWidth="1"/>
    <col min="5915" max="5915" width="8.42578125" style="394" customWidth="1"/>
    <col min="5916" max="5917" width="9.5703125" style="394" customWidth="1"/>
    <col min="5918" max="6141" width="9.140625" style="394"/>
    <col min="6142" max="6142" width="2" style="394" customWidth="1"/>
    <col min="6143" max="6143" width="3" style="394" customWidth="1"/>
    <col min="6144" max="6144" width="17.7109375" style="394" customWidth="1"/>
    <col min="6145" max="6145" width="8.5703125" style="394" customWidth="1"/>
    <col min="6146" max="6146" width="1.85546875" style="394" customWidth="1"/>
    <col min="6147" max="6147" width="8.42578125" style="394" customWidth="1"/>
    <col min="6148" max="6149" width="9.28515625" style="394" customWidth="1"/>
    <col min="6150" max="6150" width="4.85546875" style="394" customWidth="1"/>
    <col min="6151" max="6151" width="7.42578125" style="394" customWidth="1"/>
    <col min="6152" max="6152" width="2" style="394" customWidth="1"/>
    <col min="6153" max="6153" width="8.42578125" style="394" customWidth="1"/>
    <col min="6154" max="6155" width="9.5703125" style="394" customWidth="1"/>
    <col min="6156" max="6156" width="5" style="394" customWidth="1"/>
    <col min="6157" max="6157" width="8" style="394" customWidth="1"/>
    <col min="6158" max="6158" width="2" style="394" customWidth="1"/>
    <col min="6159" max="6159" width="8.42578125" style="394" customWidth="1"/>
    <col min="6160" max="6160" width="10" style="394" customWidth="1"/>
    <col min="6161" max="6161" width="9.5703125" style="394" customWidth="1"/>
    <col min="6162" max="6162" width="4.7109375" style="394" customWidth="1"/>
    <col min="6163" max="6163" width="8.42578125" style="394" customWidth="1"/>
    <col min="6164" max="6164" width="2.42578125" style="394" customWidth="1"/>
    <col min="6165" max="6165" width="8.42578125" style="394" customWidth="1"/>
    <col min="6166" max="6166" width="9.42578125" style="394" customWidth="1"/>
    <col min="6167" max="6167" width="9.5703125" style="394" customWidth="1"/>
    <col min="6168" max="6168" width="4.5703125" style="394" customWidth="1"/>
    <col min="6169" max="6169" width="7.5703125" style="394" customWidth="1"/>
    <col min="6170" max="6170" width="2.5703125" style="394" customWidth="1"/>
    <col min="6171" max="6171" width="8.42578125" style="394" customWidth="1"/>
    <col min="6172" max="6173" width="9.5703125" style="394" customWidth="1"/>
    <col min="6174" max="6397" width="9.140625" style="394"/>
    <col min="6398" max="6398" width="2" style="394" customWidth="1"/>
    <col min="6399" max="6399" width="3" style="394" customWidth="1"/>
    <col min="6400" max="6400" width="17.7109375" style="394" customWidth="1"/>
    <col min="6401" max="6401" width="8.5703125" style="394" customWidth="1"/>
    <col min="6402" max="6402" width="1.85546875" style="394" customWidth="1"/>
    <col min="6403" max="6403" width="8.42578125" style="394" customWidth="1"/>
    <col min="6404" max="6405" width="9.28515625" style="394" customWidth="1"/>
    <col min="6406" max="6406" width="4.85546875" style="394" customWidth="1"/>
    <col min="6407" max="6407" width="7.42578125" style="394" customWidth="1"/>
    <col min="6408" max="6408" width="2" style="394" customWidth="1"/>
    <col min="6409" max="6409" width="8.42578125" style="394" customWidth="1"/>
    <col min="6410" max="6411" width="9.5703125" style="394" customWidth="1"/>
    <col min="6412" max="6412" width="5" style="394" customWidth="1"/>
    <col min="6413" max="6413" width="8" style="394" customWidth="1"/>
    <col min="6414" max="6414" width="2" style="394" customWidth="1"/>
    <col min="6415" max="6415" width="8.42578125" style="394" customWidth="1"/>
    <col min="6416" max="6416" width="10" style="394" customWidth="1"/>
    <col min="6417" max="6417" width="9.5703125" style="394" customWidth="1"/>
    <col min="6418" max="6418" width="4.7109375" style="394" customWidth="1"/>
    <col min="6419" max="6419" width="8.42578125" style="394" customWidth="1"/>
    <col min="6420" max="6420" width="2.42578125" style="394" customWidth="1"/>
    <col min="6421" max="6421" width="8.42578125" style="394" customWidth="1"/>
    <col min="6422" max="6422" width="9.42578125" style="394" customWidth="1"/>
    <col min="6423" max="6423" width="9.5703125" style="394" customWidth="1"/>
    <col min="6424" max="6424" width="4.5703125" style="394" customWidth="1"/>
    <col min="6425" max="6425" width="7.5703125" style="394" customWidth="1"/>
    <col min="6426" max="6426" width="2.5703125" style="394" customWidth="1"/>
    <col min="6427" max="6427" width="8.42578125" style="394" customWidth="1"/>
    <col min="6428" max="6429" width="9.5703125" style="394" customWidth="1"/>
    <col min="6430" max="6653" width="9.140625" style="394"/>
    <col min="6654" max="6654" width="2" style="394" customWidth="1"/>
    <col min="6655" max="6655" width="3" style="394" customWidth="1"/>
    <col min="6656" max="6656" width="17.7109375" style="394" customWidth="1"/>
    <col min="6657" max="6657" width="8.5703125" style="394" customWidth="1"/>
    <col min="6658" max="6658" width="1.85546875" style="394" customWidth="1"/>
    <col min="6659" max="6659" width="8.42578125" style="394" customWidth="1"/>
    <col min="6660" max="6661" width="9.28515625" style="394" customWidth="1"/>
    <col min="6662" max="6662" width="4.85546875" style="394" customWidth="1"/>
    <col min="6663" max="6663" width="7.42578125" style="394" customWidth="1"/>
    <col min="6664" max="6664" width="2" style="394" customWidth="1"/>
    <col min="6665" max="6665" width="8.42578125" style="394" customWidth="1"/>
    <col min="6666" max="6667" width="9.5703125" style="394" customWidth="1"/>
    <col min="6668" max="6668" width="5" style="394" customWidth="1"/>
    <col min="6669" max="6669" width="8" style="394" customWidth="1"/>
    <col min="6670" max="6670" width="2" style="394" customWidth="1"/>
    <col min="6671" max="6671" width="8.42578125" style="394" customWidth="1"/>
    <col min="6672" max="6672" width="10" style="394" customWidth="1"/>
    <col min="6673" max="6673" width="9.5703125" style="394" customWidth="1"/>
    <col min="6674" max="6674" width="4.7109375" style="394" customWidth="1"/>
    <col min="6675" max="6675" width="8.42578125" style="394" customWidth="1"/>
    <col min="6676" max="6676" width="2.42578125" style="394" customWidth="1"/>
    <col min="6677" max="6677" width="8.42578125" style="394" customWidth="1"/>
    <col min="6678" max="6678" width="9.42578125" style="394" customWidth="1"/>
    <col min="6679" max="6679" width="9.5703125" style="394" customWidth="1"/>
    <col min="6680" max="6680" width="4.5703125" style="394" customWidth="1"/>
    <col min="6681" max="6681" width="7.5703125" style="394" customWidth="1"/>
    <col min="6682" max="6682" width="2.5703125" style="394" customWidth="1"/>
    <col min="6683" max="6683" width="8.42578125" style="394" customWidth="1"/>
    <col min="6684" max="6685" width="9.5703125" style="394" customWidth="1"/>
    <col min="6686" max="6909" width="9.140625" style="394"/>
    <col min="6910" max="6910" width="2" style="394" customWidth="1"/>
    <col min="6911" max="6911" width="3" style="394" customWidth="1"/>
    <col min="6912" max="6912" width="17.7109375" style="394" customWidth="1"/>
    <col min="6913" max="6913" width="8.5703125" style="394" customWidth="1"/>
    <col min="6914" max="6914" width="1.85546875" style="394" customWidth="1"/>
    <col min="6915" max="6915" width="8.42578125" style="394" customWidth="1"/>
    <col min="6916" max="6917" width="9.28515625" style="394" customWidth="1"/>
    <col min="6918" max="6918" width="4.85546875" style="394" customWidth="1"/>
    <col min="6919" max="6919" width="7.42578125" style="394" customWidth="1"/>
    <col min="6920" max="6920" width="2" style="394" customWidth="1"/>
    <col min="6921" max="6921" width="8.42578125" style="394" customWidth="1"/>
    <col min="6922" max="6923" width="9.5703125" style="394" customWidth="1"/>
    <col min="6924" max="6924" width="5" style="394" customWidth="1"/>
    <col min="6925" max="6925" width="8" style="394" customWidth="1"/>
    <col min="6926" max="6926" width="2" style="394" customWidth="1"/>
    <col min="6927" max="6927" width="8.42578125" style="394" customWidth="1"/>
    <col min="6928" max="6928" width="10" style="394" customWidth="1"/>
    <col min="6929" max="6929" width="9.5703125" style="394" customWidth="1"/>
    <col min="6930" max="6930" width="4.7109375" style="394" customWidth="1"/>
    <col min="6931" max="6931" width="8.42578125" style="394" customWidth="1"/>
    <col min="6932" max="6932" width="2.42578125" style="394" customWidth="1"/>
    <col min="6933" max="6933" width="8.42578125" style="394" customWidth="1"/>
    <col min="6934" max="6934" width="9.42578125" style="394" customWidth="1"/>
    <col min="6935" max="6935" width="9.5703125" style="394" customWidth="1"/>
    <col min="6936" max="6936" width="4.5703125" style="394" customWidth="1"/>
    <col min="6937" max="6937" width="7.5703125" style="394" customWidth="1"/>
    <col min="6938" max="6938" width="2.5703125" style="394" customWidth="1"/>
    <col min="6939" max="6939" width="8.42578125" style="394" customWidth="1"/>
    <col min="6940" max="6941" width="9.5703125" style="394" customWidth="1"/>
    <col min="6942" max="7165" width="9.140625" style="394"/>
    <col min="7166" max="7166" width="2" style="394" customWidth="1"/>
    <col min="7167" max="7167" width="3" style="394" customWidth="1"/>
    <col min="7168" max="7168" width="17.7109375" style="394" customWidth="1"/>
    <col min="7169" max="7169" width="8.5703125" style="394" customWidth="1"/>
    <col min="7170" max="7170" width="1.85546875" style="394" customWidth="1"/>
    <col min="7171" max="7171" width="8.42578125" style="394" customWidth="1"/>
    <col min="7172" max="7173" width="9.28515625" style="394" customWidth="1"/>
    <col min="7174" max="7174" width="4.85546875" style="394" customWidth="1"/>
    <col min="7175" max="7175" width="7.42578125" style="394" customWidth="1"/>
    <col min="7176" max="7176" width="2" style="394" customWidth="1"/>
    <col min="7177" max="7177" width="8.42578125" style="394" customWidth="1"/>
    <col min="7178" max="7179" width="9.5703125" style="394" customWidth="1"/>
    <col min="7180" max="7180" width="5" style="394" customWidth="1"/>
    <col min="7181" max="7181" width="8" style="394" customWidth="1"/>
    <col min="7182" max="7182" width="2" style="394" customWidth="1"/>
    <col min="7183" max="7183" width="8.42578125" style="394" customWidth="1"/>
    <col min="7184" max="7184" width="10" style="394" customWidth="1"/>
    <col min="7185" max="7185" width="9.5703125" style="394" customWidth="1"/>
    <col min="7186" max="7186" width="4.7109375" style="394" customWidth="1"/>
    <col min="7187" max="7187" width="8.42578125" style="394" customWidth="1"/>
    <col min="7188" max="7188" width="2.42578125" style="394" customWidth="1"/>
    <col min="7189" max="7189" width="8.42578125" style="394" customWidth="1"/>
    <col min="7190" max="7190" width="9.42578125" style="394" customWidth="1"/>
    <col min="7191" max="7191" width="9.5703125" style="394" customWidth="1"/>
    <col min="7192" max="7192" width="4.5703125" style="394" customWidth="1"/>
    <col min="7193" max="7193" width="7.5703125" style="394" customWidth="1"/>
    <col min="7194" max="7194" width="2.5703125" style="394" customWidth="1"/>
    <col min="7195" max="7195" width="8.42578125" style="394" customWidth="1"/>
    <col min="7196" max="7197" width="9.5703125" style="394" customWidth="1"/>
    <col min="7198" max="7421" width="9.140625" style="394"/>
    <col min="7422" max="7422" width="2" style="394" customWidth="1"/>
    <col min="7423" max="7423" width="3" style="394" customWidth="1"/>
    <col min="7424" max="7424" width="17.7109375" style="394" customWidth="1"/>
    <col min="7425" max="7425" width="8.5703125" style="394" customWidth="1"/>
    <col min="7426" max="7426" width="1.85546875" style="394" customWidth="1"/>
    <col min="7427" max="7427" width="8.42578125" style="394" customWidth="1"/>
    <col min="7428" max="7429" width="9.28515625" style="394" customWidth="1"/>
    <col min="7430" max="7430" width="4.85546875" style="394" customWidth="1"/>
    <col min="7431" max="7431" width="7.42578125" style="394" customWidth="1"/>
    <col min="7432" max="7432" width="2" style="394" customWidth="1"/>
    <col min="7433" max="7433" width="8.42578125" style="394" customWidth="1"/>
    <col min="7434" max="7435" width="9.5703125" style="394" customWidth="1"/>
    <col min="7436" max="7436" width="5" style="394" customWidth="1"/>
    <col min="7437" max="7437" width="8" style="394" customWidth="1"/>
    <col min="7438" max="7438" width="2" style="394" customWidth="1"/>
    <col min="7439" max="7439" width="8.42578125" style="394" customWidth="1"/>
    <col min="7440" max="7440" width="10" style="394" customWidth="1"/>
    <col min="7441" max="7441" width="9.5703125" style="394" customWidth="1"/>
    <col min="7442" max="7442" width="4.7109375" style="394" customWidth="1"/>
    <col min="7443" max="7443" width="8.42578125" style="394" customWidth="1"/>
    <col min="7444" max="7444" width="2.42578125" style="394" customWidth="1"/>
    <col min="7445" max="7445" width="8.42578125" style="394" customWidth="1"/>
    <col min="7446" max="7446" width="9.42578125" style="394" customWidth="1"/>
    <col min="7447" max="7447" width="9.5703125" style="394" customWidth="1"/>
    <col min="7448" max="7448" width="4.5703125" style="394" customWidth="1"/>
    <col min="7449" max="7449" width="7.5703125" style="394" customWidth="1"/>
    <col min="7450" max="7450" width="2.5703125" style="394" customWidth="1"/>
    <col min="7451" max="7451" width="8.42578125" style="394" customWidth="1"/>
    <col min="7452" max="7453" width="9.5703125" style="394" customWidth="1"/>
    <col min="7454" max="7677" width="9.140625" style="394"/>
    <col min="7678" max="7678" width="2" style="394" customWidth="1"/>
    <col min="7679" max="7679" width="3" style="394" customWidth="1"/>
    <col min="7680" max="7680" width="17.7109375" style="394" customWidth="1"/>
    <col min="7681" max="7681" width="8.5703125" style="394" customWidth="1"/>
    <col min="7682" max="7682" width="1.85546875" style="394" customWidth="1"/>
    <col min="7683" max="7683" width="8.42578125" style="394" customWidth="1"/>
    <col min="7684" max="7685" width="9.28515625" style="394" customWidth="1"/>
    <col min="7686" max="7686" width="4.85546875" style="394" customWidth="1"/>
    <col min="7687" max="7687" width="7.42578125" style="394" customWidth="1"/>
    <col min="7688" max="7688" width="2" style="394" customWidth="1"/>
    <col min="7689" max="7689" width="8.42578125" style="394" customWidth="1"/>
    <col min="7690" max="7691" width="9.5703125" style="394" customWidth="1"/>
    <col min="7692" max="7692" width="5" style="394" customWidth="1"/>
    <col min="7693" max="7693" width="8" style="394" customWidth="1"/>
    <col min="7694" max="7694" width="2" style="394" customWidth="1"/>
    <col min="7695" max="7695" width="8.42578125" style="394" customWidth="1"/>
    <col min="7696" max="7696" width="10" style="394" customWidth="1"/>
    <col min="7697" max="7697" width="9.5703125" style="394" customWidth="1"/>
    <col min="7698" max="7698" width="4.7109375" style="394" customWidth="1"/>
    <col min="7699" max="7699" width="8.42578125" style="394" customWidth="1"/>
    <col min="7700" max="7700" width="2.42578125" style="394" customWidth="1"/>
    <col min="7701" max="7701" width="8.42578125" style="394" customWidth="1"/>
    <col min="7702" max="7702" width="9.42578125" style="394" customWidth="1"/>
    <col min="7703" max="7703" width="9.5703125" style="394" customWidth="1"/>
    <col min="7704" max="7704" width="4.5703125" style="394" customWidth="1"/>
    <col min="7705" max="7705" width="7.5703125" style="394" customWidth="1"/>
    <col min="7706" max="7706" width="2.5703125" style="394" customWidth="1"/>
    <col min="7707" max="7707" width="8.42578125" style="394" customWidth="1"/>
    <col min="7708" max="7709" width="9.5703125" style="394" customWidth="1"/>
    <col min="7710" max="7933" width="9.140625" style="394"/>
    <col min="7934" max="7934" width="2" style="394" customWidth="1"/>
    <col min="7935" max="7935" width="3" style="394" customWidth="1"/>
    <col min="7936" max="7936" width="17.7109375" style="394" customWidth="1"/>
    <col min="7937" max="7937" width="8.5703125" style="394" customWidth="1"/>
    <col min="7938" max="7938" width="1.85546875" style="394" customWidth="1"/>
    <col min="7939" max="7939" width="8.42578125" style="394" customWidth="1"/>
    <col min="7940" max="7941" width="9.28515625" style="394" customWidth="1"/>
    <col min="7942" max="7942" width="4.85546875" style="394" customWidth="1"/>
    <col min="7943" max="7943" width="7.42578125" style="394" customWidth="1"/>
    <col min="7944" max="7944" width="2" style="394" customWidth="1"/>
    <col min="7945" max="7945" width="8.42578125" style="394" customWidth="1"/>
    <col min="7946" max="7947" width="9.5703125" style="394" customWidth="1"/>
    <col min="7948" max="7948" width="5" style="394" customWidth="1"/>
    <col min="7949" max="7949" width="8" style="394" customWidth="1"/>
    <col min="7950" max="7950" width="2" style="394" customWidth="1"/>
    <col min="7951" max="7951" width="8.42578125" style="394" customWidth="1"/>
    <col min="7952" max="7952" width="10" style="394" customWidth="1"/>
    <col min="7953" max="7953" width="9.5703125" style="394" customWidth="1"/>
    <col min="7954" max="7954" width="4.7109375" style="394" customWidth="1"/>
    <col min="7955" max="7955" width="8.42578125" style="394" customWidth="1"/>
    <col min="7956" max="7956" width="2.42578125" style="394" customWidth="1"/>
    <col min="7957" max="7957" width="8.42578125" style="394" customWidth="1"/>
    <col min="7958" max="7958" width="9.42578125" style="394" customWidth="1"/>
    <col min="7959" max="7959" width="9.5703125" style="394" customWidth="1"/>
    <col min="7960" max="7960" width="4.5703125" style="394" customWidth="1"/>
    <col min="7961" max="7961" width="7.5703125" style="394" customWidth="1"/>
    <col min="7962" max="7962" width="2.5703125" style="394" customWidth="1"/>
    <col min="7963" max="7963" width="8.42578125" style="394" customWidth="1"/>
    <col min="7964" max="7965" width="9.5703125" style="394" customWidth="1"/>
    <col min="7966" max="8189" width="9.140625" style="394"/>
    <col min="8190" max="8190" width="2" style="394" customWidth="1"/>
    <col min="8191" max="8191" width="3" style="394" customWidth="1"/>
    <col min="8192" max="8192" width="17.7109375" style="394" customWidth="1"/>
    <col min="8193" max="8193" width="8.5703125" style="394" customWidth="1"/>
    <col min="8194" max="8194" width="1.85546875" style="394" customWidth="1"/>
    <col min="8195" max="8195" width="8.42578125" style="394" customWidth="1"/>
    <col min="8196" max="8197" width="9.28515625" style="394" customWidth="1"/>
    <col min="8198" max="8198" width="4.85546875" style="394" customWidth="1"/>
    <col min="8199" max="8199" width="7.42578125" style="394" customWidth="1"/>
    <col min="8200" max="8200" width="2" style="394" customWidth="1"/>
    <col min="8201" max="8201" width="8.42578125" style="394" customWidth="1"/>
    <col min="8202" max="8203" width="9.5703125" style="394" customWidth="1"/>
    <col min="8204" max="8204" width="5" style="394" customWidth="1"/>
    <col min="8205" max="8205" width="8" style="394" customWidth="1"/>
    <col min="8206" max="8206" width="2" style="394" customWidth="1"/>
    <col min="8207" max="8207" width="8.42578125" style="394" customWidth="1"/>
    <col min="8208" max="8208" width="10" style="394" customWidth="1"/>
    <col min="8209" max="8209" width="9.5703125" style="394" customWidth="1"/>
    <col min="8210" max="8210" width="4.7109375" style="394" customWidth="1"/>
    <col min="8211" max="8211" width="8.42578125" style="394" customWidth="1"/>
    <col min="8212" max="8212" width="2.42578125" style="394" customWidth="1"/>
    <col min="8213" max="8213" width="8.42578125" style="394" customWidth="1"/>
    <col min="8214" max="8214" width="9.42578125" style="394" customWidth="1"/>
    <col min="8215" max="8215" width="9.5703125" style="394" customWidth="1"/>
    <col min="8216" max="8216" width="4.5703125" style="394" customWidth="1"/>
    <col min="8217" max="8217" width="7.5703125" style="394" customWidth="1"/>
    <col min="8218" max="8218" width="2.5703125" style="394" customWidth="1"/>
    <col min="8219" max="8219" width="8.42578125" style="394" customWidth="1"/>
    <col min="8220" max="8221" width="9.5703125" style="394" customWidth="1"/>
    <col min="8222" max="8445" width="9.140625" style="394"/>
    <col min="8446" max="8446" width="2" style="394" customWidth="1"/>
    <col min="8447" max="8447" width="3" style="394" customWidth="1"/>
    <col min="8448" max="8448" width="17.7109375" style="394" customWidth="1"/>
    <col min="8449" max="8449" width="8.5703125" style="394" customWidth="1"/>
    <col min="8450" max="8450" width="1.85546875" style="394" customWidth="1"/>
    <col min="8451" max="8451" width="8.42578125" style="394" customWidth="1"/>
    <col min="8452" max="8453" width="9.28515625" style="394" customWidth="1"/>
    <col min="8454" max="8454" width="4.85546875" style="394" customWidth="1"/>
    <col min="8455" max="8455" width="7.42578125" style="394" customWidth="1"/>
    <col min="8456" max="8456" width="2" style="394" customWidth="1"/>
    <col min="8457" max="8457" width="8.42578125" style="394" customWidth="1"/>
    <col min="8458" max="8459" width="9.5703125" style="394" customWidth="1"/>
    <col min="8460" max="8460" width="5" style="394" customWidth="1"/>
    <col min="8461" max="8461" width="8" style="394" customWidth="1"/>
    <col min="8462" max="8462" width="2" style="394" customWidth="1"/>
    <col min="8463" max="8463" width="8.42578125" style="394" customWidth="1"/>
    <col min="8464" max="8464" width="10" style="394" customWidth="1"/>
    <col min="8465" max="8465" width="9.5703125" style="394" customWidth="1"/>
    <col min="8466" max="8466" width="4.7109375" style="394" customWidth="1"/>
    <col min="8467" max="8467" width="8.42578125" style="394" customWidth="1"/>
    <col min="8468" max="8468" width="2.42578125" style="394" customWidth="1"/>
    <col min="8469" max="8469" width="8.42578125" style="394" customWidth="1"/>
    <col min="8470" max="8470" width="9.42578125" style="394" customWidth="1"/>
    <col min="8471" max="8471" width="9.5703125" style="394" customWidth="1"/>
    <col min="8472" max="8472" width="4.5703125" style="394" customWidth="1"/>
    <col min="8473" max="8473" width="7.5703125" style="394" customWidth="1"/>
    <col min="8474" max="8474" width="2.5703125" style="394" customWidth="1"/>
    <col min="8475" max="8475" width="8.42578125" style="394" customWidth="1"/>
    <col min="8476" max="8477" width="9.5703125" style="394" customWidth="1"/>
    <col min="8478" max="8701" width="9.140625" style="394"/>
    <col min="8702" max="8702" width="2" style="394" customWidth="1"/>
    <col min="8703" max="8703" width="3" style="394" customWidth="1"/>
    <col min="8704" max="8704" width="17.7109375" style="394" customWidth="1"/>
    <col min="8705" max="8705" width="8.5703125" style="394" customWidth="1"/>
    <col min="8706" max="8706" width="1.85546875" style="394" customWidth="1"/>
    <col min="8707" max="8707" width="8.42578125" style="394" customWidth="1"/>
    <col min="8708" max="8709" width="9.28515625" style="394" customWidth="1"/>
    <col min="8710" max="8710" width="4.85546875" style="394" customWidth="1"/>
    <col min="8711" max="8711" width="7.42578125" style="394" customWidth="1"/>
    <col min="8712" max="8712" width="2" style="394" customWidth="1"/>
    <col min="8713" max="8713" width="8.42578125" style="394" customWidth="1"/>
    <col min="8714" max="8715" width="9.5703125" style="394" customWidth="1"/>
    <col min="8716" max="8716" width="5" style="394" customWidth="1"/>
    <col min="8717" max="8717" width="8" style="394" customWidth="1"/>
    <col min="8718" max="8718" width="2" style="394" customWidth="1"/>
    <col min="8719" max="8719" width="8.42578125" style="394" customWidth="1"/>
    <col min="8720" max="8720" width="10" style="394" customWidth="1"/>
    <col min="8721" max="8721" width="9.5703125" style="394" customWidth="1"/>
    <col min="8722" max="8722" width="4.7109375" style="394" customWidth="1"/>
    <col min="8723" max="8723" width="8.42578125" style="394" customWidth="1"/>
    <col min="8724" max="8724" width="2.42578125" style="394" customWidth="1"/>
    <col min="8725" max="8725" width="8.42578125" style="394" customWidth="1"/>
    <col min="8726" max="8726" width="9.42578125" style="394" customWidth="1"/>
    <col min="8727" max="8727" width="9.5703125" style="394" customWidth="1"/>
    <col min="8728" max="8728" width="4.5703125" style="394" customWidth="1"/>
    <col min="8729" max="8729" width="7.5703125" style="394" customWidth="1"/>
    <col min="8730" max="8730" width="2.5703125" style="394" customWidth="1"/>
    <col min="8731" max="8731" width="8.42578125" style="394" customWidth="1"/>
    <col min="8732" max="8733" width="9.5703125" style="394" customWidth="1"/>
    <col min="8734" max="8957" width="9.140625" style="394"/>
    <col min="8958" max="8958" width="2" style="394" customWidth="1"/>
    <col min="8959" max="8959" width="3" style="394" customWidth="1"/>
    <col min="8960" max="8960" width="17.7109375" style="394" customWidth="1"/>
    <col min="8961" max="8961" width="8.5703125" style="394" customWidth="1"/>
    <col min="8962" max="8962" width="1.85546875" style="394" customWidth="1"/>
    <col min="8963" max="8963" width="8.42578125" style="394" customWidth="1"/>
    <col min="8964" max="8965" width="9.28515625" style="394" customWidth="1"/>
    <col min="8966" max="8966" width="4.85546875" style="394" customWidth="1"/>
    <col min="8967" max="8967" width="7.42578125" style="394" customWidth="1"/>
    <col min="8968" max="8968" width="2" style="394" customWidth="1"/>
    <col min="8969" max="8969" width="8.42578125" style="394" customWidth="1"/>
    <col min="8970" max="8971" width="9.5703125" style="394" customWidth="1"/>
    <col min="8972" max="8972" width="5" style="394" customWidth="1"/>
    <col min="8973" max="8973" width="8" style="394" customWidth="1"/>
    <col min="8974" max="8974" width="2" style="394" customWidth="1"/>
    <col min="8975" max="8975" width="8.42578125" style="394" customWidth="1"/>
    <col min="8976" max="8976" width="10" style="394" customWidth="1"/>
    <col min="8977" max="8977" width="9.5703125" style="394" customWidth="1"/>
    <col min="8978" max="8978" width="4.7109375" style="394" customWidth="1"/>
    <col min="8979" max="8979" width="8.42578125" style="394" customWidth="1"/>
    <col min="8980" max="8980" width="2.42578125" style="394" customWidth="1"/>
    <col min="8981" max="8981" width="8.42578125" style="394" customWidth="1"/>
    <col min="8982" max="8982" width="9.42578125" style="394" customWidth="1"/>
    <col min="8983" max="8983" width="9.5703125" style="394" customWidth="1"/>
    <col min="8984" max="8984" width="4.5703125" style="394" customWidth="1"/>
    <col min="8985" max="8985" width="7.5703125" style="394" customWidth="1"/>
    <col min="8986" max="8986" width="2.5703125" style="394" customWidth="1"/>
    <col min="8987" max="8987" width="8.42578125" style="394" customWidth="1"/>
    <col min="8988" max="8989" width="9.5703125" style="394" customWidth="1"/>
    <col min="8990" max="9213" width="9.140625" style="394"/>
    <col min="9214" max="9214" width="2" style="394" customWidth="1"/>
    <col min="9215" max="9215" width="3" style="394" customWidth="1"/>
    <col min="9216" max="9216" width="17.7109375" style="394" customWidth="1"/>
    <col min="9217" max="9217" width="8.5703125" style="394" customWidth="1"/>
    <col min="9218" max="9218" width="1.85546875" style="394" customWidth="1"/>
    <col min="9219" max="9219" width="8.42578125" style="394" customWidth="1"/>
    <col min="9220" max="9221" width="9.28515625" style="394" customWidth="1"/>
    <col min="9222" max="9222" width="4.85546875" style="394" customWidth="1"/>
    <col min="9223" max="9223" width="7.42578125" style="394" customWidth="1"/>
    <col min="9224" max="9224" width="2" style="394" customWidth="1"/>
    <col min="9225" max="9225" width="8.42578125" style="394" customWidth="1"/>
    <col min="9226" max="9227" width="9.5703125" style="394" customWidth="1"/>
    <col min="9228" max="9228" width="5" style="394" customWidth="1"/>
    <col min="9229" max="9229" width="8" style="394" customWidth="1"/>
    <col min="9230" max="9230" width="2" style="394" customWidth="1"/>
    <col min="9231" max="9231" width="8.42578125" style="394" customWidth="1"/>
    <col min="9232" max="9232" width="10" style="394" customWidth="1"/>
    <col min="9233" max="9233" width="9.5703125" style="394" customWidth="1"/>
    <col min="9234" max="9234" width="4.7109375" style="394" customWidth="1"/>
    <col min="9235" max="9235" width="8.42578125" style="394" customWidth="1"/>
    <col min="9236" max="9236" width="2.42578125" style="394" customWidth="1"/>
    <col min="9237" max="9237" width="8.42578125" style="394" customWidth="1"/>
    <col min="9238" max="9238" width="9.42578125" style="394" customWidth="1"/>
    <col min="9239" max="9239" width="9.5703125" style="394" customWidth="1"/>
    <col min="9240" max="9240" width="4.5703125" style="394" customWidth="1"/>
    <col min="9241" max="9241" width="7.5703125" style="394" customWidth="1"/>
    <col min="9242" max="9242" width="2.5703125" style="394" customWidth="1"/>
    <col min="9243" max="9243" width="8.42578125" style="394" customWidth="1"/>
    <col min="9244" max="9245" width="9.5703125" style="394" customWidth="1"/>
    <col min="9246" max="9469" width="9.140625" style="394"/>
    <col min="9470" max="9470" width="2" style="394" customWidth="1"/>
    <col min="9471" max="9471" width="3" style="394" customWidth="1"/>
    <col min="9472" max="9472" width="17.7109375" style="394" customWidth="1"/>
    <col min="9473" max="9473" width="8.5703125" style="394" customWidth="1"/>
    <col min="9474" max="9474" width="1.85546875" style="394" customWidth="1"/>
    <col min="9475" max="9475" width="8.42578125" style="394" customWidth="1"/>
    <col min="9476" max="9477" width="9.28515625" style="394" customWidth="1"/>
    <col min="9478" max="9478" width="4.85546875" style="394" customWidth="1"/>
    <col min="9479" max="9479" width="7.42578125" style="394" customWidth="1"/>
    <col min="9480" max="9480" width="2" style="394" customWidth="1"/>
    <col min="9481" max="9481" width="8.42578125" style="394" customWidth="1"/>
    <col min="9482" max="9483" width="9.5703125" style="394" customWidth="1"/>
    <col min="9484" max="9484" width="5" style="394" customWidth="1"/>
    <col min="9485" max="9485" width="8" style="394" customWidth="1"/>
    <col min="9486" max="9486" width="2" style="394" customWidth="1"/>
    <col min="9487" max="9487" width="8.42578125" style="394" customWidth="1"/>
    <col min="9488" max="9488" width="10" style="394" customWidth="1"/>
    <col min="9489" max="9489" width="9.5703125" style="394" customWidth="1"/>
    <col min="9490" max="9490" width="4.7109375" style="394" customWidth="1"/>
    <col min="9491" max="9491" width="8.42578125" style="394" customWidth="1"/>
    <col min="9492" max="9492" width="2.42578125" style="394" customWidth="1"/>
    <col min="9493" max="9493" width="8.42578125" style="394" customWidth="1"/>
    <col min="9494" max="9494" width="9.42578125" style="394" customWidth="1"/>
    <col min="9495" max="9495" width="9.5703125" style="394" customWidth="1"/>
    <col min="9496" max="9496" width="4.5703125" style="394" customWidth="1"/>
    <col min="9497" max="9497" width="7.5703125" style="394" customWidth="1"/>
    <col min="9498" max="9498" width="2.5703125" style="394" customWidth="1"/>
    <col min="9499" max="9499" width="8.42578125" style="394" customWidth="1"/>
    <col min="9500" max="9501" width="9.5703125" style="394" customWidth="1"/>
    <col min="9502" max="9725" width="9.140625" style="394"/>
    <col min="9726" max="9726" width="2" style="394" customWidth="1"/>
    <col min="9727" max="9727" width="3" style="394" customWidth="1"/>
    <col min="9728" max="9728" width="17.7109375" style="394" customWidth="1"/>
    <col min="9729" max="9729" width="8.5703125" style="394" customWidth="1"/>
    <col min="9730" max="9730" width="1.85546875" style="394" customWidth="1"/>
    <col min="9731" max="9731" width="8.42578125" style="394" customWidth="1"/>
    <col min="9732" max="9733" width="9.28515625" style="394" customWidth="1"/>
    <col min="9734" max="9734" width="4.85546875" style="394" customWidth="1"/>
    <col min="9735" max="9735" width="7.42578125" style="394" customWidth="1"/>
    <col min="9736" max="9736" width="2" style="394" customWidth="1"/>
    <col min="9737" max="9737" width="8.42578125" style="394" customWidth="1"/>
    <col min="9738" max="9739" width="9.5703125" style="394" customWidth="1"/>
    <col min="9740" max="9740" width="5" style="394" customWidth="1"/>
    <col min="9741" max="9741" width="8" style="394" customWidth="1"/>
    <col min="9742" max="9742" width="2" style="394" customWidth="1"/>
    <col min="9743" max="9743" width="8.42578125" style="394" customWidth="1"/>
    <col min="9744" max="9744" width="10" style="394" customWidth="1"/>
    <col min="9745" max="9745" width="9.5703125" style="394" customWidth="1"/>
    <col min="9746" max="9746" width="4.7109375" style="394" customWidth="1"/>
    <col min="9747" max="9747" width="8.42578125" style="394" customWidth="1"/>
    <col min="9748" max="9748" width="2.42578125" style="394" customWidth="1"/>
    <col min="9749" max="9749" width="8.42578125" style="394" customWidth="1"/>
    <col min="9750" max="9750" width="9.42578125" style="394" customWidth="1"/>
    <col min="9751" max="9751" width="9.5703125" style="394" customWidth="1"/>
    <col min="9752" max="9752" width="4.5703125" style="394" customWidth="1"/>
    <col min="9753" max="9753" width="7.5703125" style="394" customWidth="1"/>
    <col min="9754" max="9754" width="2.5703125" style="394" customWidth="1"/>
    <col min="9755" max="9755" width="8.42578125" style="394" customWidth="1"/>
    <col min="9756" max="9757" width="9.5703125" style="394" customWidth="1"/>
    <col min="9758" max="9981" width="9.140625" style="394"/>
    <col min="9982" max="9982" width="2" style="394" customWidth="1"/>
    <col min="9983" max="9983" width="3" style="394" customWidth="1"/>
    <col min="9984" max="9984" width="17.7109375" style="394" customWidth="1"/>
    <col min="9985" max="9985" width="8.5703125" style="394" customWidth="1"/>
    <col min="9986" max="9986" width="1.85546875" style="394" customWidth="1"/>
    <col min="9987" max="9987" width="8.42578125" style="394" customWidth="1"/>
    <col min="9988" max="9989" width="9.28515625" style="394" customWidth="1"/>
    <col min="9990" max="9990" width="4.85546875" style="394" customWidth="1"/>
    <col min="9991" max="9991" width="7.42578125" style="394" customWidth="1"/>
    <col min="9992" max="9992" width="2" style="394" customWidth="1"/>
    <col min="9993" max="9993" width="8.42578125" style="394" customWidth="1"/>
    <col min="9994" max="9995" width="9.5703125" style="394" customWidth="1"/>
    <col min="9996" max="9996" width="5" style="394" customWidth="1"/>
    <col min="9997" max="9997" width="8" style="394" customWidth="1"/>
    <col min="9998" max="9998" width="2" style="394" customWidth="1"/>
    <col min="9999" max="9999" width="8.42578125" style="394" customWidth="1"/>
    <col min="10000" max="10000" width="10" style="394" customWidth="1"/>
    <col min="10001" max="10001" width="9.5703125" style="394" customWidth="1"/>
    <col min="10002" max="10002" width="4.7109375" style="394" customWidth="1"/>
    <col min="10003" max="10003" width="8.42578125" style="394" customWidth="1"/>
    <col min="10004" max="10004" width="2.42578125" style="394" customWidth="1"/>
    <col min="10005" max="10005" width="8.42578125" style="394" customWidth="1"/>
    <col min="10006" max="10006" width="9.42578125" style="394" customWidth="1"/>
    <col min="10007" max="10007" width="9.5703125" style="394" customWidth="1"/>
    <col min="10008" max="10008" width="4.5703125" style="394" customWidth="1"/>
    <col min="10009" max="10009" width="7.5703125" style="394" customWidth="1"/>
    <col min="10010" max="10010" width="2.5703125" style="394" customWidth="1"/>
    <col min="10011" max="10011" width="8.42578125" style="394" customWidth="1"/>
    <col min="10012" max="10013" width="9.5703125" style="394" customWidth="1"/>
    <col min="10014" max="10237" width="9.140625" style="394"/>
    <col min="10238" max="10238" width="2" style="394" customWidth="1"/>
    <col min="10239" max="10239" width="3" style="394" customWidth="1"/>
    <col min="10240" max="10240" width="17.7109375" style="394" customWidth="1"/>
    <col min="10241" max="10241" width="8.5703125" style="394" customWidth="1"/>
    <col min="10242" max="10242" width="1.85546875" style="394" customWidth="1"/>
    <col min="10243" max="10243" width="8.42578125" style="394" customWidth="1"/>
    <col min="10244" max="10245" width="9.28515625" style="394" customWidth="1"/>
    <col min="10246" max="10246" width="4.85546875" style="394" customWidth="1"/>
    <col min="10247" max="10247" width="7.42578125" style="394" customWidth="1"/>
    <col min="10248" max="10248" width="2" style="394" customWidth="1"/>
    <col min="10249" max="10249" width="8.42578125" style="394" customWidth="1"/>
    <col min="10250" max="10251" width="9.5703125" style="394" customWidth="1"/>
    <col min="10252" max="10252" width="5" style="394" customWidth="1"/>
    <col min="10253" max="10253" width="8" style="394" customWidth="1"/>
    <col min="10254" max="10254" width="2" style="394" customWidth="1"/>
    <col min="10255" max="10255" width="8.42578125" style="394" customWidth="1"/>
    <col min="10256" max="10256" width="10" style="394" customWidth="1"/>
    <col min="10257" max="10257" width="9.5703125" style="394" customWidth="1"/>
    <col min="10258" max="10258" width="4.7109375" style="394" customWidth="1"/>
    <col min="10259" max="10259" width="8.42578125" style="394" customWidth="1"/>
    <col min="10260" max="10260" width="2.42578125" style="394" customWidth="1"/>
    <col min="10261" max="10261" width="8.42578125" style="394" customWidth="1"/>
    <col min="10262" max="10262" width="9.42578125" style="394" customWidth="1"/>
    <col min="10263" max="10263" width="9.5703125" style="394" customWidth="1"/>
    <col min="10264" max="10264" width="4.5703125" style="394" customWidth="1"/>
    <col min="10265" max="10265" width="7.5703125" style="394" customWidth="1"/>
    <col min="10266" max="10266" width="2.5703125" style="394" customWidth="1"/>
    <col min="10267" max="10267" width="8.42578125" style="394" customWidth="1"/>
    <col min="10268" max="10269" width="9.5703125" style="394" customWidth="1"/>
    <col min="10270" max="10493" width="9.140625" style="394"/>
    <col min="10494" max="10494" width="2" style="394" customWidth="1"/>
    <col min="10495" max="10495" width="3" style="394" customWidth="1"/>
    <col min="10496" max="10496" width="17.7109375" style="394" customWidth="1"/>
    <col min="10497" max="10497" width="8.5703125" style="394" customWidth="1"/>
    <col min="10498" max="10498" width="1.85546875" style="394" customWidth="1"/>
    <col min="10499" max="10499" width="8.42578125" style="394" customWidth="1"/>
    <col min="10500" max="10501" width="9.28515625" style="394" customWidth="1"/>
    <col min="10502" max="10502" width="4.85546875" style="394" customWidth="1"/>
    <col min="10503" max="10503" width="7.42578125" style="394" customWidth="1"/>
    <col min="10504" max="10504" width="2" style="394" customWidth="1"/>
    <col min="10505" max="10505" width="8.42578125" style="394" customWidth="1"/>
    <col min="10506" max="10507" width="9.5703125" style="394" customWidth="1"/>
    <col min="10508" max="10508" width="5" style="394" customWidth="1"/>
    <col min="10509" max="10509" width="8" style="394" customWidth="1"/>
    <col min="10510" max="10510" width="2" style="394" customWidth="1"/>
    <col min="10511" max="10511" width="8.42578125" style="394" customWidth="1"/>
    <col min="10512" max="10512" width="10" style="394" customWidth="1"/>
    <col min="10513" max="10513" width="9.5703125" style="394" customWidth="1"/>
    <col min="10514" max="10514" width="4.7109375" style="394" customWidth="1"/>
    <col min="10515" max="10515" width="8.42578125" style="394" customWidth="1"/>
    <col min="10516" max="10516" width="2.42578125" style="394" customWidth="1"/>
    <col min="10517" max="10517" width="8.42578125" style="394" customWidth="1"/>
    <col min="10518" max="10518" width="9.42578125" style="394" customWidth="1"/>
    <col min="10519" max="10519" width="9.5703125" style="394" customWidth="1"/>
    <col min="10520" max="10520" width="4.5703125" style="394" customWidth="1"/>
    <col min="10521" max="10521" width="7.5703125" style="394" customWidth="1"/>
    <col min="10522" max="10522" width="2.5703125" style="394" customWidth="1"/>
    <col min="10523" max="10523" width="8.42578125" style="394" customWidth="1"/>
    <col min="10524" max="10525" width="9.5703125" style="394" customWidth="1"/>
    <col min="10526" max="10749" width="9.140625" style="394"/>
    <col min="10750" max="10750" width="2" style="394" customWidth="1"/>
    <col min="10751" max="10751" width="3" style="394" customWidth="1"/>
    <col min="10752" max="10752" width="17.7109375" style="394" customWidth="1"/>
    <col min="10753" max="10753" width="8.5703125" style="394" customWidth="1"/>
    <col min="10754" max="10754" width="1.85546875" style="394" customWidth="1"/>
    <col min="10755" max="10755" width="8.42578125" style="394" customWidth="1"/>
    <col min="10756" max="10757" width="9.28515625" style="394" customWidth="1"/>
    <col min="10758" max="10758" width="4.85546875" style="394" customWidth="1"/>
    <col min="10759" max="10759" width="7.42578125" style="394" customWidth="1"/>
    <col min="10760" max="10760" width="2" style="394" customWidth="1"/>
    <col min="10761" max="10761" width="8.42578125" style="394" customWidth="1"/>
    <col min="10762" max="10763" width="9.5703125" style="394" customWidth="1"/>
    <col min="10764" max="10764" width="5" style="394" customWidth="1"/>
    <col min="10765" max="10765" width="8" style="394" customWidth="1"/>
    <col min="10766" max="10766" width="2" style="394" customWidth="1"/>
    <col min="10767" max="10767" width="8.42578125" style="394" customWidth="1"/>
    <col min="10768" max="10768" width="10" style="394" customWidth="1"/>
    <col min="10769" max="10769" width="9.5703125" style="394" customWidth="1"/>
    <col min="10770" max="10770" width="4.7109375" style="394" customWidth="1"/>
    <col min="10771" max="10771" width="8.42578125" style="394" customWidth="1"/>
    <col min="10772" max="10772" width="2.42578125" style="394" customWidth="1"/>
    <col min="10773" max="10773" width="8.42578125" style="394" customWidth="1"/>
    <col min="10774" max="10774" width="9.42578125" style="394" customWidth="1"/>
    <col min="10775" max="10775" width="9.5703125" style="394" customWidth="1"/>
    <col min="10776" max="10776" width="4.5703125" style="394" customWidth="1"/>
    <col min="10777" max="10777" width="7.5703125" style="394" customWidth="1"/>
    <col min="10778" max="10778" width="2.5703125" style="394" customWidth="1"/>
    <col min="10779" max="10779" width="8.42578125" style="394" customWidth="1"/>
    <col min="10780" max="10781" width="9.5703125" style="394" customWidth="1"/>
    <col min="10782" max="11005" width="9.140625" style="394"/>
    <col min="11006" max="11006" width="2" style="394" customWidth="1"/>
    <col min="11007" max="11007" width="3" style="394" customWidth="1"/>
    <col min="11008" max="11008" width="17.7109375" style="394" customWidth="1"/>
    <col min="11009" max="11009" width="8.5703125" style="394" customWidth="1"/>
    <col min="11010" max="11010" width="1.85546875" style="394" customWidth="1"/>
    <col min="11011" max="11011" width="8.42578125" style="394" customWidth="1"/>
    <col min="11012" max="11013" width="9.28515625" style="394" customWidth="1"/>
    <col min="11014" max="11014" width="4.85546875" style="394" customWidth="1"/>
    <col min="11015" max="11015" width="7.42578125" style="394" customWidth="1"/>
    <col min="11016" max="11016" width="2" style="394" customWidth="1"/>
    <col min="11017" max="11017" width="8.42578125" style="394" customWidth="1"/>
    <col min="11018" max="11019" width="9.5703125" style="394" customWidth="1"/>
    <col min="11020" max="11020" width="5" style="394" customWidth="1"/>
    <col min="11021" max="11021" width="8" style="394" customWidth="1"/>
    <col min="11022" max="11022" width="2" style="394" customWidth="1"/>
    <col min="11023" max="11023" width="8.42578125" style="394" customWidth="1"/>
    <col min="11024" max="11024" width="10" style="394" customWidth="1"/>
    <col min="11025" max="11025" width="9.5703125" style="394" customWidth="1"/>
    <col min="11026" max="11026" width="4.7109375" style="394" customWidth="1"/>
    <col min="11027" max="11027" width="8.42578125" style="394" customWidth="1"/>
    <col min="11028" max="11028" width="2.42578125" style="394" customWidth="1"/>
    <col min="11029" max="11029" width="8.42578125" style="394" customWidth="1"/>
    <col min="11030" max="11030" width="9.42578125" style="394" customWidth="1"/>
    <col min="11031" max="11031" width="9.5703125" style="394" customWidth="1"/>
    <col min="11032" max="11032" width="4.5703125" style="394" customWidth="1"/>
    <col min="11033" max="11033" width="7.5703125" style="394" customWidth="1"/>
    <col min="11034" max="11034" width="2.5703125" style="394" customWidth="1"/>
    <col min="11035" max="11035" width="8.42578125" style="394" customWidth="1"/>
    <col min="11036" max="11037" width="9.5703125" style="394" customWidth="1"/>
    <col min="11038" max="11261" width="9.140625" style="394"/>
    <col min="11262" max="11262" width="2" style="394" customWidth="1"/>
    <col min="11263" max="11263" width="3" style="394" customWidth="1"/>
    <col min="11264" max="11264" width="17.7109375" style="394" customWidth="1"/>
    <col min="11265" max="11265" width="8.5703125" style="394" customWidth="1"/>
    <col min="11266" max="11266" width="1.85546875" style="394" customWidth="1"/>
    <col min="11267" max="11267" width="8.42578125" style="394" customWidth="1"/>
    <col min="11268" max="11269" width="9.28515625" style="394" customWidth="1"/>
    <col min="11270" max="11270" width="4.85546875" style="394" customWidth="1"/>
    <col min="11271" max="11271" width="7.42578125" style="394" customWidth="1"/>
    <col min="11272" max="11272" width="2" style="394" customWidth="1"/>
    <col min="11273" max="11273" width="8.42578125" style="394" customWidth="1"/>
    <col min="11274" max="11275" width="9.5703125" style="394" customWidth="1"/>
    <col min="11276" max="11276" width="5" style="394" customWidth="1"/>
    <col min="11277" max="11277" width="8" style="394" customWidth="1"/>
    <col min="11278" max="11278" width="2" style="394" customWidth="1"/>
    <col min="11279" max="11279" width="8.42578125" style="394" customWidth="1"/>
    <col min="11280" max="11280" width="10" style="394" customWidth="1"/>
    <col min="11281" max="11281" width="9.5703125" style="394" customWidth="1"/>
    <col min="11282" max="11282" width="4.7109375" style="394" customWidth="1"/>
    <col min="11283" max="11283" width="8.42578125" style="394" customWidth="1"/>
    <col min="11284" max="11284" width="2.42578125" style="394" customWidth="1"/>
    <col min="11285" max="11285" width="8.42578125" style="394" customWidth="1"/>
    <col min="11286" max="11286" width="9.42578125" style="394" customWidth="1"/>
    <col min="11287" max="11287" width="9.5703125" style="394" customWidth="1"/>
    <col min="11288" max="11288" width="4.5703125" style="394" customWidth="1"/>
    <col min="11289" max="11289" width="7.5703125" style="394" customWidth="1"/>
    <col min="11290" max="11290" width="2.5703125" style="394" customWidth="1"/>
    <col min="11291" max="11291" width="8.42578125" style="394" customWidth="1"/>
    <col min="11292" max="11293" width="9.5703125" style="394" customWidth="1"/>
    <col min="11294" max="11517" width="9.140625" style="394"/>
    <col min="11518" max="11518" width="2" style="394" customWidth="1"/>
    <col min="11519" max="11519" width="3" style="394" customWidth="1"/>
    <col min="11520" max="11520" width="17.7109375" style="394" customWidth="1"/>
    <col min="11521" max="11521" width="8.5703125" style="394" customWidth="1"/>
    <col min="11522" max="11522" width="1.85546875" style="394" customWidth="1"/>
    <col min="11523" max="11523" width="8.42578125" style="394" customWidth="1"/>
    <col min="11524" max="11525" width="9.28515625" style="394" customWidth="1"/>
    <col min="11526" max="11526" width="4.85546875" style="394" customWidth="1"/>
    <col min="11527" max="11527" width="7.42578125" style="394" customWidth="1"/>
    <col min="11528" max="11528" width="2" style="394" customWidth="1"/>
    <col min="11529" max="11529" width="8.42578125" style="394" customWidth="1"/>
    <col min="11530" max="11531" width="9.5703125" style="394" customWidth="1"/>
    <col min="11532" max="11532" width="5" style="394" customWidth="1"/>
    <col min="11533" max="11533" width="8" style="394" customWidth="1"/>
    <col min="11534" max="11534" width="2" style="394" customWidth="1"/>
    <col min="11535" max="11535" width="8.42578125" style="394" customWidth="1"/>
    <col min="11536" max="11536" width="10" style="394" customWidth="1"/>
    <col min="11537" max="11537" width="9.5703125" style="394" customWidth="1"/>
    <col min="11538" max="11538" width="4.7109375" style="394" customWidth="1"/>
    <col min="11539" max="11539" width="8.42578125" style="394" customWidth="1"/>
    <col min="11540" max="11540" width="2.42578125" style="394" customWidth="1"/>
    <col min="11541" max="11541" width="8.42578125" style="394" customWidth="1"/>
    <col min="11542" max="11542" width="9.42578125" style="394" customWidth="1"/>
    <col min="11543" max="11543" width="9.5703125" style="394" customWidth="1"/>
    <col min="11544" max="11544" width="4.5703125" style="394" customWidth="1"/>
    <col min="11545" max="11545" width="7.5703125" style="394" customWidth="1"/>
    <col min="11546" max="11546" width="2.5703125" style="394" customWidth="1"/>
    <col min="11547" max="11547" width="8.42578125" style="394" customWidth="1"/>
    <col min="11548" max="11549" width="9.5703125" style="394" customWidth="1"/>
    <col min="11550" max="11773" width="9.140625" style="394"/>
    <col min="11774" max="11774" width="2" style="394" customWidth="1"/>
    <col min="11775" max="11775" width="3" style="394" customWidth="1"/>
    <col min="11776" max="11776" width="17.7109375" style="394" customWidth="1"/>
    <col min="11777" max="11777" width="8.5703125" style="394" customWidth="1"/>
    <col min="11778" max="11778" width="1.85546875" style="394" customWidth="1"/>
    <col min="11779" max="11779" width="8.42578125" style="394" customWidth="1"/>
    <col min="11780" max="11781" width="9.28515625" style="394" customWidth="1"/>
    <col min="11782" max="11782" width="4.85546875" style="394" customWidth="1"/>
    <col min="11783" max="11783" width="7.42578125" style="394" customWidth="1"/>
    <col min="11784" max="11784" width="2" style="394" customWidth="1"/>
    <col min="11785" max="11785" width="8.42578125" style="394" customWidth="1"/>
    <col min="11786" max="11787" width="9.5703125" style="394" customWidth="1"/>
    <col min="11788" max="11788" width="5" style="394" customWidth="1"/>
    <col min="11789" max="11789" width="8" style="394" customWidth="1"/>
    <col min="11790" max="11790" width="2" style="394" customWidth="1"/>
    <col min="11791" max="11791" width="8.42578125" style="394" customWidth="1"/>
    <col min="11792" max="11792" width="10" style="394" customWidth="1"/>
    <col min="11793" max="11793" width="9.5703125" style="394" customWidth="1"/>
    <col min="11794" max="11794" width="4.7109375" style="394" customWidth="1"/>
    <col min="11795" max="11795" width="8.42578125" style="394" customWidth="1"/>
    <col min="11796" max="11796" width="2.42578125" style="394" customWidth="1"/>
    <col min="11797" max="11797" width="8.42578125" style="394" customWidth="1"/>
    <col min="11798" max="11798" width="9.42578125" style="394" customWidth="1"/>
    <col min="11799" max="11799" width="9.5703125" style="394" customWidth="1"/>
    <col min="11800" max="11800" width="4.5703125" style="394" customWidth="1"/>
    <col min="11801" max="11801" width="7.5703125" style="394" customWidth="1"/>
    <col min="11802" max="11802" width="2.5703125" style="394" customWidth="1"/>
    <col min="11803" max="11803" width="8.42578125" style="394" customWidth="1"/>
    <col min="11804" max="11805" width="9.5703125" style="394" customWidth="1"/>
    <col min="11806" max="12029" width="9.140625" style="394"/>
    <col min="12030" max="12030" width="2" style="394" customWidth="1"/>
    <col min="12031" max="12031" width="3" style="394" customWidth="1"/>
    <col min="12032" max="12032" width="17.7109375" style="394" customWidth="1"/>
    <col min="12033" max="12033" width="8.5703125" style="394" customWidth="1"/>
    <col min="12034" max="12034" width="1.85546875" style="394" customWidth="1"/>
    <col min="12035" max="12035" width="8.42578125" style="394" customWidth="1"/>
    <col min="12036" max="12037" width="9.28515625" style="394" customWidth="1"/>
    <col min="12038" max="12038" width="4.85546875" style="394" customWidth="1"/>
    <col min="12039" max="12039" width="7.42578125" style="394" customWidth="1"/>
    <col min="12040" max="12040" width="2" style="394" customWidth="1"/>
    <col min="12041" max="12041" width="8.42578125" style="394" customWidth="1"/>
    <col min="12042" max="12043" width="9.5703125" style="394" customWidth="1"/>
    <col min="12044" max="12044" width="5" style="394" customWidth="1"/>
    <col min="12045" max="12045" width="8" style="394" customWidth="1"/>
    <col min="12046" max="12046" width="2" style="394" customWidth="1"/>
    <col min="12047" max="12047" width="8.42578125" style="394" customWidth="1"/>
    <col min="12048" max="12048" width="10" style="394" customWidth="1"/>
    <col min="12049" max="12049" width="9.5703125" style="394" customWidth="1"/>
    <col min="12050" max="12050" width="4.7109375" style="394" customWidth="1"/>
    <col min="12051" max="12051" width="8.42578125" style="394" customWidth="1"/>
    <col min="12052" max="12052" width="2.42578125" style="394" customWidth="1"/>
    <col min="12053" max="12053" width="8.42578125" style="394" customWidth="1"/>
    <col min="12054" max="12054" width="9.42578125" style="394" customWidth="1"/>
    <col min="12055" max="12055" width="9.5703125" style="394" customWidth="1"/>
    <col min="12056" max="12056" width="4.5703125" style="394" customWidth="1"/>
    <col min="12057" max="12057" width="7.5703125" style="394" customWidth="1"/>
    <col min="12058" max="12058" width="2.5703125" style="394" customWidth="1"/>
    <col min="12059" max="12059" width="8.42578125" style="394" customWidth="1"/>
    <col min="12060" max="12061" width="9.5703125" style="394" customWidth="1"/>
    <col min="12062" max="12285" width="9.140625" style="394"/>
    <col min="12286" max="12286" width="2" style="394" customWidth="1"/>
    <col min="12287" max="12287" width="3" style="394" customWidth="1"/>
    <col min="12288" max="12288" width="17.7109375" style="394" customWidth="1"/>
    <col min="12289" max="12289" width="8.5703125" style="394" customWidth="1"/>
    <col min="12290" max="12290" width="1.85546875" style="394" customWidth="1"/>
    <col min="12291" max="12291" width="8.42578125" style="394" customWidth="1"/>
    <col min="12292" max="12293" width="9.28515625" style="394" customWidth="1"/>
    <col min="12294" max="12294" width="4.85546875" style="394" customWidth="1"/>
    <col min="12295" max="12295" width="7.42578125" style="394" customWidth="1"/>
    <col min="12296" max="12296" width="2" style="394" customWidth="1"/>
    <col min="12297" max="12297" width="8.42578125" style="394" customWidth="1"/>
    <col min="12298" max="12299" width="9.5703125" style="394" customWidth="1"/>
    <col min="12300" max="12300" width="5" style="394" customWidth="1"/>
    <col min="12301" max="12301" width="8" style="394" customWidth="1"/>
    <col min="12302" max="12302" width="2" style="394" customWidth="1"/>
    <col min="12303" max="12303" width="8.42578125" style="394" customWidth="1"/>
    <col min="12304" max="12304" width="10" style="394" customWidth="1"/>
    <col min="12305" max="12305" width="9.5703125" style="394" customWidth="1"/>
    <col min="12306" max="12306" width="4.7109375" style="394" customWidth="1"/>
    <col min="12307" max="12307" width="8.42578125" style="394" customWidth="1"/>
    <col min="12308" max="12308" width="2.42578125" style="394" customWidth="1"/>
    <col min="12309" max="12309" width="8.42578125" style="394" customWidth="1"/>
    <col min="12310" max="12310" width="9.42578125" style="394" customWidth="1"/>
    <col min="12311" max="12311" width="9.5703125" style="394" customWidth="1"/>
    <col min="12312" max="12312" width="4.5703125" style="394" customWidth="1"/>
    <col min="12313" max="12313" width="7.5703125" style="394" customWidth="1"/>
    <col min="12314" max="12314" width="2.5703125" style="394" customWidth="1"/>
    <col min="12315" max="12315" width="8.42578125" style="394" customWidth="1"/>
    <col min="12316" max="12317" width="9.5703125" style="394" customWidth="1"/>
    <col min="12318" max="12541" width="9.140625" style="394"/>
    <col min="12542" max="12542" width="2" style="394" customWidth="1"/>
    <col min="12543" max="12543" width="3" style="394" customWidth="1"/>
    <col min="12544" max="12544" width="17.7109375" style="394" customWidth="1"/>
    <col min="12545" max="12545" width="8.5703125" style="394" customWidth="1"/>
    <col min="12546" max="12546" width="1.85546875" style="394" customWidth="1"/>
    <col min="12547" max="12547" width="8.42578125" style="394" customWidth="1"/>
    <col min="12548" max="12549" width="9.28515625" style="394" customWidth="1"/>
    <col min="12550" max="12550" width="4.85546875" style="394" customWidth="1"/>
    <col min="12551" max="12551" width="7.42578125" style="394" customWidth="1"/>
    <col min="12552" max="12552" width="2" style="394" customWidth="1"/>
    <col min="12553" max="12553" width="8.42578125" style="394" customWidth="1"/>
    <col min="12554" max="12555" width="9.5703125" style="394" customWidth="1"/>
    <col min="12556" max="12556" width="5" style="394" customWidth="1"/>
    <col min="12557" max="12557" width="8" style="394" customWidth="1"/>
    <col min="12558" max="12558" width="2" style="394" customWidth="1"/>
    <col min="12559" max="12559" width="8.42578125" style="394" customWidth="1"/>
    <col min="12560" max="12560" width="10" style="394" customWidth="1"/>
    <col min="12561" max="12561" width="9.5703125" style="394" customWidth="1"/>
    <col min="12562" max="12562" width="4.7109375" style="394" customWidth="1"/>
    <col min="12563" max="12563" width="8.42578125" style="394" customWidth="1"/>
    <col min="12564" max="12564" width="2.42578125" style="394" customWidth="1"/>
    <col min="12565" max="12565" width="8.42578125" style="394" customWidth="1"/>
    <col min="12566" max="12566" width="9.42578125" style="394" customWidth="1"/>
    <col min="12567" max="12567" width="9.5703125" style="394" customWidth="1"/>
    <col min="12568" max="12568" width="4.5703125" style="394" customWidth="1"/>
    <col min="12569" max="12569" width="7.5703125" style="394" customWidth="1"/>
    <col min="12570" max="12570" width="2.5703125" style="394" customWidth="1"/>
    <col min="12571" max="12571" width="8.42578125" style="394" customWidth="1"/>
    <col min="12572" max="12573" width="9.5703125" style="394" customWidth="1"/>
    <col min="12574" max="12797" width="9.140625" style="394"/>
    <col min="12798" max="12798" width="2" style="394" customWidth="1"/>
    <col min="12799" max="12799" width="3" style="394" customWidth="1"/>
    <col min="12800" max="12800" width="17.7109375" style="394" customWidth="1"/>
    <col min="12801" max="12801" width="8.5703125" style="394" customWidth="1"/>
    <col min="12802" max="12802" width="1.85546875" style="394" customWidth="1"/>
    <col min="12803" max="12803" width="8.42578125" style="394" customWidth="1"/>
    <col min="12804" max="12805" width="9.28515625" style="394" customWidth="1"/>
    <col min="12806" max="12806" width="4.85546875" style="394" customWidth="1"/>
    <col min="12807" max="12807" width="7.42578125" style="394" customWidth="1"/>
    <col min="12808" max="12808" width="2" style="394" customWidth="1"/>
    <col min="12809" max="12809" width="8.42578125" style="394" customWidth="1"/>
    <col min="12810" max="12811" width="9.5703125" style="394" customWidth="1"/>
    <col min="12812" max="12812" width="5" style="394" customWidth="1"/>
    <col min="12813" max="12813" width="8" style="394" customWidth="1"/>
    <col min="12814" max="12814" width="2" style="394" customWidth="1"/>
    <col min="12815" max="12815" width="8.42578125" style="394" customWidth="1"/>
    <col min="12816" max="12816" width="10" style="394" customWidth="1"/>
    <col min="12817" max="12817" width="9.5703125" style="394" customWidth="1"/>
    <col min="12818" max="12818" width="4.7109375" style="394" customWidth="1"/>
    <col min="12819" max="12819" width="8.42578125" style="394" customWidth="1"/>
    <col min="12820" max="12820" width="2.42578125" style="394" customWidth="1"/>
    <col min="12821" max="12821" width="8.42578125" style="394" customWidth="1"/>
    <col min="12822" max="12822" width="9.42578125" style="394" customWidth="1"/>
    <col min="12823" max="12823" width="9.5703125" style="394" customWidth="1"/>
    <col min="12824" max="12824" width="4.5703125" style="394" customWidth="1"/>
    <col min="12825" max="12825" width="7.5703125" style="394" customWidth="1"/>
    <col min="12826" max="12826" width="2.5703125" style="394" customWidth="1"/>
    <col min="12827" max="12827" width="8.42578125" style="394" customWidth="1"/>
    <col min="12828" max="12829" width="9.5703125" style="394" customWidth="1"/>
    <col min="12830" max="13053" width="9.140625" style="394"/>
    <col min="13054" max="13054" width="2" style="394" customWidth="1"/>
    <col min="13055" max="13055" width="3" style="394" customWidth="1"/>
    <col min="13056" max="13056" width="17.7109375" style="394" customWidth="1"/>
    <col min="13057" max="13057" width="8.5703125" style="394" customWidth="1"/>
    <col min="13058" max="13058" width="1.85546875" style="394" customWidth="1"/>
    <col min="13059" max="13059" width="8.42578125" style="394" customWidth="1"/>
    <col min="13060" max="13061" width="9.28515625" style="394" customWidth="1"/>
    <col min="13062" max="13062" width="4.85546875" style="394" customWidth="1"/>
    <col min="13063" max="13063" width="7.42578125" style="394" customWidth="1"/>
    <col min="13064" max="13064" width="2" style="394" customWidth="1"/>
    <col min="13065" max="13065" width="8.42578125" style="394" customWidth="1"/>
    <col min="13066" max="13067" width="9.5703125" style="394" customWidth="1"/>
    <col min="13068" max="13068" width="5" style="394" customWidth="1"/>
    <col min="13069" max="13069" width="8" style="394" customWidth="1"/>
    <col min="13070" max="13070" width="2" style="394" customWidth="1"/>
    <col min="13071" max="13071" width="8.42578125" style="394" customWidth="1"/>
    <col min="13072" max="13072" width="10" style="394" customWidth="1"/>
    <col min="13073" max="13073" width="9.5703125" style="394" customWidth="1"/>
    <col min="13074" max="13074" width="4.7109375" style="394" customWidth="1"/>
    <col min="13075" max="13075" width="8.42578125" style="394" customWidth="1"/>
    <col min="13076" max="13076" width="2.42578125" style="394" customWidth="1"/>
    <col min="13077" max="13077" width="8.42578125" style="394" customWidth="1"/>
    <col min="13078" max="13078" width="9.42578125" style="394" customWidth="1"/>
    <col min="13079" max="13079" width="9.5703125" style="394" customWidth="1"/>
    <col min="13080" max="13080" width="4.5703125" style="394" customWidth="1"/>
    <col min="13081" max="13081" width="7.5703125" style="394" customWidth="1"/>
    <col min="13082" max="13082" width="2.5703125" style="394" customWidth="1"/>
    <col min="13083" max="13083" width="8.42578125" style="394" customWidth="1"/>
    <col min="13084" max="13085" width="9.5703125" style="394" customWidth="1"/>
    <col min="13086" max="13309" width="9.140625" style="394"/>
    <col min="13310" max="13310" width="2" style="394" customWidth="1"/>
    <col min="13311" max="13311" width="3" style="394" customWidth="1"/>
    <col min="13312" max="13312" width="17.7109375" style="394" customWidth="1"/>
    <col min="13313" max="13313" width="8.5703125" style="394" customWidth="1"/>
    <col min="13314" max="13314" width="1.85546875" style="394" customWidth="1"/>
    <col min="13315" max="13315" width="8.42578125" style="394" customWidth="1"/>
    <col min="13316" max="13317" width="9.28515625" style="394" customWidth="1"/>
    <col min="13318" max="13318" width="4.85546875" style="394" customWidth="1"/>
    <col min="13319" max="13319" width="7.42578125" style="394" customWidth="1"/>
    <col min="13320" max="13320" width="2" style="394" customWidth="1"/>
    <col min="13321" max="13321" width="8.42578125" style="394" customWidth="1"/>
    <col min="13322" max="13323" width="9.5703125" style="394" customWidth="1"/>
    <col min="13324" max="13324" width="5" style="394" customWidth="1"/>
    <col min="13325" max="13325" width="8" style="394" customWidth="1"/>
    <col min="13326" max="13326" width="2" style="394" customWidth="1"/>
    <col min="13327" max="13327" width="8.42578125" style="394" customWidth="1"/>
    <col min="13328" max="13328" width="10" style="394" customWidth="1"/>
    <col min="13329" max="13329" width="9.5703125" style="394" customWidth="1"/>
    <col min="13330" max="13330" width="4.7109375" style="394" customWidth="1"/>
    <col min="13331" max="13331" width="8.42578125" style="394" customWidth="1"/>
    <col min="13332" max="13332" width="2.42578125" style="394" customWidth="1"/>
    <col min="13333" max="13333" width="8.42578125" style="394" customWidth="1"/>
    <col min="13334" max="13334" width="9.42578125" style="394" customWidth="1"/>
    <col min="13335" max="13335" width="9.5703125" style="394" customWidth="1"/>
    <col min="13336" max="13336" width="4.5703125" style="394" customWidth="1"/>
    <col min="13337" max="13337" width="7.5703125" style="394" customWidth="1"/>
    <col min="13338" max="13338" width="2.5703125" style="394" customWidth="1"/>
    <col min="13339" max="13339" width="8.42578125" style="394" customWidth="1"/>
    <col min="13340" max="13341" width="9.5703125" style="394" customWidth="1"/>
    <col min="13342" max="13565" width="9.140625" style="394"/>
    <col min="13566" max="13566" width="2" style="394" customWidth="1"/>
    <col min="13567" max="13567" width="3" style="394" customWidth="1"/>
    <col min="13568" max="13568" width="17.7109375" style="394" customWidth="1"/>
    <col min="13569" max="13569" width="8.5703125" style="394" customWidth="1"/>
    <col min="13570" max="13570" width="1.85546875" style="394" customWidth="1"/>
    <col min="13571" max="13571" width="8.42578125" style="394" customWidth="1"/>
    <col min="13572" max="13573" width="9.28515625" style="394" customWidth="1"/>
    <col min="13574" max="13574" width="4.85546875" style="394" customWidth="1"/>
    <col min="13575" max="13575" width="7.42578125" style="394" customWidth="1"/>
    <col min="13576" max="13576" width="2" style="394" customWidth="1"/>
    <col min="13577" max="13577" width="8.42578125" style="394" customWidth="1"/>
    <col min="13578" max="13579" width="9.5703125" style="394" customWidth="1"/>
    <col min="13580" max="13580" width="5" style="394" customWidth="1"/>
    <col min="13581" max="13581" width="8" style="394" customWidth="1"/>
    <col min="13582" max="13582" width="2" style="394" customWidth="1"/>
    <col min="13583" max="13583" width="8.42578125" style="394" customWidth="1"/>
    <col min="13584" max="13584" width="10" style="394" customWidth="1"/>
    <col min="13585" max="13585" width="9.5703125" style="394" customWidth="1"/>
    <col min="13586" max="13586" width="4.7109375" style="394" customWidth="1"/>
    <col min="13587" max="13587" width="8.42578125" style="394" customWidth="1"/>
    <col min="13588" max="13588" width="2.42578125" style="394" customWidth="1"/>
    <col min="13589" max="13589" width="8.42578125" style="394" customWidth="1"/>
    <col min="13590" max="13590" width="9.42578125" style="394" customWidth="1"/>
    <col min="13591" max="13591" width="9.5703125" style="394" customWidth="1"/>
    <col min="13592" max="13592" width="4.5703125" style="394" customWidth="1"/>
    <col min="13593" max="13593" width="7.5703125" style="394" customWidth="1"/>
    <col min="13594" max="13594" width="2.5703125" style="394" customWidth="1"/>
    <col min="13595" max="13595" width="8.42578125" style="394" customWidth="1"/>
    <col min="13596" max="13597" width="9.5703125" style="394" customWidth="1"/>
    <col min="13598" max="13821" width="9.140625" style="394"/>
    <col min="13822" max="13822" width="2" style="394" customWidth="1"/>
    <col min="13823" max="13823" width="3" style="394" customWidth="1"/>
    <col min="13824" max="13824" width="17.7109375" style="394" customWidth="1"/>
    <col min="13825" max="13825" width="8.5703125" style="394" customWidth="1"/>
    <col min="13826" max="13826" width="1.85546875" style="394" customWidth="1"/>
    <col min="13827" max="13827" width="8.42578125" style="394" customWidth="1"/>
    <col min="13828" max="13829" width="9.28515625" style="394" customWidth="1"/>
    <col min="13830" max="13830" width="4.85546875" style="394" customWidth="1"/>
    <col min="13831" max="13831" width="7.42578125" style="394" customWidth="1"/>
    <col min="13832" max="13832" width="2" style="394" customWidth="1"/>
    <col min="13833" max="13833" width="8.42578125" style="394" customWidth="1"/>
    <col min="13834" max="13835" width="9.5703125" style="394" customWidth="1"/>
    <col min="13836" max="13836" width="5" style="394" customWidth="1"/>
    <col min="13837" max="13837" width="8" style="394" customWidth="1"/>
    <col min="13838" max="13838" width="2" style="394" customWidth="1"/>
    <col min="13839" max="13839" width="8.42578125" style="394" customWidth="1"/>
    <col min="13840" max="13840" width="10" style="394" customWidth="1"/>
    <col min="13841" max="13841" width="9.5703125" style="394" customWidth="1"/>
    <col min="13842" max="13842" width="4.7109375" style="394" customWidth="1"/>
    <col min="13843" max="13843" width="8.42578125" style="394" customWidth="1"/>
    <col min="13844" max="13844" width="2.42578125" style="394" customWidth="1"/>
    <col min="13845" max="13845" width="8.42578125" style="394" customWidth="1"/>
    <col min="13846" max="13846" width="9.42578125" style="394" customWidth="1"/>
    <col min="13847" max="13847" width="9.5703125" style="394" customWidth="1"/>
    <col min="13848" max="13848" width="4.5703125" style="394" customWidth="1"/>
    <col min="13849" max="13849" width="7.5703125" style="394" customWidth="1"/>
    <col min="13850" max="13850" width="2.5703125" style="394" customWidth="1"/>
    <col min="13851" max="13851" width="8.42578125" style="394" customWidth="1"/>
    <col min="13852" max="13853" width="9.5703125" style="394" customWidth="1"/>
    <col min="13854" max="14077" width="9.140625" style="394"/>
    <col min="14078" max="14078" width="2" style="394" customWidth="1"/>
    <col min="14079" max="14079" width="3" style="394" customWidth="1"/>
    <col min="14080" max="14080" width="17.7109375" style="394" customWidth="1"/>
    <col min="14081" max="14081" width="8.5703125" style="394" customWidth="1"/>
    <col min="14082" max="14082" width="1.85546875" style="394" customWidth="1"/>
    <col min="14083" max="14083" width="8.42578125" style="394" customWidth="1"/>
    <col min="14084" max="14085" width="9.28515625" style="394" customWidth="1"/>
    <col min="14086" max="14086" width="4.85546875" style="394" customWidth="1"/>
    <col min="14087" max="14087" width="7.42578125" style="394" customWidth="1"/>
    <col min="14088" max="14088" width="2" style="394" customWidth="1"/>
    <col min="14089" max="14089" width="8.42578125" style="394" customWidth="1"/>
    <col min="14090" max="14091" width="9.5703125" style="394" customWidth="1"/>
    <col min="14092" max="14092" width="5" style="394" customWidth="1"/>
    <col min="14093" max="14093" width="8" style="394" customWidth="1"/>
    <col min="14094" max="14094" width="2" style="394" customWidth="1"/>
    <col min="14095" max="14095" width="8.42578125" style="394" customWidth="1"/>
    <col min="14096" max="14096" width="10" style="394" customWidth="1"/>
    <col min="14097" max="14097" width="9.5703125" style="394" customWidth="1"/>
    <col min="14098" max="14098" width="4.7109375" style="394" customWidth="1"/>
    <col min="14099" max="14099" width="8.42578125" style="394" customWidth="1"/>
    <col min="14100" max="14100" width="2.42578125" style="394" customWidth="1"/>
    <col min="14101" max="14101" width="8.42578125" style="394" customWidth="1"/>
    <col min="14102" max="14102" width="9.42578125" style="394" customWidth="1"/>
    <col min="14103" max="14103" width="9.5703125" style="394" customWidth="1"/>
    <col min="14104" max="14104" width="4.5703125" style="394" customWidth="1"/>
    <col min="14105" max="14105" width="7.5703125" style="394" customWidth="1"/>
    <col min="14106" max="14106" width="2.5703125" style="394" customWidth="1"/>
    <col min="14107" max="14107" width="8.42578125" style="394" customWidth="1"/>
    <col min="14108" max="14109" width="9.5703125" style="394" customWidth="1"/>
    <col min="14110" max="14333" width="9.140625" style="394"/>
    <col min="14334" max="14334" width="2" style="394" customWidth="1"/>
    <col min="14335" max="14335" width="3" style="394" customWidth="1"/>
    <col min="14336" max="14336" width="17.7109375" style="394" customWidth="1"/>
    <col min="14337" max="14337" width="8.5703125" style="394" customWidth="1"/>
    <col min="14338" max="14338" width="1.85546875" style="394" customWidth="1"/>
    <col min="14339" max="14339" width="8.42578125" style="394" customWidth="1"/>
    <col min="14340" max="14341" width="9.28515625" style="394" customWidth="1"/>
    <col min="14342" max="14342" width="4.85546875" style="394" customWidth="1"/>
    <col min="14343" max="14343" width="7.42578125" style="394" customWidth="1"/>
    <col min="14344" max="14344" width="2" style="394" customWidth="1"/>
    <col min="14345" max="14345" width="8.42578125" style="394" customWidth="1"/>
    <col min="14346" max="14347" width="9.5703125" style="394" customWidth="1"/>
    <col min="14348" max="14348" width="5" style="394" customWidth="1"/>
    <col min="14349" max="14349" width="8" style="394" customWidth="1"/>
    <col min="14350" max="14350" width="2" style="394" customWidth="1"/>
    <col min="14351" max="14351" width="8.42578125" style="394" customWidth="1"/>
    <col min="14352" max="14352" width="10" style="394" customWidth="1"/>
    <col min="14353" max="14353" width="9.5703125" style="394" customWidth="1"/>
    <col min="14354" max="14354" width="4.7109375" style="394" customWidth="1"/>
    <col min="14355" max="14355" width="8.42578125" style="394" customWidth="1"/>
    <col min="14356" max="14356" width="2.42578125" style="394" customWidth="1"/>
    <col min="14357" max="14357" width="8.42578125" style="394" customWidth="1"/>
    <col min="14358" max="14358" width="9.42578125" style="394" customWidth="1"/>
    <col min="14359" max="14359" width="9.5703125" style="394" customWidth="1"/>
    <col min="14360" max="14360" width="4.5703125" style="394" customWidth="1"/>
    <col min="14361" max="14361" width="7.5703125" style="394" customWidth="1"/>
    <col min="14362" max="14362" width="2.5703125" style="394" customWidth="1"/>
    <col min="14363" max="14363" width="8.42578125" style="394" customWidth="1"/>
    <col min="14364" max="14365" width="9.5703125" style="394" customWidth="1"/>
    <col min="14366" max="14589" width="9.140625" style="394"/>
    <col min="14590" max="14590" width="2" style="394" customWidth="1"/>
    <col min="14591" max="14591" width="3" style="394" customWidth="1"/>
    <col min="14592" max="14592" width="17.7109375" style="394" customWidth="1"/>
    <col min="14593" max="14593" width="8.5703125" style="394" customWidth="1"/>
    <col min="14594" max="14594" width="1.85546875" style="394" customWidth="1"/>
    <col min="14595" max="14595" width="8.42578125" style="394" customWidth="1"/>
    <col min="14596" max="14597" width="9.28515625" style="394" customWidth="1"/>
    <col min="14598" max="14598" width="4.85546875" style="394" customWidth="1"/>
    <col min="14599" max="14599" width="7.42578125" style="394" customWidth="1"/>
    <col min="14600" max="14600" width="2" style="394" customWidth="1"/>
    <col min="14601" max="14601" width="8.42578125" style="394" customWidth="1"/>
    <col min="14602" max="14603" width="9.5703125" style="394" customWidth="1"/>
    <col min="14604" max="14604" width="5" style="394" customWidth="1"/>
    <col min="14605" max="14605" width="8" style="394" customWidth="1"/>
    <col min="14606" max="14606" width="2" style="394" customWidth="1"/>
    <col min="14607" max="14607" width="8.42578125" style="394" customWidth="1"/>
    <col min="14608" max="14608" width="10" style="394" customWidth="1"/>
    <col min="14609" max="14609" width="9.5703125" style="394" customWidth="1"/>
    <col min="14610" max="14610" width="4.7109375" style="394" customWidth="1"/>
    <col min="14611" max="14611" width="8.42578125" style="394" customWidth="1"/>
    <col min="14612" max="14612" width="2.42578125" style="394" customWidth="1"/>
    <col min="14613" max="14613" width="8.42578125" style="394" customWidth="1"/>
    <col min="14614" max="14614" width="9.42578125" style="394" customWidth="1"/>
    <col min="14615" max="14615" width="9.5703125" style="394" customWidth="1"/>
    <col min="14616" max="14616" width="4.5703125" style="394" customWidth="1"/>
    <col min="14617" max="14617" width="7.5703125" style="394" customWidth="1"/>
    <col min="14618" max="14618" width="2.5703125" style="394" customWidth="1"/>
    <col min="14619" max="14619" width="8.42578125" style="394" customWidth="1"/>
    <col min="14620" max="14621" width="9.5703125" style="394" customWidth="1"/>
    <col min="14622" max="14845" width="9.140625" style="394"/>
    <col min="14846" max="14846" width="2" style="394" customWidth="1"/>
    <col min="14847" max="14847" width="3" style="394" customWidth="1"/>
    <col min="14848" max="14848" width="17.7109375" style="394" customWidth="1"/>
    <col min="14849" max="14849" width="8.5703125" style="394" customWidth="1"/>
    <col min="14850" max="14850" width="1.85546875" style="394" customWidth="1"/>
    <col min="14851" max="14851" width="8.42578125" style="394" customWidth="1"/>
    <col min="14852" max="14853" width="9.28515625" style="394" customWidth="1"/>
    <col min="14854" max="14854" width="4.85546875" style="394" customWidth="1"/>
    <col min="14855" max="14855" width="7.42578125" style="394" customWidth="1"/>
    <col min="14856" max="14856" width="2" style="394" customWidth="1"/>
    <col min="14857" max="14857" width="8.42578125" style="394" customWidth="1"/>
    <col min="14858" max="14859" width="9.5703125" style="394" customWidth="1"/>
    <col min="14860" max="14860" width="5" style="394" customWidth="1"/>
    <col min="14861" max="14861" width="8" style="394" customWidth="1"/>
    <col min="14862" max="14862" width="2" style="394" customWidth="1"/>
    <col min="14863" max="14863" width="8.42578125" style="394" customWidth="1"/>
    <col min="14864" max="14864" width="10" style="394" customWidth="1"/>
    <col min="14865" max="14865" width="9.5703125" style="394" customWidth="1"/>
    <col min="14866" max="14866" width="4.7109375" style="394" customWidth="1"/>
    <col min="14867" max="14867" width="8.42578125" style="394" customWidth="1"/>
    <col min="14868" max="14868" width="2.42578125" style="394" customWidth="1"/>
    <col min="14869" max="14869" width="8.42578125" style="394" customWidth="1"/>
    <col min="14870" max="14870" width="9.42578125" style="394" customWidth="1"/>
    <col min="14871" max="14871" width="9.5703125" style="394" customWidth="1"/>
    <col min="14872" max="14872" width="4.5703125" style="394" customWidth="1"/>
    <col min="14873" max="14873" width="7.5703125" style="394" customWidth="1"/>
    <col min="14874" max="14874" width="2.5703125" style="394" customWidth="1"/>
    <col min="14875" max="14875" width="8.42578125" style="394" customWidth="1"/>
    <col min="14876" max="14877" width="9.5703125" style="394" customWidth="1"/>
    <col min="14878" max="15101" width="9.140625" style="394"/>
    <col min="15102" max="15102" width="2" style="394" customWidth="1"/>
    <col min="15103" max="15103" width="3" style="394" customWidth="1"/>
    <col min="15104" max="15104" width="17.7109375" style="394" customWidth="1"/>
    <col min="15105" max="15105" width="8.5703125" style="394" customWidth="1"/>
    <col min="15106" max="15106" width="1.85546875" style="394" customWidth="1"/>
    <col min="15107" max="15107" width="8.42578125" style="394" customWidth="1"/>
    <col min="15108" max="15109" width="9.28515625" style="394" customWidth="1"/>
    <col min="15110" max="15110" width="4.85546875" style="394" customWidth="1"/>
    <col min="15111" max="15111" width="7.42578125" style="394" customWidth="1"/>
    <col min="15112" max="15112" width="2" style="394" customWidth="1"/>
    <col min="15113" max="15113" width="8.42578125" style="394" customWidth="1"/>
    <col min="15114" max="15115" width="9.5703125" style="394" customWidth="1"/>
    <col min="15116" max="15116" width="5" style="394" customWidth="1"/>
    <col min="15117" max="15117" width="8" style="394" customWidth="1"/>
    <col min="15118" max="15118" width="2" style="394" customWidth="1"/>
    <col min="15119" max="15119" width="8.42578125" style="394" customWidth="1"/>
    <col min="15120" max="15120" width="10" style="394" customWidth="1"/>
    <col min="15121" max="15121" width="9.5703125" style="394" customWidth="1"/>
    <col min="15122" max="15122" width="4.7109375" style="394" customWidth="1"/>
    <col min="15123" max="15123" width="8.42578125" style="394" customWidth="1"/>
    <col min="15124" max="15124" width="2.42578125" style="394" customWidth="1"/>
    <col min="15125" max="15125" width="8.42578125" style="394" customWidth="1"/>
    <col min="15126" max="15126" width="9.42578125" style="394" customWidth="1"/>
    <col min="15127" max="15127" width="9.5703125" style="394" customWidth="1"/>
    <col min="15128" max="15128" width="4.5703125" style="394" customWidth="1"/>
    <col min="15129" max="15129" width="7.5703125" style="394" customWidth="1"/>
    <col min="15130" max="15130" width="2.5703125" style="394" customWidth="1"/>
    <col min="15131" max="15131" width="8.42578125" style="394" customWidth="1"/>
    <col min="15132" max="15133" width="9.5703125" style="394" customWidth="1"/>
    <col min="15134" max="15357" width="9.140625" style="394"/>
    <col min="15358" max="15358" width="2" style="394" customWidth="1"/>
    <col min="15359" max="15359" width="3" style="394" customWidth="1"/>
    <col min="15360" max="15360" width="17.7109375" style="394" customWidth="1"/>
    <col min="15361" max="15361" width="8.5703125" style="394" customWidth="1"/>
    <col min="15362" max="15362" width="1.85546875" style="394" customWidth="1"/>
    <col min="15363" max="15363" width="8.42578125" style="394" customWidth="1"/>
    <col min="15364" max="15365" width="9.28515625" style="394" customWidth="1"/>
    <col min="15366" max="15366" width="4.85546875" style="394" customWidth="1"/>
    <col min="15367" max="15367" width="7.42578125" style="394" customWidth="1"/>
    <col min="15368" max="15368" width="2" style="394" customWidth="1"/>
    <col min="15369" max="15369" width="8.42578125" style="394" customWidth="1"/>
    <col min="15370" max="15371" width="9.5703125" style="394" customWidth="1"/>
    <col min="15372" max="15372" width="5" style="394" customWidth="1"/>
    <col min="15373" max="15373" width="8" style="394" customWidth="1"/>
    <col min="15374" max="15374" width="2" style="394" customWidth="1"/>
    <col min="15375" max="15375" width="8.42578125" style="394" customWidth="1"/>
    <col min="15376" max="15376" width="10" style="394" customWidth="1"/>
    <col min="15377" max="15377" width="9.5703125" style="394" customWidth="1"/>
    <col min="15378" max="15378" width="4.7109375" style="394" customWidth="1"/>
    <col min="15379" max="15379" width="8.42578125" style="394" customWidth="1"/>
    <col min="15380" max="15380" width="2.42578125" style="394" customWidth="1"/>
    <col min="15381" max="15381" width="8.42578125" style="394" customWidth="1"/>
    <col min="15382" max="15382" width="9.42578125" style="394" customWidth="1"/>
    <col min="15383" max="15383" width="9.5703125" style="394" customWidth="1"/>
    <col min="15384" max="15384" width="4.5703125" style="394" customWidth="1"/>
    <col min="15385" max="15385" width="7.5703125" style="394" customWidth="1"/>
    <col min="15386" max="15386" width="2.5703125" style="394" customWidth="1"/>
    <col min="15387" max="15387" width="8.42578125" style="394" customWidth="1"/>
    <col min="15388" max="15389" width="9.5703125" style="394" customWidth="1"/>
    <col min="15390" max="15613" width="9.140625" style="394"/>
    <col min="15614" max="15614" width="2" style="394" customWidth="1"/>
    <col min="15615" max="15615" width="3" style="394" customWidth="1"/>
    <col min="15616" max="15616" width="17.7109375" style="394" customWidth="1"/>
    <col min="15617" max="15617" width="8.5703125" style="394" customWidth="1"/>
    <col min="15618" max="15618" width="1.85546875" style="394" customWidth="1"/>
    <col min="15619" max="15619" width="8.42578125" style="394" customWidth="1"/>
    <col min="15620" max="15621" width="9.28515625" style="394" customWidth="1"/>
    <col min="15622" max="15622" width="4.85546875" style="394" customWidth="1"/>
    <col min="15623" max="15623" width="7.42578125" style="394" customWidth="1"/>
    <col min="15624" max="15624" width="2" style="394" customWidth="1"/>
    <col min="15625" max="15625" width="8.42578125" style="394" customWidth="1"/>
    <col min="15626" max="15627" width="9.5703125" style="394" customWidth="1"/>
    <col min="15628" max="15628" width="5" style="394" customWidth="1"/>
    <col min="15629" max="15629" width="8" style="394" customWidth="1"/>
    <col min="15630" max="15630" width="2" style="394" customWidth="1"/>
    <col min="15631" max="15631" width="8.42578125" style="394" customWidth="1"/>
    <col min="15632" max="15632" width="10" style="394" customWidth="1"/>
    <col min="15633" max="15633" width="9.5703125" style="394" customWidth="1"/>
    <col min="15634" max="15634" width="4.7109375" style="394" customWidth="1"/>
    <col min="15635" max="15635" width="8.42578125" style="394" customWidth="1"/>
    <col min="15636" max="15636" width="2.42578125" style="394" customWidth="1"/>
    <col min="15637" max="15637" width="8.42578125" style="394" customWidth="1"/>
    <col min="15638" max="15638" width="9.42578125" style="394" customWidth="1"/>
    <col min="15639" max="15639" width="9.5703125" style="394" customWidth="1"/>
    <col min="15640" max="15640" width="4.5703125" style="394" customWidth="1"/>
    <col min="15641" max="15641" width="7.5703125" style="394" customWidth="1"/>
    <col min="15642" max="15642" width="2.5703125" style="394" customWidth="1"/>
    <col min="15643" max="15643" width="8.42578125" style="394" customWidth="1"/>
    <col min="15644" max="15645" width="9.5703125" style="394" customWidth="1"/>
    <col min="15646" max="15869" width="9.140625" style="394"/>
    <col min="15870" max="15870" width="2" style="394" customWidth="1"/>
    <col min="15871" max="15871" width="3" style="394" customWidth="1"/>
    <col min="15872" max="15872" width="17.7109375" style="394" customWidth="1"/>
    <col min="15873" max="15873" width="8.5703125" style="394" customWidth="1"/>
    <col min="15874" max="15874" width="1.85546875" style="394" customWidth="1"/>
    <col min="15875" max="15875" width="8.42578125" style="394" customWidth="1"/>
    <col min="15876" max="15877" width="9.28515625" style="394" customWidth="1"/>
    <col min="15878" max="15878" width="4.85546875" style="394" customWidth="1"/>
    <col min="15879" max="15879" width="7.42578125" style="394" customWidth="1"/>
    <col min="15880" max="15880" width="2" style="394" customWidth="1"/>
    <col min="15881" max="15881" width="8.42578125" style="394" customWidth="1"/>
    <col min="15882" max="15883" width="9.5703125" style="394" customWidth="1"/>
    <col min="15884" max="15884" width="5" style="394" customWidth="1"/>
    <col min="15885" max="15885" width="8" style="394" customWidth="1"/>
    <col min="15886" max="15886" width="2" style="394" customWidth="1"/>
    <col min="15887" max="15887" width="8.42578125" style="394" customWidth="1"/>
    <col min="15888" max="15888" width="10" style="394" customWidth="1"/>
    <col min="15889" max="15889" width="9.5703125" style="394" customWidth="1"/>
    <col min="15890" max="15890" width="4.7109375" style="394" customWidth="1"/>
    <col min="15891" max="15891" width="8.42578125" style="394" customWidth="1"/>
    <col min="15892" max="15892" width="2.42578125" style="394" customWidth="1"/>
    <col min="15893" max="15893" width="8.42578125" style="394" customWidth="1"/>
    <col min="15894" max="15894" width="9.42578125" style="394" customWidth="1"/>
    <col min="15895" max="15895" width="9.5703125" style="394" customWidth="1"/>
    <col min="15896" max="15896" width="4.5703125" style="394" customWidth="1"/>
    <col min="15897" max="15897" width="7.5703125" style="394" customWidth="1"/>
    <col min="15898" max="15898" width="2.5703125" style="394" customWidth="1"/>
    <col min="15899" max="15899" width="8.42578125" style="394" customWidth="1"/>
    <col min="15900" max="15901" width="9.5703125" style="394" customWidth="1"/>
    <col min="15902" max="16125" width="9.140625" style="394"/>
    <col min="16126" max="16126" width="2" style="394" customWidth="1"/>
    <col min="16127" max="16127" width="3" style="394" customWidth="1"/>
    <col min="16128" max="16128" width="17.7109375" style="394" customWidth="1"/>
    <col min="16129" max="16129" width="8.5703125" style="394" customWidth="1"/>
    <col min="16130" max="16130" width="1.85546875" style="394" customWidth="1"/>
    <col min="16131" max="16131" width="8.42578125" style="394" customWidth="1"/>
    <col min="16132" max="16133" width="9.28515625" style="394" customWidth="1"/>
    <col min="16134" max="16134" width="4.85546875" style="394" customWidth="1"/>
    <col min="16135" max="16135" width="7.42578125" style="394" customWidth="1"/>
    <col min="16136" max="16136" width="2" style="394" customWidth="1"/>
    <col min="16137" max="16137" width="8.42578125" style="394" customWidth="1"/>
    <col min="16138" max="16139" width="9.5703125" style="394" customWidth="1"/>
    <col min="16140" max="16140" width="5" style="394" customWidth="1"/>
    <col min="16141" max="16141" width="8" style="394" customWidth="1"/>
    <col min="16142" max="16142" width="2" style="394" customWidth="1"/>
    <col min="16143" max="16143" width="8.42578125" style="394" customWidth="1"/>
    <col min="16144" max="16144" width="10" style="394" customWidth="1"/>
    <col min="16145" max="16145" width="9.5703125" style="394" customWidth="1"/>
    <col min="16146" max="16146" width="4.7109375" style="394" customWidth="1"/>
    <col min="16147" max="16147" width="8.42578125" style="394" customWidth="1"/>
    <col min="16148" max="16148" width="2.42578125" style="394" customWidth="1"/>
    <col min="16149" max="16149" width="8.42578125" style="394" customWidth="1"/>
    <col min="16150" max="16150" width="9.42578125" style="394" customWidth="1"/>
    <col min="16151" max="16151" width="9.5703125" style="394" customWidth="1"/>
    <col min="16152" max="16152" width="4.5703125" style="394" customWidth="1"/>
    <col min="16153" max="16153" width="7.5703125" style="394" customWidth="1"/>
    <col min="16154" max="16154" width="2.5703125" style="394" customWidth="1"/>
    <col min="16155" max="16155" width="8.42578125" style="394" customWidth="1"/>
    <col min="16156" max="16157" width="9.5703125" style="394" customWidth="1"/>
    <col min="16158" max="16384" width="9.140625" style="394"/>
  </cols>
  <sheetData>
    <row r="1" spans="1:30" s="391" customFormat="1" ht="14.25" customHeight="1" x14ac:dyDescent="0.2">
      <c r="A1" s="388" t="s">
        <v>482</v>
      </c>
      <c r="B1" s="388"/>
      <c r="C1" s="388"/>
      <c r="D1" s="389"/>
      <c r="E1" s="389"/>
      <c r="F1" s="389"/>
      <c r="G1" s="390"/>
      <c r="L1" s="390"/>
      <c r="M1" s="390"/>
      <c r="Q1" s="390"/>
      <c r="R1" s="390"/>
      <c r="V1" s="390"/>
      <c r="W1" s="390"/>
      <c r="X1" s="390"/>
      <c r="AB1" s="390"/>
    </row>
    <row r="2" spans="1:30" s="391" customFormat="1" ht="14.25" x14ac:dyDescent="0.2">
      <c r="A2" s="813" t="s">
        <v>335</v>
      </c>
      <c r="B2" s="813"/>
      <c r="C2" s="813"/>
      <c r="D2" s="389"/>
      <c r="E2" s="389"/>
      <c r="O2" s="389"/>
      <c r="T2" s="389"/>
      <c r="Z2" s="389"/>
    </row>
    <row r="3" spans="1:30" s="391" customFormat="1" ht="12.75" x14ac:dyDescent="0.2">
      <c r="A3" s="388" t="s">
        <v>336</v>
      </c>
      <c r="B3" s="388"/>
      <c r="C3" s="388"/>
      <c r="D3" s="392"/>
      <c r="E3" s="389"/>
      <c r="O3" s="389"/>
      <c r="T3" s="389"/>
      <c r="Z3" s="389"/>
    </row>
    <row r="4" spans="1:30" ht="11.25" customHeight="1" x14ac:dyDescent="0.2">
      <c r="A4" s="393"/>
      <c r="B4" s="393"/>
      <c r="C4" s="393"/>
    </row>
    <row r="5" spans="1:30" x14ac:dyDescent="0.2">
      <c r="A5" s="395"/>
      <c r="B5" s="395"/>
      <c r="C5" s="395"/>
      <c r="D5" s="814">
        <v>2009</v>
      </c>
      <c r="E5" s="814"/>
      <c r="F5" s="814"/>
      <c r="G5" s="814"/>
      <c r="H5" s="396"/>
      <c r="I5" s="806" t="s">
        <v>337</v>
      </c>
      <c r="J5" s="806"/>
      <c r="K5" s="806"/>
      <c r="L5" s="806"/>
      <c r="M5" s="397"/>
      <c r="N5" s="814">
        <v>2011</v>
      </c>
      <c r="O5" s="814"/>
      <c r="P5" s="814"/>
      <c r="Q5" s="814"/>
      <c r="R5" s="397"/>
      <c r="S5" s="814">
        <v>2012</v>
      </c>
      <c r="T5" s="814"/>
      <c r="U5" s="814"/>
      <c r="V5" s="814"/>
      <c r="W5" s="814"/>
      <c r="X5" s="397"/>
      <c r="Y5" s="806" t="s">
        <v>338</v>
      </c>
      <c r="Z5" s="806"/>
      <c r="AA5" s="806"/>
      <c r="AB5" s="806"/>
      <c r="AC5" s="806"/>
      <c r="AD5" s="806"/>
    </row>
    <row r="6" spans="1:30" ht="24" customHeight="1" x14ac:dyDescent="0.2">
      <c r="A6" s="812"/>
      <c r="B6" s="812"/>
      <c r="C6" s="812"/>
      <c r="D6" s="808" t="s">
        <v>339</v>
      </c>
      <c r="E6" s="810"/>
      <c r="F6" s="807" t="s">
        <v>340</v>
      </c>
      <c r="G6" s="807"/>
      <c r="H6" s="398"/>
      <c r="I6" s="808" t="s">
        <v>339</v>
      </c>
      <c r="J6" s="810"/>
      <c r="K6" s="807" t="s">
        <v>340</v>
      </c>
      <c r="L6" s="807"/>
      <c r="M6" s="398"/>
      <c r="N6" s="808" t="s">
        <v>339</v>
      </c>
      <c r="O6" s="810"/>
      <c r="P6" s="807" t="s">
        <v>340</v>
      </c>
      <c r="Q6" s="807"/>
      <c r="R6" s="398"/>
      <c r="S6" s="808" t="s">
        <v>339</v>
      </c>
      <c r="T6" s="810"/>
      <c r="U6" s="807" t="s">
        <v>340</v>
      </c>
      <c r="V6" s="807"/>
      <c r="W6" s="807"/>
      <c r="X6" s="398"/>
      <c r="Y6" s="808" t="s">
        <v>339</v>
      </c>
      <c r="Z6" s="812"/>
      <c r="AA6" s="807" t="s">
        <v>340</v>
      </c>
      <c r="AB6" s="807"/>
      <c r="AC6" s="807"/>
      <c r="AD6" s="807"/>
    </row>
    <row r="7" spans="1:30" ht="33.75" x14ac:dyDescent="0.2">
      <c r="A7" s="811"/>
      <c r="B7" s="811"/>
      <c r="C7" s="811"/>
      <c r="D7" s="809"/>
      <c r="E7" s="811"/>
      <c r="F7" s="399" t="s">
        <v>341</v>
      </c>
      <c r="G7" s="399" t="s">
        <v>342</v>
      </c>
      <c r="H7" s="399"/>
      <c r="I7" s="809"/>
      <c r="J7" s="811"/>
      <c r="K7" s="399" t="s">
        <v>341</v>
      </c>
      <c r="L7" s="399" t="s">
        <v>342</v>
      </c>
      <c r="M7" s="399"/>
      <c r="N7" s="809"/>
      <c r="O7" s="811"/>
      <c r="P7" s="399" t="s">
        <v>341</v>
      </c>
      <c r="Q7" s="399" t="s">
        <v>342</v>
      </c>
      <c r="R7" s="399"/>
      <c r="S7" s="809"/>
      <c r="T7" s="811"/>
      <c r="U7" s="399" t="s">
        <v>341</v>
      </c>
      <c r="V7" s="399" t="s">
        <v>342</v>
      </c>
      <c r="W7" s="399" t="s">
        <v>343</v>
      </c>
      <c r="X7" s="399"/>
      <c r="Y7" s="809"/>
      <c r="Z7" s="811"/>
      <c r="AA7" s="399" t="s">
        <v>341</v>
      </c>
      <c r="AB7" s="399" t="s">
        <v>342</v>
      </c>
      <c r="AC7" s="399" t="s">
        <v>343</v>
      </c>
      <c r="AD7" s="400" t="s">
        <v>344</v>
      </c>
    </row>
    <row r="8" spans="1:30" ht="11.25" customHeight="1" x14ac:dyDescent="0.2"/>
    <row r="9" spans="1:30" x14ac:dyDescent="0.2">
      <c r="A9" s="816" t="s">
        <v>345</v>
      </c>
      <c r="B9" s="816"/>
      <c r="C9" s="816"/>
      <c r="D9" s="401"/>
      <c r="E9" s="402"/>
      <c r="F9" s="403"/>
      <c r="G9" s="403"/>
      <c r="K9" s="403"/>
      <c r="L9" s="403"/>
      <c r="P9" s="403"/>
      <c r="Q9" s="403"/>
      <c r="U9" s="403"/>
      <c r="V9" s="403"/>
      <c r="AA9" s="403"/>
      <c r="AB9" s="403"/>
    </row>
    <row r="10" spans="1:30" x14ac:dyDescent="0.2">
      <c r="A10" s="401"/>
      <c r="B10" s="401"/>
      <c r="D10" s="401"/>
      <c r="E10" s="402"/>
      <c r="F10" s="403"/>
      <c r="G10" s="403"/>
      <c r="K10" s="403"/>
      <c r="L10" s="403"/>
      <c r="P10" s="403"/>
      <c r="Q10" s="403"/>
      <c r="U10" s="403"/>
      <c r="V10" s="403"/>
      <c r="AA10" s="403"/>
      <c r="AB10" s="403"/>
    </row>
    <row r="11" spans="1:30" ht="11.25" customHeight="1" x14ac:dyDescent="0.2">
      <c r="A11" s="404" t="s">
        <v>346</v>
      </c>
      <c r="B11" s="404"/>
      <c r="D11" s="405">
        <v>2280</v>
      </c>
      <c r="E11" s="406"/>
      <c r="F11" s="407">
        <v>47</v>
      </c>
      <c r="G11" s="407">
        <v>59</v>
      </c>
      <c r="H11" s="408"/>
      <c r="I11" s="405">
        <v>1730</v>
      </c>
      <c r="J11" s="406"/>
      <c r="K11" s="407">
        <v>47</v>
      </c>
      <c r="L11" s="407">
        <v>54</v>
      </c>
      <c r="M11" s="408"/>
      <c r="N11" s="405">
        <v>2110</v>
      </c>
      <c r="O11" s="406"/>
      <c r="P11" s="407">
        <v>52</v>
      </c>
      <c r="Q11" s="407">
        <v>59</v>
      </c>
      <c r="R11" s="408"/>
      <c r="S11" s="405">
        <v>2300</v>
      </c>
      <c r="T11" s="406"/>
      <c r="U11" s="407">
        <v>56</v>
      </c>
      <c r="V11" s="407">
        <v>64</v>
      </c>
      <c r="W11" s="407">
        <v>51</v>
      </c>
      <c r="X11" s="408"/>
      <c r="Y11" s="405">
        <v>2290</v>
      </c>
      <c r="Z11" s="406"/>
      <c r="AA11" s="407">
        <v>59</v>
      </c>
      <c r="AB11" s="407">
        <v>63</v>
      </c>
      <c r="AC11" s="407">
        <v>55</v>
      </c>
      <c r="AD11" s="394">
        <v>45</v>
      </c>
    </row>
    <row r="12" spans="1:30" x14ac:dyDescent="0.2">
      <c r="A12" s="401"/>
      <c r="B12" s="401"/>
      <c r="D12" s="409"/>
      <c r="E12" s="402"/>
      <c r="F12" s="403"/>
      <c r="G12" s="403"/>
      <c r="I12" s="409"/>
      <c r="J12" s="402"/>
      <c r="K12" s="403"/>
      <c r="L12" s="403"/>
      <c r="N12" s="409"/>
      <c r="O12" s="402"/>
      <c r="P12" s="403"/>
      <c r="Q12" s="403"/>
      <c r="S12" s="409"/>
      <c r="T12" s="402"/>
      <c r="U12" s="403"/>
      <c r="V12" s="403"/>
      <c r="Y12" s="409"/>
      <c r="Z12" s="402"/>
      <c r="AA12" s="403"/>
      <c r="AB12" s="403"/>
    </row>
    <row r="13" spans="1:30" x14ac:dyDescent="0.2">
      <c r="A13" s="404" t="s">
        <v>347</v>
      </c>
      <c r="B13" s="404"/>
      <c r="D13" s="405">
        <v>700</v>
      </c>
      <c r="E13" s="407"/>
      <c r="F13" s="407">
        <v>79</v>
      </c>
      <c r="G13" s="407">
        <v>91</v>
      </c>
      <c r="H13" s="407"/>
      <c r="I13" s="405">
        <v>460</v>
      </c>
      <c r="J13" s="407"/>
      <c r="K13" s="407">
        <v>83</v>
      </c>
      <c r="L13" s="407">
        <v>92</v>
      </c>
      <c r="M13" s="407"/>
      <c r="N13" s="405">
        <v>580</v>
      </c>
      <c r="O13" s="407"/>
      <c r="P13" s="407">
        <v>84</v>
      </c>
      <c r="Q13" s="407">
        <v>91</v>
      </c>
      <c r="R13" s="407"/>
      <c r="S13" s="405">
        <v>700</v>
      </c>
      <c r="T13" s="407"/>
      <c r="U13" s="407">
        <v>88</v>
      </c>
      <c r="V13" s="407">
        <v>92</v>
      </c>
      <c r="W13" s="407">
        <v>88</v>
      </c>
      <c r="X13" s="407"/>
      <c r="Y13" s="405">
        <v>770</v>
      </c>
      <c r="Z13" s="407"/>
      <c r="AA13" s="407">
        <v>88</v>
      </c>
      <c r="AB13" s="407">
        <v>91</v>
      </c>
      <c r="AC13" s="407">
        <v>88</v>
      </c>
      <c r="AD13" s="394">
        <v>77</v>
      </c>
    </row>
    <row r="14" spans="1:30" x14ac:dyDescent="0.2">
      <c r="A14" s="404" t="s">
        <v>348</v>
      </c>
      <c r="B14" s="404"/>
      <c r="D14" s="405">
        <v>1550</v>
      </c>
      <c r="E14" s="407"/>
      <c r="F14" s="407">
        <v>34</v>
      </c>
      <c r="G14" s="407">
        <v>44</v>
      </c>
      <c r="H14" s="407"/>
      <c r="I14" s="405">
        <v>1250</v>
      </c>
      <c r="J14" s="407"/>
      <c r="K14" s="407">
        <v>34</v>
      </c>
      <c r="L14" s="407">
        <v>41</v>
      </c>
      <c r="M14" s="407"/>
      <c r="N14" s="405">
        <v>1520</v>
      </c>
      <c r="O14" s="407"/>
      <c r="P14" s="407">
        <v>40</v>
      </c>
      <c r="Q14" s="407">
        <v>47</v>
      </c>
      <c r="R14" s="407"/>
      <c r="S14" s="405">
        <v>1590</v>
      </c>
      <c r="T14" s="407"/>
      <c r="U14" s="407">
        <v>42</v>
      </c>
      <c r="V14" s="407">
        <v>52</v>
      </c>
      <c r="W14" s="407">
        <v>35</v>
      </c>
      <c r="X14" s="407"/>
      <c r="Y14" s="405">
        <v>1510</v>
      </c>
      <c r="Z14" s="407"/>
      <c r="AA14" s="407">
        <v>45</v>
      </c>
      <c r="AB14" s="407">
        <v>50</v>
      </c>
      <c r="AC14" s="407">
        <v>38</v>
      </c>
      <c r="AD14" s="394">
        <v>29</v>
      </c>
    </row>
    <row r="15" spans="1:30" x14ac:dyDescent="0.2">
      <c r="A15" s="404" t="s">
        <v>349</v>
      </c>
      <c r="B15" s="404"/>
      <c r="D15" s="405">
        <v>980</v>
      </c>
      <c r="E15" s="407"/>
      <c r="F15" s="407">
        <v>45</v>
      </c>
      <c r="G15" s="407">
        <v>58</v>
      </c>
      <c r="H15" s="407"/>
      <c r="I15" s="405">
        <v>720</v>
      </c>
      <c r="J15" s="407"/>
      <c r="K15" s="407">
        <v>49</v>
      </c>
      <c r="L15" s="407">
        <v>57</v>
      </c>
      <c r="M15" s="407"/>
      <c r="N15" s="405">
        <v>1010</v>
      </c>
      <c r="O15" s="407"/>
      <c r="P15" s="407">
        <v>50</v>
      </c>
      <c r="Q15" s="407">
        <v>57</v>
      </c>
      <c r="R15" s="407"/>
      <c r="S15" s="405">
        <v>990</v>
      </c>
      <c r="T15" s="407"/>
      <c r="U15" s="407">
        <v>55</v>
      </c>
      <c r="V15" s="407">
        <v>68</v>
      </c>
      <c r="W15" s="407">
        <v>47</v>
      </c>
      <c r="X15" s="407"/>
      <c r="Y15" s="405">
        <v>960</v>
      </c>
      <c r="Z15" s="407"/>
      <c r="AA15" s="407">
        <v>57</v>
      </c>
      <c r="AB15" s="407">
        <v>61</v>
      </c>
      <c r="AC15" s="407">
        <v>49</v>
      </c>
      <c r="AD15" s="394">
        <v>37</v>
      </c>
    </row>
    <row r="16" spans="1:30" ht="11.25" customHeight="1" x14ac:dyDescent="0.2">
      <c r="A16" s="410"/>
      <c r="B16" s="410" t="s">
        <v>103</v>
      </c>
      <c r="D16" s="405">
        <v>390</v>
      </c>
      <c r="E16" s="407"/>
      <c r="F16" s="407">
        <v>54</v>
      </c>
      <c r="G16" s="407">
        <v>66</v>
      </c>
      <c r="H16" s="407"/>
      <c r="I16" s="405">
        <v>260</v>
      </c>
      <c r="J16" s="407"/>
      <c r="K16" s="407">
        <v>54</v>
      </c>
      <c r="L16" s="407">
        <v>62</v>
      </c>
      <c r="M16" s="407"/>
      <c r="N16" s="405">
        <v>340</v>
      </c>
      <c r="O16" s="407"/>
      <c r="P16" s="407">
        <v>55</v>
      </c>
      <c r="Q16" s="407">
        <v>67</v>
      </c>
      <c r="R16" s="407"/>
      <c r="S16" s="405">
        <v>340</v>
      </c>
      <c r="T16" s="407"/>
      <c r="U16" s="407">
        <v>63</v>
      </c>
      <c r="V16" s="407">
        <v>76</v>
      </c>
      <c r="W16" s="407">
        <v>59</v>
      </c>
      <c r="X16" s="407"/>
      <c r="Y16" s="405">
        <v>340</v>
      </c>
      <c r="Z16" s="407"/>
      <c r="AA16" s="407">
        <v>65</v>
      </c>
      <c r="AB16" s="407">
        <v>69</v>
      </c>
      <c r="AC16" s="407">
        <v>59</v>
      </c>
      <c r="AD16" s="394">
        <v>43</v>
      </c>
    </row>
    <row r="17" spans="1:31" x14ac:dyDescent="0.2">
      <c r="A17" s="410"/>
      <c r="B17" s="410" t="s">
        <v>350</v>
      </c>
      <c r="D17" s="405">
        <v>590</v>
      </c>
      <c r="E17" s="407"/>
      <c r="F17" s="407">
        <v>38</v>
      </c>
      <c r="G17" s="407">
        <v>52</v>
      </c>
      <c r="H17" s="407"/>
      <c r="I17" s="405">
        <v>470</v>
      </c>
      <c r="J17" s="407"/>
      <c r="K17" s="407">
        <v>46</v>
      </c>
      <c r="L17" s="407">
        <v>53</v>
      </c>
      <c r="M17" s="407"/>
      <c r="N17" s="405">
        <v>670</v>
      </c>
      <c r="O17" s="407"/>
      <c r="P17" s="407">
        <v>47</v>
      </c>
      <c r="Q17" s="407">
        <v>53</v>
      </c>
      <c r="R17" s="407"/>
      <c r="S17" s="405">
        <v>650</v>
      </c>
      <c r="T17" s="407"/>
      <c r="U17" s="407">
        <v>52</v>
      </c>
      <c r="V17" s="407">
        <v>63</v>
      </c>
      <c r="W17" s="407">
        <v>41</v>
      </c>
      <c r="X17" s="407"/>
      <c r="Y17" s="405">
        <v>620</v>
      </c>
      <c r="Z17" s="407"/>
      <c r="AA17" s="407">
        <v>53</v>
      </c>
      <c r="AB17" s="407">
        <v>57</v>
      </c>
      <c r="AC17" s="407">
        <v>43</v>
      </c>
      <c r="AD17" s="394">
        <v>33</v>
      </c>
    </row>
    <row r="18" spans="1:31" x14ac:dyDescent="0.2">
      <c r="A18" s="404" t="s">
        <v>30</v>
      </c>
      <c r="B18" s="404"/>
      <c r="D18" s="405">
        <v>570</v>
      </c>
      <c r="E18" s="407"/>
      <c r="F18" s="407">
        <v>15</v>
      </c>
      <c r="G18" s="407">
        <v>21</v>
      </c>
      <c r="H18" s="407"/>
      <c r="I18" s="405">
        <v>540</v>
      </c>
      <c r="J18" s="407"/>
      <c r="K18" s="407">
        <v>14</v>
      </c>
      <c r="L18" s="407">
        <v>19</v>
      </c>
      <c r="M18" s="407"/>
      <c r="N18" s="405">
        <v>510</v>
      </c>
      <c r="O18" s="407"/>
      <c r="P18" s="407">
        <v>20</v>
      </c>
      <c r="Q18" s="407">
        <v>25</v>
      </c>
      <c r="R18" s="407"/>
      <c r="S18" s="405">
        <v>590</v>
      </c>
      <c r="T18" s="407"/>
      <c r="U18" s="407">
        <v>19</v>
      </c>
      <c r="V18" s="407">
        <v>25</v>
      </c>
      <c r="W18" s="407">
        <v>13</v>
      </c>
      <c r="X18" s="407"/>
      <c r="Y18" s="405">
        <v>550</v>
      </c>
      <c r="Z18" s="407"/>
      <c r="AA18" s="407">
        <v>23</v>
      </c>
      <c r="AB18" s="407">
        <v>30</v>
      </c>
      <c r="AC18" s="407">
        <v>18</v>
      </c>
      <c r="AD18" s="394">
        <v>15</v>
      </c>
    </row>
    <row r="19" spans="1:31" x14ac:dyDescent="0.2">
      <c r="A19" s="411"/>
      <c r="B19" s="411"/>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2"/>
    </row>
    <row r="20" spans="1:31" ht="11.25" customHeight="1" x14ac:dyDescent="0.2">
      <c r="H20" s="413"/>
      <c r="I20" s="413"/>
      <c r="M20" s="413"/>
      <c r="N20" s="413"/>
      <c r="R20" s="413"/>
      <c r="S20" s="413"/>
      <c r="W20" s="413"/>
      <c r="X20" s="413"/>
      <c r="Y20" s="413"/>
      <c r="AB20" s="817" t="s">
        <v>351</v>
      </c>
      <c r="AC20" s="817"/>
      <c r="AD20" s="817"/>
    </row>
    <row r="21" spans="1:31" ht="11.25" customHeight="1" x14ac:dyDescent="0.2">
      <c r="A21" s="414" t="s">
        <v>352</v>
      </c>
    </row>
    <row r="22" spans="1:31" s="417" customFormat="1" ht="12.75" x14ac:dyDescent="0.2">
      <c r="A22" s="415" t="s">
        <v>353</v>
      </c>
      <c r="B22" s="415"/>
      <c r="C22" s="415"/>
      <c r="D22" s="415"/>
      <c r="E22" s="415"/>
      <c r="F22" s="415"/>
      <c r="G22" s="415"/>
      <c r="H22" s="415"/>
      <c r="I22" s="415"/>
      <c r="J22" s="416"/>
      <c r="K22" s="416"/>
      <c r="L22" s="416"/>
      <c r="M22" s="416"/>
      <c r="N22" s="416"/>
      <c r="O22" s="416"/>
    </row>
    <row r="23" spans="1:31" x14ac:dyDescent="0.2">
      <c r="A23" s="418" t="s">
        <v>354</v>
      </c>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row>
    <row r="24" spans="1:31" s="420" customFormat="1" ht="26.25" customHeight="1" x14ac:dyDescent="0.25">
      <c r="A24" s="815" t="s">
        <v>355</v>
      </c>
      <c r="B24" s="815"/>
      <c r="C24" s="815"/>
      <c r="D24" s="815"/>
      <c r="E24" s="815"/>
      <c r="F24" s="815"/>
      <c r="G24" s="815"/>
      <c r="H24" s="815"/>
      <c r="I24" s="815"/>
      <c r="J24" s="815"/>
      <c r="K24" s="815"/>
      <c r="L24" s="815"/>
      <c r="M24" s="815"/>
      <c r="N24" s="815"/>
      <c r="O24" s="815"/>
      <c r="P24" s="815"/>
      <c r="Q24" s="815"/>
    </row>
    <row r="25" spans="1:31" s="420" customFormat="1" ht="15" x14ac:dyDescent="0.25">
      <c r="A25" s="414" t="s">
        <v>356</v>
      </c>
      <c r="B25" s="421"/>
      <c r="C25" s="421"/>
      <c r="D25" s="421"/>
      <c r="E25" s="421"/>
      <c r="F25" s="421"/>
      <c r="G25" s="421"/>
      <c r="H25" s="421"/>
      <c r="I25" s="421"/>
      <c r="J25" s="421"/>
      <c r="K25" s="421"/>
      <c r="L25" s="421"/>
      <c r="M25" s="421"/>
      <c r="N25" s="421"/>
      <c r="O25" s="421"/>
      <c r="P25" s="421"/>
      <c r="Q25" s="421"/>
    </row>
    <row r="26" spans="1:31" x14ac:dyDescent="0.2">
      <c r="A26" s="415" t="s">
        <v>357</v>
      </c>
      <c r="B26" s="422"/>
      <c r="C26" s="422"/>
      <c r="D26" s="422"/>
      <c r="E26" s="422"/>
      <c r="F26" s="422"/>
      <c r="G26" s="422"/>
      <c r="H26" s="422"/>
      <c r="I26" s="422"/>
      <c r="J26" s="422"/>
      <c r="K26" s="422"/>
      <c r="L26" s="422"/>
      <c r="M26" s="422"/>
      <c r="N26" s="422"/>
      <c r="O26" s="422"/>
      <c r="P26" s="422"/>
      <c r="Q26" s="422"/>
      <c r="R26" s="422"/>
      <c r="S26" s="422"/>
      <c r="T26" s="422"/>
      <c r="U26" s="422"/>
      <c r="V26" s="422"/>
      <c r="W26" s="422"/>
      <c r="X26" s="422"/>
      <c r="Y26" s="422"/>
      <c r="Z26" s="422"/>
      <c r="AA26" s="422"/>
      <c r="AB26" s="422"/>
      <c r="AC26" s="422"/>
    </row>
    <row r="27" spans="1:31" x14ac:dyDescent="0.2">
      <c r="A27" s="414" t="s">
        <v>358</v>
      </c>
      <c r="B27" s="422"/>
      <c r="C27" s="422"/>
      <c r="D27" s="422"/>
      <c r="E27" s="422"/>
      <c r="F27" s="422"/>
      <c r="G27" s="422"/>
      <c r="H27" s="422"/>
      <c r="I27" s="422"/>
      <c r="J27" s="422"/>
      <c r="K27" s="422"/>
      <c r="L27" s="422"/>
      <c r="M27" s="422"/>
      <c r="N27" s="422"/>
      <c r="O27" s="422"/>
      <c r="P27" s="422"/>
      <c r="Q27" s="422"/>
      <c r="R27" s="422"/>
      <c r="S27" s="422"/>
      <c r="T27" s="422"/>
      <c r="U27" s="422"/>
      <c r="V27" s="422"/>
      <c r="W27" s="422"/>
      <c r="X27" s="422"/>
      <c r="Y27" s="422"/>
      <c r="Z27" s="422"/>
      <c r="AA27" s="422"/>
      <c r="AB27" s="422"/>
      <c r="AC27" s="422"/>
    </row>
    <row r="28" spans="1:31" ht="11.25" customHeight="1" x14ac:dyDescent="0.2">
      <c r="A28" s="394" t="s">
        <v>359</v>
      </c>
      <c r="B28" s="415"/>
      <c r="C28" s="415"/>
    </row>
    <row r="30" spans="1:31" x14ac:dyDescent="0.2">
      <c r="A30" s="414" t="s">
        <v>360</v>
      </c>
    </row>
    <row r="31" spans="1:31" x14ac:dyDescent="0.2">
      <c r="A31" s="414"/>
    </row>
    <row r="32" spans="1:31" x14ac:dyDescent="0.2">
      <c r="A32" s="414"/>
    </row>
  </sheetData>
  <sheetProtection sheet="1" objects="1" scenarios="1"/>
  <mergeCells count="25">
    <mergeCell ref="AB20:AD20"/>
    <mergeCell ref="K6:L6"/>
    <mergeCell ref="N6:N7"/>
    <mergeCell ref="O6:O7"/>
    <mergeCell ref="P6:Q6"/>
    <mergeCell ref="S6:S7"/>
    <mergeCell ref="T6:T7"/>
    <mergeCell ref="A2:C2"/>
    <mergeCell ref="D5:G5"/>
    <mergeCell ref="I5:L5"/>
    <mergeCell ref="A24:Q24"/>
    <mergeCell ref="U6:W6"/>
    <mergeCell ref="A9:C9"/>
    <mergeCell ref="A6:C7"/>
    <mergeCell ref="D6:D7"/>
    <mergeCell ref="E6:E7"/>
    <mergeCell ref="N5:Q5"/>
    <mergeCell ref="S5:W5"/>
    <mergeCell ref="Y5:AD5"/>
    <mergeCell ref="F6:G6"/>
    <mergeCell ref="I6:I7"/>
    <mergeCell ref="J6:J7"/>
    <mergeCell ref="Y6:Y7"/>
    <mergeCell ref="Z6:Z7"/>
    <mergeCell ref="AA6:AD6"/>
  </mergeCells>
  <pageMargins left="0.7" right="0.7" top="0.75" bottom="0.75" header="0.3" footer="0.3"/>
  <pageSetup paperSize="9" scale="5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IV28"/>
  <sheetViews>
    <sheetView zoomScaleNormal="100" workbookViewId="0">
      <pane xSplit="2" ySplit="7" topLeftCell="C8" activePane="bottomRight" state="frozen"/>
      <selection pane="topRight"/>
      <selection pane="bottomLeft"/>
      <selection pane="bottomRight"/>
    </sheetView>
  </sheetViews>
  <sheetFormatPr defaultRowHeight="11.25" x14ac:dyDescent="0.2"/>
  <cols>
    <col min="1" max="1" width="4.7109375" style="394" customWidth="1"/>
    <col min="2" max="2" width="19.85546875" style="412" customWidth="1"/>
    <col min="3" max="3" width="9.7109375" style="394" customWidth="1"/>
    <col min="4" max="4" width="1.7109375" style="394" customWidth="1"/>
    <col min="5" max="7" width="12.7109375" style="394" customWidth="1"/>
    <col min="8" max="8" width="2.7109375" style="412" customWidth="1"/>
    <col min="9" max="9" width="9.7109375" style="394" customWidth="1"/>
    <col min="10" max="10" width="1.7109375" style="394" customWidth="1"/>
    <col min="11" max="13" width="12.7109375" style="394" customWidth="1"/>
    <col min="14" max="14" width="2.7109375" style="412" customWidth="1"/>
    <col min="15" max="15" width="9.7109375" style="394" customWidth="1"/>
    <col min="16" max="16" width="1.7109375" style="394" customWidth="1"/>
    <col min="17" max="19" width="12.7109375" style="394" customWidth="1"/>
    <col min="20" max="20" width="2.7109375" style="412" customWidth="1"/>
    <col min="21" max="21" width="9.7109375" style="394" customWidth="1"/>
    <col min="22" max="22" width="1.7109375" style="394" customWidth="1"/>
    <col min="23" max="25" width="12.7109375" style="394" customWidth="1"/>
    <col min="26" max="26" width="2.7109375" style="412" customWidth="1"/>
    <col min="27" max="27" width="9.7109375" style="394" customWidth="1"/>
    <col min="28" max="28" width="1.7109375" style="394" customWidth="1"/>
    <col min="29" max="31" width="12.7109375" style="394" customWidth="1"/>
    <col min="32" max="256" width="9.140625" style="412"/>
    <col min="257" max="257" width="6.42578125" style="412" customWidth="1"/>
    <col min="258" max="258" width="17.140625" style="412" customWidth="1"/>
    <col min="259" max="259" width="7.85546875" style="412" customWidth="1"/>
    <col min="260" max="260" width="2.7109375" style="412" customWidth="1"/>
    <col min="261" max="261" width="9.140625" style="412"/>
    <col min="262" max="262" width="12.28515625" style="412" customWidth="1"/>
    <col min="263" max="263" width="11.28515625" style="412" customWidth="1"/>
    <col min="264" max="264" width="3.7109375" style="412" customWidth="1"/>
    <col min="265" max="265" width="7.85546875" style="412" customWidth="1"/>
    <col min="266" max="266" width="2.7109375" style="412" customWidth="1"/>
    <col min="267" max="267" width="10" style="412" customWidth="1"/>
    <col min="268" max="268" width="11.28515625" style="412" customWidth="1"/>
    <col min="269" max="269" width="11.7109375" style="412" customWidth="1"/>
    <col min="270" max="270" width="4.28515625" style="412" customWidth="1"/>
    <col min="271" max="271" width="8.42578125" style="412" customWidth="1"/>
    <col min="272" max="272" width="3.140625" style="412" customWidth="1"/>
    <col min="273" max="273" width="10.7109375" style="412" customWidth="1"/>
    <col min="274" max="274" width="12.28515625" style="412" customWidth="1"/>
    <col min="275" max="275" width="11.42578125" style="412" customWidth="1"/>
    <col min="276" max="276" width="5" style="412" customWidth="1"/>
    <col min="277" max="277" width="8.140625" style="412" customWidth="1"/>
    <col min="278" max="278" width="2.7109375" style="412" customWidth="1"/>
    <col min="279" max="279" width="9.28515625" style="412" customWidth="1"/>
    <col min="280" max="280" width="12" style="412" customWidth="1"/>
    <col min="281" max="281" width="11.7109375" style="412" customWidth="1"/>
    <col min="282" max="282" width="4.5703125" style="412" customWidth="1"/>
    <col min="283" max="283" width="8.42578125" style="412" customWidth="1"/>
    <col min="284" max="284" width="2.7109375" style="412" customWidth="1"/>
    <col min="285" max="285" width="10" style="412" customWidth="1"/>
    <col min="286" max="286" width="12.85546875" style="412" customWidth="1"/>
    <col min="287" max="287" width="11.140625" style="412" customWidth="1"/>
    <col min="288" max="512" width="9.140625" style="412"/>
    <col min="513" max="513" width="6.42578125" style="412" customWidth="1"/>
    <col min="514" max="514" width="17.140625" style="412" customWidth="1"/>
    <col min="515" max="515" width="7.85546875" style="412" customWidth="1"/>
    <col min="516" max="516" width="2.7109375" style="412" customWidth="1"/>
    <col min="517" max="517" width="9.140625" style="412"/>
    <col min="518" max="518" width="12.28515625" style="412" customWidth="1"/>
    <col min="519" max="519" width="11.28515625" style="412" customWidth="1"/>
    <col min="520" max="520" width="3.7109375" style="412" customWidth="1"/>
    <col min="521" max="521" width="7.85546875" style="412" customWidth="1"/>
    <col min="522" max="522" width="2.7109375" style="412" customWidth="1"/>
    <col min="523" max="523" width="10" style="412" customWidth="1"/>
    <col min="524" max="524" width="11.28515625" style="412" customWidth="1"/>
    <col min="525" max="525" width="11.7109375" style="412" customWidth="1"/>
    <col min="526" max="526" width="4.28515625" style="412" customWidth="1"/>
    <col min="527" max="527" width="8.42578125" style="412" customWidth="1"/>
    <col min="528" max="528" width="3.140625" style="412" customWidth="1"/>
    <col min="529" max="529" width="10.7109375" style="412" customWidth="1"/>
    <col min="530" max="530" width="12.28515625" style="412" customWidth="1"/>
    <col min="531" max="531" width="11.42578125" style="412" customWidth="1"/>
    <col min="532" max="532" width="5" style="412" customWidth="1"/>
    <col min="533" max="533" width="8.140625" style="412" customWidth="1"/>
    <col min="534" max="534" width="2.7109375" style="412" customWidth="1"/>
    <col min="535" max="535" width="9.28515625" style="412" customWidth="1"/>
    <col min="536" max="536" width="12" style="412" customWidth="1"/>
    <col min="537" max="537" width="11.7109375" style="412" customWidth="1"/>
    <col min="538" max="538" width="4.5703125" style="412" customWidth="1"/>
    <col min="539" max="539" width="8.42578125" style="412" customWidth="1"/>
    <col min="540" max="540" width="2.7109375" style="412" customWidth="1"/>
    <col min="541" max="541" width="10" style="412" customWidth="1"/>
    <col min="542" max="542" width="12.85546875" style="412" customWidth="1"/>
    <col min="543" max="543" width="11.140625" style="412" customWidth="1"/>
    <col min="544" max="768" width="9.140625" style="412"/>
    <col min="769" max="769" width="6.42578125" style="412" customWidth="1"/>
    <col min="770" max="770" width="17.140625" style="412" customWidth="1"/>
    <col min="771" max="771" width="7.85546875" style="412" customWidth="1"/>
    <col min="772" max="772" width="2.7109375" style="412" customWidth="1"/>
    <col min="773" max="773" width="9.140625" style="412"/>
    <col min="774" max="774" width="12.28515625" style="412" customWidth="1"/>
    <col min="775" max="775" width="11.28515625" style="412" customWidth="1"/>
    <col min="776" max="776" width="3.7109375" style="412" customWidth="1"/>
    <col min="777" max="777" width="7.85546875" style="412" customWidth="1"/>
    <col min="778" max="778" width="2.7109375" style="412" customWidth="1"/>
    <col min="779" max="779" width="10" style="412" customWidth="1"/>
    <col min="780" max="780" width="11.28515625" style="412" customWidth="1"/>
    <col min="781" max="781" width="11.7109375" style="412" customWidth="1"/>
    <col min="782" max="782" width="4.28515625" style="412" customWidth="1"/>
    <col min="783" max="783" width="8.42578125" style="412" customWidth="1"/>
    <col min="784" max="784" width="3.140625" style="412" customWidth="1"/>
    <col min="785" max="785" width="10.7109375" style="412" customWidth="1"/>
    <col min="786" max="786" width="12.28515625" style="412" customWidth="1"/>
    <col min="787" max="787" width="11.42578125" style="412" customWidth="1"/>
    <col min="788" max="788" width="5" style="412" customWidth="1"/>
    <col min="789" max="789" width="8.140625" style="412" customWidth="1"/>
    <col min="790" max="790" width="2.7109375" style="412" customWidth="1"/>
    <col min="791" max="791" width="9.28515625" style="412" customWidth="1"/>
    <col min="792" max="792" width="12" style="412" customWidth="1"/>
    <col min="793" max="793" width="11.7109375" style="412" customWidth="1"/>
    <col min="794" max="794" width="4.5703125" style="412" customWidth="1"/>
    <col min="795" max="795" width="8.42578125" style="412" customWidth="1"/>
    <col min="796" max="796" width="2.7109375" style="412" customWidth="1"/>
    <col min="797" max="797" width="10" style="412" customWidth="1"/>
    <col min="798" max="798" width="12.85546875" style="412" customWidth="1"/>
    <col min="799" max="799" width="11.140625" style="412" customWidth="1"/>
    <col min="800" max="1024" width="9.140625" style="412"/>
    <col min="1025" max="1025" width="6.42578125" style="412" customWidth="1"/>
    <col min="1026" max="1026" width="17.140625" style="412" customWidth="1"/>
    <col min="1027" max="1027" width="7.85546875" style="412" customWidth="1"/>
    <col min="1028" max="1028" width="2.7109375" style="412" customWidth="1"/>
    <col min="1029" max="1029" width="9.140625" style="412"/>
    <col min="1030" max="1030" width="12.28515625" style="412" customWidth="1"/>
    <col min="1031" max="1031" width="11.28515625" style="412" customWidth="1"/>
    <col min="1032" max="1032" width="3.7109375" style="412" customWidth="1"/>
    <col min="1033" max="1033" width="7.85546875" style="412" customWidth="1"/>
    <col min="1034" max="1034" width="2.7109375" style="412" customWidth="1"/>
    <col min="1035" max="1035" width="10" style="412" customWidth="1"/>
    <col min="1036" max="1036" width="11.28515625" style="412" customWidth="1"/>
    <col min="1037" max="1037" width="11.7109375" style="412" customWidth="1"/>
    <col min="1038" max="1038" width="4.28515625" style="412" customWidth="1"/>
    <col min="1039" max="1039" width="8.42578125" style="412" customWidth="1"/>
    <col min="1040" max="1040" width="3.140625" style="412" customWidth="1"/>
    <col min="1041" max="1041" width="10.7109375" style="412" customWidth="1"/>
    <col min="1042" max="1042" width="12.28515625" style="412" customWidth="1"/>
    <col min="1043" max="1043" width="11.42578125" style="412" customWidth="1"/>
    <col min="1044" max="1044" width="5" style="412" customWidth="1"/>
    <col min="1045" max="1045" width="8.140625" style="412" customWidth="1"/>
    <col min="1046" max="1046" width="2.7109375" style="412" customWidth="1"/>
    <col min="1047" max="1047" width="9.28515625" style="412" customWidth="1"/>
    <col min="1048" max="1048" width="12" style="412" customWidth="1"/>
    <col min="1049" max="1049" width="11.7109375" style="412" customWidth="1"/>
    <col min="1050" max="1050" width="4.5703125" style="412" customWidth="1"/>
    <col min="1051" max="1051" width="8.42578125" style="412" customWidth="1"/>
    <col min="1052" max="1052" width="2.7109375" style="412" customWidth="1"/>
    <col min="1053" max="1053" width="10" style="412" customWidth="1"/>
    <col min="1054" max="1054" width="12.85546875" style="412" customWidth="1"/>
    <col min="1055" max="1055" width="11.140625" style="412" customWidth="1"/>
    <col min="1056" max="1280" width="9.140625" style="412"/>
    <col min="1281" max="1281" width="6.42578125" style="412" customWidth="1"/>
    <col min="1282" max="1282" width="17.140625" style="412" customWidth="1"/>
    <col min="1283" max="1283" width="7.85546875" style="412" customWidth="1"/>
    <col min="1284" max="1284" width="2.7109375" style="412" customWidth="1"/>
    <col min="1285" max="1285" width="9.140625" style="412"/>
    <col min="1286" max="1286" width="12.28515625" style="412" customWidth="1"/>
    <col min="1287" max="1287" width="11.28515625" style="412" customWidth="1"/>
    <col min="1288" max="1288" width="3.7109375" style="412" customWidth="1"/>
    <col min="1289" max="1289" width="7.85546875" style="412" customWidth="1"/>
    <col min="1290" max="1290" width="2.7109375" style="412" customWidth="1"/>
    <col min="1291" max="1291" width="10" style="412" customWidth="1"/>
    <col min="1292" max="1292" width="11.28515625" style="412" customWidth="1"/>
    <col min="1293" max="1293" width="11.7109375" style="412" customWidth="1"/>
    <col min="1294" max="1294" width="4.28515625" style="412" customWidth="1"/>
    <col min="1295" max="1295" width="8.42578125" style="412" customWidth="1"/>
    <col min="1296" max="1296" width="3.140625" style="412" customWidth="1"/>
    <col min="1297" max="1297" width="10.7109375" style="412" customWidth="1"/>
    <col min="1298" max="1298" width="12.28515625" style="412" customWidth="1"/>
    <col min="1299" max="1299" width="11.42578125" style="412" customWidth="1"/>
    <col min="1300" max="1300" width="5" style="412" customWidth="1"/>
    <col min="1301" max="1301" width="8.140625" style="412" customWidth="1"/>
    <col min="1302" max="1302" width="2.7109375" style="412" customWidth="1"/>
    <col min="1303" max="1303" width="9.28515625" style="412" customWidth="1"/>
    <col min="1304" max="1304" width="12" style="412" customWidth="1"/>
    <col min="1305" max="1305" width="11.7109375" style="412" customWidth="1"/>
    <col min="1306" max="1306" width="4.5703125" style="412" customWidth="1"/>
    <col min="1307" max="1307" width="8.42578125" style="412" customWidth="1"/>
    <col min="1308" max="1308" width="2.7109375" style="412" customWidth="1"/>
    <col min="1309" max="1309" width="10" style="412" customWidth="1"/>
    <col min="1310" max="1310" width="12.85546875" style="412" customWidth="1"/>
    <col min="1311" max="1311" width="11.140625" style="412" customWidth="1"/>
    <col min="1312" max="1536" width="9.140625" style="412"/>
    <col min="1537" max="1537" width="6.42578125" style="412" customWidth="1"/>
    <col min="1538" max="1538" width="17.140625" style="412" customWidth="1"/>
    <col min="1539" max="1539" width="7.85546875" style="412" customWidth="1"/>
    <col min="1540" max="1540" width="2.7109375" style="412" customWidth="1"/>
    <col min="1541" max="1541" width="9.140625" style="412"/>
    <col min="1542" max="1542" width="12.28515625" style="412" customWidth="1"/>
    <col min="1543" max="1543" width="11.28515625" style="412" customWidth="1"/>
    <col min="1544" max="1544" width="3.7109375" style="412" customWidth="1"/>
    <col min="1545" max="1545" width="7.85546875" style="412" customWidth="1"/>
    <col min="1546" max="1546" width="2.7109375" style="412" customWidth="1"/>
    <col min="1547" max="1547" width="10" style="412" customWidth="1"/>
    <col min="1548" max="1548" width="11.28515625" style="412" customWidth="1"/>
    <col min="1549" max="1549" width="11.7109375" style="412" customWidth="1"/>
    <col min="1550" max="1550" width="4.28515625" style="412" customWidth="1"/>
    <col min="1551" max="1551" width="8.42578125" style="412" customWidth="1"/>
    <col min="1552" max="1552" width="3.140625" style="412" customWidth="1"/>
    <col min="1553" max="1553" width="10.7109375" style="412" customWidth="1"/>
    <col min="1554" max="1554" width="12.28515625" style="412" customWidth="1"/>
    <col min="1555" max="1555" width="11.42578125" style="412" customWidth="1"/>
    <col min="1556" max="1556" width="5" style="412" customWidth="1"/>
    <col min="1557" max="1557" width="8.140625" style="412" customWidth="1"/>
    <col min="1558" max="1558" width="2.7109375" style="412" customWidth="1"/>
    <col min="1559" max="1559" width="9.28515625" style="412" customWidth="1"/>
    <col min="1560" max="1560" width="12" style="412" customWidth="1"/>
    <col min="1561" max="1561" width="11.7109375" style="412" customWidth="1"/>
    <col min="1562" max="1562" width="4.5703125" style="412" customWidth="1"/>
    <col min="1563" max="1563" width="8.42578125" style="412" customWidth="1"/>
    <col min="1564" max="1564" width="2.7109375" style="412" customWidth="1"/>
    <col min="1565" max="1565" width="10" style="412" customWidth="1"/>
    <col min="1566" max="1566" width="12.85546875" style="412" customWidth="1"/>
    <col min="1567" max="1567" width="11.140625" style="412" customWidth="1"/>
    <col min="1568" max="1792" width="9.140625" style="412"/>
    <col min="1793" max="1793" width="6.42578125" style="412" customWidth="1"/>
    <col min="1794" max="1794" width="17.140625" style="412" customWidth="1"/>
    <col min="1795" max="1795" width="7.85546875" style="412" customWidth="1"/>
    <col min="1796" max="1796" width="2.7109375" style="412" customWidth="1"/>
    <col min="1797" max="1797" width="9.140625" style="412"/>
    <col min="1798" max="1798" width="12.28515625" style="412" customWidth="1"/>
    <col min="1799" max="1799" width="11.28515625" style="412" customWidth="1"/>
    <col min="1800" max="1800" width="3.7109375" style="412" customWidth="1"/>
    <col min="1801" max="1801" width="7.85546875" style="412" customWidth="1"/>
    <col min="1802" max="1802" width="2.7109375" style="412" customWidth="1"/>
    <col min="1803" max="1803" width="10" style="412" customWidth="1"/>
    <col min="1804" max="1804" width="11.28515625" style="412" customWidth="1"/>
    <col min="1805" max="1805" width="11.7109375" style="412" customWidth="1"/>
    <col min="1806" max="1806" width="4.28515625" style="412" customWidth="1"/>
    <col min="1807" max="1807" width="8.42578125" style="412" customWidth="1"/>
    <col min="1808" max="1808" width="3.140625" style="412" customWidth="1"/>
    <col min="1809" max="1809" width="10.7109375" style="412" customWidth="1"/>
    <col min="1810" max="1810" width="12.28515625" style="412" customWidth="1"/>
    <col min="1811" max="1811" width="11.42578125" style="412" customWidth="1"/>
    <col min="1812" max="1812" width="5" style="412" customWidth="1"/>
    <col min="1813" max="1813" width="8.140625" style="412" customWidth="1"/>
    <col min="1814" max="1814" width="2.7109375" style="412" customWidth="1"/>
    <col min="1815" max="1815" width="9.28515625" style="412" customWidth="1"/>
    <col min="1816" max="1816" width="12" style="412" customWidth="1"/>
    <col min="1817" max="1817" width="11.7109375" style="412" customWidth="1"/>
    <col min="1818" max="1818" width="4.5703125" style="412" customWidth="1"/>
    <col min="1819" max="1819" width="8.42578125" style="412" customWidth="1"/>
    <col min="1820" max="1820" width="2.7109375" style="412" customWidth="1"/>
    <col min="1821" max="1821" width="10" style="412" customWidth="1"/>
    <col min="1822" max="1822" width="12.85546875" style="412" customWidth="1"/>
    <col min="1823" max="1823" width="11.140625" style="412" customWidth="1"/>
    <col min="1824" max="2048" width="9.140625" style="412"/>
    <col min="2049" max="2049" width="6.42578125" style="412" customWidth="1"/>
    <col min="2050" max="2050" width="17.140625" style="412" customWidth="1"/>
    <col min="2051" max="2051" width="7.85546875" style="412" customWidth="1"/>
    <col min="2052" max="2052" width="2.7109375" style="412" customWidth="1"/>
    <col min="2053" max="2053" width="9.140625" style="412"/>
    <col min="2054" max="2054" width="12.28515625" style="412" customWidth="1"/>
    <col min="2055" max="2055" width="11.28515625" style="412" customWidth="1"/>
    <col min="2056" max="2056" width="3.7109375" style="412" customWidth="1"/>
    <col min="2057" max="2057" width="7.85546875" style="412" customWidth="1"/>
    <col min="2058" max="2058" width="2.7109375" style="412" customWidth="1"/>
    <col min="2059" max="2059" width="10" style="412" customWidth="1"/>
    <col min="2060" max="2060" width="11.28515625" style="412" customWidth="1"/>
    <col min="2061" max="2061" width="11.7109375" style="412" customWidth="1"/>
    <col min="2062" max="2062" width="4.28515625" style="412" customWidth="1"/>
    <col min="2063" max="2063" width="8.42578125" style="412" customWidth="1"/>
    <col min="2064" max="2064" width="3.140625" style="412" customWidth="1"/>
    <col min="2065" max="2065" width="10.7109375" style="412" customWidth="1"/>
    <col min="2066" max="2066" width="12.28515625" style="412" customWidth="1"/>
    <col min="2067" max="2067" width="11.42578125" style="412" customWidth="1"/>
    <col min="2068" max="2068" width="5" style="412" customWidth="1"/>
    <col min="2069" max="2069" width="8.140625" style="412" customWidth="1"/>
    <col min="2070" max="2070" width="2.7109375" style="412" customWidth="1"/>
    <col min="2071" max="2071" width="9.28515625" style="412" customWidth="1"/>
    <col min="2072" max="2072" width="12" style="412" customWidth="1"/>
    <col min="2073" max="2073" width="11.7109375" style="412" customWidth="1"/>
    <col min="2074" max="2074" width="4.5703125" style="412" customWidth="1"/>
    <col min="2075" max="2075" width="8.42578125" style="412" customWidth="1"/>
    <col min="2076" max="2076" width="2.7109375" style="412" customWidth="1"/>
    <col min="2077" max="2077" width="10" style="412" customWidth="1"/>
    <col min="2078" max="2078" width="12.85546875" style="412" customWidth="1"/>
    <col min="2079" max="2079" width="11.140625" style="412" customWidth="1"/>
    <col min="2080" max="2304" width="9.140625" style="412"/>
    <col min="2305" max="2305" width="6.42578125" style="412" customWidth="1"/>
    <col min="2306" max="2306" width="17.140625" style="412" customWidth="1"/>
    <col min="2307" max="2307" width="7.85546875" style="412" customWidth="1"/>
    <col min="2308" max="2308" width="2.7109375" style="412" customWidth="1"/>
    <col min="2309" max="2309" width="9.140625" style="412"/>
    <col min="2310" max="2310" width="12.28515625" style="412" customWidth="1"/>
    <col min="2311" max="2311" width="11.28515625" style="412" customWidth="1"/>
    <col min="2312" max="2312" width="3.7109375" style="412" customWidth="1"/>
    <col min="2313" max="2313" width="7.85546875" style="412" customWidth="1"/>
    <col min="2314" max="2314" width="2.7109375" style="412" customWidth="1"/>
    <col min="2315" max="2315" width="10" style="412" customWidth="1"/>
    <col min="2316" max="2316" width="11.28515625" style="412" customWidth="1"/>
    <col min="2317" max="2317" width="11.7109375" style="412" customWidth="1"/>
    <col min="2318" max="2318" width="4.28515625" style="412" customWidth="1"/>
    <col min="2319" max="2319" width="8.42578125" style="412" customWidth="1"/>
    <col min="2320" max="2320" width="3.140625" style="412" customWidth="1"/>
    <col min="2321" max="2321" width="10.7109375" style="412" customWidth="1"/>
    <col min="2322" max="2322" width="12.28515625" style="412" customWidth="1"/>
    <col min="2323" max="2323" width="11.42578125" style="412" customWidth="1"/>
    <col min="2324" max="2324" width="5" style="412" customWidth="1"/>
    <col min="2325" max="2325" width="8.140625" style="412" customWidth="1"/>
    <col min="2326" max="2326" width="2.7109375" style="412" customWidth="1"/>
    <col min="2327" max="2327" width="9.28515625" style="412" customWidth="1"/>
    <col min="2328" max="2328" width="12" style="412" customWidth="1"/>
    <col min="2329" max="2329" width="11.7109375" style="412" customWidth="1"/>
    <col min="2330" max="2330" width="4.5703125" style="412" customWidth="1"/>
    <col min="2331" max="2331" width="8.42578125" style="412" customWidth="1"/>
    <col min="2332" max="2332" width="2.7109375" style="412" customWidth="1"/>
    <col min="2333" max="2333" width="10" style="412" customWidth="1"/>
    <col min="2334" max="2334" width="12.85546875" style="412" customWidth="1"/>
    <col min="2335" max="2335" width="11.140625" style="412" customWidth="1"/>
    <col min="2336" max="2560" width="9.140625" style="412"/>
    <col min="2561" max="2561" width="6.42578125" style="412" customWidth="1"/>
    <col min="2562" max="2562" width="17.140625" style="412" customWidth="1"/>
    <col min="2563" max="2563" width="7.85546875" style="412" customWidth="1"/>
    <col min="2564" max="2564" width="2.7109375" style="412" customWidth="1"/>
    <col min="2565" max="2565" width="9.140625" style="412"/>
    <col min="2566" max="2566" width="12.28515625" style="412" customWidth="1"/>
    <col min="2567" max="2567" width="11.28515625" style="412" customWidth="1"/>
    <col min="2568" max="2568" width="3.7109375" style="412" customWidth="1"/>
    <col min="2569" max="2569" width="7.85546875" style="412" customWidth="1"/>
    <col min="2570" max="2570" width="2.7109375" style="412" customWidth="1"/>
    <col min="2571" max="2571" width="10" style="412" customWidth="1"/>
    <col min="2572" max="2572" width="11.28515625" style="412" customWidth="1"/>
    <col min="2573" max="2573" width="11.7109375" style="412" customWidth="1"/>
    <col min="2574" max="2574" width="4.28515625" style="412" customWidth="1"/>
    <col min="2575" max="2575" width="8.42578125" style="412" customWidth="1"/>
    <col min="2576" max="2576" width="3.140625" style="412" customWidth="1"/>
    <col min="2577" max="2577" width="10.7109375" style="412" customWidth="1"/>
    <col min="2578" max="2578" width="12.28515625" style="412" customWidth="1"/>
    <col min="2579" max="2579" width="11.42578125" style="412" customWidth="1"/>
    <col min="2580" max="2580" width="5" style="412" customWidth="1"/>
    <col min="2581" max="2581" width="8.140625" style="412" customWidth="1"/>
    <col min="2582" max="2582" width="2.7109375" style="412" customWidth="1"/>
    <col min="2583" max="2583" width="9.28515625" style="412" customWidth="1"/>
    <col min="2584" max="2584" width="12" style="412" customWidth="1"/>
    <col min="2585" max="2585" width="11.7109375" style="412" customWidth="1"/>
    <col min="2586" max="2586" width="4.5703125" style="412" customWidth="1"/>
    <col min="2587" max="2587" width="8.42578125" style="412" customWidth="1"/>
    <col min="2588" max="2588" width="2.7109375" style="412" customWidth="1"/>
    <col min="2589" max="2589" width="10" style="412" customWidth="1"/>
    <col min="2590" max="2590" width="12.85546875" style="412" customWidth="1"/>
    <col min="2591" max="2591" width="11.140625" style="412" customWidth="1"/>
    <col min="2592" max="2816" width="9.140625" style="412"/>
    <col min="2817" max="2817" width="6.42578125" style="412" customWidth="1"/>
    <col min="2818" max="2818" width="17.140625" style="412" customWidth="1"/>
    <col min="2819" max="2819" width="7.85546875" style="412" customWidth="1"/>
    <col min="2820" max="2820" width="2.7109375" style="412" customWidth="1"/>
    <col min="2821" max="2821" width="9.140625" style="412"/>
    <col min="2822" max="2822" width="12.28515625" style="412" customWidth="1"/>
    <col min="2823" max="2823" width="11.28515625" style="412" customWidth="1"/>
    <col min="2824" max="2824" width="3.7109375" style="412" customWidth="1"/>
    <col min="2825" max="2825" width="7.85546875" style="412" customWidth="1"/>
    <col min="2826" max="2826" width="2.7109375" style="412" customWidth="1"/>
    <col min="2827" max="2827" width="10" style="412" customWidth="1"/>
    <col min="2828" max="2828" width="11.28515625" style="412" customWidth="1"/>
    <col min="2829" max="2829" width="11.7109375" style="412" customWidth="1"/>
    <col min="2830" max="2830" width="4.28515625" style="412" customWidth="1"/>
    <col min="2831" max="2831" width="8.42578125" style="412" customWidth="1"/>
    <col min="2832" max="2832" width="3.140625" style="412" customWidth="1"/>
    <col min="2833" max="2833" width="10.7109375" style="412" customWidth="1"/>
    <col min="2834" max="2834" width="12.28515625" style="412" customWidth="1"/>
    <col min="2835" max="2835" width="11.42578125" style="412" customWidth="1"/>
    <col min="2836" max="2836" width="5" style="412" customWidth="1"/>
    <col min="2837" max="2837" width="8.140625" style="412" customWidth="1"/>
    <col min="2838" max="2838" width="2.7109375" style="412" customWidth="1"/>
    <col min="2839" max="2839" width="9.28515625" style="412" customWidth="1"/>
    <col min="2840" max="2840" width="12" style="412" customWidth="1"/>
    <col min="2841" max="2841" width="11.7109375" style="412" customWidth="1"/>
    <col min="2842" max="2842" width="4.5703125" style="412" customWidth="1"/>
    <col min="2843" max="2843" width="8.42578125" style="412" customWidth="1"/>
    <col min="2844" max="2844" width="2.7109375" style="412" customWidth="1"/>
    <col min="2845" max="2845" width="10" style="412" customWidth="1"/>
    <col min="2846" max="2846" width="12.85546875" style="412" customWidth="1"/>
    <col min="2847" max="2847" width="11.140625" style="412" customWidth="1"/>
    <col min="2848" max="3072" width="9.140625" style="412"/>
    <col min="3073" max="3073" width="6.42578125" style="412" customWidth="1"/>
    <col min="3074" max="3074" width="17.140625" style="412" customWidth="1"/>
    <col min="3075" max="3075" width="7.85546875" style="412" customWidth="1"/>
    <col min="3076" max="3076" width="2.7109375" style="412" customWidth="1"/>
    <col min="3077" max="3077" width="9.140625" style="412"/>
    <col min="3078" max="3078" width="12.28515625" style="412" customWidth="1"/>
    <col min="3079" max="3079" width="11.28515625" style="412" customWidth="1"/>
    <col min="3080" max="3080" width="3.7109375" style="412" customWidth="1"/>
    <col min="3081" max="3081" width="7.85546875" style="412" customWidth="1"/>
    <col min="3082" max="3082" width="2.7109375" style="412" customWidth="1"/>
    <col min="3083" max="3083" width="10" style="412" customWidth="1"/>
    <col min="3084" max="3084" width="11.28515625" style="412" customWidth="1"/>
    <col min="3085" max="3085" width="11.7109375" style="412" customWidth="1"/>
    <col min="3086" max="3086" width="4.28515625" style="412" customWidth="1"/>
    <col min="3087" max="3087" width="8.42578125" style="412" customWidth="1"/>
    <col min="3088" max="3088" width="3.140625" style="412" customWidth="1"/>
    <col min="3089" max="3089" width="10.7109375" style="412" customWidth="1"/>
    <col min="3090" max="3090" width="12.28515625" style="412" customWidth="1"/>
    <col min="3091" max="3091" width="11.42578125" style="412" customWidth="1"/>
    <col min="3092" max="3092" width="5" style="412" customWidth="1"/>
    <col min="3093" max="3093" width="8.140625" style="412" customWidth="1"/>
    <col min="3094" max="3094" width="2.7109375" style="412" customWidth="1"/>
    <col min="3095" max="3095" width="9.28515625" style="412" customWidth="1"/>
    <col min="3096" max="3096" width="12" style="412" customWidth="1"/>
    <col min="3097" max="3097" width="11.7109375" style="412" customWidth="1"/>
    <col min="3098" max="3098" width="4.5703125" style="412" customWidth="1"/>
    <col min="3099" max="3099" width="8.42578125" style="412" customWidth="1"/>
    <col min="3100" max="3100" width="2.7109375" style="412" customWidth="1"/>
    <col min="3101" max="3101" width="10" style="412" customWidth="1"/>
    <col min="3102" max="3102" width="12.85546875" style="412" customWidth="1"/>
    <col min="3103" max="3103" width="11.140625" style="412" customWidth="1"/>
    <col min="3104" max="3328" width="9.140625" style="412"/>
    <col min="3329" max="3329" width="6.42578125" style="412" customWidth="1"/>
    <col min="3330" max="3330" width="17.140625" style="412" customWidth="1"/>
    <col min="3331" max="3331" width="7.85546875" style="412" customWidth="1"/>
    <col min="3332" max="3332" width="2.7109375" style="412" customWidth="1"/>
    <col min="3333" max="3333" width="9.140625" style="412"/>
    <col min="3334" max="3334" width="12.28515625" style="412" customWidth="1"/>
    <col min="3335" max="3335" width="11.28515625" style="412" customWidth="1"/>
    <col min="3336" max="3336" width="3.7109375" style="412" customWidth="1"/>
    <col min="3337" max="3337" width="7.85546875" style="412" customWidth="1"/>
    <col min="3338" max="3338" width="2.7109375" style="412" customWidth="1"/>
    <col min="3339" max="3339" width="10" style="412" customWidth="1"/>
    <col min="3340" max="3340" width="11.28515625" style="412" customWidth="1"/>
    <col min="3341" max="3341" width="11.7109375" style="412" customWidth="1"/>
    <col min="3342" max="3342" width="4.28515625" style="412" customWidth="1"/>
    <col min="3343" max="3343" width="8.42578125" style="412" customWidth="1"/>
    <col min="3344" max="3344" width="3.140625" style="412" customWidth="1"/>
    <col min="3345" max="3345" width="10.7109375" style="412" customWidth="1"/>
    <col min="3346" max="3346" width="12.28515625" style="412" customWidth="1"/>
    <col min="3347" max="3347" width="11.42578125" style="412" customWidth="1"/>
    <col min="3348" max="3348" width="5" style="412" customWidth="1"/>
    <col min="3349" max="3349" width="8.140625" style="412" customWidth="1"/>
    <col min="3350" max="3350" width="2.7109375" style="412" customWidth="1"/>
    <col min="3351" max="3351" width="9.28515625" style="412" customWidth="1"/>
    <col min="3352" max="3352" width="12" style="412" customWidth="1"/>
    <col min="3353" max="3353" width="11.7109375" style="412" customWidth="1"/>
    <col min="3354" max="3354" width="4.5703125" style="412" customWidth="1"/>
    <col min="3355" max="3355" width="8.42578125" style="412" customWidth="1"/>
    <col min="3356" max="3356" width="2.7109375" style="412" customWidth="1"/>
    <col min="3357" max="3357" width="10" style="412" customWidth="1"/>
    <col min="3358" max="3358" width="12.85546875" style="412" customWidth="1"/>
    <col min="3359" max="3359" width="11.140625" style="412" customWidth="1"/>
    <col min="3360" max="3584" width="9.140625" style="412"/>
    <col min="3585" max="3585" width="6.42578125" style="412" customWidth="1"/>
    <col min="3586" max="3586" width="17.140625" style="412" customWidth="1"/>
    <col min="3587" max="3587" width="7.85546875" style="412" customWidth="1"/>
    <col min="3588" max="3588" width="2.7109375" style="412" customWidth="1"/>
    <col min="3589" max="3589" width="9.140625" style="412"/>
    <col min="3590" max="3590" width="12.28515625" style="412" customWidth="1"/>
    <col min="3591" max="3591" width="11.28515625" style="412" customWidth="1"/>
    <col min="3592" max="3592" width="3.7109375" style="412" customWidth="1"/>
    <col min="3593" max="3593" width="7.85546875" style="412" customWidth="1"/>
    <col min="3594" max="3594" width="2.7109375" style="412" customWidth="1"/>
    <col min="3595" max="3595" width="10" style="412" customWidth="1"/>
    <col min="3596" max="3596" width="11.28515625" style="412" customWidth="1"/>
    <col min="3597" max="3597" width="11.7109375" style="412" customWidth="1"/>
    <col min="3598" max="3598" width="4.28515625" style="412" customWidth="1"/>
    <col min="3599" max="3599" width="8.42578125" style="412" customWidth="1"/>
    <col min="3600" max="3600" width="3.140625" style="412" customWidth="1"/>
    <col min="3601" max="3601" width="10.7109375" style="412" customWidth="1"/>
    <col min="3602" max="3602" width="12.28515625" style="412" customWidth="1"/>
    <col min="3603" max="3603" width="11.42578125" style="412" customWidth="1"/>
    <col min="3604" max="3604" width="5" style="412" customWidth="1"/>
    <col min="3605" max="3605" width="8.140625" style="412" customWidth="1"/>
    <col min="3606" max="3606" width="2.7109375" style="412" customWidth="1"/>
    <col min="3607" max="3607" width="9.28515625" style="412" customWidth="1"/>
    <col min="3608" max="3608" width="12" style="412" customWidth="1"/>
    <col min="3609" max="3609" width="11.7109375" style="412" customWidth="1"/>
    <col min="3610" max="3610" width="4.5703125" style="412" customWidth="1"/>
    <col min="3611" max="3611" width="8.42578125" style="412" customWidth="1"/>
    <col min="3612" max="3612" width="2.7109375" style="412" customWidth="1"/>
    <col min="3613" max="3613" width="10" style="412" customWidth="1"/>
    <col min="3614" max="3614" width="12.85546875" style="412" customWidth="1"/>
    <col min="3615" max="3615" width="11.140625" style="412" customWidth="1"/>
    <col min="3616" max="3840" width="9.140625" style="412"/>
    <col min="3841" max="3841" width="6.42578125" style="412" customWidth="1"/>
    <col min="3842" max="3842" width="17.140625" style="412" customWidth="1"/>
    <col min="3843" max="3843" width="7.85546875" style="412" customWidth="1"/>
    <col min="3844" max="3844" width="2.7109375" style="412" customWidth="1"/>
    <col min="3845" max="3845" width="9.140625" style="412"/>
    <col min="3846" max="3846" width="12.28515625" style="412" customWidth="1"/>
    <col min="3847" max="3847" width="11.28515625" style="412" customWidth="1"/>
    <col min="3848" max="3848" width="3.7109375" style="412" customWidth="1"/>
    <col min="3849" max="3849" width="7.85546875" style="412" customWidth="1"/>
    <col min="3850" max="3850" width="2.7109375" style="412" customWidth="1"/>
    <col min="3851" max="3851" width="10" style="412" customWidth="1"/>
    <col min="3852" max="3852" width="11.28515625" style="412" customWidth="1"/>
    <col min="3853" max="3853" width="11.7109375" style="412" customWidth="1"/>
    <col min="3854" max="3854" width="4.28515625" style="412" customWidth="1"/>
    <col min="3855" max="3855" width="8.42578125" style="412" customWidth="1"/>
    <col min="3856" max="3856" width="3.140625" style="412" customWidth="1"/>
    <col min="3857" max="3857" width="10.7109375" style="412" customWidth="1"/>
    <col min="3858" max="3858" width="12.28515625" style="412" customWidth="1"/>
    <col min="3859" max="3859" width="11.42578125" style="412" customWidth="1"/>
    <col min="3860" max="3860" width="5" style="412" customWidth="1"/>
    <col min="3861" max="3861" width="8.140625" style="412" customWidth="1"/>
    <col min="3862" max="3862" width="2.7109375" style="412" customWidth="1"/>
    <col min="3863" max="3863" width="9.28515625" style="412" customWidth="1"/>
    <col min="3864" max="3864" width="12" style="412" customWidth="1"/>
    <col min="3865" max="3865" width="11.7109375" style="412" customWidth="1"/>
    <col min="3866" max="3866" width="4.5703125" style="412" customWidth="1"/>
    <col min="3867" max="3867" width="8.42578125" style="412" customWidth="1"/>
    <col min="3868" max="3868" width="2.7109375" style="412" customWidth="1"/>
    <col min="3869" max="3869" width="10" style="412" customWidth="1"/>
    <col min="3870" max="3870" width="12.85546875" style="412" customWidth="1"/>
    <col min="3871" max="3871" width="11.140625" style="412" customWidth="1"/>
    <col min="3872" max="4096" width="9.140625" style="412"/>
    <col min="4097" max="4097" width="6.42578125" style="412" customWidth="1"/>
    <col min="4098" max="4098" width="17.140625" style="412" customWidth="1"/>
    <col min="4099" max="4099" width="7.85546875" style="412" customWidth="1"/>
    <col min="4100" max="4100" width="2.7109375" style="412" customWidth="1"/>
    <col min="4101" max="4101" width="9.140625" style="412"/>
    <col min="4102" max="4102" width="12.28515625" style="412" customWidth="1"/>
    <col min="4103" max="4103" width="11.28515625" style="412" customWidth="1"/>
    <col min="4104" max="4104" width="3.7109375" style="412" customWidth="1"/>
    <col min="4105" max="4105" width="7.85546875" style="412" customWidth="1"/>
    <col min="4106" max="4106" width="2.7109375" style="412" customWidth="1"/>
    <col min="4107" max="4107" width="10" style="412" customWidth="1"/>
    <col min="4108" max="4108" width="11.28515625" style="412" customWidth="1"/>
    <col min="4109" max="4109" width="11.7109375" style="412" customWidth="1"/>
    <col min="4110" max="4110" width="4.28515625" style="412" customWidth="1"/>
    <col min="4111" max="4111" width="8.42578125" style="412" customWidth="1"/>
    <col min="4112" max="4112" width="3.140625" style="412" customWidth="1"/>
    <col min="4113" max="4113" width="10.7109375" style="412" customWidth="1"/>
    <col min="4114" max="4114" width="12.28515625" style="412" customWidth="1"/>
    <col min="4115" max="4115" width="11.42578125" style="412" customWidth="1"/>
    <col min="4116" max="4116" width="5" style="412" customWidth="1"/>
    <col min="4117" max="4117" width="8.140625" style="412" customWidth="1"/>
    <col min="4118" max="4118" width="2.7109375" style="412" customWidth="1"/>
    <col min="4119" max="4119" width="9.28515625" style="412" customWidth="1"/>
    <col min="4120" max="4120" width="12" style="412" customWidth="1"/>
    <col min="4121" max="4121" width="11.7109375" style="412" customWidth="1"/>
    <col min="4122" max="4122" width="4.5703125" style="412" customWidth="1"/>
    <col min="4123" max="4123" width="8.42578125" style="412" customWidth="1"/>
    <col min="4124" max="4124" width="2.7109375" style="412" customWidth="1"/>
    <col min="4125" max="4125" width="10" style="412" customWidth="1"/>
    <col min="4126" max="4126" width="12.85546875" style="412" customWidth="1"/>
    <col min="4127" max="4127" width="11.140625" style="412" customWidth="1"/>
    <col min="4128" max="4352" width="9.140625" style="412"/>
    <col min="4353" max="4353" width="6.42578125" style="412" customWidth="1"/>
    <col min="4354" max="4354" width="17.140625" style="412" customWidth="1"/>
    <col min="4355" max="4355" width="7.85546875" style="412" customWidth="1"/>
    <col min="4356" max="4356" width="2.7109375" style="412" customWidth="1"/>
    <col min="4357" max="4357" width="9.140625" style="412"/>
    <col min="4358" max="4358" width="12.28515625" style="412" customWidth="1"/>
    <col min="4359" max="4359" width="11.28515625" style="412" customWidth="1"/>
    <col min="4360" max="4360" width="3.7109375" style="412" customWidth="1"/>
    <col min="4361" max="4361" width="7.85546875" style="412" customWidth="1"/>
    <col min="4362" max="4362" width="2.7109375" style="412" customWidth="1"/>
    <col min="4363" max="4363" width="10" style="412" customWidth="1"/>
    <col min="4364" max="4364" width="11.28515625" style="412" customWidth="1"/>
    <col min="4365" max="4365" width="11.7109375" style="412" customWidth="1"/>
    <col min="4366" max="4366" width="4.28515625" style="412" customWidth="1"/>
    <col min="4367" max="4367" width="8.42578125" style="412" customWidth="1"/>
    <col min="4368" max="4368" width="3.140625" style="412" customWidth="1"/>
    <col min="4369" max="4369" width="10.7109375" style="412" customWidth="1"/>
    <col min="4370" max="4370" width="12.28515625" style="412" customWidth="1"/>
    <col min="4371" max="4371" width="11.42578125" style="412" customWidth="1"/>
    <col min="4372" max="4372" width="5" style="412" customWidth="1"/>
    <col min="4373" max="4373" width="8.140625" style="412" customWidth="1"/>
    <col min="4374" max="4374" width="2.7109375" style="412" customWidth="1"/>
    <col min="4375" max="4375" width="9.28515625" style="412" customWidth="1"/>
    <col min="4376" max="4376" width="12" style="412" customWidth="1"/>
    <col min="4377" max="4377" width="11.7109375" style="412" customWidth="1"/>
    <col min="4378" max="4378" width="4.5703125" style="412" customWidth="1"/>
    <col min="4379" max="4379" width="8.42578125" style="412" customWidth="1"/>
    <col min="4380" max="4380" width="2.7109375" style="412" customWidth="1"/>
    <col min="4381" max="4381" width="10" style="412" customWidth="1"/>
    <col min="4382" max="4382" width="12.85546875" style="412" customWidth="1"/>
    <col min="4383" max="4383" width="11.140625" style="412" customWidth="1"/>
    <col min="4384" max="4608" width="9.140625" style="412"/>
    <col min="4609" max="4609" width="6.42578125" style="412" customWidth="1"/>
    <col min="4610" max="4610" width="17.140625" style="412" customWidth="1"/>
    <col min="4611" max="4611" width="7.85546875" style="412" customWidth="1"/>
    <col min="4612" max="4612" width="2.7109375" style="412" customWidth="1"/>
    <col min="4613" max="4613" width="9.140625" style="412"/>
    <col min="4614" max="4614" width="12.28515625" style="412" customWidth="1"/>
    <col min="4615" max="4615" width="11.28515625" style="412" customWidth="1"/>
    <col min="4616" max="4616" width="3.7109375" style="412" customWidth="1"/>
    <col min="4617" max="4617" width="7.85546875" style="412" customWidth="1"/>
    <col min="4618" max="4618" width="2.7109375" style="412" customWidth="1"/>
    <col min="4619" max="4619" width="10" style="412" customWidth="1"/>
    <col min="4620" max="4620" width="11.28515625" style="412" customWidth="1"/>
    <col min="4621" max="4621" width="11.7109375" style="412" customWidth="1"/>
    <col min="4622" max="4622" width="4.28515625" style="412" customWidth="1"/>
    <col min="4623" max="4623" width="8.42578125" style="412" customWidth="1"/>
    <col min="4624" max="4624" width="3.140625" style="412" customWidth="1"/>
    <col min="4625" max="4625" width="10.7109375" style="412" customWidth="1"/>
    <col min="4626" max="4626" width="12.28515625" style="412" customWidth="1"/>
    <col min="4627" max="4627" width="11.42578125" style="412" customWidth="1"/>
    <col min="4628" max="4628" width="5" style="412" customWidth="1"/>
    <col min="4629" max="4629" width="8.140625" style="412" customWidth="1"/>
    <col min="4630" max="4630" width="2.7109375" style="412" customWidth="1"/>
    <col min="4631" max="4631" width="9.28515625" style="412" customWidth="1"/>
    <col min="4632" max="4632" width="12" style="412" customWidth="1"/>
    <col min="4633" max="4633" width="11.7109375" style="412" customWidth="1"/>
    <col min="4634" max="4634" width="4.5703125" style="412" customWidth="1"/>
    <col min="4635" max="4635" width="8.42578125" style="412" customWidth="1"/>
    <col min="4636" max="4636" width="2.7109375" style="412" customWidth="1"/>
    <col min="4637" max="4637" width="10" style="412" customWidth="1"/>
    <col min="4638" max="4638" width="12.85546875" style="412" customWidth="1"/>
    <col min="4639" max="4639" width="11.140625" style="412" customWidth="1"/>
    <col min="4640" max="4864" width="9.140625" style="412"/>
    <col min="4865" max="4865" width="6.42578125" style="412" customWidth="1"/>
    <col min="4866" max="4866" width="17.140625" style="412" customWidth="1"/>
    <col min="4867" max="4867" width="7.85546875" style="412" customWidth="1"/>
    <col min="4868" max="4868" width="2.7109375" style="412" customWidth="1"/>
    <col min="4869" max="4869" width="9.140625" style="412"/>
    <col min="4870" max="4870" width="12.28515625" style="412" customWidth="1"/>
    <col min="4871" max="4871" width="11.28515625" style="412" customWidth="1"/>
    <col min="4872" max="4872" width="3.7109375" style="412" customWidth="1"/>
    <col min="4873" max="4873" width="7.85546875" style="412" customWidth="1"/>
    <col min="4874" max="4874" width="2.7109375" style="412" customWidth="1"/>
    <col min="4875" max="4875" width="10" style="412" customWidth="1"/>
    <col min="4876" max="4876" width="11.28515625" style="412" customWidth="1"/>
    <col min="4877" max="4877" width="11.7109375" style="412" customWidth="1"/>
    <col min="4878" max="4878" width="4.28515625" style="412" customWidth="1"/>
    <col min="4879" max="4879" width="8.42578125" style="412" customWidth="1"/>
    <col min="4880" max="4880" width="3.140625" style="412" customWidth="1"/>
    <col min="4881" max="4881" width="10.7109375" style="412" customWidth="1"/>
    <col min="4882" max="4882" width="12.28515625" style="412" customWidth="1"/>
    <col min="4883" max="4883" width="11.42578125" style="412" customWidth="1"/>
    <col min="4884" max="4884" width="5" style="412" customWidth="1"/>
    <col min="4885" max="4885" width="8.140625" style="412" customWidth="1"/>
    <col min="4886" max="4886" width="2.7109375" style="412" customWidth="1"/>
    <col min="4887" max="4887" width="9.28515625" style="412" customWidth="1"/>
    <col min="4888" max="4888" width="12" style="412" customWidth="1"/>
    <col min="4889" max="4889" width="11.7109375" style="412" customWidth="1"/>
    <col min="4890" max="4890" width="4.5703125" style="412" customWidth="1"/>
    <col min="4891" max="4891" width="8.42578125" style="412" customWidth="1"/>
    <col min="4892" max="4892" width="2.7109375" style="412" customWidth="1"/>
    <col min="4893" max="4893" width="10" style="412" customWidth="1"/>
    <col min="4894" max="4894" width="12.85546875" style="412" customWidth="1"/>
    <col min="4895" max="4895" width="11.140625" style="412" customWidth="1"/>
    <col min="4896" max="5120" width="9.140625" style="412"/>
    <col min="5121" max="5121" width="6.42578125" style="412" customWidth="1"/>
    <col min="5122" max="5122" width="17.140625" style="412" customWidth="1"/>
    <col min="5123" max="5123" width="7.85546875" style="412" customWidth="1"/>
    <col min="5124" max="5124" width="2.7109375" style="412" customWidth="1"/>
    <col min="5125" max="5125" width="9.140625" style="412"/>
    <col min="5126" max="5126" width="12.28515625" style="412" customWidth="1"/>
    <col min="5127" max="5127" width="11.28515625" style="412" customWidth="1"/>
    <col min="5128" max="5128" width="3.7109375" style="412" customWidth="1"/>
    <col min="5129" max="5129" width="7.85546875" style="412" customWidth="1"/>
    <col min="5130" max="5130" width="2.7109375" style="412" customWidth="1"/>
    <col min="5131" max="5131" width="10" style="412" customWidth="1"/>
    <col min="5132" max="5132" width="11.28515625" style="412" customWidth="1"/>
    <col min="5133" max="5133" width="11.7109375" style="412" customWidth="1"/>
    <col min="5134" max="5134" width="4.28515625" style="412" customWidth="1"/>
    <col min="5135" max="5135" width="8.42578125" style="412" customWidth="1"/>
    <col min="5136" max="5136" width="3.140625" style="412" customWidth="1"/>
    <col min="5137" max="5137" width="10.7109375" style="412" customWidth="1"/>
    <col min="5138" max="5138" width="12.28515625" style="412" customWidth="1"/>
    <col min="5139" max="5139" width="11.42578125" style="412" customWidth="1"/>
    <col min="5140" max="5140" width="5" style="412" customWidth="1"/>
    <col min="5141" max="5141" width="8.140625" style="412" customWidth="1"/>
    <col min="5142" max="5142" width="2.7109375" style="412" customWidth="1"/>
    <col min="5143" max="5143" width="9.28515625" style="412" customWidth="1"/>
    <col min="5144" max="5144" width="12" style="412" customWidth="1"/>
    <col min="5145" max="5145" width="11.7109375" style="412" customWidth="1"/>
    <col min="5146" max="5146" width="4.5703125" style="412" customWidth="1"/>
    <col min="5147" max="5147" width="8.42578125" style="412" customWidth="1"/>
    <col min="5148" max="5148" width="2.7109375" style="412" customWidth="1"/>
    <col min="5149" max="5149" width="10" style="412" customWidth="1"/>
    <col min="5150" max="5150" width="12.85546875" style="412" customWidth="1"/>
    <col min="5151" max="5151" width="11.140625" style="412" customWidth="1"/>
    <col min="5152" max="5376" width="9.140625" style="412"/>
    <col min="5377" max="5377" width="6.42578125" style="412" customWidth="1"/>
    <col min="5378" max="5378" width="17.140625" style="412" customWidth="1"/>
    <col min="5379" max="5379" width="7.85546875" style="412" customWidth="1"/>
    <col min="5380" max="5380" width="2.7109375" style="412" customWidth="1"/>
    <col min="5381" max="5381" width="9.140625" style="412"/>
    <col min="5382" max="5382" width="12.28515625" style="412" customWidth="1"/>
    <col min="5383" max="5383" width="11.28515625" style="412" customWidth="1"/>
    <col min="5384" max="5384" width="3.7109375" style="412" customWidth="1"/>
    <col min="5385" max="5385" width="7.85546875" style="412" customWidth="1"/>
    <col min="5386" max="5386" width="2.7109375" style="412" customWidth="1"/>
    <col min="5387" max="5387" width="10" style="412" customWidth="1"/>
    <col min="5388" max="5388" width="11.28515625" style="412" customWidth="1"/>
    <col min="5389" max="5389" width="11.7109375" style="412" customWidth="1"/>
    <col min="5390" max="5390" width="4.28515625" style="412" customWidth="1"/>
    <col min="5391" max="5391" width="8.42578125" style="412" customWidth="1"/>
    <col min="5392" max="5392" width="3.140625" style="412" customWidth="1"/>
    <col min="5393" max="5393" width="10.7109375" style="412" customWidth="1"/>
    <col min="5394" max="5394" width="12.28515625" style="412" customWidth="1"/>
    <col min="5395" max="5395" width="11.42578125" style="412" customWidth="1"/>
    <col min="5396" max="5396" width="5" style="412" customWidth="1"/>
    <col min="5397" max="5397" width="8.140625" style="412" customWidth="1"/>
    <col min="5398" max="5398" width="2.7109375" style="412" customWidth="1"/>
    <col min="5399" max="5399" width="9.28515625" style="412" customWidth="1"/>
    <col min="5400" max="5400" width="12" style="412" customWidth="1"/>
    <col min="5401" max="5401" width="11.7109375" style="412" customWidth="1"/>
    <col min="5402" max="5402" width="4.5703125" style="412" customWidth="1"/>
    <col min="5403" max="5403" width="8.42578125" style="412" customWidth="1"/>
    <col min="5404" max="5404" width="2.7109375" style="412" customWidth="1"/>
    <col min="5405" max="5405" width="10" style="412" customWidth="1"/>
    <col min="5406" max="5406" width="12.85546875" style="412" customWidth="1"/>
    <col min="5407" max="5407" width="11.140625" style="412" customWidth="1"/>
    <col min="5408" max="5632" width="9.140625" style="412"/>
    <col min="5633" max="5633" width="6.42578125" style="412" customWidth="1"/>
    <col min="5634" max="5634" width="17.140625" style="412" customWidth="1"/>
    <col min="5635" max="5635" width="7.85546875" style="412" customWidth="1"/>
    <col min="5636" max="5636" width="2.7109375" style="412" customWidth="1"/>
    <col min="5637" max="5637" width="9.140625" style="412"/>
    <col min="5638" max="5638" width="12.28515625" style="412" customWidth="1"/>
    <col min="5639" max="5639" width="11.28515625" style="412" customWidth="1"/>
    <col min="5640" max="5640" width="3.7109375" style="412" customWidth="1"/>
    <col min="5641" max="5641" width="7.85546875" style="412" customWidth="1"/>
    <col min="5642" max="5642" width="2.7109375" style="412" customWidth="1"/>
    <col min="5643" max="5643" width="10" style="412" customWidth="1"/>
    <col min="5644" max="5644" width="11.28515625" style="412" customWidth="1"/>
    <col min="5645" max="5645" width="11.7109375" style="412" customWidth="1"/>
    <col min="5646" max="5646" width="4.28515625" style="412" customWidth="1"/>
    <col min="5647" max="5647" width="8.42578125" style="412" customWidth="1"/>
    <col min="5648" max="5648" width="3.140625" style="412" customWidth="1"/>
    <col min="5649" max="5649" width="10.7109375" style="412" customWidth="1"/>
    <col min="5650" max="5650" width="12.28515625" style="412" customWidth="1"/>
    <col min="5651" max="5651" width="11.42578125" style="412" customWidth="1"/>
    <col min="5652" max="5652" width="5" style="412" customWidth="1"/>
    <col min="5653" max="5653" width="8.140625" style="412" customWidth="1"/>
    <col min="5654" max="5654" width="2.7109375" style="412" customWidth="1"/>
    <col min="5655" max="5655" width="9.28515625" style="412" customWidth="1"/>
    <col min="5656" max="5656" width="12" style="412" customWidth="1"/>
    <col min="5657" max="5657" width="11.7109375" style="412" customWidth="1"/>
    <col min="5658" max="5658" width="4.5703125" style="412" customWidth="1"/>
    <col min="5659" max="5659" width="8.42578125" style="412" customWidth="1"/>
    <col min="5660" max="5660" width="2.7109375" style="412" customWidth="1"/>
    <col min="5661" max="5661" width="10" style="412" customWidth="1"/>
    <col min="5662" max="5662" width="12.85546875" style="412" customWidth="1"/>
    <col min="5663" max="5663" width="11.140625" style="412" customWidth="1"/>
    <col min="5664" max="5888" width="9.140625" style="412"/>
    <col min="5889" max="5889" width="6.42578125" style="412" customWidth="1"/>
    <col min="5890" max="5890" width="17.140625" style="412" customWidth="1"/>
    <col min="5891" max="5891" width="7.85546875" style="412" customWidth="1"/>
    <col min="5892" max="5892" width="2.7109375" style="412" customWidth="1"/>
    <col min="5893" max="5893" width="9.140625" style="412"/>
    <col min="5894" max="5894" width="12.28515625" style="412" customWidth="1"/>
    <col min="5895" max="5895" width="11.28515625" style="412" customWidth="1"/>
    <col min="5896" max="5896" width="3.7109375" style="412" customWidth="1"/>
    <col min="5897" max="5897" width="7.85546875" style="412" customWidth="1"/>
    <col min="5898" max="5898" width="2.7109375" style="412" customWidth="1"/>
    <col min="5899" max="5899" width="10" style="412" customWidth="1"/>
    <col min="5900" max="5900" width="11.28515625" style="412" customWidth="1"/>
    <col min="5901" max="5901" width="11.7109375" style="412" customWidth="1"/>
    <col min="5902" max="5902" width="4.28515625" style="412" customWidth="1"/>
    <col min="5903" max="5903" width="8.42578125" style="412" customWidth="1"/>
    <col min="5904" max="5904" width="3.140625" style="412" customWidth="1"/>
    <col min="5905" max="5905" width="10.7109375" style="412" customWidth="1"/>
    <col min="5906" max="5906" width="12.28515625" style="412" customWidth="1"/>
    <col min="5907" max="5907" width="11.42578125" style="412" customWidth="1"/>
    <col min="5908" max="5908" width="5" style="412" customWidth="1"/>
    <col min="5909" max="5909" width="8.140625" style="412" customWidth="1"/>
    <col min="5910" max="5910" width="2.7109375" style="412" customWidth="1"/>
    <col min="5911" max="5911" width="9.28515625" style="412" customWidth="1"/>
    <col min="5912" max="5912" width="12" style="412" customWidth="1"/>
    <col min="5913" max="5913" width="11.7109375" style="412" customWidth="1"/>
    <col min="5914" max="5914" width="4.5703125" style="412" customWidth="1"/>
    <col min="5915" max="5915" width="8.42578125" style="412" customWidth="1"/>
    <col min="5916" max="5916" width="2.7109375" style="412" customWidth="1"/>
    <col min="5917" max="5917" width="10" style="412" customWidth="1"/>
    <col min="5918" max="5918" width="12.85546875" style="412" customWidth="1"/>
    <col min="5919" max="5919" width="11.140625" style="412" customWidth="1"/>
    <col min="5920" max="6144" width="9.140625" style="412"/>
    <col min="6145" max="6145" width="6.42578125" style="412" customWidth="1"/>
    <col min="6146" max="6146" width="17.140625" style="412" customWidth="1"/>
    <col min="6147" max="6147" width="7.85546875" style="412" customWidth="1"/>
    <col min="6148" max="6148" width="2.7109375" style="412" customWidth="1"/>
    <col min="6149" max="6149" width="9.140625" style="412"/>
    <col min="6150" max="6150" width="12.28515625" style="412" customWidth="1"/>
    <col min="6151" max="6151" width="11.28515625" style="412" customWidth="1"/>
    <col min="6152" max="6152" width="3.7109375" style="412" customWidth="1"/>
    <col min="6153" max="6153" width="7.85546875" style="412" customWidth="1"/>
    <col min="6154" max="6154" width="2.7109375" style="412" customWidth="1"/>
    <col min="6155" max="6155" width="10" style="412" customWidth="1"/>
    <col min="6156" max="6156" width="11.28515625" style="412" customWidth="1"/>
    <col min="6157" max="6157" width="11.7109375" style="412" customWidth="1"/>
    <col min="6158" max="6158" width="4.28515625" style="412" customWidth="1"/>
    <col min="6159" max="6159" width="8.42578125" style="412" customWidth="1"/>
    <col min="6160" max="6160" width="3.140625" style="412" customWidth="1"/>
    <col min="6161" max="6161" width="10.7109375" style="412" customWidth="1"/>
    <col min="6162" max="6162" width="12.28515625" style="412" customWidth="1"/>
    <col min="6163" max="6163" width="11.42578125" style="412" customWidth="1"/>
    <col min="6164" max="6164" width="5" style="412" customWidth="1"/>
    <col min="6165" max="6165" width="8.140625" style="412" customWidth="1"/>
    <col min="6166" max="6166" width="2.7109375" style="412" customWidth="1"/>
    <col min="6167" max="6167" width="9.28515625" style="412" customWidth="1"/>
    <col min="6168" max="6168" width="12" style="412" customWidth="1"/>
    <col min="6169" max="6169" width="11.7109375" style="412" customWidth="1"/>
    <col min="6170" max="6170" width="4.5703125" style="412" customWidth="1"/>
    <col min="6171" max="6171" width="8.42578125" style="412" customWidth="1"/>
    <col min="6172" max="6172" width="2.7109375" style="412" customWidth="1"/>
    <col min="6173" max="6173" width="10" style="412" customWidth="1"/>
    <col min="6174" max="6174" width="12.85546875" style="412" customWidth="1"/>
    <col min="6175" max="6175" width="11.140625" style="412" customWidth="1"/>
    <col min="6176" max="6400" width="9.140625" style="412"/>
    <col min="6401" max="6401" width="6.42578125" style="412" customWidth="1"/>
    <col min="6402" max="6402" width="17.140625" style="412" customWidth="1"/>
    <col min="6403" max="6403" width="7.85546875" style="412" customWidth="1"/>
    <col min="6404" max="6404" width="2.7109375" style="412" customWidth="1"/>
    <col min="6405" max="6405" width="9.140625" style="412"/>
    <col min="6406" max="6406" width="12.28515625" style="412" customWidth="1"/>
    <col min="6407" max="6407" width="11.28515625" style="412" customWidth="1"/>
    <col min="6408" max="6408" width="3.7109375" style="412" customWidth="1"/>
    <col min="6409" max="6409" width="7.85546875" style="412" customWidth="1"/>
    <col min="6410" max="6410" width="2.7109375" style="412" customWidth="1"/>
    <col min="6411" max="6411" width="10" style="412" customWidth="1"/>
    <col min="6412" max="6412" width="11.28515625" style="412" customWidth="1"/>
    <col min="6413" max="6413" width="11.7109375" style="412" customWidth="1"/>
    <col min="6414" max="6414" width="4.28515625" style="412" customWidth="1"/>
    <col min="6415" max="6415" width="8.42578125" style="412" customWidth="1"/>
    <col min="6416" max="6416" width="3.140625" style="412" customWidth="1"/>
    <col min="6417" max="6417" width="10.7109375" style="412" customWidth="1"/>
    <col min="6418" max="6418" width="12.28515625" style="412" customWidth="1"/>
    <col min="6419" max="6419" width="11.42578125" style="412" customWidth="1"/>
    <col min="6420" max="6420" width="5" style="412" customWidth="1"/>
    <col min="6421" max="6421" width="8.140625" style="412" customWidth="1"/>
    <col min="6422" max="6422" width="2.7109375" style="412" customWidth="1"/>
    <col min="6423" max="6423" width="9.28515625" style="412" customWidth="1"/>
    <col min="6424" max="6424" width="12" style="412" customWidth="1"/>
    <col min="6425" max="6425" width="11.7109375" style="412" customWidth="1"/>
    <col min="6426" max="6426" width="4.5703125" style="412" customWidth="1"/>
    <col min="6427" max="6427" width="8.42578125" style="412" customWidth="1"/>
    <col min="6428" max="6428" width="2.7109375" style="412" customWidth="1"/>
    <col min="6429" max="6429" width="10" style="412" customWidth="1"/>
    <col min="6430" max="6430" width="12.85546875" style="412" customWidth="1"/>
    <col min="6431" max="6431" width="11.140625" style="412" customWidth="1"/>
    <col min="6432" max="6656" width="9.140625" style="412"/>
    <col min="6657" max="6657" width="6.42578125" style="412" customWidth="1"/>
    <col min="6658" max="6658" width="17.140625" style="412" customWidth="1"/>
    <col min="6659" max="6659" width="7.85546875" style="412" customWidth="1"/>
    <col min="6660" max="6660" width="2.7109375" style="412" customWidth="1"/>
    <col min="6661" max="6661" width="9.140625" style="412"/>
    <col min="6662" max="6662" width="12.28515625" style="412" customWidth="1"/>
    <col min="6663" max="6663" width="11.28515625" style="412" customWidth="1"/>
    <col min="6664" max="6664" width="3.7109375" style="412" customWidth="1"/>
    <col min="6665" max="6665" width="7.85546875" style="412" customWidth="1"/>
    <col min="6666" max="6666" width="2.7109375" style="412" customWidth="1"/>
    <col min="6667" max="6667" width="10" style="412" customWidth="1"/>
    <col min="6668" max="6668" width="11.28515625" style="412" customWidth="1"/>
    <col min="6669" max="6669" width="11.7109375" style="412" customWidth="1"/>
    <col min="6670" max="6670" width="4.28515625" style="412" customWidth="1"/>
    <col min="6671" max="6671" width="8.42578125" style="412" customWidth="1"/>
    <col min="6672" max="6672" width="3.140625" style="412" customWidth="1"/>
    <col min="6673" max="6673" width="10.7109375" style="412" customWidth="1"/>
    <col min="6674" max="6674" width="12.28515625" style="412" customWidth="1"/>
    <col min="6675" max="6675" width="11.42578125" style="412" customWidth="1"/>
    <col min="6676" max="6676" width="5" style="412" customWidth="1"/>
    <col min="6677" max="6677" width="8.140625" style="412" customWidth="1"/>
    <col min="6678" max="6678" width="2.7109375" style="412" customWidth="1"/>
    <col min="6679" max="6679" width="9.28515625" style="412" customWidth="1"/>
    <col min="6680" max="6680" width="12" style="412" customWidth="1"/>
    <col min="6681" max="6681" width="11.7109375" style="412" customWidth="1"/>
    <col min="6682" max="6682" width="4.5703125" style="412" customWidth="1"/>
    <col min="6683" max="6683" width="8.42578125" style="412" customWidth="1"/>
    <col min="6684" max="6684" width="2.7109375" style="412" customWidth="1"/>
    <col min="6685" max="6685" width="10" style="412" customWidth="1"/>
    <col min="6686" max="6686" width="12.85546875" style="412" customWidth="1"/>
    <col min="6687" max="6687" width="11.140625" style="412" customWidth="1"/>
    <col min="6688" max="6912" width="9.140625" style="412"/>
    <col min="6913" max="6913" width="6.42578125" style="412" customWidth="1"/>
    <col min="6914" max="6914" width="17.140625" style="412" customWidth="1"/>
    <col min="6915" max="6915" width="7.85546875" style="412" customWidth="1"/>
    <col min="6916" max="6916" width="2.7109375" style="412" customWidth="1"/>
    <col min="6917" max="6917" width="9.140625" style="412"/>
    <col min="6918" max="6918" width="12.28515625" style="412" customWidth="1"/>
    <col min="6919" max="6919" width="11.28515625" style="412" customWidth="1"/>
    <col min="6920" max="6920" width="3.7109375" style="412" customWidth="1"/>
    <col min="6921" max="6921" width="7.85546875" style="412" customWidth="1"/>
    <col min="6922" max="6922" width="2.7109375" style="412" customWidth="1"/>
    <col min="6923" max="6923" width="10" style="412" customWidth="1"/>
    <col min="6924" max="6924" width="11.28515625" style="412" customWidth="1"/>
    <col min="6925" max="6925" width="11.7109375" style="412" customWidth="1"/>
    <col min="6926" max="6926" width="4.28515625" style="412" customWidth="1"/>
    <col min="6927" max="6927" width="8.42578125" style="412" customWidth="1"/>
    <col min="6928" max="6928" width="3.140625" style="412" customWidth="1"/>
    <col min="6929" max="6929" width="10.7109375" style="412" customWidth="1"/>
    <col min="6930" max="6930" width="12.28515625" style="412" customWidth="1"/>
    <col min="6931" max="6931" width="11.42578125" style="412" customWidth="1"/>
    <col min="6932" max="6932" width="5" style="412" customWidth="1"/>
    <col min="6933" max="6933" width="8.140625" style="412" customWidth="1"/>
    <col min="6934" max="6934" width="2.7109375" style="412" customWidth="1"/>
    <col min="6935" max="6935" width="9.28515625" style="412" customWidth="1"/>
    <col min="6936" max="6936" width="12" style="412" customWidth="1"/>
    <col min="6937" max="6937" width="11.7109375" style="412" customWidth="1"/>
    <col min="6938" max="6938" width="4.5703125" style="412" customWidth="1"/>
    <col min="6939" max="6939" width="8.42578125" style="412" customWidth="1"/>
    <col min="6940" max="6940" width="2.7109375" style="412" customWidth="1"/>
    <col min="6941" max="6941" width="10" style="412" customWidth="1"/>
    <col min="6942" max="6942" width="12.85546875" style="412" customWidth="1"/>
    <col min="6943" max="6943" width="11.140625" style="412" customWidth="1"/>
    <col min="6944" max="7168" width="9.140625" style="412"/>
    <col min="7169" max="7169" width="6.42578125" style="412" customWidth="1"/>
    <col min="7170" max="7170" width="17.140625" style="412" customWidth="1"/>
    <col min="7171" max="7171" width="7.85546875" style="412" customWidth="1"/>
    <col min="7172" max="7172" width="2.7109375" style="412" customWidth="1"/>
    <col min="7173" max="7173" width="9.140625" style="412"/>
    <col min="7174" max="7174" width="12.28515625" style="412" customWidth="1"/>
    <col min="7175" max="7175" width="11.28515625" style="412" customWidth="1"/>
    <col min="7176" max="7176" width="3.7109375" style="412" customWidth="1"/>
    <col min="7177" max="7177" width="7.85546875" style="412" customWidth="1"/>
    <col min="7178" max="7178" width="2.7109375" style="412" customWidth="1"/>
    <col min="7179" max="7179" width="10" style="412" customWidth="1"/>
    <col min="7180" max="7180" width="11.28515625" style="412" customWidth="1"/>
    <col min="7181" max="7181" width="11.7109375" style="412" customWidth="1"/>
    <col min="7182" max="7182" width="4.28515625" style="412" customWidth="1"/>
    <col min="7183" max="7183" width="8.42578125" style="412" customWidth="1"/>
    <col min="7184" max="7184" width="3.140625" style="412" customWidth="1"/>
    <col min="7185" max="7185" width="10.7109375" style="412" customWidth="1"/>
    <col min="7186" max="7186" width="12.28515625" style="412" customWidth="1"/>
    <col min="7187" max="7187" width="11.42578125" style="412" customWidth="1"/>
    <col min="7188" max="7188" width="5" style="412" customWidth="1"/>
    <col min="7189" max="7189" width="8.140625" style="412" customWidth="1"/>
    <col min="7190" max="7190" width="2.7109375" style="412" customWidth="1"/>
    <col min="7191" max="7191" width="9.28515625" style="412" customWidth="1"/>
    <col min="7192" max="7192" width="12" style="412" customWidth="1"/>
    <col min="7193" max="7193" width="11.7109375" style="412" customWidth="1"/>
    <col min="7194" max="7194" width="4.5703125" style="412" customWidth="1"/>
    <col min="7195" max="7195" width="8.42578125" style="412" customWidth="1"/>
    <col min="7196" max="7196" width="2.7109375" style="412" customWidth="1"/>
    <col min="7197" max="7197" width="10" style="412" customWidth="1"/>
    <col min="7198" max="7198" width="12.85546875" style="412" customWidth="1"/>
    <col min="7199" max="7199" width="11.140625" style="412" customWidth="1"/>
    <col min="7200" max="7424" width="9.140625" style="412"/>
    <col min="7425" max="7425" width="6.42578125" style="412" customWidth="1"/>
    <col min="7426" max="7426" width="17.140625" style="412" customWidth="1"/>
    <col min="7427" max="7427" width="7.85546875" style="412" customWidth="1"/>
    <col min="7428" max="7428" width="2.7109375" style="412" customWidth="1"/>
    <col min="7429" max="7429" width="9.140625" style="412"/>
    <col min="7430" max="7430" width="12.28515625" style="412" customWidth="1"/>
    <col min="7431" max="7431" width="11.28515625" style="412" customWidth="1"/>
    <col min="7432" max="7432" width="3.7109375" style="412" customWidth="1"/>
    <col min="7433" max="7433" width="7.85546875" style="412" customWidth="1"/>
    <col min="7434" max="7434" width="2.7109375" style="412" customWidth="1"/>
    <col min="7435" max="7435" width="10" style="412" customWidth="1"/>
    <col min="7436" max="7436" width="11.28515625" style="412" customWidth="1"/>
    <col min="7437" max="7437" width="11.7109375" style="412" customWidth="1"/>
    <col min="7438" max="7438" width="4.28515625" style="412" customWidth="1"/>
    <col min="7439" max="7439" width="8.42578125" style="412" customWidth="1"/>
    <col min="7440" max="7440" width="3.140625" style="412" customWidth="1"/>
    <col min="7441" max="7441" width="10.7109375" style="412" customWidth="1"/>
    <col min="7442" max="7442" width="12.28515625" style="412" customWidth="1"/>
    <col min="7443" max="7443" width="11.42578125" style="412" customWidth="1"/>
    <col min="7444" max="7444" width="5" style="412" customWidth="1"/>
    <col min="7445" max="7445" width="8.140625" style="412" customWidth="1"/>
    <col min="7446" max="7446" width="2.7109375" style="412" customWidth="1"/>
    <col min="7447" max="7447" width="9.28515625" style="412" customWidth="1"/>
    <col min="7448" max="7448" width="12" style="412" customWidth="1"/>
    <col min="7449" max="7449" width="11.7109375" style="412" customWidth="1"/>
    <col min="7450" max="7450" width="4.5703125" style="412" customWidth="1"/>
    <col min="7451" max="7451" width="8.42578125" style="412" customWidth="1"/>
    <col min="7452" max="7452" width="2.7109375" style="412" customWidth="1"/>
    <col min="7453" max="7453" width="10" style="412" customWidth="1"/>
    <col min="7454" max="7454" width="12.85546875" style="412" customWidth="1"/>
    <col min="7455" max="7455" width="11.140625" style="412" customWidth="1"/>
    <col min="7456" max="7680" width="9.140625" style="412"/>
    <col min="7681" max="7681" width="6.42578125" style="412" customWidth="1"/>
    <col min="7682" max="7682" width="17.140625" style="412" customWidth="1"/>
    <col min="7683" max="7683" width="7.85546875" style="412" customWidth="1"/>
    <col min="7684" max="7684" width="2.7109375" style="412" customWidth="1"/>
    <col min="7685" max="7685" width="9.140625" style="412"/>
    <col min="7686" max="7686" width="12.28515625" style="412" customWidth="1"/>
    <col min="7687" max="7687" width="11.28515625" style="412" customWidth="1"/>
    <col min="7688" max="7688" width="3.7109375" style="412" customWidth="1"/>
    <col min="7689" max="7689" width="7.85546875" style="412" customWidth="1"/>
    <col min="7690" max="7690" width="2.7109375" style="412" customWidth="1"/>
    <col min="7691" max="7691" width="10" style="412" customWidth="1"/>
    <col min="7692" max="7692" width="11.28515625" style="412" customWidth="1"/>
    <col min="7693" max="7693" width="11.7109375" style="412" customWidth="1"/>
    <col min="7694" max="7694" width="4.28515625" style="412" customWidth="1"/>
    <col min="7695" max="7695" width="8.42578125" style="412" customWidth="1"/>
    <col min="7696" max="7696" width="3.140625" style="412" customWidth="1"/>
    <col min="7697" max="7697" width="10.7109375" style="412" customWidth="1"/>
    <col min="7698" max="7698" width="12.28515625" style="412" customWidth="1"/>
    <col min="7699" max="7699" width="11.42578125" style="412" customWidth="1"/>
    <col min="7700" max="7700" width="5" style="412" customWidth="1"/>
    <col min="7701" max="7701" width="8.140625" style="412" customWidth="1"/>
    <col min="7702" max="7702" width="2.7109375" style="412" customWidth="1"/>
    <col min="7703" max="7703" width="9.28515625" style="412" customWidth="1"/>
    <col min="7704" max="7704" width="12" style="412" customWidth="1"/>
    <col min="7705" max="7705" width="11.7109375" style="412" customWidth="1"/>
    <col min="7706" max="7706" width="4.5703125" style="412" customWidth="1"/>
    <col min="7707" max="7707" width="8.42578125" style="412" customWidth="1"/>
    <col min="7708" max="7708" width="2.7109375" style="412" customWidth="1"/>
    <col min="7709" max="7709" width="10" style="412" customWidth="1"/>
    <col min="7710" max="7710" width="12.85546875" style="412" customWidth="1"/>
    <col min="7711" max="7711" width="11.140625" style="412" customWidth="1"/>
    <col min="7712" max="7936" width="9.140625" style="412"/>
    <col min="7937" max="7937" width="6.42578125" style="412" customWidth="1"/>
    <col min="7938" max="7938" width="17.140625" style="412" customWidth="1"/>
    <col min="7939" max="7939" width="7.85546875" style="412" customWidth="1"/>
    <col min="7940" max="7940" width="2.7109375" style="412" customWidth="1"/>
    <col min="7941" max="7941" width="9.140625" style="412"/>
    <col min="7942" max="7942" width="12.28515625" style="412" customWidth="1"/>
    <col min="7943" max="7943" width="11.28515625" style="412" customWidth="1"/>
    <col min="7944" max="7944" width="3.7109375" style="412" customWidth="1"/>
    <col min="7945" max="7945" width="7.85546875" style="412" customWidth="1"/>
    <col min="7946" max="7946" width="2.7109375" style="412" customWidth="1"/>
    <col min="7947" max="7947" width="10" style="412" customWidth="1"/>
    <col min="7948" max="7948" width="11.28515625" style="412" customWidth="1"/>
    <col min="7949" max="7949" width="11.7109375" style="412" customWidth="1"/>
    <col min="7950" max="7950" width="4.28515625" style="412" customWidth="1"/>
    <col min="7951" max="7951" width="8.42578125" style="412" customWidth="1"/>
    <col min="7952" max="7952" width="3.140625" style="412" customWidth="1"/>
    <col min="7953" max="7953" width="10.7109375" style="412" customWidth="1"/>
    <col min="7954" max="7954" width="12.28515625" style="412" customWidth="1"/>
    <col min="7955" max="7955" width="11.42578125" style="412" customWidth="1"/>
    <col min="7956" max="7956" width="5" style="412" customWidth="1"/>
    <col min="7957" max="7957" width="8.140625" style="412" customWidth="1"/>
    <col min="7958" max="7958" width="2.7109375" style="412" customWidth="1"/>
    <col min="7959" max="7959" width="9.28515625" style="412" customWidth="1"/>
    <col min="7960" max="7960" width="12" style="412" customWidth="1"/>
    <col min="7961" max="7961" width="11.7109375" style="412" customWidth="1"/>
    <col min="7962" max="7962" width="4.5703125" style="412" customWidth="1"/>
    <col min="7963" max="7963" width="8.42578125" style="412" customWidth="1"/>
    <col min="7964" max="7964" width="2.7109375" style="412" customWidth="1"/>
    <col min="7965" max="7965" width="10" style="412" customWidth="1"/>
    <col min="7966" max="7966" width="12.85546875" style="412" customWidth="1"/>
    <col min="7967" max="7967" width="11.140625" style="412" customWidth="1"/>
    <col min="7968" max="8192" width="9.140625" style="412"/>
    <col min="8193" max="8193" width="6.42578125" style="412" customWidth="1"/>
    <col min="8194" max="8194" width="17.140625" style="412" customWidth="1"/>
    <col min="8195" max="8195" width="7.85546875" style="412" customWidth="1"/>
    <col min="8196" max="8196" width="2.7109375" style="412" customWidth="1"/>
    <col min="8197" max="8197" width="9.140625" style="412"/>
    <col min="8198" max="8198" width="12.28515625" style="412" customWidth="1"/>
    <col min="8199" max="8199" width="11.28515625" style="412" customWidth="1"/>
    <col min="8200" max="8200" width="3.7109375" style="412" customWidth="1"/>
    <col min="8201" max="8201" width="7.85546875" style="412" customWidth="1"/>
    <col min="8202" max="8202" width="2.7109375" style="412" customWidth="1"/>
    <col min="8203" max="8203" width="10" style="412" customWidth="1"/>
    <col min="8204" max="8204" width="11.28515625" style="412" customWidth="1"/>
    <col min="8205" max="8205" width="11.7109375" style="412" customWidth="1"/>
    <col min="8206" max="8206" width="4.28515625" style="412" customWidth="1"/>
    <col min="8207" max="8207" width="8.42578125" style="412" customWidth="1"/>
    <col min="8208" max="8208" width="3.140625" style="412" customWidth="1"/>
    <col min="8209" max="8209" width="10.7109375" style="412" customWidth="1"/>
    <col min="8210" max="8210" width="12.28515625" style="412" customWidth="1"/>
    <col min="8211" max="8211" width="11.42578125" style="412" customWidth="1"/>
    <col min="8212" max="8212" width="5" style="412" customWidth="1"/>
    <col min="8213" max="8213" width="8.140625" style="412" customWidth="1"/>
    <col min="8214" max="8214" width="2.7109375" style="412" customWidth="1"/>
    <col min="8215" max="8215" width="9.28515625" style="412" customWidth="1"/>
    <col min="8216" max="8216" width="12" style="412" customWidth="1"/>
    <col min="8217" max="8217" width="11.7109375" style="412" customWidth="1"/>
    <col min="8218" max="8218" width="4.5703125" style="412" customWidth="1"/>
    <col min="8219" max="8219" width="8.42578125" style="412" customWidth="1"/>
    <col min="8220" max="8220" width="2.7109375" style="412" customWidth="1"/>
    <col min="8221" max="8221" width="10" style="412" customWidth="1"/>
    <col min="8222" max="8222" width="12.85546875" style="412" customWidth="1"/>
    <col min="8223" max="8223" width="11.140625" style="412" customWidth="1"/>
    <col min="8224" max="8448" width="9.140625" style="412"/>
    <col min="8449" max="8449" width="6.42578125" style="412" customWidth="1"/>
    <col min="8450" max="8450" width="17.140625" style="412" customWidth="1"/>
    <col min="8451" max="8451" width="7.85546875" style="412" customWidth="1"/>
    <col min="8452" max="8452" width="2.7109375" style="412" customWidth="1"/>
    <col min="8453" max="8453" width="9.140625" style="412"/>
    <col min="8454" max="8454" width="12.28515625" style="412" customWidth="1"/>
    <col min="8455" max="8455" width="11.28515625" style="412" customWidth="1"/>
    <col min="8456" max="8456" width="3.7109375" style="412" customWidth="1"/>
    <col min="8457" max="8457" width="7.85546875" style="412" customWidth="1"/>
    <col min="8458" max="8458" width="2.7109375" style="412" customWidth="1"/>
    <col min="8459" max="8459" width="10" style="412" customWidth="1"/>
    <col min="8460" max="8460" width="11.28515625" style="412" customWidth="1"/>
    <col min="8461" max="8461" width="11.7109375" style="412" customWidth="1"/>
    <col min="8462" max="8462" width="4.28515625" style="412" customWidth="1"/>
    <col min="8463" max="8463" width="8.42578125" style="412" customWidth="1"/>
    <col min="8464" max="8464" width="3.140625" style="412" customWidth="1"/>
    <col min="8465" max="8465" width="10.7109375" style="412" customWidth="1"/>
    <col min="8466" max="8466" width="12.28515625" style="412" customWidth="1"/>
    <col min="8467" max="8467" width="11.42578125" style="412" customWidth="1"/>
    <col min="8468" max="8468" width="5" style="412" customWidth="1"/>
    <col min="8469" max="8469" width="8.140625" style="412" customWidth="1"/>
    <col min="8470" max="8470" width="2.7109375" style="412" customWidth="1"/>
    <col min="8471" max="8471" width="9.28515625" style="412" customWidth="1"/>
    <col min="8472" max="8472" width="12" style="412" customWidth="1"/>
    <col min="8473" max="8473" width="11.7109375" style="412" customWidth="1"/>
    <col min="8474" max="8474" width="4.5703125" style="412" customWidth="1"/>
    <col min="8475" max="8475" width="8.42578125" style="412" customWidth="1"/>
    <col min="8476" max="8476" width="2.7109375" style="412" customWidth="1"/>
    <col min="8477" max="8477" width="10" style="412" customWidth="1"/>
    <col min="8478" max="8478" width="12.85546875" style="412" customWidth="1"/>
    <col min="8479" max="8479" width="11.140625" style="412" customWidth="1"/>
    <col min="8480" max="8704" width="9.140625" style="412"/>
    <col min="8705" max="8705" width="6.42578125" style="412" customWidth="1"/>
    <col min="8706" max="8706" width="17.140625" style="412" customWidth="1"/>
    <col min="8707" max="8707" width="7.85546875" style="412" customWidth="1"/>
    <col min="8708" max="8708" width="2.7109375" style="412" customWidth="1"/>
    <col min="8709" max="8709" width="9.140625" style="412"/>
    <col min="8710" max="8710" width="12.28515625" style="412" customWidth="1"/>
    <col min="8711" max="8711" width="11.28515625" style="412" customWidth="1"/>
    <col min="8712" max="8712" width="3.7109375" style="412" customWidth="1"/>
    <col min="8713" max="8713" width="7.85546875" style="412" customWidth="1"/>
    <col min="8714" max="8714" width="2.7109375" style="412" customWidth="1"/>
    <col min="8715" max="8715" width="10" style="412" customWidth="1"/>
    <col min="8716" max="8716" width="11.28515625" style="412" customWidth="1"/>
    <col min="8717" max="8717" width="11.7109375" style="412" customWidth="1"/>
    <col min="8718" max="8718" width="4.28515625" style="412" customWidth="1"/>
    <col min="8719" max="8719" width="8.42578125" style="412" customWidth="1"/>
    <col min="8720" max="8720" width="3.140625" style="412" customWidth="1"/>
    <col min="8721" max="8721" width="10.7109375" style="412" customWidth="1"/>
    <col min="8722" max="8722" width="12.28515625" style="412" customWidth="1"/>
    <col min="8723" max="8723" width="11.42578125" style="412" customWidth="1"/>
    <col min="8724" max="8724" width="5" style="412" customWidth="1"/>
    <col min="8725" max="8725" width="8.140625" style="412" customWidth="1"/>
    <col min="8726" max="8726" width="2.7109375" style="412" customWidth="1"/>
    <col min="8727" max="8727" width="9.28515625" style="412" customWidth="1"/>
    <col min="8728" max="8728" width="12" style="412" customWidth="1"/>
    <col min="8729" max="8729" width="11.7109375" style="412" customWidth="1"/>
    <col min="8730" max="8730" width="4.5703125" style="412" customWidth="1"/>
    <col min="8731" max="8731" width="8.42578125" style="412" customWidth="1"/>
    <col min="8732" max="8732" width="2.7109375" style="412" customWidth="1"/>
    <col min="8733" max="8733" width="10" style="412" customWidth="1"/>
    <col min="8734" max="8734" width="12.85546875" style="412" customWidth="1"/>
    <col min="8735" max="8735" width="11.140625" style="412" customWidth="1"/>
    <col min="8736" max="8960" width="9.140625" style="412"/>
    <col min="8961" max="8961" width="6.42578125" style="412" customWidth="1"/>
    <col min="8962" max="8962" width="17.140625" style="412" customWidth="1"/>
    <col min="8963" max="8963" width="7.85546875" style="412" customWidth="1"/>
    <col min="8964" max="8964" width="2.7109375" style="412" customWidth="1"/>
    <col min="8965" max="8965" width="9.140625" style="412"/>
    <col min="8966" max="8966" width="12.28515625" style="412" customWidth="1"/>
    <col min="8967" max="8967" width="11.28515625" style="412" customWidth="1"/>
    <col min="8968" max="8968" width="3.7109375" style="412" customWidth="1"/>
    <col min="8969" max="8969" width="7.85546875" style="412" customWidth="1"/>
    <col min="8970" max="8970" width="2.7109375" style="412" customWidth="1"/>
    <col min="8971" max="8971" width="10" style="412" customWidth="1"/>
    <col min="8972" max="8972" width="11.28515625" style="412" customWidth="1"/>
    <col min="8973" max="8973" width="11.7109375" style="412" customWidth="1"/>
    <col min="8974" max="8974" width="4.28515625" style="412" customWidth="1"/>
    <col min="8975" max="8975" width="8.42578125" style="412" customWidth="1"/>
    <col min="8976" max="8976" width="3.140625" style="412" customWidth="1"/>
    <col min="8977" max="8977" width="10.7109375" style="412" customWidth="1"/>
    <col min="8978" max="8978" width="12.28515625" style="412" customWidth="1"/>
    <col min="8979" max="8979" width="11.42578125" style="412" customWidth="1"/>
    <col min="8980" max="8980" width="5" style="412" customWidth="1"/>
    <col min="8981" max="8981" width="8.140625" style="412" customWidth="1"/>
    <col min="8982" max="8982" width="2.7109375" style="412" customWidth="1"/>
    <col min="8983" max="8983" width="9.28515625" style="412" customWidth="1"/>
    <col min="8984" max="8984" width="12" style="412" customWidth="1"/>
    <col min="8985" max="8985" width="11.7109375" style="412" customWidth="1"/>
    <col min="8986" max="8986" width="4.5703125" style="412" customWidth="1"/>
    <col min="8987" max="8987" width="8.42578125" style="412" customWidth="1"/>
    <col min="8988" max="8988" width="2.7109375" style="412" customWidth="1"/>
    <col min="8989" max="8989" width="10" style="412" customWidth="1"/>
    <col min="8990" max="8990" width="12.85546875" style="412" customWidth="1"/>
    <col min="8991" max="8991" width="11.140625" style="412" customWidth="1"/>
    <col min="8992" max="9216" width="9.140625" style="412"/>
    <col min="9217" max="9217" width="6.42578125" style="412" customWidth="1"/>
    <col min="9218" max="9218" width="17.140625" style="412" customWidth="1"/>
    <col min="9219" max="9219" width="7.85546875" style="412" customWidth="1"/>
    <col min="9220" max="9220" width="2.7109375" style="412" customWidth="1"/>
    <col min="9221" max="9221" width="9.140625" style="412"/>
    <col min="9222" max="9222" width="12.28515625" style="412" customWidth="1"/>
    <col min="9223" max="9223" width="11.28515625" style="412" customWidth="1"/>
    <col min="9224" max="9224" width="3.7109375" style="412" customWidth="1"/>
    <col min="9225" max="9225" width="7.85546875" style="412" customWidth="1"/>
    <col min="9226" max="9226" width="2.7109375" style="412" customWidth="1"/>
    <col min="9227" max="9227" width="10" style="412" customWidth="1"/>
    <col min="9228" max="9228" width="11.28515625" style="412" customWidth="1"/>
    <col min="9229" max="9229" width="11.7109375" style="412" customWidth="1"/>
    <col min="9230" max="9230" width="4.28515625" style="412" customWidth="1"/>
    <col min="9231" max="9231" width="8.42578125" style="412" customWidth="1"/>
    <col min="9232" max="9232" width="3.140625" style="412" customWidth="1"/>
    <col min="9233" max="9233" width="10.7109375" style="412" customWidth="1"/>
    <col min="9234" max="9234" width="12.28515625" style="412" customWidth="1"/>
    <col min="9235" max="9235" width="11.42578125" style="412" customWidth="1"/>
    <col min="9236" max="9236" width="5" style="412" customWidth="1"/>
    <col min="9237" max="9237" width="8.140625" style="412" customWidth="1"/>
    <col min="9238" max="9238" width="2.7109375" style="412" customWidth="1"/>
    <col min="9239" max="9239" width="9.28515625" style="412" customWidth="1"/>
    <col min="9240" max="9240" width="12" style="412" customWidth="1"/>
    <col min="9241" max="9241" width="11.7109375" style="412" customWidth="1"/>
    <col min="9242" max="9242" width="4.5703125" style="412" customWidth="1"/>
    <col min="9243" max="9243" width="8.42578125" style="412" customWidth="1"/>
    <col min="9244" max="9244" width="2.7109375" style="412" customWidth="1"/>
    <col min="9245" max="9245" width="10" style="412" customWidth="1"/>
    <col min="9246" max="9246" width="12.85546875" style="412" customWidth="1"/>
    <col min="9247" max="9247" width="11.140625" style="412" customWidth="1"/>
    <col min="9248" max="9472" width="9.140625" style="412"/>
    <col min="9473" max="9473" width="6.42578125" style="412" customWidth="1"/>
    <col min="9474" max="9474" width="17.140625" style="412" customWidth="1"/>
    <col min="9475" max="9475" width="7.85546875" style="412" customWidth="1"/>
    <col min="9476" max="9476" width="2.7109375" style="412" customWidth="1"/>
    <col min="9477" max="9477" width="9.140625" style="412"/>
    <col min="9478" max="9478" width="12.28515625" style="412" customWidth="1"/>
    <col min="9479" max="9479" width="11.28515625" style="412" customWidth="1"/>
    <col min="9480" max="9480" width="3.7109375" style="412" customWidth="1"/>
    <col min="9481" max="9481" width="7.85546875" style="412" customWidth="1"/>
    <col min="9482" max="9482" width="2.7109375" style="412" customWidth="1"/>
    <col min="9483" max="9483" width="10" style="412" customWidth="1"/>
    <col min="9484" max="9484" width="11.28515625" style="412" customWidth="1"/>
    <col min="9485" max="9485" width="11.7109375" style="412" customWidth="1"/>
    <col min="9486" max="9486" width="4.28515625" style="412" customWidth="1"/>
    <col min="9487" max="9487" width="8.42578125" style="412" customWidth="1"/>
    <col min="9488" max="9488" width="3.140625" style="412" customWidth="1"/>
    <col min="9489" max="9489" width="10.7109375" style="412" customWidth="1"/>
    <col min="9490" max="9490" width="12.28515625" style="412" customWidth="1"/>
    <col min="9491" max="9491" width="11.42578125" style="412" customWidth="1"/>
    <col min="9492" max="9492" width="5" style="412" customWidth="1"/>
    <col min="9493" max="9493" width="8.140625" style="412" customWidth="1"/>
    <col min="9494" max="9494" width="2.7109375" style="412" customWidth="1"/>
    <col min="9495" max="9495" width="9.28515625" style="412" customWidth="1"/>
    <col min="9496" max="9496" width="12" style="412" customWidth="1"/>
    <col min="9497" max="9497" width="11.7109375" style="412" customWidth="1"/>
    <col min="9498" max="9498" width="4.5703125" style="412" customWidth="1"/>
    <col min="9499" max="9499" width="8.42578125" style="412" customWidth="1"/>
    <col min="9500" max="9500" width="2.7109375" style="412" customWidth="1"/>
    <col min="9501" max="9501" width="10" style="412" customWidth="1"/>
    <col min="9502" max="9502" width="12.85546875" style="412" customWidth="1"/>
    <col min="9503" max="9503" width="11.140625" style="412" customWidth="1"/>
    <col min="9504" max="9728" width="9.140625" style="412"/>
    <col min="9729" max="9729" width="6.42578125" style="412" customWidth="1"/>
    <col min="9730" max="9730" width="17.140625" style="412" customWidth="1"/>
    <col min="9731" max="9731" width="7.85546875" style="412" customWidth="1"/>
    <col min="9732" max="9732" width="2.7109375" style="412" customWidth="1"/>
    <col min="9733" max="9733" width="9.140625" style="412"/>
    <col min="9734" max="9734" width="12.28515625" style="412" customWidth="1"/>
    <col min="9735" max="9735" width="11.28515625" style="412" customWidth="1"/>
    <col min="9736" max="9736" width="3.7109375" style="412" customWidth="1"/>
    <col min="9737" max="9737" width="7.85546875" style="412" customWidth="1"/>
    <col min="9738" max="9738" width="2.7109375" style="412" customWidth="1"/>
    <col min="9739" max="9739" width="10" style="412" customWidth="1"/>
    <col min="9740" max="9740" width="11.28515625" style="412" customWidth="1"/>
    <col min="9741" max="9741" width="11.7109375" style="412" customWidth="1"/>
    <col min="9742" max="9742" width="4.28515625" style="412" customWidth="1"/>
    <col min="9743" max="9743" width="8.42578125" style="412" customWidth="1"/>
    <col min="9744" max="9744" width="3.140625" style="412" customWidth="1"/>
    <col min="9745" max="9745" width="10.7109375" style="412" customWidth="1"/>
    <col min="9746" max="9746" width="12.28515625" style="412" customWidth="1"/>
    <col min="9747" max="9747" width="11.42578125" style="412" customWidth="1"/>
    <col min="9748" max="9748" width="5" style="412" customWidth="1"/>
    <col min="9749" max="9749" width="8.140625" style="412" customWidth="1"/>
    <col min="9750" max="9750" width="2.7109375" style="412" customWidth="1"/>
    <col min="9751" max="9751" width="9.28515625" style="412" customWidth="1"/>
    <col min="9752" max="9752" width="12" style="412" customWidth="1"/>
    <col min="9753" max="9753" width="11.7109375" style="412" customWidth="1"/>
    <col min="9754" max="9754" width="4.5703125" style="412" customWidth="1"/>
    <col min="9755" max="9755" width="8.42578125" style="412" customWidth="1"/>
    <col min="9756" max="9756" width="2.7109375" style="412" customWidth="1"/>
    <col min="9757" max="9757" width="10" style="412" customWidth="1"/>
    <col min="9758" max="9758" width="12.85546875" style="412" customWidth="1"/>
    <col min="9759" max="9759" width="11.140625" style="412" customWidth="1"/>
    <col min="9760" max="9984" width="9.140625" style="412"/>
    <col min="9985" max="9985" width="6.42578125" style="412" customWidth="1"/>
    <col min="9986" max="9986" width="17.140625" style="412" customWidth="1"/>
    <col min="9987" max="9987" width="7.85546875" style="412" customWidth="1"/>
    <col min="9988" max="9988" width="2.7109375" style="412" customWidth="1"/>
    <col min="9989" max="9989" width="9.140625" style="412"/>
    <col min="9990" max="9990" width="12.28515625" style="412" customWidth="1"/>
    <col min="9991" max="9991" width="11.28515625" style="412" customWidth="1"/>
    <col min="9992" max="9992" width="3.7109375" style="412" customWidth="1"/>
    <col min="9993" max="9993" width="7.85546875" style="412" customWidth="1"/>
    <col min="9994" max="9994" width="2.7109375" style="412" customWidth="1"/>
    <col min="9995" max="9995" width="10" style="412" customWidth="1"/>
    <col min="9996" max="9996" width="11.28515625" style="412" customWidth="1"/>
    <col min="9997" max="9997" width="11.7109375" style="412" customWidth="1"/>
    <col min="9998" max="9998" width="4.28515625" style="412" customWidth="1"/>
    <col min="9999" max="9999" width="8.42578125" style="412" customWidth="1"/>
    <col min="10000" max="10000" width="3.140625" style="412" customWidth="1"/>
    <col min="10001" max="10001" width="10.7109375" style="412" customWidth="1"/>
    <col min="10002" max="10002" width="12.28515625" style="412" customWidth="1"/>
    <col min="10003" max="10003" width="11.42578125" style="412" customWidth="1"/>
    <col min="10004" max="10004" width="5" style="412" customWidth="1"/>
    <col min="10005" max="10005" width="8.140625" style="412" customWidth="1"/>
    <col min="10006" max="10006" width="2.7109375" style="412" customWidth="1"/>
    <col min="10007" max="10007" width="9.28515625" style="412" customWidth="1"/>
    <col min="10008" max="10008" width="12" style="412" customWidth="1"/>
    <col min="10009" max="10009" width="11.7109375" style="412" customWidth="1"/>
    <col min="10010" max="10010" width="4.5703125" style="412" customWidth="1"/>
    <col min="10011" max="10011" width="8.42578125" style="412" customWidth="1"/>
    <col min="10012" max="10012" width="2.7109375" style="412" customWidth="1"/>
    <col min="10013" max="10013" width="10" style="412" customWidth="1"/>
    <col min="10014" max="10014" width="12.85546875" style="412" customWidth="1"/>
    <col min="10015" max="10015" width="11.140625" style="412" customWidth="1"/>
    <col min="10016" max="10240" width="9.140625" style="412"/>
    <col min="10241" max="10241" width="6.42578125" style="412" customWidth="1"/>
    <col min="10242" max="10242" width="17.140625" style="412" customWidth="1"/>
    <col min="10243" max="10243" width="7.85546875" style="412" customWidth="1"/>
    <col min="10244" max="10244" width="2.7109375" style="412" customWidth="1"/>
    <col min="10245" max="10245" width="9.140625" style="412"/>
    <col min="10246" max="10246" width="12.28515625" style="412" customWidth="1"/>
    <col min="10247" max="10247" width="11.28515625" style="412" customWidth="1"/>
    <col min="10248" max="10248" width="3.7109375" style="412" customWidth="1"/>
    <col min="10249" max="10249" width="7.85546875" style="412" customWidth="1"/>
    <col min="10250" max="10250" width="2.7109375" style="412" customWidth="1"/>
    <col min="10251" max="10251" width="10" style="412" customWidth="1"/>
    <col min="10252" max="10252" width="11.28515625" style="412" customWidth="1"/>
    <col min="10253" max="10253" width="11.7109375" style="412" customWidth="1"/>
    <col min="10254" max="10254" width="4.28515625" style="412" customWidth="1"/>
    <col min="10255" max="10255" width="8.42578125" style="412" customWidth="1"/>
    <col min="10256" max="10256" width="3.140625" style="412" customWidth="1"/>
    <col min="10257" max="10257" width="10.7109375" style="412" customWidth="1"/>
    <col min="10258" max="10258" width="12.28515625" style="412" customWidth="1"/>
    <col min="10259" max="10259" width="11.42578125" style="412" customWidth="1"/>
    <col min="10260" max="10260" width="5" style="412" customWidth="1"/>
    <col min="10261" max="10261" width="8.140625" style="412" customWidth="1"/>
    <col min="10262" max="10262" width="2.7109375" style="412" customWidth="1"/>
    <col min="10263" max="10263" width="9.28515625" style="412" customWidth="1"/>
    <col min="10264" max="10264" width="12" style="412" customWidth="1"/>
    <col min="10265" max="10265" width="11.7109375" style="412" customWidth="1"/>
    <col min="10266" max="10266" width="4.5703125" style="412" customWidth="1"/>
    <col min="10267" max="10267" width="8.42578125" style="412" customWidth="1"/>
    <col min="10268" max="10268" width="2.7109375" style="412" customWidth="1"/>
    <col min="10269" max="10269" width="10" style="412" customWidth="1"/>
    <col min="10270" max="10270" width="12.85546875" style="412" customWidth="1"/>
    <col min="10271" max="10271" width="11.140625" style="412" customWidth="1"/>
    <col min="10272" max="10496" width="9.140625" style="412"/>
    <col min="10497" max="10497" width="6.42578125" style="412" customWidth="1"/>
    <col min="10498" max="10498" width="17.140625" style="412" customWidth="1"/>
    <col min="10499" max="10499" width="7.85546875" style="412" customWidth="1"/>
    <col min="10500" max="10500" width="2.7109375" style="412" customWidth="1"/>
    <col min="10501" max="10501" width="9.140625" style="412"/>
    <col min="10502" max="10502" width="12.28515625" style="412" customWidth="1"/>
    <col min="10503" max="10503" width="11.28515625" style="412" customWidth="1"/>
    <col min="10504" max="10504" width="3.7109375" style="412" customWidth="1"/>
    <col min="10505" max="10505" width="7.85546875" style="412" customWidth="1"/>
    <col min="10506" max="10506" width="2.7109375" style="412" customWidth="1"/>
    <col min="10507" max="10507" width="10" style="412" customWidth="1"/>
    <col min="10508" max="10508" width="11.28515625" style="412" customWidth="1"/>
    <col min="10509" max="10509" width="11.7109375" style="412" customWidth="1"/>
    <col min="10510" max="10510" width="4.28515625" style="412" customWidth="1"/>
    <col min="10511" max="10511" width="8.42578125" style="412" customWidth="1"/>
    <col min="10512" max="10512" width="3.140625" style="412" customWidth="1"/>
    <col min="10513" max="10513" width="10.7109375" style="412" customWidth="1"/>
    <col min="10514" max="10514" width="12.28515625" style="412" customWidth="1"/>
    <col min="10515" max="10515" width="11.42578125" style="412" customWidth="1"/>
    <col min="10516" max="10516" width="5" style="412" customWidth="1"/>
    <col min="10517" max="10517" width="8.140625" style="412" customWidth="1"/>
    <col min="10518" max="10518" width="2.7109375" style="412" customWidth="1"/>
    <col min="10519" max="10519" width="9.28515625" style="412" customWidth="1"/>
    <col min="10520" max="10520" width="12" style="412" customWidth="1"/>
    <col min="10521" max="10521" width="11.7109375" style="412" customWidth="1"/>
    <col min="10522" max="10522" width="4.5703125" style="412" customWidth="1"/>
    <col min="10523" max="10523" width="8.42578125" style="412" customWidth="1"/>
    <col min="10524" max="10524" width="2.7109375" style="412" customWidth="1"/>
    <col min="10525" max="10525" width="10" style="412" customWidth="1"/>
    <col min="10526" max="10526" width="12.85546875" style="412" customWidth="1"/>
    <col min="10527" max="10527" width="11.140625" style="412" customWidth="1"/>
    <col min="10528" max="10752" width="9.140625" style="412"/>
    <col min="10753" max="10753" width="6.42578125" style="412" customWidth="1"/>
    <col min="10754" max="10754" width="17.140625" style="412" customWidth="1"/>
    <col min="10755" max="10755" width="7.85546875" style="412" customWidth="1"/>
    <col min="10756" max="10756" width="2.7109375" style="412" customWidth="1"/>
    <col min="10757" max="10757" width="9.140625" style="412"/>
    <col min="10758" max="10758" width="12.28515625" style="412" customWidth="1"/>
    <col min="10759" max="10759" width="11.28515625" style="412" customWidth="1"/>
    <col min="10760" max="10760" width="3.7109375" style="412" customWidth="1"/>
    <col min="10761" max="10761" width="7.85546875" style="412" customWidth="1"/>
    <col min="10762" max="10762" width="2.7109375" style="412" customWidth="1"/>
    <col min="10763" max="10763" width="10" style="412" customWidth="1"/>
    <col min="10764" max="10764" width="11.28515625" style="412" customWidth="1"/>
    <col min="10765" max="10765" width="11.7109375" style="412" customWidth="1"/>
    <col min="10766" max="10766" width="4.28515625" style="412" customWidth="1"/>
    <col min="10767" max="10767" width="8.42578125" style="412" customWidth="1"/>
    <col min="10768" max="10768" width="3.140625" style="412" customWidth="1"/>
    <col min="10769" max="10769" width="10.7109375" style="412" customWidth="1"/>
    <col min="10770" max="10770" width="12.28515625" style="412" customWidth="1"/>
    <col min="10771" max="10771" width="11.42578125" style="412" customWidth="1"/>
    <col min="10772" max="10772" width="5" style="412" customWidth="1"/>
    <col min="10773" max="10773" width="8.140625" style="412" customWidth="1"/>
    <col min="10774" max="10774" width="2.7109375" style="412" customWidth="1"/>
    <col min="10775" max="10775" width="9.28515625" style="412" customWidth="1"/>
    <col min="10776" max="10776" width="12" style="412" customWidth="1"/>
    <col min="10777" max="10777" width="11.7109375" style="412" customWidth="1"/>
    <col min="10778" max="10778" width="4.5703125" style="412" customWidth="1"/>
    <col min="10779" max="10779" width="8.42578125" style="412" customWidth="1"/>
    <col min="10780" max="10780" width="2.7109375" style="412" customWidth="1"/>
    <col min="10781" max="10781" width="10" style="412" customWidth="1"/>
    <col min="10782" max="10782" width="12.85546875" style="412" customWidth="1"/>
    <col min="10783" max="10783" width="11.140625" style="412" customWidth="1"/>
    <col min="10784" max="11008" width="9.140625" style="412"/>
    <col min="11009" max="11009" width="6.42578125" style="412" customWidth="1"/>
    <col min="11010" max="11010" width="17.140625" style="412" customWidth="1"/>
    <col min="11011" max="11011" width="7.85546875" style="412" customWidth="1"/>
    <col min="11012" max="11012" width="2.7109375" style="412" customWidth="1"/>
    <col min="11013" max="11013" width="9.140625" style="412"/>
    <col min="11014" max="11014" width="12.28515625" style="412" customWidth="1"/>
    <col min="11015" max="11015" width="11.28515625" style="412" customWidth="1"/>
    <col min="11016" max="11016" width="3.7109375" style="412" customWidth="1"/>
    <col min="11017" max="11017" width="7.85546875" style="412" customWidth="1"/>
    <col min="11018" max="11018" width="2.7109375" style="412" customWidth="1"/>
    <col min="11019" max="11019" width="10" style="412" customWidth="1"/>
    <col min="11020" max="11020" width="11.28515625" style="412" customWidth="1"/>
    <col min="11021" max="11021" width="11.7109375" style="412" customWidth="1"/>
    <col min="11022" max="11022" width="4.28515625" style="412" customWidth="1"/>
    <col min="11023" max="11023" width="8.42578125" style="412" customWidth="1"/>
    <col min="11024" max="11024" width="3.140625" style="412" customWidth="1"/>
    <col min="11025" max="11025" width="10.7109375" style="412" customWidth="1"/>
    <col min="11026" max="11026" width="12.28515625" style="412" customWidth="1"/>
    <col min="11027" max="11027" width="11.42578125" style="412" customWidth="1"/>
    <col min="11028" max="11028" width="5" style="412" customWidth="1"/>
    <col min="11029" max="11029" width="8.140625" style="412" customWidth="1"/>
    <col min="11030" max="11030" width="2.7109375" style="412" customWidth="1"/>
    <col min="11031" max="11031" width="9.28515625" style="412" customWidth="1"/>
    <col min="11032" max="11032" width="12" style="412" customWidth="1"/>
    <col min="11033" max="11033" width="11.7109375" style="412" customWidth="1"/>
    <col min="11034" max="11034" width="4.5703125" style="412" customWidth="1"/>
    <col min="11035" max="11035" width="8.42578125" style="412" customWidth="1"/>
    <col min="11036" max="11036" width="2.7109375" style="412" customWidth="1"/>
    <col min="11037" max="11037" width="10" style="412" customWidth="1"/>
    <col min="11038" max="11038" width="12.85546875" style="412" customWidth="1"/>
    <col min="11039" max="11039" width="11.140625" style="412" customWidth="1"/>
    <col min="11040" max="11264" width="9.140625" style="412"/>
    <col min="11265" max="11265" width="6.42578125" style="412" customWidth="1"/>
    <col min="11266" max="11266" width="17.140625" style="412" customWidth="1"/>
    <col min="11267" max="11267" width="7.85546875" style="412" customWidth="1"/>
    <col min="11268" max="11268" width="2.7109375" style="412" customWidth="1"/>
    <col min="11269" max="11269" width="9.140625" style="412"/>
    <col min="11270" max="11270" width="12.28515625" style="412" customWidth="1"/>
    <col min="11271" max="11271" width="11.28515625" style="412" customWidth="1"/>
    <col min="11272" max="11272" width="3.7109375" style="412" customWidth="1"/>
    <col min="11273" max="11273" width="7.85546875" style="412" customWidth="1"/>
    <col min="11274" max="11274" width="2.7109375" style="412" customWidth="1"/>
    <col min="11275" max="11275" width="10" style="412" customWidth="1"/>
    <col min="11276" max="11276" width="11.28515625" style="412" customWidth="1"/>
    <col min="11277" max="11277" width="11.7109375" style="412" customWidth="1"/>
    <col min="11278" max="11278" width="4.28515625" style="412" customWidth="1"/>
    <col min="11279" max="11279" width="8.42578125" style="412" customWidth="1"/>
    <col min="11280" max="11280" width="3.140625" style="412" customWidth="1"/>
    <col min="11281" max="11281" width="10.7109375" style="412" customWidth="1"/>
    <col min="11282" max="11282" width="12.28515625" style="412" customWidth="1"/>
    <col min="11283" max="11283" width="11.42578125" style="412" customWidth="1"/>
    <col min="11284" max="11284" width="5" style="412" customWidth="1"/>
    <col min="11285" max="11285" width="8.140625" style="412" customWidth="1"/>
    <col min="11286" max="11286" width="2.7109375" style="412" customWidth="1"/>
    <col min="11287" max="11287" width="9.28515625" style="412" customWidth="1"/>
    <col min="11288" max="11288" width="12" style="412" customWidth="1"/>
    <col min="11289" max="11289" width="11.7109375" style="412" customWidth="1"/>
    <col min="11290" max="11290" width="4.5703125" style="412" customWidth="1"/>
    <col min="11291" max="11291" width="8.42578125" style="412" customWidth="1"/>
    <col min="11292" max="11292" width="2.7109375" style="412" customWidth="1"/>
    <col min="11293" max="11293" width="10" style="412" customWidth="1"/>
    <col min="11294" max="11294" width="12.85546875" style="412" customWidth="1"/>
    <col min="11295" max="11295" width="11.140625" style="412" customWidth="1"/>
    <col min="11296" max="11520" width="9.140625" style="412"/>
    <col min="11521" max="11521" width="6.42578125" style="412" customWidth="1"/>
    <col min="11522" max="11522" width="17.140625" style="412" customWidth="1"/>
    <col min="11523" max="11523" width="7.85546875" style="412" customWidth="1"/>
    <col min="11524" max="11524" width="2.7109375" style="412" customWidth="1"/>
    <col min="11525" max="11525" width="9.140625" style="412"/>
    <col min="11526" max="11526" width="12.28515625" style="412" customWidth="1"/>
    <col min="11527" max="11527" width="11.28515625" style="412" customWidth="1"/>
    <col min="11528" max="11528" width="3.7109375" style="412" customWidth="1"/>
    <col min="11529" max="11529" width="7.85546875" style="412" customWidth="1"/>
    <col min="11530" max="11530" width="2.7109375" style="412" customWidth="1"/>
    <col min="11531" max="11531" width="10" style="412" customWidth="1"/>
    <col min="11532" max="11532" width="11.28515625" style="412" customWidth="1"/>
    <col min="11533" max="11533" width="11.7109375" style="412" customWidth="1"/>
    <col min="11534" max="11534" width="4.28515625" style="412" customWidth="1"/>
    <col min="11535" max="11535" width="8.42578125" style="412" customWidth="1"/>
    <col min="11536" max="11536" width="3.140625" style="412" customWidth="1"/>
    <col min="11537" max="11537" width="10.7109375" style="412" customWidth="1"/>
    <col min="11538" max="11538" width="12.28515625" style="412" customWidth="1"/>
    <col min="11539" max="11539" width="11.42578125" style="412" customWidth="1"/>
    <col min="11540" max="11540" width="5" style="412" customWidth="1"/>
    <col min="11541" max="11541" width="8.140625" style="412" customWidth="1"/>
    <col min="11542" max="11542" width="2.7109375" style="412" customWidth="1"/>
    <col min="11543" max="11543" width="9.28515625" style="412" customWidth="1"/>
    <col min="11544" max="11544" width="12" style="412" customWidth="1"/>
    <col min="11545" max="11545" width="11.7109375" style="412" customWidth="1"/>
    <col min="11546" max="11546" width="4.5703125" style="412" customWidth="1"/>
    <col min="11547" max="11547" width="8.42578125" style="412" customWidth="1"/>
    <col min="11548" max="11548" width="2.7109375" style="412" customWidth="1"/>
    <col min="11549" max="11549" width="10" style="412" customWidth="1"/>
    <col min="11550" max="11550" width="12.85546875" style="412" customWidth="1"/>
    <col min="11551" max="11551" width="11.140625" style="412" customWidth="1"/>
    <col min="11552" max="11776" width="9.140625" style="412"/>
    <col min="11777" max="11777" width="6.42578125" style="412" customWidth="1"/>
    <col min="11778" max="11778" width="17.140625" style="412" customWidth="1"/>
    <col min="11779" max="11779" width="7.85546875" style="412" customWidth="1"/>
    <col min="11780" max="11780" width="2.7109375" style="412" customWidth="1"/>
    <col min="11781" max="11781" width="9.140625" style="412"/>
    <col min="11782" max="11782" width="12.28515625" style="412" customWidth="1"/>
    <col min="11783" max="11783" width="11.28515625" style="412" customWidth="1"/>
    <col min="11784" max="11784" width="3.7109375" style="412" customWidth="1"/>
    <col min="11785" max="11785" width="7.85546875" style="412" customWidth="1"/>
    <col min="11786" max="11786" width="2.7109375" style="412" customWidth="1"/>
    <col min="11787" max="11787" width="10" style="412" customWidth="1"/>
    <col min="11788" max="11788" width="11.28515625" style="412" customWidth="1"/>
    <col min="11789" max="11789" width="11.7109375" style="412" customWidth="1"/>
    <col min="11790" max="11790" width="4.28515625" style="412" customWidth="1"/>
    <col min="11791" max="11791" width="8.42578125" style="412" customWidth="1"/>
    <col min="11792" max="11792" width="3.140625" style="412" customWidth="1"/>
    <col min="11793" max="11793" width="10.7109375" style="412" customWidth="1"/>
    <col min="11794" max="11794" width="12.28515625" style="412" customWidth="1"/>
    <col min="11795" max="11795" width="11.42578125" style="412" customWidth="1"/>
    <col min="11796" max="11796" width="5" style="412" customWidth="1"/>
    <col min="11797" max="11797" width="8.140625" style="412" customWidth="1"/>
    <col min="11798" max="11798" width="2.7109375" style="412" customWidth="1"/>
    <col min="11799" max="11799" width="9.28515625" style="412" customWidth="1"/>
    <col min="11800" max="11800" width="12" style="412" customWidth="1"/>
    <col min="11801" max="11801" width="11.7109375" style="412" customWidth="1"/>
    <col min="11802" max="11802" width="4.5703125" style="412" customWidth="1"/>
    <col min="11803" max="11803" width="8.42578125" style="412" customWidth="1"/>
    <col min="11804" max="11804" width="2.7109375" style="412" customWidth="1"/>
    <col min="11805" max="11805" width="10" style="412" customWidth="1"/>
    <col min="11806" max="11806" width="12.85546875" style="412" customWidth="1"/>
    <col min="11807" max="11807" width="11.140625" style="412" customWidth="1"/>
    <col min="11808" max="12032" width="9.140625" style="412"/>
    <col min="12033" max="12033" width="6.42578125" style="412" customWidth="1"/>
    <col min="12034" max="12034" width="17.140625" style="412" customWidth="1"/>
    <col min="12035" max="12035" width="7.85546875" style="412" customWidth="1"/>
    <col min="12036" max="12036" width="2.7109375" style="412" customWidth="1"/>
    <col min="12037" max="12037" width="9.140625" style="412"/>
    <col min="12038" max="12038" width="12.28515625" style="412" customWidth="1"/>
    <col min="12039" max="12039" width="11.28515625" style="412" customWidth="1"/>
    <col min="12040" max="12040" width="3.7109375" style="412" customWidth="1"/>
    <col min="12041" max="12041" width="7.85546875" style="412" customWidth="1"/>
    <col min="12042" max="12042" width="2.7109375" style="412" customWidth="1"/>
    <col min="12043" max="12043" width="10" style="412" customWidth="1"/>
    <col min="12044" max="12044" width="11.28515625" style="412" customWidth="1"/>
    <col min="12045" max="12045" width="11.7109375" style="412" customWidth="1"/>
    <col min="12046" max="12046" width="4.28515625" style="412" customWidth="1"/>
    <col min="12047" max="12047" width="8.42578125" style="412" customWidth="1"/>
    <col min="12048" max="12048" width="3.140625" style="412" customWidth="1"/>
    <col min="12049" max="12049" width="10.7109375" style="412" customWidth="1"/>
    <col min="12050" max="12050" width="12.28515625" style="412" customWidth="1"/>
    <col min="12051" max="12051" width="11.42578125" style="412" customWidth="1"/>
    <col min="12052" max="12052" width="5" style="412" customWidth="1"/>
    <col min="12053" max="12053" width="8.140625" style="412" customWidth="1"/>
    <col min="12054" max="12054" width="2.7109375" style="412" customWidth="1"/>
    <col min="12055" max="12055" width="9.28515625" style="412" customWidth="1"/>
    <col min="12056" max="12056" width="12" style="412" customWidth="1"/>
    <col min="12057" max="12057" width="11.7109375" style="412" customWidth="1"/>
    <col min="12058" max="12058" width="4.5703125" style="412" customWidth="1"/>
    <col min="12059" max="12059" width="8.42578125" style="412" customWidth="1"/>
    <col min="12060" max="12060" width="2.7109375" style="412" customWidth="1"/>
    <col min="12061" max="12061" width="10" style="412" customWidth="1"/>
    <col min="12062" max="12062" width="12.85546875" style="412" customWidth="1"/>
    <col min="12063" max="12063" width="11.140625" style="412" customWidth="1"/>
    <col min="12064" max="12288" width="9.140625" style="412"/>
    <col min="12289" max="12289" width="6.42578125" style="412" customWidth="1"/>
    <col min="12290" max="12290" width="17.140625" style="412" customWidth="1"/>
    <col min="12291" max="12291" width="7.85546875" style="412" customWidth="1"/>
    <col min="12292" max="12292" width="2.7109375" style="412" customWidth="1"/>
    <col min="12293" max="12293" width="9.140625" style="412"/>
    <col min="12294" max="12294" width="12.28515625" style="412" customWidth="1"/>
    <col min="12295" max="12295" width="11.28515625" style="412" customWidth="1"/>
    <col min="12296" max="12296" width="3.7109375" style="412" customWidth="1"/>
    <col min="12297" max="12297" width="7.85546875" style="412" customWidth="1"/>
    <col min="12298" max="12298" width="2.7109375" style="412" customWidth="1"/>
    <col min="12299" max="12299" width="10" style="412" customWidth="1"/>
    <col min="12300" max="12300" width="11.28515625" style="412" customWidth="1"/>
    <col min="12301" max="12301" width="11.7109375" style="412" customWidth="1"/>
    <col min="12302" max="12302" width="4.28515625" style="412" customWidth="1"/>
    <col min="12303" max="12303" width="8.42578125" style="412" customWidth="1"/>
    <col min="12304" max="12304" width="3.140625" style="412" customWidth="1"/>
    <col min="12305" max="12305" width="10.7109375" style="412" customWidth="1"/>
    <col min="12306" max="12306" width="12.28515625" style="412" customWidth="1"/>
    <col min="12307" max="12307" width="11.42578125" style="412" customWidth="1"/>
    <col min="12308" max="12308" width="5" style="412" customWidth="1"/>
    <col min="12309" max="12309" width="8.140625" style="412" customWidth="1"/>
    <col min="12310" max="12310" width="2.7109375" style="412" customWidth="1"/>
    <col min="12311" max="12311" width="9.28515625" style="412" customWidth="1"/>
    <col min="12312" max="12312" width="12" style="412" customWidth="1"/>
    <col min="12313" max="12313" width="11.7109375" style="412" customWidth="1"/>
    <col min="12314" max="12314" width="4.5703125" style="412" customWidth="1"/>
    <col min="12315" max="12315" width="8.42578125" style="412" customWidth="1"/>
    <col min="12316" max="12316" width="2.7109375" style="412" customWidth="1"/>
    <col min="12317" max="12317" width="10" style="412" customWidth="1"/>
    <col min="12318" max="12318" width="12.85546875" style="412" customWidth="1"/>
    <col min="12319" max="12319" width="11.140625" style="412" customWidth="1"/>
    <col min="12320" max="12544" width="9.140625" style="412"/>
    <col min="12545" max="12545" width="6.42578125" style="412" customWidth="1"/>
    <col min="12546" max="12546" width="17.140625" style="412" customWidth="1"/>
    <col min="12547" max="12547" width="7.85546875" style="412" customWidth="1"/>
    <col min="12548" max="12548" width="2.7109375" style="412" customWidth="1"/>
    <col min="12549" max="12549" width="9.140625" style="412"/>
    <col min="12550" max="12550" width="12.28515625" style="412" customWidth="1"/>
    <col min="12551" max="12551" width="11.28515625" style="412" customWidth="1"/>
    <col min="12552" max="12552" width="3.7109375" style="412" customWidth="1"/>
    <col min="12553" max="12553" width="7.85546875" style="412" customWidth="1"/>
    <col min="12554" max="12554" width="2.7109375" style="412" customWidth="1"/>
    <col min="12555" max="12555" width="10" style="412" customWidth="1"/>
    <col min="12556" max="12556" width="11.28515625" style="412" customWidth="1"/>
    <col min="12557" max="12557" width="11.7109375" style="412" customWidth="1"/>
    <col min="12558" max="12558" width="4.28515625" style="412" customWidth="1"/>
    <col min="12559" max="12559" width="8.42578125" style="412" customWidth="1"/>
    <col min="12560" max="12560" width="3.140625" style="412" customWidth="1"/>
    <col min="12561" max="12561" width="10.7109375" style="412" customWidth="1"/>
    <col min="12562" max="12562" width="12.28515625" style="412" customWidth="1"/>
    <col min="12563" max="12563" width="11.42578125" style="412" customWidth="1"/>
    <col min="12564" max="12564" width="5" style="412" customWidth="1"/>
    <col min="12565" max="12565" width="8.140625" style="412" customWidth="1"/>
    <col min="12566" max="12566" width="2.7109375" style="412" customWidth="1"/>
    <col min="12567" max="12567" width="9.28515625" style="412" customWidth="1"/>
    <col min="12568" max="12568" width="12" style="412" customWidth="1"/>
    <col min="12569" max="12569" width="11.7109375" style="412" customWidth="1"/>
    <col min="12570" max="12570" width="4.5703125" style="412" customWidth="1"/>
    <col min="12571" max="12571" width="8.42578125" style="412" customWidth="1"/>
    <col min="12572" max="12572" width="2.7109375" style="412" customWidth="1"/>
    <col min="12573" max="12573" width="10" style="412" customWidth="1"/>
    <col min="12574" max="12574" width="12.85546875" style="412" customWidth="1"/>
    <col min="12575" max="12575" width="11.140625" style="412" customWidth="1"/>
    <col min="12576" max="12800" width="9.140625" style="412"/>
    <col min="12801" max="12801" width="6.42578125" style="412" customWidth="1"/>
    <col min="12802" max="12802" width="17.140625" style="412" customWidth="1"/>
    <col min="12803" max="12803" width="7.85546875" style="412" customWidth="1"/>
    <col min="12804" max="12804" width="2.7109375" style="412" customWidth="1"/>
    <col min="12805" max="12805" width="9.140625" style="412"/>
    <col min="12806" max="12806" width="12.28515625" style="412" customWidth="1"/>
    <col min="12807" max="12807" width="11.28515625" style="412" customWidth="1"/>
    <col min="12808" max="12808" width="3.7109375" style="412" customWidth="1"/>
    <col min="12809" max="12809" width="7.85546875" style="412" customWidth="1"/>
    <col min="12810" max="12810" width="2.7109375" style="412" customWidth="1"/>
    <col min="12811" max="12811" width="10" style="412" customWidth="1"/>
    <col min="12812" max="12812" width="11.28515625" style="412" customWidth="1"/>
    <col min="12813" max="12813" width="11.7109375" style="412" customWidth="1"/>
    <col min="12814" max="12814" width="4.28515625" style="412" customWidth="1"/>
    <col min="12815" max="12815" width="8.42578125" style="412" customWidth="1"/>
    <col min="12816" max="12816" width="3.140625" style="412" customWidth="1"/>
    <col min="12817" max="12817" width="10.7109375" style="412" customWidth="1"/>
    <col min="12818" max="12818" width="12.28515625" style="412" customWidth="1"/>
    <col min="12819" max="12819" width="11.42578125" style="412" customWidth="1"/>
    <col min="12820" max="12820" width="5" style="412" customWidth="1"/>
    <col min="12821" max="12821" width="8.140625" style="412" customWidth="1"/>
    <col min="12822" max="12822" width="2.7109375" style="412" customWidth="1"/>
    <col min="12823" max="12823" width="9.28515625" style="412" customWidth="1"/>
    <col min="12824" max="12824" width="12" style="412" customWidth="1"/>
    <col min="12825" max="12825" width="11.7109375" style="412" customWidth="1"/>
    <col min="12826" max="12826" width="4.5703125" style="412" customWidth="1"/>
    <col min="12827" max="12827" width="8.42578125" style="412" customWidth="1"/>
    <col min="12828" max="12828" width="2.7109375" style="412" customWidth="1"/>
    <col min="12829" max="12829" width="10" style="412" customWidth="1"/>
    <col min="12830" max="12830" width="12.85546875" style="412" customWidth="1"/>
    <col min="12831" max="12831" width="11.140625" style="412" customWidth="1"/>
    <col min="12832" max="13056" width="9.140625" style="412"/>
    <col min="13057" max="13057" width="6.42578125" style="412" customWidth="1"/>
    <col min="13058" max="13058" width="17.140625" style="412" customWidth="1"/>
    <col min="13059" max="13059" width="7.85546875" style="412" customWidth="1"/>
    <col min="13060" max="13060" width="2.7109375" style="412" customWidth="1"/>
    <col min="13061" max="13061" width="9.140625" style="412"/>
    <col min="13062" max="13062" width="12.28515625" style="412" customWidth="1"/>
    <col min="13063" max="13063" width="11.28515625" style="412" customWidth="1"/>
    <col min="13064" max="13064" width="3.7109375" style="412" customWidth="1"/>
    <col min="13065" max="13065" width="7.85546875" style="412" customWidth="1"/>
    <col min="13066" max="13066" width="2.7109375" style="412" customWidth="1"/>
    <col min="13067" max="13067" width="10" style="412" customWidth="1"/>
    <col min="13068" max="13068" width="11.28515625" style="412" customWidth="1"/>
    <col min="13069" max="13069" width="11.7109375" style="412" customWidth="1"/>
    <col min="13070" max="13070" width="4.28515625" style="412" customWidth="1"/>
    <col min="13071" max="13071" width="8.42578125" style="412" customWidth="1"/>
    <col min="13072" max="13072" width="3.140625" style="412" customWidth="1"/>
    <col min="13073" max="13073" width="10.7109375" style="412" customWidth="1"/>
    <col min="13074" max="13074" width="12.28515625" style="412" customWidth="1"/>
    <col min="13075" max="13075" width="11.42578125" style="412" customWidth="1"/>
    <col min="13076" max="13076" width="5" style="412" customWidth="1"/>
    <col min="13077" max="13077" width="8.140625" style="412" customWidth="1"/>
    <col min="13078" max="13078" width="2.7109375" style="412" customWidth="1"/>
    <col min="13079" max="13079" width="9.28515625" style="412" customWidth="1"/>
    <col min="13080" max="13080" width="12" style="412" customWidth="1"/>
    <col min="13081" max="13081" width="11.7109375" style="412" customWidth="1"/>
    <col min="13082" max="13082" width="4.5703125" style="412" customWidth="1"/>
    <col min="13083" max="13083" width="8.42578125" style="412" customWidth="1"/>
    <col min="13084" max="13084" width="2.7109375" style="412" customWidth="1"/>
    <col min="13085" max="13085" width="10" style="412" customWidth="1"/>
    <col min="13086" max="13086" width="12.85546875" style="412" customWidth="1"/>
    <col min="13087" max="13087" width="11.140625" style="412" customWidth="1"/>
    <col min="13088" max="13312" width="9.140625" style="412"/>
    <col min="13313" max="13313" width="6.42578125" style="412" customWidth="1"/>
    <col min="13314" max="13314" width="17.140625" style="412" customWidth="1"/>
    <col min="13315" max="13315" width="7.85546875" style="412" customWidth="1"/>
    <col min="13316" max="13316" width="2.7109375" style="412" customWidth="1"/>
    <col min="13317" max="13317" width="9.140625" style="412"/>
    <col min="13318" max="13318" width="12.28515625" style="412" customWidth="1"/>
    <col min="13319" max="13319" width="11.28515625" style="412" customWidth="1"/>
    <col min="13320" max="13320" width="3.7109375" style="412" customWidth="1"/>
    <col min="13321" max="13321" width="7.85546875" style="412" customWidth="1"/>
    <col min="13322" max="13322" width="2.7109375" style="412" customWidth="1"/>
    <col min="13323" max="13323" width="10" style="412" customWidth="1"/>
    <col min="13324" max="13324" width="11.28515625" style="412" customWidth="1"/>
    <col min="13325" max="13325" width="11.7109375" style="412" customWidth="1"/>
    <col min="13326" max="13326" width="4.28515625" style="412" customWidth="1"/>
    <col min="13327" max="13327" width="8.42578125" style="412" customWidth="1"/>
    <col min="13328" max="13328" width="3.140625" style="412" customWidth="1"/>
    <col min="13329" max="13329" width="10.7109375" style="412" customWidth="1"/>
    <col min="13330" max="13330" width="12.28515625" style="412" customWidth="1"/>
    <col min="13331" max="13331" width="11.42578125" style="412" customWidth="1"/>
    <col min="13332" max="13332" width="5" style="412" customWidth="1"/>
    <col min="13333" max="13333" width="8.140625" style="412" customWidth="1"/>
    <col min="13334" max="13334" width="2.7109375" style="412" customWidth="1"/>
    <col min="13335" max="13335" width="9.28515625" style="412" customWidth="1"/>
    <col min="13336" max="13336" width="12" style="412" customWidth="1"/>
    <col min="13337" max="13337" width="11.7109375" style="412" customWidth="1"/>
    <col min="13338" max="13338" width="4.5703125" style="412" customWidth="1"/>
    <col min="13339" max="13339" width="8.42578125" style="412" customWidth="1"/>
    <col min="13340" max="13340" width="2.7109375" style="412" customWidth="1"/>
    <col min="13341" max="13341" width="10" style="412" customWidth="1"/>
    <col min="13342" max="13342" width="12.85546875" style="412" customWidth="1"/>
    <col min="13343" max="13343" width="11.140625" style="412" customWidth="1"/>
    <col min="13344" max="13568" width="9.140625" style="412"/>
    <col min="13569" max="13569" width="6.42578125" style="412" customWidth="1"/>
    <col min="13570" max="13570" width="17.140625" style="412" customWidth="1"/>
    <col min="13571" max="13571" width="7.85546875" style="412" customWidth="1"/>
    <col min="13572" max="13572" width="2.7109375" style="412" customWidth="1"/>
    <col min="13573" max="13573" width="9.140625" style="412"/>
    <col min="13574" max="13574" width="12.28515625" style="412" customWidth="1"/>
    <col min="13575" max="13575" width="11.28515625" style="412" customWidth="1"/>
    <col min="13576" max="13576" width="3.7109375" style="412" customWidth="1"/>
    <col min="13577" max="13577" width="7.85546875" style="412" customWidth="1"/>
    <col min="13578" max="13578" width="2.7109375" style="412" customWidth="1"/>
    <col min="13579" max="13579" width="10" style="412" customWidth="1"/>
    <col min="13580" max="13580" width="11.28515625" style="412" customWidth="1"/>
    <col min="13581" max="13581" width="11.7109375" style="412" customWidth="1"/>
    <col min="13582" max="13582" width="4.28515625" style="412" customWidth="1"/>
    <col min="13583" max="13583" width="8.42578125" style="412" customWidth="1"/>
    <col min="13584" max="13584" width="3.140625" style="412" customWidth="1"/>
    <col min="13585" max="13585" width="10.7109375" style="412" customWidth="1"/>
    <col min="13586" max="13586" width="12.28515625" style="412" customWidth="1"/>
    <col min="13587" max="13587" width="11.42578125" style="412" customWidth="1"/>
    <col min="13588" max="13588" width="5" style="412" customWidth="1"/>
    <col min="13589" max="13589" width="8.140625" style="412" customWidth="1"/>
    <col min="13590" max="13590" width="2.7109375" style="412" customWidth="1"/>
    <col min="13591" max="13591" width="9.28515625" style="412" customWidth="1"/>
    <col min="13592" max="13592" width="12" style="412" customWidth="1"/>
    <col min="13593" max="13593" width="11.7109375" style="412" customWidth="1"/>
    <col min="13594" max="13594" width="4.5703125" style="412" customWidth="1"/>
    <col min="13595" max="13595" width="8.42578125" style="412" customWidth="1"/>
    <col min="13596" max="13596" width="2.7109375" style="412" customWidth="1"/>
    <col min="13597" max="13597" width="10" style="412" customWidth="1"/>
    <col min="13598" max="13598" width="12.85546875" style="412" customWidth="1"/>
    <col min="13599" max="13599" width="11.140625" style="412" customWidth="1"/>
    <col min="13600" max="13824" width="9.140625" style="412"/>
    <col min="13825" max="13825" width="6.42578125" style="412" customWidth="1"/>
    <col min="13826" max="13826" width="17.140625" style="412" customWidth="1"/>
    <col min="13827" max="13827" width="7.85546875" style="412" customWidth="1"/>
    <col min="13828" max="13828" width="2.7109375" style="412" customWidth="1"/>
    <col min="13829" max="13829" width="9.140625" style="412"/>
    <col min="13830" max="13830" width="12.28515625" style="412" customWidth="1"/>
    <col min="13831" max="13831" width="11.28515625" style="412" customWidth="1"/>
    <col min="13832" max="13832" width="3.7109375" style="412" customWidth="1"/>
    <col min="13833" max="13833" width="7.85546875" style="412" customWidth="1"/>
    <col min="13834" max="13834" width="2.7109375" style="412" customWidth="1"/>
    <col min="13835" max="13835" width="10" style="412" customWidth="1"/>
    <col min="13836" max="13836" width="11.28515625" style="412" customWidth="1"/>
    <col min="13837" max="13837" width="11.7109375" style="412" customWidth="1"/>
    <col min="13838" max="13838" width="4.28515625" style="412" customWidth="1"/>
    <col min="13839" max="13839" width="8.42578125" style="412" customWidth="1"/>
    <col min="13840" max="13840" width="3.140625" style="412" customWidth="1"/>
    <col min="13841" max="13841" width="10.7109375" style="412" customWidth="1"/>
    <col min="13842" max="13842" width="12.28515625" style="412" customWidth="1"/>
    <col min="13843" max="13843" width="11.42578125" style="412" customWidth="1"/>
    <col min="13844" max="13844" width="5" style="412" customWidth="1"/>
    <col min="13845" max="13845" width="8.140625" style="412" customWidth="1"/>
    <col min="13846" max="13846" width="2.7109375" style="412" customWidth="1"/>
    <col min="13847" max="13847" width="9.28515625" style="412" customWidth="1"/>
    <col min="13848" max="13848" width="12" style="412" customWidth="1"/>
    <col min="13849" max="13849" width="11.7109375" style="412" customWidth="1"/>
    <col min="13850" max="13850" width="4.5703125" style="412" customWidth="1"/>
    <col min="13851" max="13851" width="8.42578125" style="412" customWidth="1"/>
    <col min="13852" max="13852" width="2.7109375" style="412" customWidth="1"/>
    <col min="13853" max="13853" width="10" style="412" customWidth="1"/>
    <col min="13854" max="13854" width="12.85546875" style="412" customWidth="1"/>
    <col min="13855" max="13855" width="11.140625" style="412" customWidth="1"/>
    <col min="13856" max="14080" width="9.140625" style="412"/>
    <col min="14081" max="14081" width="6.42578125" style="412" customWidth="1"/>
    <col min="14082" max="14082" width="17.140625" style="412" customWidth="1"/>
    <col min="14083" max="14083" width="7.85546875" style="412" customWidth="1"/>
    <col min="14084" max="14084" width="2.7109375" style="412" customWidth="1"/>
    <col min="14085" max="14085" width="9.140625" style="412"/>
    <col min="14086" max="14086" width="12.28515625" style="412" customWidth="1"/>
    <col min="14087" max="14087" width="11.28515625" style="412" customWidth="1"/>
    <col min="14088" max="14088" width="3.7109375" style="412" customWidth="1"/>
    <col min="14089" max="14089" width="7.85546875" style="412" customWidth="1"/>
    <col min="14090" max="14090" width="2.7109375" style="412" customWidth="1"/>
    <col min="14091" max="14091" width="10" style="412" customWidth="1"/>
    <col min="14092" max="14092" width="11.28515625" style="412" customWidth="1"/>
    <col min="14093" max="14093" width="11.7109375" style="412" customWidth="1"/>
    <col min="14094" max="14094" width="4.28515625" style="412" customWidth="1"/>
    <col min="14095" max="14095" width="8.42578125" style="412" customWidth="1"/>
    <col min="14096" max="14096" width="3.140625" style="412" customWidth="1"/>
    <col min="14097" max="14097" width="10.7109375" style="412" customWidth="1"/>
    <col min="14098" max="14098" width="12.28515625" style="412" customWidth="1"/>
    <col min="14099" max="14099" width="11.42578125" style="412" customWidth="1"/>
    <col min="14100" max="14100" width="5" style="412" customWidth="1"/>
    <col min="14101" max="14101" width="8.140625" style="412" customWidth="1"/>
    <col min="14102" max="14102" width="2.7109375" style="412" customWidth="1"/>
    <col min="14103" max="14103" width="9.28515625" style="412" customWidth="1"/>
    <col min="14104" max="14104" width="12" style="412" customWidth="1"/>
    <col min="14105" max="14105" width="11.7109375" style="412" customWidth="1"/>
    <col min="14106" max="14106" width="4.5703125" style="412" customWidth="1"/>
    <col min="14107" max="14107" width="8.42578125" style="412" customWidth="1"/>
    <col min="14108" max="14108" width="2.7109375" style="412" customWidth="1"/>
    <col min="14109" max="14109" width="10" style="412" customWidth="1"/>
    <col min="14110" max="14110" width="12.85546875" style="412" customWidth="1"/>
    <col min="14111" max="14111" width="11.140625" style="412" customWidth="1"/>
    <col min="14112" max="14336" width="9.140625" style="412"/>
    <col min="14337" max="14337" width="6.42578125" style="412" customWidth="1"/>
    <col min="14338" max="14338" width="17.140625" style="412" customWidth="1"/>
    <col min="14339" max="14339" width="7.85546875" style="412" customWidth="1"/>
    <col min="14340" max="14340" width="2.7109375" style="412" customWidth="1"/>
    <col min="14341" max="14341" width="9.140625" style="412"/>
    <col min="14342" max="14342" width="12.28515625" style="412" customWidth="1"/>
    <col min="14343" max="14343" width="11.28515625" style="412" customWidth="1"/>
    <col min="14344" max="14344" width="3.7109375" style="412" customWidth="1"/>
    <col min="14345" max="14345" width="7.85546875" style="412" customWidth="1"/>
    <col min="14346" max="14346" width="2.7109375" style="412" customWidth="1"/>
    <col min="14347" max="14347" width="10" style="412" customWidth="1"/>
    <col min="14348" max="14348" width="11.28515625" style="412" customWidth="1"/>
    <col min="14349" max="14349" width="11.7109375" style="412" customWidth="1"/>
    <col min="14350" max="14350" width="4.28515625" style="412" customWidth="1"/>
    <col min="14351" max="14351" width="8.42578125" style="412" customWidth="1"/>
    <col min="14352" max="14352" width="3.140625" style="412" customWidth="1"/>
    <col min="14353" max="14353" width="10.7109375" style="412" customWidth="1"/>
    <col min="14354" max="14354" width="12.28515625" style="412" customWidth="1"/>
    <col min="14355" max="14355" width="11.42578125" style="412" customWidth="1"/>
    <col min="14356" max="14356" width="5" style="412" customWidth="1"/>
    <col min="14357" max="14357" width="8.140625" style="412" customWidth="1"/>
    <col min="14358" max="14358" width="2.7109375" style="412" customWidth="1"/>
    <col min="14359" max="14359" width="9.28515625" style="412" customWidth="1"/>
    <col min="14360" max="14360" width="12" style="412" customWidth="1"/>
    <col min="14361" max="14361" width="11.7109375" style="412" customWidth="1"/>
    <col min="14362" max="14362" width="4.5703125" style="412" customWidth="1"/>
    <col min="14363" max="14363" width="8.42578125" style="412" customWidth="1"/>
    <col min="14364" max="14364" width="2.7109375" style="412" customWidth="1"/>
    <col min="14365" max="14365" width="10" style="412" customWidth="1"/>
    <col min="14366" max="14366" width="12.85546875" style="412" customWidth="1"/>
    <col min="14367" max="14367" width="11.140625" style="412" customWidth="1"/>
    <col min="14368" max="14592" width="9.140625" style="412"/>
    <col min="14593" max="14593" width="6.42578125" style="412" customWidth="1"/>
    <col min="14594" max="14594" width="17.140625" style="412" customWidth="1"/>
    <col min="14595" max="14595" width="7.85546875" style="412" customWidth="1"/>
    <col min="14596" max="14596" width="2.7109375" style="412" customWidth="1"/>
    <col min="14597" max="14597" width="9.140625" style="412"/>
    <col min="14598" max="14598" width="12.28515625" style="412" customWidth="1"/>
    <col min="14599" max="14599" width="11.28515625" style="412" customWidth="1"/>
    <col min="14600" max="14600" width="3.7109375" style="412" customWidth="1"/>
    <col min="14601" max="14601" width="7.85546875" style="412" customWidth="1"/>
    <col min="14602" max="14602" width="2.7109375" style="412" customWidth="1"/>
    <col min="14603" max="14603" width="10" style="412" customWidth="1"/>
    <col min="14604" max="14604" width="11.28515625" style="412" customWidth="1"/>
    <col min="14605" max="14605" width="11.7109375" style="412" customWidth="1"/>
    <col min="14606" max="14606" width="4.28515625" style="412" customWidth="1"/>
    <col min="14607" max="14607" width="8.42578125" style="412" customWidth="1"/>
    <col min="14608" max="14608" width="3.140625" style="412" customWidth="1"/>
    <col min="14609" max="14609" width="10.7109375" style="412" customWidth="1"/>
    <col min="14610" max="14610" width="12.28515625" style="412" customWidth="1"/>
    <col min="14611" max="14611" width="11.42578125" style="412" customWidth="1"/>
    <col min="14612" max="14612" width="5" style="412" customWidth="1"/>
    <col min="14613" max="14613" width="8.140625" style="412" customWidth="1"/>
    <col min="14614" max="14614" width="2.7109375" style="412" customWidth="1"/>
    <col min="14615" max="14615" width="9.28515625" style="412" customWidth="1"/>
    <col min="14616" max="14616" width="12" style="412" customWidth="1"/>
    <col min="14617" max="14617" width="11.7109375" style="412" customWidth="1"/>
    <col min="14618" max="14618" width="4.5703125" style="412" customWidth="1"/>
    <col min="14619" max="14619" width="8.42578125" style="412" customWidth="1"/>
    <col min="14620" max="14620" width="2.7109375" style="412" customWidth="1"/>
    <col min="14621" max="14621" width="10" style="412" customWidth="1"/>
    <col min="14622" max="14622" width="12.85546875" style="412" customWidth="1"/>
    <col min="14623" max="14623" width="11.140625" style="412" customWidth="1"/>
    <col min="14624" max="14848" width="9.140625" style="412"/>
    <col min="14849" max="14849" width="6.42578125" style="412" customWidth="1"/>
    <col min="14850" max="14850" width="17.140625" style="412" customWidth="1"/>
    <col min="14851" max="14851" width="7.85546875" style="412" customWidth="1"/>
    <col min="14852" max="14852" width="2.7109375" style="412" customWidth="1"/>
    <col min="14853" max="14853" width="9.140625" style="412"/>
    <col min="14854" max="14854" width="12.28515625" style="412" customWidth="1"/>
    <col min="14855" max="14855" width="11.28515625" style="412" customWidth="1"/>
    <col min="14856" max="14856" width="3.7109375" style="412" customWidth="1"/>
    <col min="14857" max="14857" width="7.85546875" style="412" customWidth="1"/>
    <col min="14858" max="14858" width="2.7109375" style="412" customWidth="1"/>
    <col min="14859" max="14859" width="10" style="412" customWidth="1"/>
    <col min="14860" max="14860" width="11.28515625" style="412" customWidth="1"/>
    <col min="14861" max="14861" width="11.7109375" style="412" customWidth="1"/>
    <col min="14862" max="14862" width="4.28515625" style="412" customWidth="1"/>
    <col min="14863" max="14863" width="8.42578125" style="412" customWidth="1"/>
    <col min="14864" max="14864" width="3.140625" style="412" customWidth="1"/>
    <col min="14865" max="14865" width="10.7109375" style="412" customWidth="1"/>
    <col min="14866" max="14866" width="12.28515625" style="412" customWidth="1"/>
    <col min="14867" max="14867" width="11.42578125" style="412" customWidth="1"/>
    <col min="14868" max="14868" width="5" style="412" customWidth="1"/>
    <col min="14869" max="14869" width="8.140625" style="412" customWidth="1"/>
    <col min="14870" max="14870" width="2.7109375" style="412" customWidth="1"/>
    <col min="14871" max="14871" width="9.28515625" style="412" customWidth="1"/>
    <col min="14872" max="14872" width="12" style="412" customWidth="1"/>
    <col min="14873" max="14873" width="11.7109375" style="412" customWidth="1"/>
    <col min="14874" max="14874" width="4.5703125" style="412" customWidth="1"/>
    <col min="14875" max="14875" width="8.42578125" style="412" customWidth="1"/>
    <col min="14876" max="14876" width="2.7109375" style="412" customWidth="1"/>
    <col min="14877" max="14877" width="10" style="412" customWidth="1"/>
    <col min="14878" max="14878" width="12.85546875" style="412" customWidth="1"/>
    <col min="14879" max="14879" width="11.140625" style="412" customWidth="1"/>
    <col min="14880" max="15104" width="9.140625" style="412"/>
    <col min="15105" max="15105" width="6.42578125" style="412" customWidth="1"/>
    <col min="15106" max="15106" width="17.140625" style="412" customWidth="1"/>
    <col min="15107" max="15107" width="7.85546875" style="412" customWidth="1"/>
    <col min="15108" max="15108" width="2.7109375" style="412" customWidth="1"/>
    <col min="15109" max="15109" width="9.140625" style="412"/>
    <col min="15110" max="15110" width="12.28515625" style="412" customWidth="1"/>
    <col min="15111" max="15111" width="11.28515625" style="412" customWidth="1"/>
    <col min="15112" max="15112" width="3.7109375" style="412" customWidth="1"/>
    <col min="15113" max="15113" width="7.85546875" style="412" customWidth="1"/>
    <col min="15114" max="15114" width="2.7109375" style="412" customWidth="1"/>
    <col min="15115" max="15115" width="10" style="412" customWidth="1"/>
    <col min="15116" max="15116" width="11.28515625" style="412" customWidth="1"/>
    <col min="15117" max="15117" width="11.7109375" style="412" customWidth="1"/>
    <col min="15118" max="15118" width="4.28515625" style="412" customWidth="1"/>
    <col min="15119" max="15119" width="8.42578125" style="412" customWidth="1"/>
    <col min="15120" max="15120" width="3.140625" style="412" customWidth="1"/>
    <col min="15121" max="15121" width="10.7109375" style="412" customWidth="1"/>
    <col min="15122" max="15122" width="12.28515625" style="412" customWidth="1"/>
    <col min="15123" max="15123" width="11.42578125" style="412" customWidth="1"/>
    <col min="15124" max="15124" width="5" style="412" customWidth="1"/>
    <col min="15125" max="15125" width="8.140625" style="412" customWidth="1"/>
    <col min="15126" max="15126" width="2.7109375" style="412" customWidth="1"/>
    <col min="15127" max="15127" width="9.28515625" style="412" customWidth="1"/>
    <col min="15128" max="15128" width="12" style="412" customWidth="1"/>
    <col min="15129" max="15129" width="11.7109375" style="412" customWidth="1"/>
    <col min="15130" max="15130" width="4.5703125" style="412" customWidth="1"/>
    <col min="15131" max="15131" width="8.42578125" style="412" customWidth="1"/>
    <col min="15132" max="15132" width="2.7109375" style="412" customWidth="1"/>
    <col min="15133" max="15133" width="10" style="412" customWidth="1"/>
    <col min="15134" max="15134" width="12.85546875" style="412" customWidth="1"/>
    <col min="15135" max="15135" width="11.140625" style="412" customWidth="1"/>
    <col min="15136" max="15360" width="9.140625" style="412"/>
    <col min="15361" max="15361" width="6.42578125" style="412" customWidth="1"/>
    <col min="15362" max="15362" width="17.140625" style="412" customWidth="1"/>
    <col min="15363" max="15363" width="7.85546875" style="412" customWidth="1"/>
    <col min="15364" max="15364" width="2.7109375" style="412" customWidth="1"/>
    <col min="15365" max="15365" width="9.140625" style="412"/>
    <col min="15366" max="15366" width="12.28515625" style="412" customWidth="1"/>
    <col min="15367" max="15367" width="11.28515625" style="412" customWidth="1"/>
    <col min="15368" max="15368" width="3.7109375" style="412" customWidth="1"/>
    <col min="15369" max="15369" width="7.85546875" style="412" customWidth="1"/>
    <col min="15370" max="15370" width="2.7109375" style="412" customWidth="1"/>
    <col min="15371" max="15371" width="10" style="412" customWidth="1"/>
    <col min="15372" max="15372" width="11.28515625" style="412" customWidth="1"/>
    <col min="15373" max="15373" width="11.7109375" style="412" customWidth="1"/>
    <col min="15374" max="15374" width="4.28515625" style="412" customWidth="1"/>
    <col min="15375" max="15375" width="8.42578125" style="412" customWidth="1"/>
    <col min="15376" max="15376" width="3.140625" style="412" customWidth="1"/>
    <col min="15377" max="15377" width="10.7109375" style="412" customWidth="1"/>
    <col min="15378" max="15378" width="12.28515625" style="412" customWidth="1"/>
    <col min="15379" max="15379" width="11.42578125" style="412" customWidth="1"/>
    <col min="15380" max="15380" width="5" style="412" customWidth="1"/>
    <col min="15381" max="15381" width="8.140625" style="412" customWidth="1"/>
    <col min="15382" max="15382" width="2.7109375" style="412" customWidth="1"/>
    <col min="15383" max="15383" width="9.28515625" style="412" customWidth="1"/>
    <col min="15384" max="15384" width="12" style="412" customWidth="1"/>
    <col min="15385" max="15385" width="11.7109375" style="412" customWidth="1"/>
    <col min="15386" max="15386" width="4.5703125" style="412" customWidth="1"/>
    <col min="15387" max="15387" width="8.42578125" style="412" customWidth="1"/>
    <col min="15388" max="15388" width="2.7109375" style="412" customWidth="1"/>
    <col min="15389" max="15389" width="10" style="412" customWidth="1"/>
    <col min="15390" max="15390" width="12.85546875" style="412" customWidth="1"/>
    <col min="15391" max="15391" width="11.140625" style="412" customWidth="1"/>
    <col min="15392" max="15616" width="9.140625" style="412"/>
    <col min="15617" max="15617" width="6.42578125" style="412" customWidth="1"/>
    <col min="15618" max="15618" width="17.140625" style="412" customWidth="1"/>
    <col min="15619" max="15619" width="7.85546875" style="412" customWidth="1"/>
    <col min="15620" max="15620" width="2.7109375" style="412" customWidth="1"/>
    <col min="15621" max="15621" width="9.140625" style="412"/>
    <col min="15622" max="15622" width="12.28515625" style="412" customWidth="1"/>
    <col min="15623" max="15623" width="11.28515625" style="412" customWidth="1"/>
    <col min="15624" max="15624" width="3.7109375" style="412" customWidth="1"/>
    <col min="15625" max="15625" width="7.85546875" style="412" customWidth="1"/>
    <col min="15626" max="15626" width="2.7109375" style="412" customWidth="1"/>
    <col min="15627" max="15627" width="10" style="412" customWidth="1"/>
    <col min="15628" max="15628" width="11.28515625" style="412" customWidth="1"/>
    <col min="15629" max="15629" width="11.7109375" style="412" customWidth="1"/>
    <col min="15630" max="15630" width="4.28515625" style="412" customWidth="1"/>
    <col min="15631" max="15631" width="8.42578125" style="412" customWidth="1"/>
    <col min="15632" max="15632" width="3.140625" style="412" customWidth="1"/>
    <col min="15633" max="15633" width="10.7109375" style="412" customWidth="1"/>
    <col min="15634" max="15634" width="12.28515625" style="412" customWidth="1"/>
    <col min="15635" max="15635" width="11.42578125" style="412" customWidth="1"/>
    <col min="15636" max="15636" width="5" style="412" customWidth="1"/>
    <col min="15637" max="15637" width="8.140625" style="412" customWidth="1"/>
    <col min="15638" max="15638" width="2.7109375" style="412" customWidth="1"/>
    <col min="15639" max="15639" width="9.28515625" style="412" customWidth="1"/>
    <col min="15640" max="15640" width="12" style="412" customWidth="1"/>
    <col min="15641" max="15641" width="11.7109375" style="412" customWidth="1"/>
    <col min="15642" max="15642" width="4.5703125" style="412" customWidth="1"/>
    <col min="15643" max="15643" width="8.42578125" style="412" customWidth="1"/>
    <col min="15644" max="15644" width="2.7109375" style="412" customWidth="1"/>
    <col min="15645" max="15645" width="10" style="412" customWidth="1"/>
    <col min="15646" max="15646" width="12.85546875" style="412" customWidth="1"/>
    <col min="15647" max="15647" width="11.140625" style="412" customWidth="1"/>
    <col min="15648" max="15872" width="9.140625" style="412"/>
    <col min="15873" max="15873" width="6.42578125" style="412" customWidth="1"/>
    <col min="15874" max="15874" width="17.140625" style="412" customWidth="1"/>
    <col min="15875" max="15875" width="7.85546875" style="412" customWidth="1"/>
    <col min="15876" max="15876" width="2.7109375" style="412" customWidth="1"/>
    <col min="15877" max="15877" width="9.140625" style="412"/>
    <col min="15878" max="15878" width="12.28515625" style="412" customWidth="1"/>
    <col min="15879" max="15879" width="11.28515625" style="412" customWidth="1"/>
    <col min="15880" max="15880" width="3.7109375" style="412" customWidth="1"/>
    <col min="15881" max="15881" width="7.85546875" style="412" customWidth="1"/>
    <col min="15882" max="15882" width="2.7109375" style="412" customWidth="1"/>
    <col min="15883" max="15883" width="10" style="412" customWidth="1"/>
    <col min="15884" max="15884" width="11.28515625" style="412" customWidth="1"/>
    <col min="15885" max="15885" width="11.7109375" style="412" customWidth="1"/>
    <col min="15886" max="15886" width="4.28515625" style="412" customWidth="1"/>
    <col min="15887" max="15887" width="8.42578125" style="412" customWidth="1"/>
    <col min="15888" max="15888" width="3.140625" style="412" customWidth="1"/>
    <col min="15889" max="15889" width="10.7109375" style="412" customWidth="1"/>
    <col min="15890" max="15890" width="12.28515625" style="412" customWidth="1"/>
    <col min="15891" max="15891" width="11.42578125" style="412" customWidth="1"/>
    <col min="15892" max="15892" width="5" style="412" customWidth="1"/>
    <col min="15893" max="15893" width="8.140625" style="412" customWidth="1"/>
    <col min="15894" max="15894" width="2.7109375" style="412" customWidth="1"/>
    <col min="15895" max="15895" width="9.28515625" style="412" customWidth="1"/>
    <col min="15896" max="15896" width="12" style="412" customWidth="1"/>
    <col min="15897" max="15897" width="11.7109375" style="412" customWidth="1"/>
    <col min="15898" max="15898" width="4.5703125" style="412" customWidth="1"/>
    <col min="15899" max="15899" width="8.42578125" style="412" customWidth="1"/>
    <col min="15900" max="15900" width="2.7109375" style="412" customWidth="1"/>
    <col min="15901" max="15901" width="10" style="412" customWidth="1"/>
    <col min="15902" max="15902" width="12.85546875" style="412" customWidth="1"/>
    <col min="15903" max="15903" width="11.140625" style="412" customWidth="1"/>
    <col min="15904" max="16128" width="9.140625" style="412"/>
    <col min="16129" max="16129" width="6.42578125" style="412" customWidth="1"/>
    <col min="16130" max="16130" width="17.140625" style="412" customWidth="1"/>
    <col min="16131" max="16131" width="7.85546875" style="412" customWidth="1"/>
    <col min="16132" max="16132" width="2.7109375" style="412" customWidth="1"/>
    <col min="16133" max="16133" width="9.140625" style="412"/>
    <col min="16134" max="16134" width="12.28515625" style="412" customWidth="1"/>
    <col min="16135" max="16135" width="11.28515625" style="412" customWidth="1"/>
    <col min="16136" max="16136" width="3.7109375" style="412" customWidth="1"/>
    <col min="16137" max="16137" width="7.85546875" style="412" customWidth="1"/>
    <col min="16138" max="16138" width="2.7109375" style="412" customWidth="1"/>
    <col min="16139" max="16139" width="10" style="412" customWidth="1"/>
    <col min="16140" max="16140" width="11.28515625" style="412" customWidth="1"/>
    <col min="16141" max="16141" width="11.7109375" style="412" customWidth="1"/>
    <col min="16142" max="16142" width="4.28515625" style="412" customWidth="1"/>
    <col min="16143" max="16143" width="8.42578125" style="412" customWidth="1"/>
    <col min="16144" max="16144" width="3.140625" style="412" customWidth="1"/>
    <col min="16145" max="16145" width="10.7109375" style="412" customWidth="1"/>
    <col min="16146" max="16146" width="12.28515625" style="412" customWidth="1"/>
    <col min="16147" max="16147" width="11.42578125" style="412" customWidth="1"/>
    <col min="16148" max="16148" width="5" style="412" customWidth="1"/>
    <col min="16149" max="16149" width="8.140625" style="412" customWidth="1"/>
    <col min="16150" max="16150" width="2.7109375" style="412" customWidth="1"/>
    <col min="16151" max="16151" width="9.28515625" style="412" customWidth="1"/>
    <col min="16152" max="16152" width="12" style="412" customWidth="1"/>
    <col min="16153" max="16153" width="11.7109375" style="412" customWidth="1"/>
    <col min="16154" max="16154" width="4.5703125" style="412" customWidth="1"/>
    <col min="16155" max="16155" width="8.42578125" style="412" customWidth="1"/>
    <col min="16156" max="16156" width="2.7109375" style="412" customWidth="1"/>
    <col min="16157" max="16157" width="10" style="412" customWidth="1"/>
    <col min="16158" max="16158" width="12.85546875" style="412" customWidth="1"/>
    <col min="16159" max="16159" width="11.140625" style="412" customWidth="1"/>
    <col min="16160" max="16384" width="9.140625" style="412"/>
  </cols>
  <sheetData>
    <row r="1" spans="1:256" s="417" customFormat="1" ht="14.25" x14ac:dyDescent="0.2">
      <c r="A1" s="388" t="s">
        <v>483</v>
      </c>
      <c r="B1" s="390"/>
      <c r="C1" s="390"/>
      <c r="D1" s="39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423"/>
      <c r="AG1" s="423"/>
      <c r="AH1" s="423"/>
      <c r="AI1" s="423"/>
      <c r="AJ1" s="423"/>
      <c r="AK1" s="423"/>
      <c r="AL1" s="423"/>
      <c r="AM1" s="423"/>
      <c r="AN1" s="423"/>
      <c r="AO1" s="423"/>
      <c r="AP1" s="423"/>
      <c r="AQ1" s="423"/>
      <c r="AR1" s="423"/>
      <c r="AS1" s="423"/>
      <c r="AT1" s="423"/>
      <c r="AU1" s="423"/>
      <c r="AV1" s="423"/>
      <c r="AW1" s="423"/>
      <c r="AX1" s="423"/>
      <c r="AY1" s="423"/>
      <c r="AZ1" s="423"/>
      <c r="BA1" s="423"/>
      <c r="BB1" s="423"/>
      <c r="BC1" s="423"/>
      <c r="BD1" s="423"/>
      <c r="BE1" s="423"/>
      <c r="BF1" s="423"/>
      <c r="BG1" s="423"/>
      <c r="BH1" s="423"/>
      <c r="BI1" s="423"/>
      <c r="BJ1" s="423"/>
      <c r="BK1" s="423"/>
      <c r="BL1" s="423"/>
      <c r="BM1" s="423"/>
      <c r="BN1" s="423"/>
      <c r="BO1" s="423"/>
      <c r="BP1" s="423"/>
      <c r="BQ1" s="423"/>
      <c r="BR1" s="423"/>
      <c r="BS1" s="423"/>
      <c r="BT1" s="423"/>
      <c r="BU1" s="423"/>
      <c r="BV1" s="423"/>
      <c r="BW1" s="423"/>
      <c r="BX1" s="423"/>
      <c r="BY1" s="423"/>
      <c r="BZ1" s="423"/>
      <c r="CA1" s="423"/>
      <c r="CB1" s="423"/>
      <c r="CC1" s="423"/>
      <c r="CD1" s="423"/>
      <c r="CE1" s="423"/>
      <c r="CF1" s="423"/>
      <c r="CG1" s="423"/>
      <c r="CH1" s="423"/>
      <c r="CI1" s="423"/>
      <c r="CJ1" s="423"/>
      <c r="CK1" s="423"/>
      <c r="CL1" s="423"/>
      <c r="CM1" s="423"/>
      <c r="CN1" s="423"/>
      <c r="CO1" s="423"/>
      <c r="CP1" s="423"/>
      <c r="CQ1" s="423"/>
      <c r="CR1" s="423"/>
      <c r="CS1" s="423"/>
      <c r="CT1" s="423"/>
      <c r="CU1" s="423"/>
      <c r="CV1" s="423"/>
      <c r="CW1" s="423"/>
      <c r="CX1" s="423"/>
      <c r="CY1" s="423"/>
      <c r="CZ1" s="423"/>
      <c r="DA1" s="423"/>
      <c r="DB1" s="423"/>
      <c r="DC1" s="423"/>
      <c r="DD1" s="423"/>
      <c r="DE1" s="423"/>
      <c r="DF1" s="423"/>
      <c r="DG1" s="423"/>
      <c r="DH1" s="423"/>
      <c r="DI1" s="423"/>
      <c r="DJ1" s="423"/>
      <c r="DK1" s="423"/>
      <c r="DL1" s="423"/>
      <c r="DM1" s="423"/>
      <c r="DN1" s="423"/>
      <c r="DO1" s="423"/>
      <c r="DP1" s="423"/>
      <c r="DQ1" s="423"/>
      <c r="DR1" s="423"/>
      <c r="DS1" s="423"/>
      <c r="DT1" s="423"/>
      <c r="DU1" s="423"/>
      <c r="DV1" s="423"/>
      <c r="DW1" s="423"/>
      <c r="DX1" s="423"/>
      <c r="DY1" s="423"/>
      <c r="DZ1" s="423"/>
      <c r="EA1" s="423"/>
      <c r="EB1" s="423"/>
      <c r="EC1" s="423"/>
      <c r="ED1" s="423"/>
      <c r="EE1" s="423"/>
      <c r="EF1" s="423"/>
      <c r="EG1" s="423"/>
      <c r="EH1" s="423"/>
      <c r="EI1" s="423"/>
      <c r="EJ1" s="423"/>
      <c r="EK1" s="423"/>
      <c r="EL1" s="423"/>
      <c r="EM1" s="423"/>
      <c r="EN1" s="423"/>
      <c r="EO1" s="423"/>
      <c r="EP1" s="423"/>
      <c r="EQ1" s="423"/>
      <c r="ER1" s="423"/>
      <c r="ES1" s="423"/>
      <c r="ET1" s="423"/>
      <c r="EU1" s="423"/>
      <c r="EV1" s="423"/>
      <c r="EW1" s="423"/>
      <c r="EX1" s="423"/>
      <c r="EY1" s="423"/>
      <c r="EZ1" s="423"/>
      <c r="FA1" s="423"/>
      <c r="FB1" s="423"/>
      <c r="FC1" s="423"/>
      <c r="FD1" s="423"/>
      <c r="FE1" s="423"/>
      <c r="FF1" s="423"/>
      <c r="FG1" s="423"/>
      <c r="FH1" s="423"/>
      <c r="FI1" s="423"/>
      <c r="FJ1" s="423"/>
      <c r="FK1" s="423"/>
      <c r="FL1" s="423"/>
      <c r="FM1" s="423"/>
      <c r="FN1" s="423"/>
      <c r="FO1" s="423"/>
      <c r="FP1" s="423"/>
      <c r="FQ1" s="423"/>
      <c r="FR1" s="423"/>
      <c r="FS1" s="423"/>
      <c r="FT1" s="423"/>
      <c r="FU1" s="423"/>
      <c r="FV1" s="423"/>
      <c r="FW1" s="423"/>
      <c r="FX1" s="423"/>
      <c r="FY1" s="423"/>
      <c r="FZ1" s="423"/>
      <c r="GA1" s="423"/>
      <c r="GB1" s="423"/>
      <c r="GC1" s="423"/>
      <c r="GD1" s="423"/>
      <c r="GE1" s="423"/>
      <c r="GF1" s="423"/>
      <c r="GG1" s="423"/>
      <c r="GH1" s="423"/>
      <c r="GI1" s="423"/>
      <c r="GJ1" s="423"/>
      <c r="GK1" s="423"/>
      <c r="GL1" s="423"/>
      <c r="GM1" s="423"/>
      <c r="GN1" s="423"/>
      <c r="GO1" s="423"/>
      <c r="GP1" s="423"/>
      <c r="GQ1" s="423"/>
      <c r="GR1" s="423"/>
      <c r="GS1" s="423"/>
      <c r="GT1" s="423"/>
      <c r="GU1" s="423"/>
      <c r="GV1" s="423"/>
      <c r="GW1" s="423"/>
      <c r="GX1" s="423"/>
      <c r="GY1" s="423"/>
      <c r="GZ1" s="423"/>
      <c r="HA1" s="423"/>
      <c r="HB1" s="423"/>
      <c r="HC1" s="423"/>
      <c r="HD1" s="423"/>
      <c r="HE1" s="423"/>
      <c r="HF1" s="423"/>
      <c r="HG1" s="423"/>
      <c r="HH1" s="423"/>
      <c r="HI1" s="423"/>
      <c r="HJ1" s="423"/>
      <c r="HK1" s="423"/>
      <c r="HL1" s="423"/>
      <c r="HM1" s="423"/>
      <c r="HN1" s="423"/>
      <c r="HO1" s="423"/>
      <c r="HP1" s="423"/>
      <c r="HQ1" s="423"/>
      <c r="HR1" s="423"/>
      <c r="HS1" s="423"/>
      <c r="HT1" s="423"/>
      <c r="HU1" s="423"/>
      <c r="HV1" s="423"/>
      <c r="HW1" s="423"/>
      <c r="HX1" s="423"/>
      <c r="HY1" s="423"/>
      <c r="HZ1" s="423"/>
      <c r="IA1" s="423"/>
      <c r="IB1" s="423"/>
      <c r="IC1" s="423"/>
      <c r="ID1" s="423"/>
      <c r="IE1" s="423"/>
      <c r="IF1" s="423"/>
      <c r="IG1" s="423"/>
      <c r="IH1" s="423"/>
      <c r="II1" s="423"/>
      <c r="IJ1" s="423"/>
      <c r="IK1" s="423"/>
      <c r="IL1" s="423"/>
      <c r="IM1" s="423"/>
      <c r="IN1" s="423"/>
      <c r="IO1" s="423"/>
      <c r="IP1" s="423"/>
      <c r="IQ1" s="423"/>
      <c r="IR1" s="423"/>
      <c r="IS1" s="423"/>
      <c r="IT1" s="423"/>
      <c r="IU1" s="423"/>
      <c r="IV1" s="423"/>
    </row>
    <row r="2" spans="1:256" s="417" customFormat="1" ht="14.25" x14ac:dyDescent="0.2">
      <c r="A2" s="388" t="s">
        <v>335</v>
      </c>
      <c r="B2" s="424"/>
      <c r="C2" s="391"/>
      <c r="D2" s="391"/>
      <c r="E2" s="391"/>
      <c r="F2" s="391"/>
      <c r="G2" s="391"/>
      <c r="H2" s="425"/>
      <c r="I2" s="391"/>
      <c r="J2" s="391"/>
      <c r="K2" s="391"/>
      <c r="L2" s="391"/>
      <c r="M2" s="391"/>
      <c r="N2" s="425"/>
      <c r="O2" s="391"/>
      <c r="P2" s="391"/>
      <c r="Q2" s="391"/>
      <c r="R2" s="391"/>
      <c r="S2" s="391"/>
      <c r="T2" s="425"/>
      <c r="U2" s="391"/>
      <c r="V2" s="391"/>
      <c r="W2" s="391"/>
      <c r="X2" s="391"/>
      <c r="Y2" s="391"/>
      <c r="Z2" s="423"/>
      <c r="AA2" s="391"/>
      <c r="AB2" s="391"/>
      <c r="AC2" s="391"/>
      <c r="AD2" s="391"/>
      <c r="AE2" s="391"/>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c r="GU2" s="423"/>
      <c r="GV2" s="423"/>
      <c r="GW2" s="423"/>
      <c r="GX2" s="423"/>
      <c r="GY2" s="423"/>
      <c r="GZ2" s="423"/>
      <c r="HA2" s="423"/>
      <c r="HB2" s="423"/>
      <c r="HC2" s="423"/>
      <c r="HD2" s="423"/>
      <c r="HE2" s="423"/>
      <c r="HF2" s="423"/>
      <c r="HG2" s="423"/>
      <c r="HH2" s="423"/>
      <c r="HI2" s="423"/>
      <c r="HJ2" s="423"/>
      <c r="HK2" s="423"/>
      <c r="HL2" s="423"/>
      <c r="HM2" s="423"/>
      <c r="HN2" s="423"/>
      <c r="HO2" s="423"/>
      <c r="HP2" s="423"/>
      <c r="HQ2" s="423"/>
      <c r="HR2" s="423"/>
      <c r="HS2" s="423"/>
      <c r="HT2" s="423"/>
      <c r="HU2" s="423"/>
      <c r="HV2" s="423"/>
      <c r="HW2" s="423"/>
      <c r="HX2" s="423"/>
      <c r="HY2" s="423"/>
      <c r="HZ2" s="423"/>
      <c r="IA2" s="423"/>
      <c r="IB2" s="423"/>
      <c r="IC2" s="423"/>
      <c r="ID2" s="423"/>
      <c r="IE2" s="423"/>
      <c r="IF2" s="423"/>
      <c r="IG2" s="423"/>
      <c r="IH2" s="423"/>
      <c r="II2" s="423"/>
      <c r="IJ2" s="423"/>
      <c r="IK2" s="423"/>
      <c r="IL2" s="423"/>
      <c r="IM2" s="423"/>
      <c r="IN2" s="423"/>
      <c r="IO2" s="423"/>
      <c r="IP2" s="423"/>
      <c r="IQ2" s="423"/>
      <c r="IR2" s="423"/>
      <c r="IS2" s="423"/>
      <c r="IT2" s="423"/>
      <c r="IU2" s="423"/>
      <c r="IV2" s="423"/>
    </row>
    <row r="3" spans="1:256" s="417" customFormat="1" ht="12.75" x14ac:dyDescent="0.2">
      <c r="A3" s="388" t="s">
        <v>336</v>
      </c>
      <c r="B3" s="424"/>
      <c r="C3" s="426"/>
      <c r="D3" s="426"/>
      <c r="E3" s="391"/>
      <c r="F3" s="391"/>
      <c r="G3" s="391"/>
      <c r="H3" s="423"/>
      <c r="I3" s="426"/>
      <c r="J3" s="426"/>
      <c r="K3" s="391"/>
      <c r="L3" s="391"/>
      <c r="M3" s="391"/>
      <c r="N3" s="423"/>
      <c r="O3" s="426"/>
      <c r="P3" s="426"/>
      <c r="Q3" s="391"/>
      <c r="R3" s="391"/>
      <c r="S3" s="391"/>
      <c r="T3" s="423"/>
      <c r="U3" s="426"/>
      <c r="V3" s="426"/>
      <c r="W3" s="391"/>
      <c r="X3" s="391"/>
      <c r="Y3" s="391"/>
      <c r="Z3" s="423"/>
      <c r="AA3" s="426"/>
      <c r="AB3" s="426"/>
      <c r="AC3" s="391"/>
      <c r="AD3" s="391"/>
      <c r="AE3" s="391"/>
      <c r="AF3" s="423"/>
      <c r="AG3" s="423"/>
      <c r="AH3" s="423"/>
      <c r="AI3" s="423"/>
      <c r="AJ3" s="423"/>
      <c r="AK3" s="423"/>
      <c r="AL3" s="423"/>
      <c r="AM3" s="423"/>
      <c r="AN3" s="423"/>
      <c r="AO3" s="423"/>
      <c r="AP3" s="423"/>
      <c r="AQ3" s="423"/>
      <c r="AR3" s="423"/>
      <c r="AS3" s="423"/>
      <c r="AT3" s="423"/>
      <c r="AU3" s="423"/>
      <c r="AV3" s="423"/>
      <c r="AW3" s="423"/>
      <c r="AX3" s="423"/>
      <c r="AY3" s="423"/>
      <c r="AZ3" s="423"/>
      <c r="BA3" s="423"/>
      <c r="BB3" s="423"/>
      <c r="BC3" s="423"/>
      <c r="BD3" s="423"/>
      <c r="BE3" s="423"/>
      <c r="BF3" s="423"/>
      <c r="BG3" s="423"/>
      <c r="BH3" s="423"/>
      <c r="BI3" s="423"/>
      <c r="BJ3" s="423"/>
      <c r="BK3" s="423"/>
      <c r="BL3" s="423"/>
      <c r="BM3" s="423"/>
      <c r="BN3" s="423"/>
      <c r="BO3" s="423"/>
      <c r="BP3" s="423"/>
      <c r="BQ3" s="423"/>
      <c r="BR3" s="423"/>
      <c r="BS3" s="423"/>
      <c r="BT3" s="423"/>
      <c r="BU3" s="423"/>
      <c r="BV3" s="423"/>
      <c r="BW3" s="423"/>
      <c r="BX3" s="423"/>
      <c r="BY3" s="423"/>
      <c r="BZ3" s="423"/>
      <c r="CA3" s="423"/>
      <c r="CB3" s="423"/>
      <c r="CC3" s="423"/>
      <c r="CD3" s="423"/>
      <c r="CE3" s="423"/>
      <c r="CF3" s="423"/>
      <c r="CG3" s="423"/>
      <c r="CH3" s="423"/>
      <c r="CI3" s="423"/>
      <c r="CJ3" s="423"/>
      <c r="CK3" s="423"/>
      <c r="CL3" s="423"/>
      <c r="CM3" s="423"/>
      <c r="CN3" s="423"/>
      <c r="CO3" s="423"/>
      <c r="CP3" s="423"/>
      <c r="CQ3" s="423"/>
      <c r="CR3" s="423"/>
      <c r="CS3" s="423"/>
      <c r="CT3" s="423"/>
      <c r="CU3" s="423"/>
      <c r="CV3" s="423"/>
      <c r="CW3" s="423"/>
      <c r="CX3" s="423"/>
      <c r="CY3" s="423"/>
      <c r="CZ3" s="423"/>
      <c r="DA3" s="423"/>
      <c r="DB3" s="423"/>
      <c r="DC3" s="423"/>
      <c r="DD3" s="423"/>
      <c r="DE3" s="423"/>
      <c r="DF3" s="423"/>
      <c r="DG3" s="423"/>
      <c r="DH3" s="423"/>
      <c r="DI3" s="423"/>
      <c r="DJ3" s="423"/>
      <c r="DK3" s="423"/>
      <c r="DL3" s="423"/>
      <c r="DM3" s="423"/>
      <c r="DN3" s="423"/>
      <c r="DO3" s="423"/>
      <c r="DP3" s="423"/>
      <c r="DQ3" s="423"/>
      <c r="DR3" s="423"/>
      <c r="DS3" s="423"/>
      <c r="DT3" s="423"/>
      <c r="DU3" s="423"/>
      <c r="DV3" s="423"/>
      <c r="DW3" s="423"/>
      <c r="DX3" s="423"/>
      <c r="DY3" s="423"/>
      <c r="DZ3" s="423"/>
      <c r="EA3" s="423"/>
      <c r="EB3" s="423"/>
      <c r="EC3" s="423"/>
      <c r="ED3" s="423"/>
      <c r="EE3" s="423"/>
      <c r="EF3" s="423"/>
      <c r="EG3" s="423"/>
      <c r="EH3" s="423"/>
      <c r="EI3" s="423"/>
      <c r="EJ3" s="423"/>
      <c r="EK3" s="423"/>
      <c r="EL3" s="423"/>
      <c r="EM3" s="423"/>
      <c r="EN3" s="423"/>
      <c r="EO3" s="423"/>
      <c r="EP3" s="423"/>
      <c r="EQ3" s="423"/>
      <c r="ER3" s="423"/>
      <c r="ES3" s="423"/>
      <c r="ET3" s="423"/>
      <c r="EU3" s="423"/>
      <c r="EV3" s="423"/>
      <c r="EW3" s="423"/>
      <c r="EX3" s="423"/>
      <c r="EY3" s="423"/>
      <c r="EZ3" s="423"/>
      <c r="FA3" s="423"/>
      <c r="FB3" s="423"/>
      <c r="FC3" s="423"/>
      <c r="FD3" s="423"/>
      <c r="FE3" s="423"/>
      <c r="FF3" s="423"/>
      <c r="FG3" s="423"/>
      <c r="FH3" s="423"/>
      <c r="FI3" s="423"/>
      <c r="FJ3" s="423"/>
      <c r="FK3" s="423"/>
      <c r="FL3" s="423"/>
      <c r="FM3" s="423"/>
      <c r="FN3" s="423"/>
      <c r="FO3" s="423"/>
      <c r="FP3" s="423"/>
      <c r="FQ3" s="423"/>
      <c r="FR3" s="423"/>
      <c r="FS3" s="423"/>
      <c r="FT3" s="423"/>
      <c r="FU3" s="423"/>
      <c r="FV3" s="423"/>
      <c r="FW3" s="423"/>
      <c r="FX3" s="423"/>
      <c r="FY3" s="423"/>
      <c r="FZ3" s="423"/>
      <c r="GA3" s="423"/>
      <c r="GB3" s="423"/>
      <c r="GC3" s="423"/>
      <c r="GD3" s="423"/>
      <c r="GE3" s="423"/>
      <c r="GF3" s="423"/>
      <c r="GG3" s="423"/>
      <c r="GH3" s="423"/>
      <c r="GI3" s="423"/>
      <c r="GJ3" s="423"/>
      <c r="GK3" s="423"/>
      <c r="GL3" s="423"/>
      <c r="GM3" s="423"/>
      <c r="GN3" s="423"/>
      <c r="GO3" s="423"/>
      <c r="GP3" s="423"/>
      <c r="GQ3" s="423"/>
      <c r="GR3" s="423"/>
      <c r="GS3" s="423"/>
      <c r="GT3" s="423"/>
      <c r="GU3" s="423"/>
      <c r="GV3" s="423"/>
      <c r="GW3" s="423"/>
      <c r="GX3" s="423"/>
      <c r="GY3" s="423"/>
      <c r="GZ3" s="423"/>
      <c r="HA3" s="423"/>
      <c r="HB3" s="423"/>
      <c r="HC3" s="423"/>
      <c r="HD3" s="423"/>
      <c r="HE3" s="423"/>
      <c r="HF3" s="423"/>
      <c r="HG3" s="423"/>
      <c r="HH3" s="423"/>
      <c r="HI3" s="423"/>
      <c r="HJ3" s="423"/>
      <c r="HK3" s="423"/>
      <c r="HL3" s="423"/>
      <c r="HM3" s="423"/>
      <c r="HN3" s="423"/>
      <c r="HO3" s="423"/>
      <c r="HP3" s="423"/>
      <c r="HQ3" s="423"/>
      <c r="HR3" s="423"/>
      <c r="HS3" s="423"/>
      <c r="HT3" s="423"/>
      <c r="HU3" s="423"/>
      <c r="HV3" s="423"/>
      <c r="HW3" s="423"/>
      <c r="HX3" s="423"/>
      <c r="HY3" s="423"/>
      <c r="HZ3" s="423"/>
      <c r="IA3" s="423"/>
      <c r="IB3" s="423"/>
      <c r="IC3" s="423"/>
      <c r="ID3" s="423"/>
      <c r="IE3" s="423"/>
      <c r="IF3" s="423"/>
      <c r="IG3" s="423"/>
      <c r="IH3" s="423"/>
      <c r="II3" s="423"/>
      <c r="IJ3" s="423"/>
      <c r="IK3" s="423"/>
      <c r="IL3" s="423"/>
      <c r="IM3" s="423"/>
      <c r="IN3" s="423"/>
      <c r="IO3" s="423"/>
      <c r="IP3" s="423"/>
      <c r="IQ3" s="423"/>
      <c r="IR3" s="423"/>
      <c r="IS3" s="423"/>
      <c r="IT3" s="423"/>
      <c r="IU3" s="423"/>
      <c r="IV3" s="423"/>
    </row>
    <row r="4" spans="1:256" s="417" customFormat="1" ht="12.75" x14ac:dyDescent="0.2">
      <c r="A4" s="389"/>
      <c r="B4" s="424"/>
      <c r="C4" s="426"/>
      <c r="D4" s="426"/>
      <c r="E4" s="391"/>
      <c r="F4" s="391"/>
      <c r="G4" s="391"/>
      <c r="H4" s="423"/>
      <c r="I4" s="426"/>
      <c r="J4" s="426"/>
      <c r="K4" s="391"/>
      <c r="L4" s="391"/>
      <c r="M4" s="391"/>
      <c r="N4" s="427"/>
      <c r="O4" s="426"/>
      <c r="P4" s="426"/>
      <c r="Q4" s="391"/>
      <c r="R4" s="391"/>
      <c r="S4" s="391"/>
      <c r="T4" s="427"/>
      <c r="U4" s="426"/>
      <c r="V4" s="426"/>
      <c r="W4" s="391"/>
      <c r="X4" s="391"/>
      <c r="Y4" s="391"/>
      <c r="Z4" s="427"/>
      <c r="AA4" s="426"/>
      <c r="AB4" s="426"/>
      <c r="AC4" s="391"/>
      <c r="AD4" s="391"/>
      <c r="AE4" s="391"/>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c r="BV4" s="423"/>
      <c r="BW4" s="423"/>
      <c r="BX4" s="423"/>
      <c r="BY4" s="423"/>
      <c r="BZ4" s="423"/>
      <c r="CA4" s="423"/>
      <c r="CB4" s="423"/>
      <c r="CC4" s="423"/>
      <c r="CD4" s="423"/>
      <c r="CE4" s="423"/>
      <c r="CF4" s="423"/>
      <c r="CG4" s="423"/>
      <c r="CH4" s="423"/>
      <c r="CI4" s="423"/>
      <c r="CJ4" s="423"/>
      <c r="CK4" s="423"/>
      <c r="CL4" s="423"/>
      <c r="CM4" s="423"/>
      <c r="CN4" s="423"/>
      <c r="CO4" s="423"/>
      <c r="CP4" s="423"/>
      <c r="CQ4" s="423"/>
      <c r="CR4" s="423"/>
      <c r="CS4" s="423"/>
      <c r="CT4" s="423"/>
      <c r="CU4" s="423"/>
      <c r="CV4" s="423"/>
      <c r="CW4" s="423"/>
      <c r="CX4" s="423"/>
      <c r="CY4" s="423"/>
      <c r="CZ4" s="423"/>
      <c r="DA4" s="423"/>
      <c r="DB4" s="423"/>
      <c r="DC4" s="423"/>
      <c r="DD4" s="423"/>
      <c r="DE4" s="423"/>
      <c r="DF4" s="423"/>
      <c r="DG4" s="423"/>
      <c r="DH4" s="423"/>
      <c r="DI4" s="423"/>
      <c r="DJ4" s="423"/>
      <c r="DK4" s="423"/>
      <c r="DL4" s="423"/>
      <c r="DM4" s="423"/>
      <c r="DN4" s="423"/>
      <c r="DO4" s="423"/>
      <c r="DP4" s="423"/>
      <c r="DQ4" s="423"/>
      <c r="DR4" s="423"/>
      <c r="DS4" s="423"/>
      <c r="DT4" s="423"/>
      <c r="DU4" s="423"/>
      <c r="DV4" s="423"/>
      <c r="DW4" s="423"/>
      <c r="DX4" s="423"/>
      <c r="DY4" s="423"/>
      <c r="DZ4" s="423"/>
      <c r="EA4" s="423"/>
      <c r="EB4" s="423"/>
      <c r="EC4" s="423"/>
      <c r="ED4" s="423"/>
      <c r="EE4" s="423"/>
      <c r="EF4" s="423"/>
      <c r="EG4" s="423"/>
      <c r="EH4" s="423"/>
      <c r="EI4" s="423"/>
      <c r="EJ4" s="423"/>
      <c r="EK4" s="423"/>
      <c r="EL4" s="423"/>
      <c r="EM4" s="423"/>
      <c r="EN4" s="423"/>
      <c r="EO4" s="423"/>
      <c r="EP4" s="423"/>
      <c r="EQ4" s="423"/>
      <c r="ER4" s="423"/>
      <c r="ES4" s="423"/>
      <c r="ET4" s="423"/>
      <c r="EU4" s="423"/>
      <c r="EV4" s="423"/>
      <c r="EW4" s="423"/>
      <c r="EX4" s="423"/>
      <c r="EY4" s="423"/>
      <c r="EZ4" s="423"/>
      <c r="FA4" s="423"/>
      <c r="FB4" s="423"/>
      <c r="FC4" s="423"/>
      <c r="FD4" s="423"/>
      <c r="FE4" s="423"/>
      <c r="FF4" s="423"/>
      <c r="FG4" s="423"/>
      <c r="FH4" s="423"/>
      <c r="FI4" s="423"/>
      <c r="FJ4" s="423"/>
      <c r="FK4" s="423"/>
      <c r="FL4" s="423"/>
      <c r="FM4" s="423"/>
      <c r="FN4" s="423"/>
      <c r="FO4" s="423"/>
      <c r="FP4" s="423"/>
      <c r="FQ4" s="423"/>
      <c r="FR4" s="423"/>
      <c r="FS4" s="423"/>
      <c r="FT4" s="423"/>
      <c r="FU4" s="423"/>
      <c r="FV4" s="423"/>
      <c r="FW4" s="423"/>
      <c r="FX4" s="423"/>
      <c r="FY4" s="423"/>
      <c r="FZ4" s="423"/>
      <c r="GA4" s="423"/>
      <c r="GB4" s="423"/>
      <c r="GC4" s="423"/>
      <c r="GD4" s="423"/>
      <c r="GE4" s="423"/>
      <c r="GF4" s="423"/>
      <c r="GG4" s="423"/>
      <c r="GH4" s="423"/>
      <c r="GI4" s="423"/>
      <c r="GJ4" s="423"/>
      <c r="GK4" s="423"/>
      <c r="GL4" s="423"/>
      <c r="GM4" s="423"/>
      <c r="GN4" s="423"/>
      <c r="GO4" s="423"/>
      <c r="GP4" s="423"/>
      <c r="GQ4" s="423"/>
      <c r="GR4" s="423"/>
      <c r="GS4" s="423"/>
      <c r="GT4" s="423"/>
      <c r="GU4" s="423"/>
      <c r="GV4" s="423"/>
      <c r="GW4" s="423"/>
      <c r="GX4" s="423"/>
      <c r="GY4" s="423"/>
      <c r="GZ4" s="423"/>
      <c r="HA4" s="423"/>
      <c r="HB4" s="423"/>
      <c r="HC4" s="423"/>
      <c r="HD4" s="423"/>
      <c r="HE4" s="423"/>
      <c r="HF4" s="423"/>
      <c r="HG4" s="423"/>
      <c r="HH4" s="423"/>
      <c r="HI4" s="423"/>
      <c r="HJ4" s="423"/>
      <c r="HK4" s="423"/>
      <c r="HL4" s="423"/>
      <c r="HM4" s="423"/>
      <c r="HN4" s="423"/>
      <c r="HO4" s="423"/>
      <c r="HP4" s="423"/>
      <c r="HQ4" s="423"/>
      <c r="HR4" s="423"/>
      <c r="HS4" s="423"/>
      <c r="HT4" s="423"/>
      <c r="HU4" s="423"/>
      <c r="HV4" s="423"/>
      <c r="HW4" s="423"/>
      <c r="HX4" s="423"/>
      <c r="HY4" s="423"/>
      <c r="HZ4" s="423"/>
      <c r="IA4" s="423"/>
      <c r="IB4" s="423"/>
      <c r="IC4" s="423"/>
      <c r="ID4" s="423"/>
      <c r="IE4" s="423"/>
      <c r="IF4" s="423"/>
      <c r="IG4" s="423"/>
      <c r="IH4" s="423"/>
      <c r="II4" s="423"/>
      <c r="IJ4" s="423"/>
      <c r="IK4" s="423"/>
      <c r="IL4" s="423"/>
      <c r="IM4" s="423"/>
      <c r="IN4" s="423"/>
      <c r="IO4" s="423"/>
      <c r="IP4" s="423"/>
      <c r="IQ4" s="423"/>
      <c r="IR4" s="423"/>
      <c r="IS4" s="423"/>
      <c r="IT4" s="423"/>
      <c r="IU4" s="423"/>
      <c r="IV4" s="423"/>
    </row>
    <row r="5" spans="1:256" s="417" customFormat="1" ht="12.75" x14ac:dyDescent="0.2">
      <c r="A5" s="428"/>
      <c r="B5" s="428"/>
      <c r="C5" s="818">
        <v>2009</v>
      </c>
      <c r="D5" s="819"/>
      <c r="E5" s="819"/>
      <c r="F5" s="819"/>
      <c r="G5" s="819"/>
      <c r="H5" s="429"/>
      <c r="I5" s="818">
        <v>2010</v>
      </c>
      <c r="J5" s="819"/>
      <c r="K5" s="819"/>
      <c r="L5" s="819"/>
      <c r="M5" s="819"/>
      <c r="N5" s="412"/>
      <c r="O5" s="818">
        <v>2011</v>
      </c>
      <c r="P5" s="819"/>
      <c r="Q5" s="819"/>
      <c r="R5" s="819"/>
      <c r="S5" s="819"/>
      <c r="T5" s="412"/>
      <c r="U5" s="818">
        <v>2012</v>
      </c>
      <c r="V5" s="819"/>
      <c r="W5" s="819"/>
      <c r="X5" s="819"/>
      <c r="Y5" s="819"/>
      <c r="Z5" s="429"/>
      <c r="AA5" s="819" t="s">
        <v>361</v>
      </c>
      <c r="AB5" s="819"/>
      <c r="AC5" s="819"/>
      <c r="AD5" s="819"/>
      <c r="AE5" s="819"/>
      <c r="AF5" s="412"/>
      <c r="AG5" s="412"/>
      <c r="AH5" s="412"/>
      <c r="AI5" s="412"/>
      <c r="AJ5" s="412"/>
      <c r="AK5" s="412"/>
      <c r="AL5" s="412"/>
      <c r="AM5" s="412"/>
      <c r="AN5" s="412"/>
      <c r="AO5" s="412"/>
      <c r="AP5" s="412"/>
      <c r="AQ5" s="412"/>
      <c r="AR5" s="412"/>
      <c r="AS5" s="412"/>
      <c r="AT5" s="412"/>
      <c r="AU5" s="412"/>
      <c r="AV5" s="412"/>
      <c r="AW5" s="412"/>
      <c r="AX5" s="412"/>
      <c r="AY5" s="412"/>
      <c r="AZ5" s="412"/>
      <c r="BA5" s="412"/>
      <c r="BB5" s="412"/>
      <c r="BC5" s="412"/>
      <c r="BD5" s="412"/>
      <c r="BE5" s="412"/>
      <c r="BF5" s="412"/>
      <c r="BG5" s="412"/>
      <c r="BH5" s="412"/>
      <c r="BI5" s="412"/>
      <c r="BJ5" s="412"/>
      <c r="BK5" s="412"/>
      <c r="BL5" s="412"/>
      <c r="BM5" s="412"/>
      <c r="BN5" s="412"/>
      <c r="BO5" s="412"/>
      <c r="BP5" s="412"/>
      <c r="BQ5" s="412"/>
      <c r="BR5" s="412"/>
      <c r="BS5" s="412"/>
      <c r="BT5" s="412"/>
      <c r="BU5" s="412"/>
      <c r="BV5" s="412"/>
      <c r="BW5" s="412"/>
      <c r="BX5" s="412"/>
      <c r="BY5" s="412"/>
      <c r="BZ5" s="412"/>
      <c r="CA5" s="412"/>
      <c r="CB5" s="412"/>
      <c r="CC5" s="412"/>
      <c r="CD5" s="412"/>
      <c r="CE5" s="412"/>
      <c r="CF5" s="412"/>
      <c r="CG5" s="412"/>
      <c r="CH5" s="412"/>
      <c r="CI5" s="412"/>
      <c r="CJ5" s="412"/>
      <c r="CK5" s="412"/>
      <c r="CL5" s="412"/>
      <c r="CM5" s="412"/>
      <c r="CN5" s="412"/>
      <c r="CO5" s="412"/>
      <c r="CP5" s="412"/>
      <c r="CQ5" s="412"/>
      <c r="CR5" s="412"/>
      <c r="CS5" s="412"/>
      <c r="CT5" s="412"/>
      <c r="CU5" s="412"/>
      <c r="CV5" s="412"/>
      <c r="CW5" s="412"/>
      <c r="CX5" s="412"/>
      <c r="CY5" s="412"/>
      <c r="CZ5" s="412"/>
      <c r="DA5" s="412"/>
      <c r="DB5" s="412"/>
      <c r="DC5" s="412"/>
      <c r="DD5" s="412"/>
      <c r="DE5" s="412"/>
      <c r="DF5" s="412"/>
      <c r="DG5" s="412"/>
      <c r="DH5" s="412"/>
      <c r="DI5" s="412"/>
      <c r="DJ5" s="412"/>
      <c r="DK5" s="412"/>
      <c r="DL5" s="412"/>
      <c r="DM5" s="412"/>
      <c r="DN5" s="412"/>
      <c r="DO5" s="412"/>
      <c r="DP5" s="412"/>
      <c r="DQ5" s="412"/>
      <c r="DR5" s="412"/>
      <c r="DS5" s="412"/>
      <c r="DT5" s="412"/>
      <c r="DU5" s="412"/>
      <c r="DV5" s="412"/>
      <c r="DW5" s="412"/>
      <c r="DX5" s="412"/>
      <c r="DY5" s="412"/>
      <c r="DZ5" s="412"/>
      <c r="EA5" s="412"/>
      <c r="EB5" s="412"/>
      <c r="EC5" s="412"/>
      <c r="ED5" s="412"/>
      <c r="EE5" s="412"/>
      <c r="EF5" s="412"/>
      <c r="EG5" s="412"/>
      <c r="EH5" s="412"/>
      <c r="EI5" s="412"/>
      <c r="EJ5" s="412"/>
      <c r="EK5" s="412"/>
      <c r="EL5" s="412"/>
      <c r="EM5" s="412"/>
      <c r="EN5" s="412"/>
      <c r="EO5" s="412"/>
      <c r="EP5" s="412"/>
      <c r="EQ5" s="412"/>
      <c r="ER5" s="412"/>
      <c r="ES5" s="412"/>
      <c r="ET5" s="412"/>
      <c r="EU5" s="412"/>
      <c r="EV5" s="412"/>
      <c r="EW5" s="412"/>
      <c r="EX5" s="412"/>
      <c r="EY5" s="412"/>
      <c r="EZ5" s="412"/>
      <c r="FA5" s="412"/>
      <c r="FB5" s="412"/>
      <c r="FC5" s="412"/>
      <c r="FD5" s="412"/>
      <c r="FE5" s="412"/>
      <c r="FF5" s="412"/>
      <c r="FG5" s="412"/>
      <c r="FH5" s="412"/>
      <c r="FI5" s="412"/>
      <c r="FJ5" s="412"/>
      <c r="FK5" s="412"/>
      <c r="FL5" s="412"/>
      <c r="FM5" s="412"/>
      <c r="FN5" s="412"/>
      <c r="FO5" s="412"/>
      <c r="FP5" s="412"/>
      <c r="FQ5" s="412"/>
      <c r="FR5" s="412"/>
      <c r="FS5" s="412"/>
      <c r="FT5" s="412"/>
      <c r="FU5" s="412"/>
      <c r="FV5" s="412"/>
      <c r="FW5" s="412"/>
      <c r="FX5" s="412"/>
      <c r="FY5" s="412"/>
      <c r="FZ5" s="412"/>
      <c r="GA5" s="412"/>
      <c r="GB5" s="412"/>
      <c r="GC5" s="412"/>
      <c r="GD5" s="412"/>
      <c r="GE5" s="412"/>
      <c r="GF5" s="412"/>
      <c r="GG5" s="412"/>
      <c r="GH5" s="412"/>
      <c r="GI5" s="412"/>
      <c r="GJ5" s="412"/>
      <c r="GK5" s="412"/>
      <c r="GL5" s="412"/>
      <c r="GM5" s="412"/>
      <c r="GN5" s="412"/>
      <c r="GO5" s="412"/>
      <c r="GP5" s="412"/>
      <c r="GQ5" s="412"/>
      <c r="GR5" s="412"/>
      <c r="GS5" s="412"/>
      <c r="GT5" s="412"/>
      <c r="GU5" s="412"/>
      <c r="GV5" s="412"/>
      <c r="GW5" s="412"/>
      <c r="GX5" s="412"/>
      <c r="GY5" s="412"/>
      <c r="GZ5" s="412"/>
      <c r="HA5" s="412"/>
      <c r="HB5" s="412"/>
      <c r="HC5" s="412"/>
      <c r="HD5" s="412"/>
      <c r="HE5" s="412"/>
      <c r="HF5" s="412"/>
      <c r="HG5" s="412"/>
      <c r="HH5" s="412"/>
      <c r="HI5" s="412"/>
      <c r="HJ5" s="412"/>
      <c r="HK5" s="412"/>
      <c r="HL5" s="412"/>
      <c r="HM5" s="412"/>
      <c r="HN5" s="412"/>
      <c r="HO5" s="412"/>
      <c r="HP5" s="412"/>
      <c r="HQ5" s="412"/>
      <c r="HR5" s="412"/>
      <c r="HS5" s="412"/>
      <c r="HT5" s="412"/>
      <c r="HU5" s="412"/>
      <c r="HV5" s="412"/>
      <c r="HW5" s="412"/>
      <c r="HX5" s="412"/>
      <c r="HY5" s="412"/>
      <c r="HZ5" s="412"/>
      <c r="IA5" s="412"/>
      <c r="IB5" s="412"/>
      <c r="IC5" s="412"/>
      <c r="ID5" s="412"/>
      <c r="IE5" s="412"/>
      <c r="IF5" s="412"/>
      <c r="IG5" s="412"/>
      <c r="IH5" s="412"/>
      <c r="II5" s="412"/>
      <c r="IJ5" s="412"/>
      <c r="IK5" s="412"/>
      <c r="IL5" s="412"/>
      <c r="IM5" s="412"/>
      <c r="IN5" s="412"/>
      <c r="IO5" s="412"/>
      <c r="IP5" s="412"/>
      <c r="IQ5" s="412"/>
      <c r="IR5" s="412"/>
      <c r="IS5" s="412"/>
      <c r="IT5" s="412"/>
      <c r="IU5" s="412"/>
      <c r="IV5" s="412"/>
    </row>
    <row r="6" spans="1:256" s="417" customFormat="1" ht="12.75" customHeight="1" x14ac:dyDescent="0.2">
      <c r="A6" s="394"/>
      <c r="B6" s="412"/>
      <c r="C6" s="820" t="s">
        <v>362</v>
      </c>
      <c r="D6" s="821"/>
      <c r="E6" s="822" t="s">
        <v>363</v>
      </c>
      <c r="F6" s="822"/>
      <c r="G6" s="822"/>
      <c r="H6" s="430"/>
      <c r="I6" s="820" t="s">
        <v>362</v>
      </c>
      <c r="J6" s="821"/>
      <c r="K6" s="822" t="s">
        <v>363</v>
      </c>
      <c r="L6" s="822"/>
      <c r="M6" s="822"/>
      <c r="N6" s="431"/>
      <c r="O6" s="820" t="s">
        <v>362</v>
      </c>
      <c r="P6" s="821"/>
      <c r="Q6" s="822" t="s">
        <v>363</v>
      </c>
      <c r="R6" s="822"/>
      <c r="S6" s="822"/>
      <c r="T6" s="431"/>
      <c r="U6" s="820" t="s">
        <v>362</v>
      </c>
      <c r="V6" s="821"/>
      <c r="W6" s="822" t="s">
        <v>363</v>
      </c>
      <c r="X6" s="822"/>
      <c r="Y6" s="822"/>
      <c r="Z6" s="430"/>
      <c r="AA6" s="820" t="s">
        <v>362</v>
      </c>
      <c r="AB6" s="821"/>
      <c r="AC6" s="822" t="s">
        <v>363</v>
      </c>
      <c r="AD6" s="822"/>
      <c r="AE6" s="822"/>
      <c r="AF6" s="412"/>
      <c r="AG6" s="412"/>
      <c r="AH6" s="412"/>
      <c r="AI6" s="412"/>
      <c r="AJ6" s="412"/>
      <c r="AK6" s="412"/>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2"/>
      <c r="BK6" s="412"/>
      <c r="BL6" s="412"/>
      <c r="BM6" s="412"/>
      <c r="BN6" s="412"/>
      <c r="BO6" s="412"/>
      <c r="BP6" s="412"/>
      <c r="BQ6" s="412"/>
      <c r="BR6" s="412"/>
      <c r="BS6" s="412"/>
      <c r="BT6" s="412"/>
      <c r="BU6" s="412"/>
      <c r="BV6" s="412"/>
      <c r="BW6" s="412"/>
      <c r="BX6" s="412"/>
      <c r="BY6" s="412"/>
      <c r="BZ6" s="412"/>
      <c r="CA6" s="412"/>
      <c r="CB6" s="412"/>
      <c r="CC6" s="412"/>
      <c r="CD6" s="412"/>
      <c r="CE6" s="412"/>
      <c r="CF6" s="412"/>
      <c r="CG6" s="412"/>
      <c r="CH6" s="412"/>
      <c r="CI6" s="412"/>
      <c r="CJ6" s="412"/>
      <c r="CK6" s="412"/>
      <c r="CL6" s="412"/>
      <c r="CM6" s="412"/>
      <c r="CN6" s="412"/>
      <c r="CO6" s="412"/>
      <c r="CP6" s="412"/>
      <c r="CQ6" s="412"/>
      <c r="CR6" s="412"/>
      <c r="CS6" s="412"/>
      <c r="CT6" s="412"/>
      <c r="CU6" s="412"/>
      <c r="CV6" s="412"/>
      <c r="CW6" s="412"/>
      <c r="CX6" s="412"/>
      <c r="CY6" s="412"/>
      <c r="CZ6" s="412"/>
      <c r="DA6" s="412"/>
      <c r="DB6" s="412"/>
      <c r="DC6" s="412"/>
      <c r="DD6" s="412"/>
      <c r="DE6" s="412"/>
      <c r="DF6" s="412"/>
      <c r="DG6" s="412"/>
      <c r="DH6" s="412"/>
      <c r="DI6" s="412"/>
      <c r="DJ6" s="412"/>
      <c r="DK6" s="412"/>
      <c r="DL6" s="412"/>
      <c r="DM6" s="412"/>
      <c r="DN6" s="412"/>
      <c r="DO6" s="412"/>
      <c r="DP6" s="412"/>
      <c r="DQ6" s="412"/>
      <c r="DR6" s="412"/>
      <c r="DS6" s="412"/>
      <c r="DT6" s="412"/>
      <c r="DU6" s="412"/>
      <c r="DV6" s="412"/>
      <c r="DW6" s="412"/>
      <c r="DX6" s="412"/>
      <c r="DY6" s="412"/>
      <c r="DZ6" s="412"/>
      <c r="EA6" s="412"/>
      <c r="EB6" s="412"/>
      <c r="EC6" s="412"/>
      <c r="ED6" s="412"/>
      <c r="EE6" s="412"/>
      <c r="EF6" s="412"/>
      <c r="EG6" s="412"/>
      <c r="EH6" s="412"/>
      <c r="EI6" s="412"/>
      <c r="EJ6" s="412"/>
      <c r="EK6" s="412"/>
      <c r="EL6" s="412"/>
      <c r="EM6" s="412"/>
      <c r="EN6" s="412"/>
      <c r="EO6" s="412"/>
      <c r="EP6" s="412"/>
      <c r="EQ6" s="412"/>
      <c r="ER6" s="412"/>
      <c r="ES6" s="412"/>
      <c r="ET6" s="412"/>
      <c r="EU6" s="412"/>
      <c r="EV6" s="412"/>
      <c r="EW6" s="412"/>
      <c r="EX6" s="412"/>
      <c r="EY6" s="412"/>
      <c r="EZ6" s="412"/>
      <c r="FA6" s="412"/>
      <c r="FB6" s="412"/>
      <c r="FC6" s="412"/>
      <c r="FD6" s="412"/>
      <c r="FE6" s="412"/>
      <c r="FF6" s="412"/>
      <c r="FG6" s="412"/>
      <c r="FH6" s="412"/>
      <c r="FI6" s="412"/>
      <c r="FJ6" s="412"/>
      <c r="FK6" s="412"/>
      <c r="FL6" s="412"/>
      <c r="FM6" s="412"/>
      <c r="FN6" s="412"/>
      <c r="FO6" s="412"/>
      <c r="FP6" s="412"/>
      <c r="FQ6" s="412"/>
      <c r="FR6" s="412"/>
      <c r="FS6" s="412"/>
      <c r="FT6" s="412"/>
      <c r="FU6" s="412"/>
      <c r="FV6" s="412"/>
      <c r="FW6" s="412"/>
      <c r="FX6" s="412"/>
      <c r="FY6" s="412"/>
      <c r="FZ6" s="412"/>
      <c r="GA6" s="412"/>
      <c r="GB6" s="412"/>
      <c r="GC6" s="412"/>
      <c r="GD6" s="412"/>
      <c r="GE6" s="412"/>
      <c r="GF6" s="412"/>
      <c r="GG6" s="412"/>
      <c r="GH6" s="412"/>
      <c r="GI6" s="412"/>
      <c r="GJ6" s="412"/>
      <c r="GK6" s="412"/>
      <c r="GL6" s="412"/>
      <c r="GM6" s="412"/>
      <c r="GN6" s="412"/>
      <c r="GO6" s="412"/>
      <c r="GP6" s="412"/>
      <c r="GQ6" s="412"/>
      <c r="GR6" s="412"/>
      <c r="GS6" s="412"/>
      <c r="GT6" s="412"/>
      <c r="GU6" s="412"/>
      <c r="GV6" s="412"/>
      <c r="GW6" s="412"/>
      <c r="GX6" s="412"/>
      <c r="GY6" s="412"/>
      <c r="GZ6" s="412"/>
      <c r="HA6" s="412"/>
      <c r="HB6" s="412"/>
      <c r="HC6" s="412"/>
      <c r="HD6" s="412"/>
      <c r="HE6" s="412"/>
      <c r="HF6" s="412"/>
      <c r="HG6" s="412"/>
      <c r="HH6" s="412"/>
      <c r="HI6" s="412"/>
      <c r="HJ6" s="412"/>
      <c r="HK6" s="412"/>
      <c r="HL6" s="412"/>
      <c r="HM6" s="412"/>
      <c r="HN6" s="412"/>
      <c r="HO6" s="412"/>
      <c r="HP6" s="412"/>
      <c r="HQ6" s="412"/>
      <c r="HR6" s="412"/>
      <c r="HS6" s="412"/>
      <c r="HT6" s="412"/>
      <c r="HU6" s="412"/>
      <c r="HV6" s="412"/>
      <c r="HW6" s="412"/>
      <c r="HX6" s="412"/>
      <c r="HY6" s="412"/>
      <c r="HZ6" s="412"/>
      <c r="IA6" s="412"/>
      <c r="IB6" s="412"/>
      <c r="IC6" s="412"/>
      <c r="ID6" s="412"/>
      <c r="IE6" s="412"/>
      <c r="IF6" s="412"/>
      <c r="IG6" s="412"/>
      <c r="IH6" s="412"/>
      <c r="II6" s="412"/>
      <c r="IJ6" s="412"/>
      <c r="IK6" s="412"/>
      <c r="IL6" s="412"/>
      <c r="IM6" s="412"/>
      <c r="IN6" s="412"/>
      <c r="IO6" s="412"/>
      <c r="IP6" s="412"/>
      <c r="IQ6" s="412"/>
      <c r="IR6" s="412"/>
      <c r="IS6" s="412"/>
      <c r="IT6" s="412"/>
      <c r="IU6" s="412"/>
      <c r="IV6" s="412"/>
    </row>
    <row r="7" spans="1:256" s="417" customFormat="1" ht="56.25" x14ac:dyDescent="0.2">
      <c r="A7" s="432"/>
      <c r="B7" s="433"/>
      <c r="C7" s="820"/>
      <c r="D7" s="821"/>
      <c r="E7" s="434" t="s">
        <v>364</v>
      </c>
      <c r="F7" s="434" t="s">
        <v>365</v>
      </c>
      <c r="G7" s="434" t="s">
        <v>366</v>
      </c>
      <c r="H7" s="430"/>
      <c r="I7" s="820"/>
      <c r="J7" s="821"/>
      <c r="K7" s="434" t="s">
        <v>364</v>
      </c>
      <c r="L7" s="434" t="s">
        <v>365</v>
      </c>
      <c r="M7" s="434" t="s">
        <v>366</v>
      </c>
      <c r="N7" s="433"/>
      <c r="O7" s="820"/>
      <c r="P7" s="821"/>
      <c r="Q7" s="434" t="s">
        <v>364</v>
      </c>
      <c r="R7" s="434" t="s">
        <v>365</v>
      </c>
      <c r="S7" s="434" t="s">
        <v>366</v>
      </c>
      <c r="T7" s="430"/>
      <c r="U7" s="820"/>
      <c r="V7" s="821"/>
      <c r="W7" s="434" t="s">
        <v>364</v>
      </c>
      <c r="X7" s="434" t="s">
        <v>365</v>
      </c>
      <c r="Y7" s="434" t="s">
        <v>366</v>
      </c>
      <c r="Z7" s="399"/>
      <c r="AA7" s="820"/>
      <c r="AB7" s="821"/>
      <c r="AC7" s="434" t="s">
        <v>364</v>
      </c>
      <c r="AD7" s="434" t="s">
        <v>365</v>
      </c>
      <c r="AE7" s="434" t="s">
        <v>366</v>
      </c>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c r="DK7" s="412"/>
      <c r="DL7" s="412"/>
      <c r="DM7" s="412"/>
      <c r="DN7" s="412"/>
      <c r="DO7" s="412"/>
      <c r="DP7" s="412"/>
      <c r="DQ7" s="412"/>
      <c r="DR7" s="412"/>
      <c r="DS7" s="412"/>
      <c r="DT7" s="412"/>
      <c r="DU7" s="412"/>
      <c r="DV7" s="412"/>
      <c r="DW7" s="412"/>
      <c r="DX7" s="412"/>
      <c r="DY7" s="412"/>
      <c r="DZ7" s="412"/>
      <c r="EA7" s="412"/>
      <c r="EB7" s="412"/>
      <c r="EC7" s="412"/>
      <c r="ED7" s="412"/>
      <c r="EE7" s="412"/>
      <c r="EF7" s="412"/>
      <c r="EG7" s="412"/>
      <c r="EH7" s="412"/>
      <c r="EI7" s="412"/>
      <c r="EJ7" s="412"/>
      <c r="EK7" s="412"/>
      <c r="EL7" s="412"/>
      <c r="EM7" s="412"/>
      <c r="EN7" s="412"/>
      <c r="EO7" s="412"/>
      <c r="EP7" s="412"/>
      <c r="EQ7" s="412"/>
      <c r="ER7" s="412"/>
      <c r="ES7" s="412"/>
      <c r="ET7" s="412"/>
      <c r="EU7" s="412"/>
      <c r="EV7" s="412"/>
      <c r="EW7" s="412"/>
      <c r="EX7" s="412"/>
      <c r="EY7" s="412"/>
      <c r="EZ7" s="412"/>
      <c r="FA7" s="412"/>
      <c r="FB7" s="412"/>
      <c r="FC7" s="412"/>
      <c r="FD7" s="412"/>
      <c r="FE7" s="412"/>
      <c r="FF7" s="412"/>
      <c r="FG7" s="412"/>
      <c r="FH7" s="412"/>
      <c r="FI7" s="412"/>
      <c r="FJ7" s="412"/>
      <c r="FK7" s="412"/>
      <c r="FL7" s="412"/>
      <c r="FM7" s="412"/>
      <c r="FN7" s="412"/>
      <c r="FO7" s="412"/>
      <c r="FP7" s="412"/>
      <c r="FQ7" s="412"/>
      <c r="FR7" s="412"/>
      <c r="FS7" s="412"/>
      <c r="FT7" s="412"/>
      <c r="FU7" s="412"/>
      <c r="FV7" s="412"/>
      <c r="FW7" s="412"/>
      <c r="FX7" s="412"/>
      <c r="FY7" s="412"/>
      <c r="FZ7" s="412"/>
      <c r="GA7" s="412"/>
      <c r="GB7" s="412"/>
      <c r="GC7" s="412"/>
      <c r="GD7" s="412"/>
      <c r="GE7" s="412"/>
      <c r="GF7" s="412"/>
      <c r="GG7" s="412"/>
      <c r="GH7" s="412"/>
      <c r="GI7" s="412"/>
      <c r="GJ7" s="412"/>
      <c r="GK7" s="412"/>
      <c r="GL7" s="412"/>
      <c r="GM7" s="412"/>
      <c r="GN7" s="412"/>
      <c r="GO7" s="412"/>
      <c r="GP7" s="412"/>
      <c r="GQ7" s="412"/>
      <c r="GR7" s="412"/>
      <c r="GS7" s="412"/>
      <c r="GT7" s="412"/>
      <c r="GU7" s="412"/>
      <c r="GV7" s="412"/>
      <c r="GW7" s="412"/>
      <c r="GX7" s="412"/>
      <c r="GY7" s="412"/>
      <c r="GZ7" s="412"/>
      <c r="HA7" s="412"/>
      <c r="HB7" s="412"/>
      <c r="HC7" s="412"/>
      <c r="HD7" s="412"/>
      <c r="HE7" s="412"/>
      <c r="HF7" s="412"/>
      <c r="HG7" s="412"/>
      <c r="HH7" s="412"/>
      <c r="HI7" s="412"/>
      <c r="HJ7" s="412"/>
      <c r="HK7" s="412"/>
      <c r="HL7" s="412"/>
      <c r="HM7" s="412"/>
      <c r="HN7" s="412"/>
      <c r="HO7" s="412"/>
      <c r="HP7" s="412"/>
      <c r="HQ7" s="412"/>
      <c r="HR7" s="412"/>
      <c r="HS7" s="412"/>
      <c r="HT7" s="412"/>
      <c r="HU7" s="412"/>
      <c r="HV7" s="412"/>
      <c r="HW7" s="412"/>
      <c r="HX7" s="412"/>
      <c r="HY7" s="412"/>
      <c r="HZ7" s="412"/>
      <c r="IA7" s="412"/>
      <c r="IB7" s="412"/>
      <c r="IC7" s="412"/>
      <c r="ID7" s="412"/>
      <c r="IE7" s="412"/>
      <c r="IF7" s="412"/>
      <c r="IG7" s="412"/>
      <c r="IH7" s="412"/>
      <c r="II7" s="412"/>
      <c r="IJ7" s="412"/>
      <c r="IK7" s="412"/>
      <c r="IL7" s="412"/>
      <c r="IM7" s="412"/>
      <c r="IN7" s="412"/>
      <c r="IO7" s="412"/>
      <c r="IP7" s="412"/>
      <c r="IQ7" s="412"/>
      <c r="IR7" s="412"/>
      <c r="IS7" s="412"/>
      <c r="IT7" s="412"/>
      <c r="IU7" s="412"/>
      <c r="IV7" s="412"/>
    </row>
    <row r="8" spans="1:256" x14ac:dyDescent="0.2">
      <c r="H8" s="435"/>
      <c r="N8" s="436"/>
      <c r="T8" s="435"/>
    </row>
    <row r="9" spans="1:256" s="441" customFormat="1" x14ac:dyDescent="0.2">
      <c r="A9" s="816" t="s">
        <v>345</v>
      </c>
      <c r="B9" s="816"/>
      <c r="C9" s="437"/>
      <c r="D9" s="437"/>
      <c r="E9" s="438"/>
      <c r="F9" s="438"/>
      <c r="G9" s="438"/>
      <c r="H9" s="439"/>
      <c r="I9" s="437"/>
      <c r="J9" s="437"/>
      <c r="K9" s="438"/>
      <c r="L9" s="438"/>
      <c r="M9" s="438"/>
      <c r="N9" s="439"/>
      <c r="O9" s="437"/>
      <c r="P9" s="437"/>
      <c r="Q9" s="438"/>
      <c r="R9" s="438"/>
      <c r="S9" s="438"/>
      <c r="T9" s="439"/>
      <c r="U9" s="437"/>
      <c r="V9" s="437"/>
      <c r="W9" s="438"/>
      <c r="X9" s="438"/>
      <c r="Y9" s="438"/>
      <c r="Z9" s="440"/>
      <c r="AA9" s="437"/>
      <c r="AB9" s="437"/>
      <c r="AC9" s="438"/>
      <c r="AD9" s="438"/>
      <c r="AE9" s="438"/>
    </row>
    <row r="10" spans="1:256" x14ac:dyDescent="0.2">
      <c r="A10" s="401"/>
      <c r="B10" s="401"/>
      <c r="C10" s="442"/>
      <c r="D10" s="442"/>
      <c r="E10" s="443"/>
      <c r="F10" s="443"/>
      <c r="G10" s="443"/>
      <c r="H10" s="410"/>
      <c r="I10" s="442"/>
      <c r="J10" s="442"/>
      <c r="K10" s="443"/>
      <c r="L10" s="443"/>
      <c r="M10" s="443"/>
      <c r="N10" s="410"/>
      <c r="O10" s="442"/>
      <c r="P10" s="442"/>
      <c r="Q10" s="443"/>
      <c r="R10" s="443"/>
      <c r="S10" s="443"/>
      <c r="T10" s="410"/>
      <c r="U10" s="442"/>
      <c r="V10" s="442"/>
      <c r="W10" s="443"/>
      <c r="X10" s="443"/>
      <c r="Y10" s="443"/>
      <c r="Z10" s="407"/>
      <c r="AA10" s="442"/>
      <c r="AB10" s="442"/>
      <c r="AC10" s="443"/>
      <c r="AD10" s="443"/>
      <c r="AE10" s="443"/>
    </row>
    <row r="11" spans="1:256" x14ac:dyDescent="0.2">
      <c r="A11" s="404" t="s">
        <v>367</v>
      </c>
      <c r="B11" s="404"/>
      <c r="C11" s="442">
        <v>4560</v>
      </c>
      <c r="D11" s="442"/>
      <c r="E11" s="443">
        <v>24</v>
      </c>
      <c r="F11" s="443">
        <v>11</v>
      </c>
      <c r="G11" s="443">
        <v>11.5</v>
      </c>
      <c r="H11" s="410"/>
      <c r="I11" s="442">
        <v>4960</v>
      </c>
      <c r="J11" s="442"/>
      <c r="K11" s="443">
        <v>28.8</v>
      </c>
      <c r="L11" s="443">
        <v>12.5</v>
      </c>
      <c r="M11" s="443">
        <v>13.1</v>
      </c>
      <c r="N11" s="410"/>
      <c r="O11" s="442">
        <v>5020</v>
      </c>
      <c r="P11" s="442"/>
      <c r="Q11" s="443">
        <v>33.5</v>
      </c>
      <c r="R11" s="443">
        <v>13.6</v>
      </c>
      <c r="S11" s="443">
        <v>14.2</v>
      </c>
      <c r="T11" s="410"/>
      <c r="U11" s="442">
        <v>4850</v>
      </c>
      <c r="V11" s="442"/>
      <c r="W11" s="443">
        <v>37.200000000000003</v>
      </c>
      <c r="X11" s="443">
        <v>15</v>
      </c>
      <c r="Y11" s="443">
        <v>15.4</v>
      </c>
      <c r="Z11" s="407"/>
      <c r="AA11" s="442">
        <v>4870</v>
      </c>
      <c r="AB11" s="442"/>
      <c r="AC11" s="443">
        <v>36.6</v>
      </c>
      <c r="AD11" s="443">
        <v>15.3</v>
      </c>
      <c r="AE11" s="443">
        <v>16.100000000000001</v>
      </c>
    </row>
    <row r="12" spans="1:256" x14ac:dyDescent="0.2">
      <c r="A12" s="401"/>
      <c r="B12" s="401"/>
      <c r="C12" s="442"/>
      <c r="D12" s="442"/>
      <c r="E12" s="443"/>
      <c r="F12" s="443"/>
      <c r="G12" s="443"/>
      <c r="H12" s="410"/>
      <c r="I12" s="442"/>
      <c r="J12" s="442"/>
      <c r="K12" s="443"/>
      <c r="L12" s="443"/>
      <c r="M12" s="443"/>
      <c r="N12" s="410"/>
      <c r="O12" s="442"/>
      <c r="P12" s="442"/>
      <c r="Q12" s="443"/>
      <c r="R12" s="443"/>
      <c r="S12" s="443"/>
      <c r="T12" s="410"/>
      <c r="U12" s="442"/>
      <c r="V12" s="442"/>
      <c r="W12" s="443"/>
      <c r="X12" s="443"/>
      <c r="Y12" s="443"/>
      <c r="Z12" s="407"/>
      <c r="AA12" s="442"/>
      <c r="AB12" s="442"/>
      <c r="AC12" s="443"/>
      <c r="AD12" s="443"/>
      <c r="AE12" s="443"/>
    </row>
    <row r="13" spans="1:256" x14ac:dyDescent="0.2">
      <c r="A13" s="823" t="s">
        <v>347</v>
      </c>
      <c r="B13" s="823"/>
      <c r="C13" s="442">
        <v>1150</v>
      </c>
      <c r="D13" s="442"/>
      <c r="E13" s="443">
        <v>48.7</v>
      </c>
      <c r="F13" s="443">
        <v>26.3</v>
      </c>
      <c r="G13" s="443">
        <v>27.1</v>
      </c>
      <c r="H13" s="410"/>
      <c r="I13" s="442">
        <v>1110</v>
      </c>
      <c r="J13" s="442"/>
      <c r="K13" s="443">
        <v>56.6</v>
      </c>
      <c r="L13" s="443">
        <v>29.3</v>
      </c>
      <c r="M13" s="443">
        <v>30</v>
      </c>
      <c r="N13" s="410"/>
      <c r="O13" s="442">
        <v>1050</v>
      </c>
      <c r="P13" s="442"/>
      <c r="Q13" s="443">
        <v>62.8</v>
      </c>
      <c r="R13" s="443">
        <v>33.700000000000003</v>
      </c>
      <c r="S13" s="443">
        <v>34.4</v>
      </c>
      <c r="T13" s="410"/>
      <c r="U13" s="442">
        <v>1110</v>
      </c>
      <c r="V13" s="442"/>
      <c r="W13" s="443">
        <v>69.3</v>
      </c>
      <c r="X13" s="443">
        <v>38.1</v>
      </c>
      <c r="Y13" s="443">
        <v>38.700000000000003</v>
      </c>
      <c r="Z13" s="407"/>
      <c r="AA13" s="442">
        <v>1090</v>
      </c>
      <c r="AB13" s="442"/>
      <c r="AC13" s="443">
        <v>70.3</v>
      </c>
      <c r="AD13" s="443">
        <v>40.1</v>
      </c>
      <c r="AE13" s="443">
        <v>41.7</v>
      </c>
    </row>
    <row r="14" spans="1:256" x14ac:dyDescent="0.2">
      <c r="A14" s="823" t="s">
        <v>348</v>
      </c>
      <c r="B14" s="823"/>
      <c r="C14" s="442">
        <v>2600</v>
      </c>
      <c r="D14" s="442"/>
      <c r="E14" s="443">
        <v>19.600000000000001</v>
      </c>
      <c r="F14" s="443">
        <v>7.1</v>
      </c>
      <c r="G14" s="443">
        <v>7.4</v>
      </c>
      <c r="H14" s="410"/>
      <c r="I14" s="442">
        <v>2590</v>
      </c>
      <c r="J14" s="442"/>
      <c r="K14" s="443">
        <v>29.6</v>
      </c>
      <c r="L14" s="443">
        <v>10.7</v>
      </c>
      <c r="M14" s="443">
        <v>11.3</v>
      </c>
      <c r="N14" s="410"/>
      <c r="O14" s="442">
        <v>2770</v>
      </c>
      <c r="P14" s="442"/>
      <c r="Q14" s="443">
        <v>35.6</v>
      </c>
      <c r="R14" s="443">
        <v>11.2</v>
      </c>
      <c r="S14" s="443">
        <v>11.7</v>
      </c>
      <c r="T14" s="410"/>
      <c r="U14" s="442">
        <v>2500</v>
      </c>
      <c r="V14" s="442"/>
      <c r="W14" s="443">
        <v>39.9</v>
      </c>
      <c r="X14" s="443">
        <v>11.7</v>
      </c>
      <c r="Y14" s="443">
        <v>12</v>
      </c>
      <c r="Z14" s="407"/>
      <c r="AA14" s="442">
        <v>2540</v>
      </c>
      <c r="AB14" s="442"/>
      <c r="AC14" s="443">
        <v>38.700000000000003</v>
      </c>
      <c r="AD14" s="443">
        <v>11.7</v>
      </c>
      <c r="AE14" s="443">
        <v>12.3</v>
      </c>
    </row>
    <row r="15" spans="1:256" x14ac:dyDescent="0.2">
      <c r="A15" s="823" t="s">
        <v>349</v>
      </c>
      <c r="B15" s="823"/>
      <c r="C15" s="442">
        <v>1570</v>
      </c>
      <c r="D15" s="442"/>
      <c r="E15" s="443">
        <v>28.4</v>
      </c>
      <c r="F15" s="443">
        <v>10.8</v>
      </c>
      <c r="G15" s="443">
        <v>11.2</v>
      </c>
      <c r="H15" s="410"/>
      <c r="I15" s="442">
        <v>1560</v>
      </c>
      <c r="J15" s="442"/>
      <c r="K15" s="443">
        <v>41.5</v>
      </c>
      <c r="L15" s="443">
        <v>15.8</v>
      </c>
      <c r="M15" s="443">
        <v>16.7</v>
      </c>
      <c r="N15" s="410"/>
      <c r="O15" s="442">
        <v>1760</v>
      </c>
      <c r="P15" s="442"/>
      <c r="Q15" s="443">
        <v>48.1</v>
      </c>
      <c r="R15" s="443">
        <v>15.9</v>
      </c>
      <c r="S15" s="443">
        <v>16.600000000000001</v>
      </c>
      <c r="T15" s="410"/>
      <c r="U15" s="442">
        <v>1490</v>
      </c>
      <c r="V15" s="442"/>
      <c r="W15" s="443">
        <v>55.4</v>
      </c>
      <c r="X15" s="443">
        <v>17.8</v>
      </c>
      <c r="Y15" s="443">
        <v>18.2</v>
      </c>
      <c r="Z15" s="407"/>
      <c r="AA15" s="442">
        <v>1500</v>
      </c>
      <c r="AB15" s="442"/>
      <c r="AC15" s="443">
        <v>54.4</v>
      </c>
      <c r="AD15" s="443">
        <v>17.7</v>
      </c>
      <c r="AE15" s="443">
        <v>18.600000000000001</v>
      </c>
    </row>
    <row r="16" spans="1:256" x14ac:dyDescent="0.2">
      <c r="A16" s="410"/>
      <c r="B16" s="410" t="s">
        <v>103</v>
      </c>
      <c r="C16" s="442">
        <v>480</v>
      </c>
      <c r="D16" s="442"/>
      <c r="E16" s="443">
        <v>32</v>
      </c>
      <c r="F16" s="443">
        <v>11.6</v>
      </c>
      <c r="G16" s="443">
        <v>12</v>
      </c>
      <c r="H16" s="410"/>
      <c r="I16" s="442">
        <v>490</v>
      </c>
      <c r="J16" s="442"/>
      <c r="K16" s="443">
        <v>46.3</v>
      </c>
      <c r="L16" s="443">
        <v>14.3</v>
      </c>
      <c r="M16" s="443">
        <v>15</v>
      </c>
      <c r="N16" s="410"/>
      <c r="O16" s="442">
        <v>510</v>
      </c>
      <c r="P16" s="442"/>
      <c r="Q16" s="443">
        <v>50.2</v>
      </c>
      <c r="R16" s="443">
        <v>14.1</v>
      </c>
      <c r="S16" s="443">
        <v>14.7</v>
      </c>
      <c r="T16" s="410"/>
      <c r="U16" s="442">
        <v>410</v>
      </c>
      <c r="V16" s="442"/>
      <c r="W16" s="443">
        <v>60.2</v>
      </c>
      <c r="X16" s="443">
        <v>19.899999999999999</v>
      </c>
      <c r="Y16" s="443">
        <v>20.399999999999999</v>
      </c>
      <c r="Z16" s="407"/>
      <c r="AA16" s="442">
        <v>440</v>
      </c>
      <c r="AB16" s="442"/>
      <c r="AC16" s="443">
        <v>61.5</v>
      </c>
      <c r="AD16" s="443">
        <v>17.399999999999999</v>
      </c>
      <c r="AE16" s="443">
        <v>18.100000000000001</v>
      </c>
    </row>
    <row r="17" spans="1:31" x14ac:dyDescent="0.2">
      <c r="A17" s="410"/>
      <c r="B17" s="410" t="s">
        <v>350</v>
      </c>
      <c r="C17" s="442">
        <v>1090</v>
      </c>
      <c r="D17" s="442"/>
      <c r="E17" s="443">
        <v>26.8</v>
      </c>
      <c r="F17" s="443">
        <v>10.5</v>
      </c>
      <c r="G17" s="443">
        <v>10.9</v>
      </c>
      <c r="H17" s="410"/>
      <c r="I17" s="442">
        <v>1080</v>
      </c>
      <c r="J17" s="442"/>
      <c r="K17" s="443">
        <v>39.299999999999997</v>
      </c>
      <c r="L17" s="443">
        <v>16.5</v>
      </c>
      <c r="M17" s="443">
        <v>17.5</v>
      </c>
      <c r="N17" s="410"/>
      <c r="O17" s="442">
        <v>1250</v>
      </c>
      <c r="P17" s="442"/>
      <c r="Q17" s="443">
        <v>47.2</v>
      </c>
      <c r="R17" s="443">
        <v>16.7</v>
      </c>
      <c r="S17" s="443">
        <v>17.399999999999999</v>
      </c>
      <c r="T17" s="410"/>
      <c r="U17" s="442">
        <v>1090</v>
      </c>
      <c r="V17" s="442"/>
      <c r="W17" s="443">
        <v>53.5</v>
      </c>
      <c r="X17" s="443">
        <v>17.100000000000001</v>
      </c>
      <c r="Y17" s="443">
        <v>17.399999999999999</v>
      </c>
      <c r="Z17" s="407"/>
      <c r="AA17" s="442">
        <v>1060</v>
      </c>
      <c r="AB17" s="442"/>
      <c r="AC17" s="443">
        <v>51.4</v>
      </c>
      <c r="AD17" s="443">
        <v>17.8</v>
      </c>
      <c r="AE17" s="443">
        <v>18.8</v>
      </c>
    </row>
    <row r="18" spans="1:31" x14ac:dyDescent="0.2">
      <c r="A18" s="823" t="s">
        <v>30</v>
      </c>
      <c r="B18" s="823"/>
      <c r="C18" s="442">
        <v>1030</v>
      </c>
      <c r="D18" s="442"/>
      <c r="E18" s="443">
        <v>6.1</v>
      </c>
      <c r="F18" s="443">
        <v>1.4</v>
      </c>
      <c r="G18" s="443">
        <v>1.5</v>
      </c>
      <c r="H18" s="410"/>
      <c r="I18" s="442">
        <v>1030</v>
      </c>
      <c r="J18" s="442"/>
      <c r="K18" s="443">
        <v>11.7</v>
      </c>
      <c r="L18" s="443">
        <v>3</v>
      </c>
      <c r="M18" s="443">
        <v>3</v>
      </c>
      <c r="N18" s="410"/>
      <c r="O18" s="442">
        <v>1010</v>
      </c>
      <c r="P18" s="442"/>
      <c r="Q18" s="443">
        <v>13.9</v>
      </c>
      <c r="R18" s="443">
        <v>3</v>
      </c>
      <c r="S18" s="443">
        <v>3.3</v>
      </c>
      <c r="T18" s="410"/>
      <c r="U18" s="442">
        <v>1000</v>
      </c>
      <c r="V18" s="442"/>
      <c r="W18" s="443">
        <v>16.8</v>
      </c>
      <c r="X18" s="443">
        <v>2.7</v>
      </c>
      <c r="Y18" s="443">
        <v>2.8</v>
      </c>
      <c r="Z18" s="407"/>
      <c r="AA18" s="442">
        <v>1040</v>
      </c>
      <c r="AB18" s="442"/>
      <c r="AC18" s="443">
        <v>16</v>
      </c>
      <c r="AD18" s="443">
        <v>3.1</v>
      </c>
      <c r="AE18" s="443">
        <v>3.2</v>
      </c>
    </row>
    <row r="19" spans="1:31" x14ac:dyDescent="0.2">
      <c r="A19" s="444"/>
      <c r="B19" s="444"/>
      <c r="C19" s="445"/>
      <c r="D19" s="445"/>
      <c r="E19" s="446"/>
      <c r="F19" s="446"/>
      <c r="G19" s="446"/>
      <c r="H19" s="444"/>
      <c r="I19" s="445"/>
      <c r="J19" s="445"/>
      <c r="K19" s="446"/>
      <c r="L19" s="446"/>
      <c r="M19" s="446"/>
      <c r="N19" s="444"/>
      <c r="O19" s="445"/>
      <c r="P19" s="445"/>
      <c r="Q19" s="446"/>
      <c r="R19" s="446"/>
      <c r="S19" s="446"/>
      <c r="T19" s="444"/>
      <c r="U19" s="445"/>
      <c r="V19" s="445"/>
      <c r="W19" s="446"/>
      <c r="X19" s="446"/>
      <c r="Y19" s="446"/>
      <c r="Z19" s="447"/>
      <c r="AA19" s="445"/>
      <c r="AB19" s="445"/>
      <c r="AC19" s="446"/>
      <c r="AD19" s="446"/>
      <c r="AE19" s="446"/>
    </row>
    <row r="20" spans="1:31" x14ac:dyDescent="0.2">
      <c r="A20" s="448"/>
      <c r="B20" s="410"/>
      <c r="C20" s="442"/>
      <c r="D20" s="442"/>
      <c r="E20" s="443"/>
      <c r="F20" s="443"/>
      <c r="G20" s="443"/>
      <c r="H20" s="410"/>
      <c r="I20" s="442"/>
      <c r="J20" s="442"/>
      <c r="K20" s="443"/>
      <c r="L20" s="443"/>
      <c r="M20" s="443"/>
      <c r="N20" s="410"/>
      <c r="O20" s="442"/>
      <c r="P20" s="442"/>
      <c r="Q20" s="443"/>
      <c r="R20" s="443"/>
      <c r="S20" s="443"/>
      <c r="T20" s="410"/>
      <c r="U20" s="442"/>
      <c r="V20" s="442"/>
      <c r="W20" s="443"/>
      <c r="X20" s="443"/>
      <c r="Y20" s="443"/>
      <c r="Z20" s="407"/>
      <c r="AA20" s="442"/>
      <c r="AB20" s="442"/>
      <c r="AC20" s="443"/>
      <c r="AD20" s="443"/>
      <c r="AE20" s="449" t="s">
        <v>368</v>
      </c>
    </row>
    <row r="21" spans="1:31" x14ac:dyDescent="0.2">
      <c r="A21" s="450" t="s">
        <v>369</v>
      </c>
      <c r="B21" s="415"/>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row>
    <row r="22" spans="1:31" s="417" customFormat="1" ht="12.75" x14ac:dyDescent="0.2">
      <c r="A22" s="415" t="s">
        <v>370</v>
      </c>
      <c r="B22" s="415"/>
      <c r="C22" s="415"/>
      <c r="D22" s="415"/>
      <c r="E22" s="415"/>
      <c r="F22" s="415"/>
      <c r="G22" s="415"/>
      <c r="H22" s="415"/>
      <c r="I22" s="415"/>
      <c r="J22" s="415"/>
      <c r="K22" s="416"/>
      <c r="L22" s="416"/>
      <c r="M22" s="416"/>
      <c r="N22" s="416"/>
      <c r="O22" s="416"/>
      <c r="P22" s="416"/>
      <c r="Q22" s="416"/>
    </row>
    <row r="23" spans="1:31" s="417" customFormat="1" ht="24.75" customHeight="1" x14ac:dyDescent="0.2">
      <c r="A23" s="815" t="s">
        <v>371</v>
      </c>
      <c r="B23" s="815"/>
      <c r="C23" s="815"/>
      <c r="D23" s="815"/>
      <c r="E23" s="815"/>
      <c r="F23" s="815"/>
      <c r="G23" s="815"/>
      <c r="H23" s="815"/>
      <c r="I23" s="815"/>
      <c r="J23" s="815"/>
      <c r="K23" s="815"/>
      <c r="L23" s="815"/>
      <c r="M23" s="815"/>
      <c r="N23" s="815"/>
      <c r="O23" s="815"/>
      <c r="P23" s="451"/>
      <c r="Q23" s="451"/>
      <c r="R23" s="451"/>
    </row>
    <row r="24" spans="1:31" s="417" customFormat="1" ht="12.75" x14ac:dyDescent="0.2">
      <c r="A24" s="452" t="s">
        <v>372</v>
      </c>
      <c r="B24" s="421"/>
      <c r="C24" s="421"/>
      <c r="D24" s="421"/>
      <c r="E24" s="421"/>
      <c r="F24" s="421"/>
      <c r="G24" s="421"/>
      <c r="H24" s="421"/>
      <c r="I24" s="421"/>
      <c r="J24" s="421"/>
      <c r="K24" s="421"/>
      <c r="L24" s="421"/>
      <c r="M24" s="421"/>
      <c r="N24" s="421"/>
      <c r="O24" s="421"/>
      <c r="P24" s="421"/>
      <c r="Q24" s="421"/>
    </row>
    <row r="25" spans="1:31" s="417" customFormat="1" ht="12.75" x14ac:dyDescent="0.2">
      <c r="A25" s="452" t="s">
        <v>373</v>
      </c>
      <c r="B25" s="421"/>
      <c r="C25" s="421"/>
      <c r="D25" s="421"/>
      <c r="E25" s="421"/>
      <c r="F25" s="421"/>
      <c r="G25" s="421"/>
      <c r="H25" s="421"/>
      <c r="I25" s="421"/>
      <c r="J25" s="421"/>
      <c r="K25" s="421"/>
      <c r="L25" s="421"/>
      <c r="M25" s="421"/>
      <c r="N25" s="421"/>
      <c r="O25" s="421"/>
      <c r="P25" s="421"/>
      <c r="Q25" s="421"/>
    </row>
    <row r="26" spans="1:31" x14ac:dyDescent="0.2">
      <c r="A26" s="412"/>
      <c r="C26" s="412"/>
      <c r="D26" s="412"/>
      <c r="E26" s="412"/>
      <c r="F26" s="412"/>
      <c r="G26" s="412"/>
      <c r="H26" s="453"/>
      <c r="I26" s="415"/>
      <c r="J26" s="415"/>
      <c r="N26" s="453"/>
      <c r="O26" s="415"/>
      <c r="P26" s="415"/>
      <c r="T26" s="453"/>
      <c r="U26" s="415"/>
      <c r="V26" s="415"/>
      <c r="AA26" s="415"/>
      <c r="AB26" s="415"/>
    </row>
    <row r="27" spans="1:31" x14ac:dyDescent="0.2">
      <c r="A27" s="414" t="s">
        <v>360</v>
      </c>
      <c r="B27" s="394"/>
    </row>
    <row r="28" spans="1:31" x14ac:dyDescent="0.2">
      <c r="A28" s="414"/>
      <c r="B28" s="394"/>
    </row>
  </sheetData>
  <sheetProtection sheet="1" objects="1" scenarios="1"/>
  <mergeCells count="26">
    <mergeCell ref="A14:B14"/>
    <mergeCell ref="A15:B15"/>
    <mergeCell ref="A18:B18"/>
    <mergeCell ref="A23:O23"/>
    <mergeCell ref="W6:Y6"/>
    <mergeCell ref="AA6:AA7"/>
    <mergeCell ref="AB6:AB7"/>
    <mergeCell ref="AC6:AE6"/>
    <mergeCell ref="A9:B9"/>
    <mergeCell ref="A13:B13"/>
    <mergeCell ref="K6:M6"/>
    <mergeCell ref="O6:O7"/>
    <mergeCell ref="P6:P7"/>
    <mergeCell ref="Q6:S6"/>
    <mergeCell ref="U6:U7"/>
    <mergeCell ref="V6:V7"/>
    <mergeCell ref="C6:C7"/>
    <mergeCell ref="D6:D7"/>
    <mergeCell ref="E6:G6"/>
    <mergeCell ref="I6:I7"/>
    <mergeCell ref="J6:J7"/>
    <mergeCell ref="C5:G5"/>
    <mergeCell ref="I5:M5"/>
    <mergeCell ref="O5:S5"/>
    <mergeCell ref="U5:Y5"/>
    <mergeCell ref="AA5:AE5"/>
  </mergeCells>
  <pageMargins left="0.7" right="0.7" top="0.75" bottom="0.75" header="0.3" footer="0.3"/>
  <pageSetup paperSize="9" scale="4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99"/>
  </sheetPr>
  <dimension ref="A1:FH19"/>
  <sheetViews>
    <sheetView workbookViewId="0">
      <selection sqref="A1:T1"/>
    </sheetView>
  </sheetViews>
  <sheetFormatPr defaultRowHeight="12.75" x14ac:dyDescent="0.2"/>
  <cols>
    <col min="2" max="2" width="25.5703125" customWidth="1"/>
    <col min="258" max="258" width="25.5703125" customWidth="1"/>
    <col min="514" max="514" width="25.5703125" customWidth="1"/>
    <col min="770" max="770" width="25.5703125" customWidth="1"/>
    <col min="1026" max="1026" width="25.5703125" customWidth="1"/>
    <col min="1282" max="1282" width="25.5703125" customWidth="1"/>
    <col min="1538" max="1538" width="25.5703125" customWidth="1"/>
    <col min="1794" max="1794" width="25.5703125" customWidth="1"/>
    <col min="2050" max="2050" width="25.5703125" customWidth="1"/>
    <col min="2306" max="2306" width="25.5703125" customWidth="1"/>
    <col min="2562" max="2562" width="25.5703125" customWidth="1"/>
    <col min="2818" max="2818" width="25.5703125" customWidth="1"/>
    <col min="3074" max="3074" width="25.5703125" customWidth="1"/>
    <col min="3330" max="3330" width="25.5703125" customWidth="1"/>
    <col min="3586" max="3586" width="25.5703125" customWidth="1"/>
    <col min="3842" max="3842" width="25.5703125" customWidth="1"/>
    <col min="4098" max="4098" width="25.5703125" customWidth="1"/>
    <col min="4354" max="4354" width="25.5703125" customWidth="1"/>
    <col min="4610" max="4610" width="25.5703125" customWidth="1"/>
    <col min="4866" max="4866" width="25.5703125" customWidth="1"/>
    <col min="5122" max="5122" width="25.5703125" customWidth="1"/>
    <col min="5378" max="5378" width="25.5703125" customWidth="1"/>
    <col min="5634" max="5634" width="25.5703125" customWidth="1"/>
    <col min="5890" max="5890" width="25.5703125" customWidth="1"/>
    <col min="6146" max="6146" width="25.5703125" customWidth="1"/>
    <col min="6402" max="6402" width="25.5703125" customWidth="1"/>
    <col min="6658" max="6658" width="25.5703125" customWidth="1"/>
    <col min="6914" max="6914" width="25.5703125" customWidth="1"/>
    <col min="7170" max="7170" width="25.5703125" customWidth="1"/>
    <col min="7426" max="7426" width="25.5703125" customWidth="1"/>
    <col min="7682" max="7682" width="25.5703125" customWidth="1"/>
    <col min="7938" max="7938" width="25.5703125" customWidth="1"/>
    <col min="8194" max="8194" width="25.5703125" customWidth="1"/>
    <col min="8450" max="8450" width="25.5703125" customWidth="1"/>
    <col min="8706" max="8706" width="25.5703125" customWidth="1"/>
    <col min="8962" max="8962" width="25.5703125" customWidth="1"/>
    <col min="9218" max="9218" width="25.5703125" customWidth="1"/>
    <col min="9474" max="9474" width="25.5703125" customWidth="1"/>
    <col min="9730" max="9730" width="25.5703125" customWidth="1"/>
    <col min="9986" max="9986" width="25.5703125" customWidth="1"/>
    <col min="10242" max="10242" width="25.5703125" customWidth="1"/>
    <col min="10498" max="10498" width="25.5703125" customWidth="1"/>
    <col min="10754" max="10754" width="25.5703125" customWidth="1"/>
    <col min="11010" max="11010" width="25.5703125" customWidth="1"/>
    <col min="11266" max="11266" width="25.5703125" customWidth="1"/>
    <col min="11522" max="11522" width="25.5703125" customWidth="1"/>
    <col min="11778" max="11778" width="25.5703125" customWidth="1"/>
    <col min="12034" max="12034" width="25.5703125" customWidth="1"/>
    <col min="12290" max="12290" width="25.5703125" customWidth="1"/>
    <col min="12546" max="12546" width="25.5703125" customWidth="1"/>
    <col min="12802" max="12802" width="25.5703125" customWidth="1"/>
    <col min="13058" max="13058" width="25.5703125" customWidth="1"/>
    <col min="13314" max="13314" width="25.5703125" customWidth="1"/>
    <col min="13570" max="13570" width="25.5703125" customWidth="1"/>
    <col min="13826" max="13826" width="25.5703125" customWidth="1"/>
    <col min="14082" max="14082" width="25.5703125" customWidth="1"/>
    <col min="14338" max="14338" width="25.5703125" customWidth="1"/>
    <col min="14594" max="14594" width="25.5703125" customWidth="1"/>
    <col min="14850" max="14850" width="25.5703125" customWidth="1"/>
    <col min="15106" max="15106" width="25.5703125" customWidth="1"/>
    <col min="15362" max="15362" width="25.5703125" customWidth="1"/>
    <col min="15618" max="15618" width="25.5703125" customWidth="1"/>
    <col min="15874" max="15874" width="25.5703125" customWidth="1"/>
    <col min="16130" max="16130" width="25.5703125" customWidth="1"/>
  </cols>
  <sheetData>
    <row r="1" spans="1:164" ht="15.75" x14ac:dyDescent="0.25">
      <c r="A1" s="335" t="s">
        <v>49</v>
      </c>
    </row>
    <row r="2" spans="1:164" x14ac:dyDescent="0.2">
      <c r="A2" s="211" t="s">
        <v>106</v>
      </c>
      <c r="B2" t="s">
        <v>106</v>
      </c>
      <c r="C2" t="s">
        <v>132</v>
      </c>
    </row>
    <row r="3" spans="1:164" x14ac:dyDescent="0.2">
      <c r="C3" t="s">
        <v>19</v>
      </c>
      <c r="AD3" t="s">
        <v>20</v>
      </c>
      <c r="BE3" t="s">
        <v>21</v>
      </c>
      <c r="CF3" t="s">
        <v>18</v>
      </c>
      <c r="DG3" t="s">
        <v>17</v>
      </c>
      <c r="EH3" t="s">
        <v>55</v>
      </c>
    </row>
    <row r="4" spans="1:164" x14ac:dyDescent="0.2">
      <c r="C4" t="s">
        <v>389</v>
      </c>
      <c r="L4" t="s">
        <v>390</v>
      </c>
      <c r="U4" t="s">
        <v>391</v>
      </c>
      <c r="AD4" t="s">
        <v>389</v>
      </c>
      <c r="AM4" t="s">
        <v>390</v>
      </c>
      <c r="AV4" t="s">
        <v>391</v>
      </c>
      <c r="BE4" t="s">
        <v>389</v>
      </c>
      <c r="BN4" t="s">
        <v>390</v>
      </c>
      <c r="BW4" t="s">
        <v>391</v>
      </c>
      <c r="CF4" t="s">
        <v>389</v>
      </c>
      <c r="CO4" t="s">
        <v>390</v>
      </c>
      <c r="CX4" t="s">
        <v>391</v>
      </c>
      <c r="DG4" t="s">
        <v>389</v>
      </c>
      <c r="DP4" t="s">
        <v>390</v>
      </c>
      <c r="DY4" t="s">
        <v>391</v>
      </c>
      <c r="EH4" t="s">
        <v>389</v>
      </c>
      <c r="EQ4" t="s">
        <v>390</v>
      </c>
      <c r="EZ4" t="s">
        <v>391</v>
      </c>
    </row>
    <row r="5" spans="1:164" x14ac:dyDescent="0.2">
      <c r="C5">
        <v>0</v>
      </c>
      <c r="F5">
        <v>1</v>
      </c>
      <c r="I5" t="s">
        <v>55</v>
      </c>
      <c r="L5">
        <v>0</v>
      </c>
      <c r="O5">
        <v>1</v>
      </c>
      <c r="R5" t="s">
        <v>55</v>
      </c>
      <c r="X5" t="s">
        <v>392</v>
      </c>
      <c r="AA5" t="s">
        <v>55</v>
      </c>
      <c r="AD5">
        <v>0</v>
      </c>
      <c r="AG5">
        <v>1</v>
      </c>
      <c r="AJ5" t="s">
        <v>55</v>
      </c>
      <c r="AM5">
        <v>0</v>
      </c>
      <c r="AP5">
        <v>1</v>
      </c>
      <c r="AS5" t="s">
        <v>55</v>
      </c>
      <c r="AY5" t="s">
        <v>392</v>
      </c>
      <c r="BB5" t="s">
        <v>55</v>
      </c>
      <c r="BE5">
        <v>0</v>
      </c>
      <c r="BH5">
        <v>1</v>
      </c>
      <c r="BK5" t="s">
        <v>55</v>
      </c>
      <c r="BN5">
        <v>0</v>
      </c>
      <c r="BQ5">
        <v>1</v>
      </c>
      <c r="BT5" t="s">
        <v>55</v>
      </c>
      <c r="BZ5" t="s">
        <v>392</v>
      </c>
      <c r="CC5" t="s">
        <v>55</v>
      </c>
      <c r="CF5">
        <v>0</v>
      </c>
      <c r="CI5">
        <v>1</v>
      </c>
      <c r="CL5" t="s">
        <v>55</v>
      </c>
      <c r="CO5">
        <v>0</v>
      </c>
      <c r="CR5">
        <v>1</v>
      </c>
      <c r="CU5" t="s">
        <v>55</v>
      </c>
      <c r="DA5" t="s">
        <v>392</v>
      </c>
      <c r="DD5" t="s">
        <v>55</v>
      </c>
      <c r="DG5">
        <v>0</v>
      </c>
      <c r="DJ5">
        <v>1</v>
      </c>
      <c r="DM5" t="s">
        <v>55</v>
      </c>
      <c r="DP5">
        <v>0</v>
      </c>
      <c r="DS5">
        <v>1</v>
      </c>
      <c r="DV5" t="s">
        <v>55</v>
      </c>
      <c r="EB5" t="s">
        <v>392</v>
      </c>
      <c r="EE5" t="s">
        <v>55</v>
      </c>
      <c r="EH5">
        <v>0</v>
      </c>
      <c r="EK5">
        <v>1</v>
      </c>
      <c r="EN5" t="s">
        <v>55</v>
      </c>
      <c r="EQ5">
        <v>0</v>
      </c>
      <c r="ET5">
        <v>1</v>
      </c>
      <c r="EW5" t="s">
        <v>55</v>
      </c>
      <c r="FC5" t="s">
        <v>392</v>
      </c>
      <c r="FF5" t="s">
        <v>55</v>
      </c>
    </row>
    <row r="6" spans="1:164" x14ac:dyDescent="0.2">
      <c r="C6" t="s">
        <v>392</v>
      </c>
      <c r="F6" t="s">
        <v>392</v>
      </c>
      <c r="I6" t="s">
        <v>392</v>
      </c>
      <c r="L6" t="s">
        <v>392</v>
      </c>
      <c r="O6" t="s">
        <v>392</v>
      </c>
      <c r="R6" t="s">
        <v>392</v>
      </c>
      <c r="X6" s="466" t="s">
        <v>53</v>
      </c>
      <c r="Y6" s="467" t="s">
        <v>54</v>
      </c>
      <c r="Z6" s="468" t="s">
        <v>55</v>
      </c>
      <c r="AA6" t="s">
        <v>392</v>
      </c>
      <c r="AD6" t="s">
        <v>392</v>
      </c>
      <c r="AG6" t="s">
        <v>392</v>
      </c>
      <c r="AJ6" t="s">
        <v>392</v>
      </c>
      <c r="AM6" t="s">
        <v>392</v>
      </c>
      <c r="AP6" t="s">
        <v>392</v>
      </c>
      <c r="AS6" t="s">
        <v>392</v>
      </c>
      <c r="AY6" s="466" t="s">
        <v>53</v>
      </c>
      <c r="AZ6" s="467" t="s">
        <v>54</v>
      </c>
      <c r="BA6" s="468" t="s">
        <v>55</v>
      </c>
      <c r="BB6" t="s">
        <v>392</v>
      </c>
      <c r="BE6" t="s">
        <v>392</v>
      </c>
      <c r="BH6" t="s">
        <v>392</v>
      </c>
      <c r="BK6" t="s">
        <v>392</v>
      </c>
      <c r="BN6" t="s">
        <v>392</v>
      </c>
      <c r="BQ6" t="s">
        <v>392</v>
      </c>
      <c r="BT6" t="s">
        <v>392</v>
      </c>
      <c r="BZ6" s="466" t="s">
        <v>53</v>
      </c>
      <c r="CA6" s="467" t="s">
        <v>54</v>
      </c>
      <c r="CB6" s="468" t="s">
        <v>55</v>
      </c>
      <c r="CC6" t="s">
        <v>392</v>
      </c>
      <c r="CF6" t="s">
        <v>392</v>
      </c>
      <c r="CI6" t="s">
        <v>392</v>
      </c>
      <c r="CL6" t="s">
        <v>392</v>
      </c>
      <c r="CO6" t="s">
        <v>392</v>
      </c>
      <c r="CR6" t="s">
        <v>392</v>
      </c>
      <c r="CU6" t="s">
        <v>392</v>
      </c>
      <c r="DA6" s="466" t="s">
        <v>53</v>
      </c>
      <c r="DB6" s="467" t="s">
        <v>54</v>
      </c>
      <c r="DC6" s="468" t="s">
        <v>55</v>
      </c>
      <c r="DD6" t="s">
        <v>392</v>
      </c>
      <c r="DG6" t="s">
        <v>392</v>
      </c>
      <c r="DJ6" t="s">
        <v>392</v>
      </c>
      <c r="DM6" t="s">
        <v>392</v>
      </c>
      <c r="DP6" t="s">
        <v>392</v>
      </c>
      <c r="DS6" t="s">
        <v>392</v>
      </c>
      <c r="DV6" t="s">
        <v>392</v>
      </c>
      <c r="EB6" s="466" t="s">
        <v>53</v>
      </c>
      <c r="EC6" s="467" t="s">
        <v>54</v>
      </c>
      <c r="ED6" s="468" t="s">
        <v>55</v>
      </c>
      <c r="EE6" t="s">
        <v>392</v>
      </c>
      <c r="EH6" t="s">
        <v>392</v>
      </c>
      <c r="EK6" t="s">
        <v>392</v>
      </c>
      <c r="EN6" t="s">
        <v>392</v>
      </c>
      <c r="EQ6" t="s">
        <v>392</v>
      </c>
      <c r="ET6" t="s">
        <v>392</v>
      </c>
      <c r="EW6" t="s">
        <v>392</v>
      </c>
      <c r="FC6" s="466" t="s">
        <v>53</v>
      </c>
      <c r="FD6" s="467" t="s">
        <v>54</v>
      </c>
      <c r="FE6" s="468" t="s">
        <v>55</v>
      </c>
      <c r="FF6" t="s">
        <v>392</v>
      </c>
    </row>
    <row r="7" spans="1:164" x14ac:dyDescent="0.2">
      <c r="C7" s="466" t="s">
        <v>53</v>
      </c>
      <c r="D7" s="467" t="s">
        <v>54</v>
      </c>
      <c r="E7" s="468" t="s">
        <v>55</v>
      </c>
      <c r="F7" s="466" t="s">
        <v>53</v>
      </c>
      <c r="G7" s="467" t="s">
        <v>54</v>
      </c>
      <c r="H7" s="468" t="s">
        <v>55</v>
      </c>
      <c r="I7" s="466" t="s">
        <v>53</v>
      </c>
      <c r="J7" s="467" t="s">
        <v>54</v>
      </c>
      <c r="K7" s="468" t="s">
        <v>55</v>
      </c>
      <c r="L7" s="466" t="s">
        <v>53</v>
      </c>
      <c r="M7" s="467" t="s">
        <v>54</v>
      </c>
      <c r="N7" s="468" t="s">
        <v>55</v>
      </c>
      <c r="O7" s="466" t="s">
        <v>53</v>
      </c>
      <c r="P7" s="467" t="s">
        <v>54</v>
      </c>
      <c r="Q7" s="468" t="s">
        <v>55</v>
      </c>
      <c r="R7" s="466" t="s">
        <v>53</v>
      </c>
      <c r="S7" s="467" t="s">
        <v>54</v>
      </c>
      <c r="T7" s="468" t="s">
        <v>55</v>
      </c>
      <c r="U7" s="466"/>
      <c r="V7" s="467"/>
      <c r="W7" s="468"/>
      <c r="X7" s="466" t="s">
        <v>393</v>
      </c>
      <c r="Y7" s="467" t="s">
        <v>393</v>
      </c>
      <c r="Z7" s="468" t="s">
        <v>393</v>
      </c>
      <c r="AA7" s="466" t="s">
        <v>53</v>
      </c>
      <c r="AB7" s="467" t="s">
        <v>54</v>
      </c>
      <c r="AC7" s="468" t="s">
        <v>55</v>
      </c>
      <c r="AD7" s="466" t="s">
        <v>53</v>
      </c>
      <c r="AE7" s="467" t="s">
        <v>54</v>
      </c>
      <c r="AF7" s="468" t="s">
        <v>55</v>
      </c>
      <c r="AG7" s="466" t="s">
        <v>53</v>
      </c>
      <c r="AH7" s="467" t="s">
        <v>54</v>
      </c>
      <c r="AI7" s="468" t="s">
        <v>55</v>
      </c>
      <c r="AJ7" s="466" t="s">
        <v>53</v>
      </c>
      <c r="AK7" s="467" t="s">
        <v>54</v>
      </c>
      <c r="AL7" s="468" t="s">
        <v>55</v>
      </c>
      <c r="AM7" s="466" t="s">
        <v>53</v>
      </c>
      <c r="AN7" s="467" t="s">
        <v>54</v>
      </c>
      <c r="AO7" s="468" t="s">
        <v>55</v>
      </c>
      <c r="AP7" s="466" t="s">
        <v>53</v>
      </c>
      <c r="AQ7" s="467" t="s">
        <v>54</v>
      </c>
      <c r="AR7" s="468" t="s">
        <v>55</v>
      </c>
      <c r="AS7" s="466" t="s">
        <v>53</v>
      </c>
      <c r="AT7" s="467" t="s">
        <v>54</v>
      </c>
      <c r="AU7" s="468" t="s">
        <v>55</v>
      </c>
      <c r="AV7" s="466"/>
      <c r="AW7" s="467"/>
      <c r="AX7" s="468"/>
      <c r="AY7" s="466" t="s">
        <v>393</v>
      </c>
      <c r="AZ7" s="467" t="s">
        <v>393</v>
      </c>
      <c r="BA7" s="468" t="s">
        <v>393</v>
      </c>
      <c r="BB7" s="466" t="s">
        <v>53</v>
      </c>
      <c r="BC7" s="467" t="s">
        <v>54</v>
      </c>
      <c r="BD7" s="468" t="s">
        <v>55</v>
      </c>
      <c r="BE7" s="466" t="s">
        <v>53</v>
      </c>
      <c r="BF7" s="467" t="s">
        <v>54</v>
      </c>
      <c r="BG7" s="468" t="s">
        <v>55</v>
      </c>
      <c r="BH7" s="466" t="s">
        <v>53</v>
      </c>
      <c r="BI7" s="467" t="s">
        <v>54</v>
      </c>
      <c r="BJ7" s="468" t="s">
        <v>55</v>
      </c>
      <c r="BK7" s="466" t="s">
        <v>53</v>
      </c>
      <c r="BL7" s="467" t="s">
        <v>54</v>
      </c>
      <c r="BM7" s="468" t="s">
        <v>55</v>
      </c>
      <c r="BN7" s="466" t="s">
        <v>53</v>
      </c>
      <c r="BO7" s="467" t="s">
        <v>54</v>
      </c>
      <c r="BP7" s="468" t="s">
        <v>55</v>
      </c>
      <c r="BQ7" s="466" t="s">
        <v>53</v>
      </c>
      <c r="BR7" s="467" t="s">
        <v>54</v>
      </c>
      <c r="BS7" s="468" t="s">
        <v>55</v>
      </c>
      <c r="BT7" s="466" t="s">
        <v>53</v>
      </c>
      <c r="BU7" s="467" t="s">
        <v>54</v>
      </c>
      <c r="BV7" s="468" t="s">
        <v>55</v>
      </c>
      <c r="BW7" s="466"/>
      <c r="BX7" s="467"/>
      <c r="BY7" s="468"/>
      <c r="BZ7" s="466" t="s">
        <v>393</v>
      </c>
      <c r="CA7" s="467" t="s">
        <v>393</v>
      </c>
      <c r="CB7" s="468" t="s">
        <v>393</v>
      </c>
      <c r="CC7" s="466" t="s">
        <v>53</v>
      </c>
      <c r="CD7" s="467" t="s">
        <v>54</v>
      </c>
      <c r="CE7" s="468" t="s">
        <v>55</v>
      </c>
      <c r="CF7" s="466" t="s">
        <v>53</v>
      </c>
      <c r="CG7" s="467" t="s">
        <v>54</v>
      </c>
      <c r="CH7" s="468" t="s">
        <v>55</v>
      </c>
      <c r="CI7" s="466" t="s">
        <v>53</v>
      </c>
      <c r="CJ7" s="467" t="s">
        <v>54</v>
      </c>
      <c r="CK7" s="468" t="s">
        <v>55</v>
      </c>
      <c r="CL7" s="466" t="s">
        <v>53</v>
      </c>
      <c r="CM7" s="467" t="s">
        <v>54</v>
      </c>
      <c r="CN7" s="468" t="s">
        <v>55</v>
      </c>
      <c r="CO7" s="466" t="s">
        <v>53</v>
      </c>
      <c r="CP7" s="467" t="s">
        <v>54</v>
      </c>
      <c r="CQ7" s="468" t="s">
        <v>55</v>
      </c>
      <c r="CR7" s="466" t="s">
        <v>53</v>
      </c>
      <c r="CS7" s="467" t="s">
        <v>54</v>
      </c>
      <c r="CT7" s="468" t="s">
        <v>55</v>
      </c>
      <c r="CU7" s="466" t="s">
        <v>53</v>
      </c>
      <c r="CV7" s="467" t="s">
        <v>54</v>
      </c>
      <c r="CW7" s="468" t="s">
        <v>55</v>
      </c>
      <c r="CX7" s="466"/>
      <c r="CY7" s="467"/>
      <c r="CZ7" s="468"/>
      <c r="DA7" s="466" t="s">
        <v>393</v>
      </c>
      <c r="DB7" s="467" t="s">
        <v>393</v>
      </c>
      <c r="DC7" s="468" t="s">
        <v>393</v>
      </c>
      <c r="DD7" s="466" t="s">
        <v>53</v>
      </c>
      <c r="DE7" s="467" t="s">
        <v>54</v>
      </c>
      <c r="DF7" s="468" t="s">
        <v>55</v>
      </c>
      <c r="DG7" s="466" t="s">
        <v>53</v>
      </c>
      <c r="DH7" s="467" t="s">
        <v>54</v>
      </c>
      <c r="DI7" s="468" t="s">
        <v>55</v>
      </c>
      <c r="DJ7" s="466" t="s">
        <v>53</v>
      </c>
      <c r="DK7" s="467" t="s">
        <v>54</v>
      </c>
      <c r="DL7" s="468" t="s">
        <v>55</v>
      </c>
      <c r="DM7" s="466" t="s">
        <v>53</v>
      </c>
      <c r="DN7" s="467" t="s">
        <v>54</v>
      </c>
      <c r="DO7" s="468" t="s">
        <v>55</v>
      </c>
      <c r="DP7" s="466" t="s">
        <v>53</v>
      </c>
      <c r="DQ7" s="467" t="s">
        <v>54</v>
      </c>
      <c r="DR7" s="468" t="s">
        <v>55</v>
      </c>
      <c r="DS7" s="466" t="s">
        <v>53</v>
      </c>
      <c r="DT7" s="467" t="s">
        <v>54</v>
      </c>
      <c r="DU7" s="468" t="s">
        <v>55</v>
      </c>
      <c r="DV7" s="466" t="s">
        <v>53</v>
      </c>
      <c r="DW7" s="467" t="s">
        <v>54</v>
      </c>
      <c r="DX7" s="468" t="s">
        <v>55</v>
      </c>
      <c r="DY7" s="466"/>
      <c r="DZ7" s="467"/>
      <c r="EA7" s="468"/>
      <c r="EB7" s="466" t="s">
        <v>393</v>
      </c>
      <c r="EC7" s="467" t="s">
        <v>393</v>
      </c>
      <c r="ED7" s="468" t="s">
        <v>393</v>
      </c>
      <c r="EE7" s="466" t="s">
        <v>53</v>
      </c>
      <c r="EF7" s="467" t="s">
        <v>54</v>
      </c>
      <c r="EG7" s="468" t="s">
        <v>55</v>
      </c>
      <c r="EH7" s="466" t="s">
        <v>53</v>
      </c>
      <c r="EI7" s="467" t="s">
        <v>54</v>
      </c>
      <c r="EJ7" s="468" t="s">
        <v>55</v>
      </c>
      <c r="EK7" s="466" t="s">
        <v>53</v>
      </c>
      <c r="EL7" s="467" t="s">
        <v>54</v>
      </c>
      <c r="EM7" s="468" t="s">
        <v>55</v>
      </c>
      <c r="EN7" s="466" t="s">
        <v>53</v>
      </c>
      <c r="EO7" s="467" t="s">
        <v>54</v>
      </c>
      <c r="EP7" s="468" t="s">
        <v>55</v>
      </c>
      <c r="EQ7" s="466" t="s">
        <v>53</v>
      </c>
      <c r="ER7" s="467" t="s">
        <v>54</v>
      </c>
      <c r="ES7" s="468" t="s">
        <v>55</v>
      </c>
      <c r="ET7" s="466" t="s">
        <v>53</v>
      </c>
      <c r="EU7" s="467" t="s">
        <v>54</v>
      </c>
      <c r="EV7" s="468" t="s">
        <v>55</v>
      </c>
      <c r="EW7" s="466" t="s">
        <v>53</v>
      </c>
      <c r="EX7" s="467" t="s">
        <v>54</v>
      </c>
      <c r="EY7" s="468" t="s">
        <v>55</v>
      </c>
      <c r="EZ7" s="466"/>
      <c r="FA7" s="467"/>
      <c r="FB7" s="468"/>
      <c r="FC7" s="466" t="s">
        <v>393</v>
      </c>
      <c r="FD7" s="467" t="s">
        <v>393</v>
      </c>
      <c r="FE7" s="468" t="s">
        <v>393</v>
      </c>
      <c r="FF7" s="466" t="s">
        <v>53</v>
      </c>
      <c r="FG7" s="467" t="s">
        <v>54</v>
      </c>
      <c r="FH7" s="468" t="s">
        <v>55</v>
      </c>
    </row>
    <row r="8" spans="1:164" x14ac:dyDescent="0.2">
      <c r="C8" s="466" t="s">
        <v>76</v>
      </c>
      <c r="D8" s="467" t="s">
        <v>76</v>
      </c>
      <c r="E8" s="468" t="s">
        <v>76</v>
      </c>
      <c r="F8" s="466" t="s">
        <v>76</v>
      </c>
      <c r="G8" s="467" t="s">
        <v>76</v>
      </c>
      <c r="H8" s="468" t="s">
        <v>76</v>
      </c>
      <c r="I8" s="466" t="s">
        <v>76</v>
      </c>
      <c r="J8" s="467" t="s">
        <v>76</v>
      </c>
      <c r="K8" s="468" t="s">
        <v>76</v>
      </c>
      <c r="L8" s="466" t="s">
        <v>76</v>
      </c>
      <c r="M8" s="467" t="s">
        <v>76</v>
      </c>
      <c r="N8" s="468" t="s">
        <v>76</v>
      </c>
      <c r="O8" s="466" t="s">
        <v>76</v>
      </c>
      <c r="P8" s="467" t="s">
        <v>76</v>
      </c>
      <c r="Q8" s="468" t="s">
        <v>76</v>
      </c>
      <c r="R8" s="466" t="s">
        <v>76</v>
      </c>
      <c r="S8" s="467" t="s">
        <v>76</v>
      </c>
      <c r="T8" s="468" t="s">
        <v>76</v>
      </c>
      <c r="U8" s="466"/>
      <c r="V8" s="467"/>
      <c r="W8" s="468"/>
      <c r="X8" s="466" t="s">
        <v>76</v>
      </c>
      <c r="Y8" s="467" t="s">
        <v>76</v>
      </c>
      <c r="Z8" s="468" t="s">
        <v>76</v>
      </c>
      <c r="AA8" s="466" t="s">
        <v>76</v>
      </c>
      <c r="AB8" s="467" t="s">
        <v>76</v>
      </c>
      <c r="AC8" s="468" t="s">
        <v>76</v>
      </c>
      <c r="AD8" s="466" t="s">
        <v>76</v>
      </c>
      <c r="AE8" s="467" t="s">
        <v>76</v>
      </c>
      <c r="AF8" s="468" t="s">
        <v>76</v>
      </c>
      <c r="AG8" s="466" t="s">
        <v>76</v>
      </c>
      <c r="AH8" s="467" t="s">
        <v>76</v>
      </c>
      <c r="AI8" s="468" t="s">
        <v>76</v>
      </c>
      <c r="AJ8" s="466" t="s">
        <v>76</v>
      </c>
      <c r="AK8" s="467" t="s">
        <v>76</v>
      </c>
      <c r="AL8" s="468" t="s">
        <v>76</v>
      </c>
      <c r="AM8" s="466" t="s">
        <v>76</v>
      </c>
      <c r="AN8" s="467" t="s">
        <v>76</v>
      </c>
      <c r="AO8" s="468" t="s">
        <v>76</v>
      </c>
      <c r="AP8" s="466" t="s">
        <v>76</v>
      </c>
      <c r="AQ8" s="467" t="s">
        <v>76</v>
      </c>
      <c r="AR8" s="468" t="s">
        <v>76</v>
      </c>
      <c r="AS8" s="466" t="s">
        <v>76</v>
      </c>
      <c r="AT8" s="467" t="s">
        <v>76</v>
      </c>
      <c r="AU8" s="468" t="s">
        <v>76</v>
      </c>
      <c r="AV8" s="466"/>
      <c r="AW8" s="467"/>
      <c r="AX8" s="468"/>
      <c r="AY8" s="466" t="s">
        <v>76</v>
      </c>
      <c r="AZ8" s="467" t="s">
        <v>76</v>
      </c>
      <c r="BA8" s="468" t="s">
        <v>76</v>
      </c>
      <c r="BB8" s="466" t="s">
        <v>76</v>
      </c>
      <c r="BC8" s="467" t="s">
        <v>76</v>
      </c>
      <c r="BD8" s="468" t="s">
        <v>76</v>
      </c>
      <c r="BE8" s="466" t="s">
        <v>76</v>
      </c>
      <c r="BF8" s="467" t="s">
        <v>76</v>
      </c>
      <c r="BG8" s="468" t="s">
        <v>76</v>
      </c>
      <c r="BH8" s="466" t="s">
        <v>76</v>
      </c>
      <c r="BI8" s="467" t="s">
        <v>76</v>
      </c>
      <c r="BJ8" s="468" t="s">
        <v>76</v>
      </c>
      <c r="BK8" s="466" t="s">
        <v>76</v>
      </c>
      <c r="BL8" s="467" t="s">
        <v>76</v>
      </c>
      <c r="BM8" s="468" t="s">
        <v>76</v>
      </c>
      <c r="BN8" s="466" t="s">
        <v>76</v>
      </c>
      <c r="BO8" s="467" t="s">
        <v>76</v>
      </c>
      <c r="BP8" s="468" t="s">
        <v>76</v>
      </c>
      <c r="BQ8" s="466" t="s">
        <v>76</v>
      </c>
      <c r="BR8" s="467" t="s">
        <v>76</v>
      </c>
      <c r="BS8" s="468" t="s">
        <v>76</v>
      </c>
      <c r="BT8" s="466" t="s">
        <v>76</v>
      </c>
      <c r="BU8" s="467" t="s">
        <v>76</v>
      </c>
      <c r="BV8" s="468" t="s">
        <v>76</v>
      </c>
      <c r="BW8" s="466"/>
      <c r="BX8" s="467"/>
      <c r="BY8" s="468"/>
      <c r="BZ8" s="466" t="s">
        <v>76</v>
      </c>
      <c r="CA8" s="467" t="s">
        <v>76</v>
      </c>
      <c r="CB8" s="468" t="s">
        <v>76</v>
      </c>
      <c r="CC8" s="466" t="s">
        <v>76</v>
      </c>
      <c r="CD8" s="467" t="s">
        <v>76</v>
      </c>
      <c r="CE8" s="468" t="s">
        <v>76</v>
      </c>
      <c r="CF8" s="466" t="s">
        <v>76</v>
      </c>
      <c r="CG8" s="467" t="s">
        <v>76</v>
      </c>
      <c r="CH8" s="468" t="s">
        <v>76</v>
      </c>
      <c r="CI8" s="466" t="s">
        <v>76</v>
      </c>
      <c r="CJ8" s="467" t="s">
        <v>76</v>
      </c>
      <c r="CK8" s="468" t="s">
        <v>76</v>
      </c>
      <c r="CL8" s="466" t="s">
        <v>76</v>
      </c>
      <c r="CM8" s="467" t="s">
        <v>76</v>
      </c>
      <c r="CN8" s="468" t="s">
        <v>76</v>
      </c>
      <c r="CO8" s="466" t="s">
        <v>76</v>
      </c>
      <c r="CP8" s="467" t="s">
        <v>76</v>
      </c>
      <c r="CQ8" s="468" t="s">
        <v>76</v>
      </c>
      <c r="CR8" s="466" t="s">
        <v>76</v>
      </c>
      <c r="CS8" s="467" t="s">
        <v>76</v>
      </c>
      <c r="CT8" s="468" t="s">
        <v>76</v>
      </c>
      <c r="CU8" s="466" t="s">
        <v>76</v>
      </c>
      <c r="CV8" s="467" t="s">
        <v>76</v>
      </c>
      <c r="CW8" s="468" t="s">
        <v>76</v>
      </c>
      <c r="CX8" s="466"/>
      <c r="CY8" s="467"/>
      <c r="CZ8" s="468"/>
      <c r="DA8" s="466" t="s">
        <v>76</v>
      </c>
      <c r="DB8" s="467" t="s">
        <v>76</v>
      </c>
      <c r="DC8" s="468" t="s">
        <v>76</v>
      </c>
      <c r="DD8" s="466" t="s">
        <v>76</v>
      </c>
      <c r="DE8" s="467" t="s">
        <v>76</v>
      </c>
      <c r="DF8" s="468" t="s">
        <v>76</v>
      </c>
      <c r="DG8" s="466" t="s">
        <v>76</v>
      </c>
      <c r="DH8" s="467" t="s">
        <v>76</v>
      </c>
      <c r="DI8" s="468" t="s">
        <v>76</v>
      </c>
      <c r="DJ8" s="466" t="s">
        <v>76</v>
      </c>
      <c r="DK8" s="467" t="s">
        <v>76</v>
      </c>
      <c r="DL8" s="468" t="s">
        <v>76</v>
      </c>
      <c r="DM8" s="466" t="s">
        <v>76</v>
      </c>
      <c r="DN8" s="467" t="s">
        <v>76</v>
      </c>
      <c r="DO8" s="468" t="s">
        <v>76</v>
      </c>
      <c r="DP8" s="466" t="s">
        <v>76</v>
      </c>
      <c r="DQ8" s="467" t="s">
        <v>76</v>
      </c>
      <c r="DR8" s="468" t="s">
        <v>76</v>
      </c>
      <c r="DS8" s="466" t="s">
        <v>76</v>
      </c>
      <c r="DT8" s="467" t="s">
        <v>76</v>
      </c>
      <c r="DU8" s="468" t="s">
        <v>76</v>
      </c>
      <c r="DV8" s="466" t="s">
        <v>76</v>
      </c>
      <c r="DW8" s="467" t="s">
        <v>76</v>
      </c>
      <c r="DX8" s="468" t="s">
        <v>76</v>
      </c>
      <c r="DY8" s="466"/>
      <c r="DZ8" s="467"/>
      <c r="EA8" s="468"/>
      <c r="EB8" s="466" t="s">
        <v>76</v>
      </c>
      <c r="EC8" s="467" t="s">
        <v>76</v>
      </c>
      <c r="ED8" s="468" t="s">
        <v>76</v>
      </c>
      <c r="EE8" s="466" t="s">
        <v>76</v>
      </c>
      <c r="EF8" s="467" t="s">
        <v>76</v>
      </c>
      <c r="EG8" s="468" t="s">
        <v>76</v>
      </c>
      <c r="EH8" s="466" t="s">
        <v>76</v>
      </c>
      <c r="EI8" s="467" t="s">
        <v>76</v>
      </c>
      <c r="EJ8" s="468" t="s">
        <v>76</v>
      </c>
      <c r="EK8" s="466" t="s">
        <v>76</v>
      </c>
      <c r="EL8" s="467" t="s">
        <v>76</v>
      </c>
      <c r="EM8" s="468" t="s">
        <v>76</v>
      </c>
      <c r="EN8" s="466" t="s">
        <v>76</v>
      </c>
      <c r="EO8" s="467" t="s">
        <v>76</v>
      </c>
      <c r="EP8" s="468" t="s">
        <v>76</v>
      </c>
      <c r="EQ8" s="466" t="s">
        <v>76</v>
      </c>
      <c r="ER8" s="467" t="s">
        <v>76</v>
      </c>
      <c r="ES8" s="468" t="s">
        <v>76</v>
      </c>
      <c r="ET8" s="466" t="s">
        <v>76</v>
      </c>
      <c r="EU8" s="467" t="s">
        <v>76</v>
      </c>
      <c r="EV8" s="468" t="s">
        <v>76</v>
      </c>
      <c r="EW8" s="466" t="s">
        <v>76</v>
      </c>
      <c r="EX8" s="467" t="s">
        <v>76</v>
      </c>
      <c r="EY8" s="468" t="s">
        <v>76</v>
      </c>
      <c r="EZ8" s="466"/>
      <c r="FA8" s="467"/>
      <c r="FB8" s="468"/>
      <c r="FC8" s="466" t="s">
        <v>76</v>
      </c>
      <c r="FD8" s="467" t="s">
        <v>76</v>
      </c>
      <c r="FE8" s="468" t="s">
        <v>76</v>
      </c>
      <c r="FF8" s="466" t="s">
        <v>76</v>
      </c>
      <c r="FG8" s="467" t="s">
        <v>76</v>
      </c>
      <c r="FH8" s="468" t="s">
        <v>76</v>
      </c>
    </row>
    <row r="9" spans="1:164" x14ac:dyDescent="0.2">
      <c r="A9" t="s">
        <v>102</v>
      </c>
      <c r="B9" t="s">
        <v>25</v>
      </c>
      <c r="C9" s="466"/>
      <c r="D9" s="467"/>
      <c r="E9" s="468"/>
      <c r="F9" s="466">
        <v>53</v>
      </c>
      <c r="G9" s="467">
        <v>40</v>
      </c>
      <c r="H9" s="468">
        <v>47</v>
      </c>
      <c r="I9" s="466">
        <v>27564</v>
      </c>
      <c r="J9" s="467">
        <v>26468</v>
      </c>
      <c r="K9" s="468">
        <v>54032</v>
      </c>
      <c r="L9" s="466"/>
      <c r="M9" s="467"/>
      <c r="N9" s="468"/>
      <c r="O9" s="466">
        <v>57</v>
      </c>
      <c r="P9" s="467">
        <v>46</v>
      </c>
      <c r="Q9" s="468">
        <v>52</v>
      </c>
      <c r="R9" s="466">
        <v>27564</v>
      </c>
      <c r="S9" s="467">
        <v>26468</v>
      </c>
      <c r="T9" s="468">
        <v>54032</v>
      </c>
      <c r="U9" s="466"/>
      <c r="V9" s="467"/>
      <c r="W9" s="468"/>
      <c r="X9" s="469">
        <v>33.200000000000003</v>
      </c>
      <c r="Y9" s="470">
        <v>31.3</v>
      </c>
      <c r="Z9" s="471">
        <v>32.200000000000003</v>
      </c>
      <c r="AA9" s="466">
        <v>27564</v>
      </c>
      <c r="AB9" s="467">
        <v>26468</v>
      </c>
      <c r="AC9" s="468">
        <v>54032</v>
      </c>
      <c r="AD9" s="466"/>
      <c r="AE9" s="467"/>
      <c r="AF9" s="468"/>
      <c r="AG9" s="466">
        <v>59</v>
      </c>
      <c r="AH9" s="467">
        <v>45</v>
      </c>
      <c r="AI9" s="468">
        <v>52</v>
      </c>
      <c r="AJ9" s="466">
        <v>14732</v>
      </c>
      <c r="AK9" s="467">
        <v>13335</v>
      </c>
      <c r="AL9" s="468">
        <v>28067</v>
      </c>
      <c r="AM9" s="466"/>
      <c r="AN9" s="467"/>
      <c r="AO9" s="468"/>
      <c r="AP9" s="466">
        <v>62</v>
      </c>
      <c r="AQ9" s="467">
        <v>50</v>
      </c>
      <c r="AR9" s="468">
        <v>56</v>
      </c>
      <c r="AS9" s="466">
        <v>14732</v>
      </c>
      <c r="AT9" s="467">
        <v>13335</v>
      </c>
      <c r="AU9" s="468">
        <v>28067</v>
      </c>
      <c r="AV9" s="466"/>
      <c r="AW9" s="467"/>
      <c r="AX9" s="468"/>
      <c r="AY9" s="469">
        <v>34.1</v>
      </c>
      <c r="AZ9" s="470">
        <v>32.200000000000003</v>
      </c>
      <c r="BA9" s="471">
        <v>33.200000000000003</v>
      </c>
      <c r="BB9" s="466">
        <v>14732</v>
      </c>
      <c r="BC9" s="467">
        <v>13335</v>
      </c>
      <c r="BD9" s="468">
        <v>28067</v>
      </c>
      <c r="BE9" s="466"/>
      <c r="BF9" s="467"/>
      <c r="BG9" s="468"/>
      <c r="BH9" s="466">
        <v>54</v>
      </c>
      <c r="BI9" s="467">
        <v>44</v>
      </c>
      <c r="BJ9" s="468">
        <v>49</v>
      </c>
      <c r="BK9" s="466">
        <v>1179</v>
      </c>
      <c r="BL9" s="467">
        <v>1104</v>
      </c>
      <c r="BM9" s="468">
        <v>2283</v>
      </c>
      <c r="BN9" s="466"/>
      <c r="BO9" s="467"/>
      <c r="BP9" s="468"/>
      <c r="BQ9" s="466">
        <v>56</v>
      </c>
      <c r="BR9" s="467">
        <v>48</v>
      </c>
      <c r="BS9" s="468">
        <v>52</v>
      </c>
      <c r="BT9" s="466">
        <v>1179</v>
      </c>
      <c r="BU9" s="467">
        <v>1104</v>
      </c>
      <c r="BV9" s="468">
        <v>2283</v>
      </c>
      <c r="BW9" s="466"/>
      <c r="BX9" s="467"/>
      <c r="BY9" s="468"/>
      <c r="BZ9" s="469">
        <v>33.9</v>
      </c>
      <c r="CA9" s="470">
        <v>32.299999999999997</v>
      </c>
      <c r="CB9" s="471">
        <v>33.1</v>
      </c>
      <c r="CC9" s="466">
        <v>1179</v>
      </c>
      <c r="CD9" s="467">
        <v>1104</v>
      </c>
      <c r="CE9" s="468">
        <v>2283</v>
      </c>
      <c r="CF9" s="466"/>
      <c r="CG9" s="467"/>
      <c r="CH9" s="468"/>
      <c r="CI9" s="466">
        <v>62</v>
      </c>
      <c r="CJ9" s="467">
        <v>46</v>
      </c>
      <c r="CK9" s="468">
        <v>54</v>
      </c>
      <c r="CL9" s="466">
        <v>15644</v>
      </c>
      <c r="CM9" s="467">
        <v>14778</v>
      </c>
      <c r="CN9" s="468">
        <v>30422</v>
      </c>
      <c r="CO9" s="466"/>
      <c r="CP9" s="467"/>
      <c r="CQ9" s="468"/>
      <c r="CR9" s="466">
        <v>64</v>
      </c>
      <c r="CS9" s="467">
        <v>50</v>
      </c>
      <c r="CT9" s="468">
        <v>57</v>
      </c>
      <c r="CU9" s="466">
        <v>15644</v>
      </c>
      <c r="CV9" s="467">
        <v>14778</v>
      </c>
      <c r="CW9" s="468">
        <v>30422</v>
      </c>
      <c r="CX9" s="466"/>
      <c r="CY9" s="467"/>
      <c r="CZ9" s="468"/>
      <c r="DA9" s="469">
        <v>35</v>
      </c>
      <c r="DB9" s="470">
        <v>32.9</v>
      </c>
      <c r="DC9" s="471">
        <v>34</v>
      </c>
      <c r="DD9" s="466">
        <v>15644</v>
      </c>
      <c r="DE9" s="467">
        <v>14778</v>
      </c>
      <c r="DF9" s="468">
        <v>30422</v>
      </c>
      <c r="DG9" s="466"/>
      <c r="DH9" s="467"/>
      <c r="DI9" s="468"/>
      <c r="DJ9" s="466">
        <v>62</v>
      </c>
      <c r="DK9" s="467">
        <v>47</v>
      </c>
      <c r="DL9" s="468">
        <v>55</v>
      </c>
      <c r="DM9" s="466">
        <v>206142</v>
      </c>
      <c r="DN9" s="467">
        <v>200486</v>
      </c>
      <c r="DO9" s="468">
        <v>406628</v>
      </c>
      <c r="DP9" s="466"/>
      <c r="DQ9" s="467"/>
      <c r="DR9" s="468"/>
      <c r="DS9" s="466">
        <v>64</v>
      </c>
      <c r="DT9" s="467">
        <v>50</v>
      </c>
      <c r="DU9" s="468">
        <v>57</v>
      </c>
      <c r="DV9" s="466">
        <v>206142</v>
      </c>
      <c r="DW9" s="467">
        <v>200486</v>
      </c>
      <c r="DX9" s="468">
        <v>406628</v>
      </c>
      <c r="DY9" s="466"/>
      <c r="DZ9" s="467"/>
      <c r="EA9" s="468"/>
      <c r="EB9" s="469">
        <v>35</v>
      </c>
      <c r="EC9" s="470">
        <v>33</v>
      </c>
      <c r="ED9" s="471">
        <v>34</v>
      </c>
      <c r="EE9" s="466">
        <v>206142</v>
      </c>
      <c r="EF9" s="467">
        <v>200486</v>
      </c>
      <c r="EG9" s="468">
        <v>406628</v>
      </c>
      <c r="EH9" s="466"/>
      <c r="EI9" s="467"/>
      <c r="EJ9" s="468"/>
      <c r="EK9" s="466">
        <v>61</v>
      </c>
      <c r="EL9" s="467">
        <v>46</v>
      </c>
      <c r="EM9" s="468">
        <v>53</v>
      </c>
      <c r="EN9" s="466">
        <v>287865</v>
      </c>
      <c r="EO9" s="467">
        <v>278211</v>
      </c>
      <c r="EP9" s="468">
        <v>566076</v>
      </c>
      <c r="EQ9" s="466"/>
      <c r="ER9" s="467"/>
      <c r="ES9" s="468"/>
      <c r="ET9" s="466">
        <v>63</v>
      </c>
      <c r="EU9" s="467">
        <v>49</v>
      </c>
      <c r="EV9" s="468">
        <v>56</v>
      </c>
      <c r="EW9" s="466">
        <v>287865</v>
      </c>
      <c r="EX9" s="467">
        <v>278211</v>
      </c>
      <c r="EY9" s="468">
        <v>566076</v>
      </c>
      <c r="EZ9" s="466"/>
      <c r="FA9" s="467"/>
      <c r="FB9" s="468"/>
      <c r="FC9" s="469">
        <v>34.700000000000003</v>
      </c>
      <c r="FD9" s="470">
        <v>32.700000000000003</v>
      </c>
      <c r="FE9" s="471">
        <v>33.700000000000003</v>
      </c>
      <c r="FF9" s="466">
        <v>287865</v>
      </c>
      <c r="FG9" s="467">
        <v>278211</v>
      </c>
      <c r="FH9" s="468">
        <v>566076</v>
      </c>
    </row>
    <row r="10" spans="1:164" x14ac:dyDescent="0.2">
      <c r="B10" t="s">
        <v>103</v>
      </c>
      <c r="C10" s="466"/>
      <c r="D10" s="467"/>
      <c r="E10" s="468"/>
      <c r="F10" s="466">
        <v>15</v>
      </c>
      <c r="G10" s="467">
        <v>11</v>
      </c>
      <c r="H10" s="468">
        <v>13</v>
      </c>
      <c r="I10" s="466">
        <v>1044</v>
      </c>
      <c r="J10" s="467">
        <v>1900</v>
      </c>
      <c r="K10" s="468">
        <v>2944</v>
      </c>
      <c r="L10" s="466"/>
      <c r="M10" s="467"/>
      <c r="N10" s="468"/>
      <c r="O10" s="466">
        <v>18</v>
      </c>
      <c r="P10" s="467">
        <v>14</v>
      </c>
      <c r="Q10" s="468">
        <v>15</v>
      </c>
      <c r="R10" s="466">
        <v>1044</v>
      </c>
      <c r="S10" s="467">
        <v>1900</v>
      </c>
      <c r="T10" s="468">
        <v>2944</v>
      </c>
      <c r="U10" s="466"/>
      <c r="V10" s="467"/>
      <c r="W10" s="468"/>
      <c r="X10" s="469">
        <v>25.6</v>
      </c>
      <c r="Y10" s="470">
        <v>24.7</v>
      </c>
      <c r="Z10" s="471">
        <v>25</v>
      </c>
      <c r="AA10" s="466">
        <v>1044</v>
      </c>
      <c r="AB10" s="467">
        <v>1900</v>
      </c>
      <c r="AC10" s="468">
        <v>2944</v>
      </c>
      <c r="AD10" s="466"/>
      <c r="AE10" s="467"/>
      <c r="AF10" s="468"/>
      <c r="AG10" s="466">
        <v>22</v>
      </c>
      <c r="AH10" s="467">
        <v>15</v>
      </c>
      <c r="AI10" s="468">
        <v>18</v>
      </c>
      <c r="AJ10" s="466">
        <v>576</v>
      </c>
      <c r="AK10" s="467">
        <v>1173</v>
      </c>
      <c r="AL10" s="468">
        <v>1749</v>
      </c>
      <c r="AM10" s="466"/>
      <c r="AN10" s="467"/>
      <c r="AO10" s="468"/>
      <c r="AP10" s="466">
        <v>24</v>
      </c>
      <c r="AQ10" s="467">
        <v>18</v>
      </c>
      <c r="AR10" s="468">
        <v>20</v>
      </c>
      <c r="AS10" s="466">
        <v>576</v>
      </c>
      <c r="AT10" s="467">
        <v>1173</v>
      </c>
      <c r="AU10" s="468">
        <v>1749</v>
      </c>
      <c r="AV10" s="466"/>
      <c r="AW10" s="467"/>
      <c r="AX10" s="468"/>
      <c r="AY10" s="469">
        <v>28</v>
      </c>
      <c r="AZ10" s="470">
        <v>26.7</v>
      </c>
      <c r="BA10" s="471">
        <v>27.1</v>
      </c>
      <c r="BB10" s="466">
        <v>576</v>
      </c>
      <c r="BC10" s="467">
        <v>1173</v>
      </c>
      <c r="BD10" s="468">
        <v>1749</v>
      </c>
      <c r="BE10" s="466"/>
      <c r="BF10" s="467"/>
      <c r="BG10" s="468"/>
      <c r="BH10" s="466">
        <v>21</v>
      </c>
      <c r="BI10" s="467">
        <v>16</v>
      </c>
      <c r="BJ10" s="468">
        <v>18</v>
      </c>
      <c r="BK10" s="466">
        <v>39</v>
      </c>
      <c r="BL10" s="467">
        <v>63</v>
      </c>
      <c r="BM10" s="468">
        <v>102</v>
      </c>
      <c r="BN10" s="466"/>
      <c r="BO10" s="467"/>
      <c r="BP10" s="468"/>
      <c r="BQ10" s="466">
        <v>23</v>
      </c>
      <c r="BR10" s="467">
        <v>21</v>
      </c>
      <c r="BS10" s="468">
        <v>22</v>
      </c>
      <c r="BT10" s="466">
        <v>39</v>
      </c>
      <c r="BU10" s="467">
        <v>63</v>
      </c>
      <c r="BV10" s="468">
        <v>102</v>
      </c>
      <c r="BW10" s="466"/>
      <c r="BX10" s="467"/>
      <c r="BY10" s="468"/>
      <c r="BZ10" s="469">
        <v>28</v>
      </c>
      <c r="CA10" s="470">
        <v>26.3</v>
      </c>
      <c r="CB10" s="471">
        <v>26.9</v>
      </c>
      <c r="CC10" s="466">
        <v>39</v>
      </c>
      <c r="CD10" s="467">
        <v>63</v>
      </c>
      <c r="CE10" s="468">
        <v>102</v>
      </c>
      <c r="CF10" s="466"/>
      <c r="CG10" s="467"/>
      <c r="CH10" s="468"/>
      <c r="CI10" s="466">
        <v>23</v>
      </c>
      <c r="CJ10" s="467">
        <v>14</v>
      </c>
      <c r="CK10" s="468">
        <v>17</v>
      </c>
      <c r="CL10" s="466">
        <v>473</v>
      </c>
      <c r="CM10" s="467">
        <v>955</v>
      </c>
      <c r="CN10" s="468">
        <v>1428</v>
      </c>
      <c r="CO10" s="466"/>
      <c r="CP10" s="467"/>
      <c r="CQ10" s="468"/>
      <c r="CR10" s="466">
        <v>24</v>
      </c>
      <c r="CS10" s="467">
        <v>16</v>
      </c>
      <c r="CT10" s="468">
        <v>19</v>
      </c>
      <c r="CU10" s="466">
        <v>473</v>
      </c>
      <c r="CV10" s="467">
        <v>955</v>
      </c>
      <c r="CW10" s="468">
        <v>1428</v>
      </c>
      <c r="CX10" s="466"/>
      <c r="CY10" s="467"/>
      <c r="CZ10" s="468"/>
      <c r="DA10" s="469">
        <v>28.3</v>
      </c>
      <c r="DB10" s="470">
        <v>26.7</v>
      </c>
      <c r="DC10" s="471">
        <v>27.2</v>
      </c>
      <c r="DD10" s="466">
        <v>473</v>
      </c>
      <c r="DE10" s="467">
        <v>955</v>
      </c>
      <c r="DF10" s="468">
        <v>1428</v>
      </c>
      <c r="DG10" s="466"/>
      <c r="DH10" s="467"/>
      <c r="DI10" s="468"/>
      <c r="DJ10" s="466">
        <v>20</v>
      </c>
      <c r="DK10" s="467">
        <v>13</v>
      </c>
      <c r="DL10" s="468">
        <v>16</v>
      </c>
      <c r="DM10" s="466">
        <v>6030</v>
      </c>
      <c r="DN10" s="467">
        <v>12330</v>
      </c>
      <c r="DO10" s="468">
        <v>18360</v>
      </c>
      <c r="DP10" s="466"/>
      <c r="DQ10" s="467"/>
      <c r="DR10" s="468"/>
      <c r="DS10" s="466">
        <v>21</v>
      </c>
      <c r="DT10" s="467">
        <v>15</v>
      </c>
      <c r="DU10" s="468">
        <v>17</v>
      </c>
      <c r="DV10" s="466">
        <v>6030</v>
      </c>
      <c r="DW10" s="467">
        <v>12330</v>
      </c>
      <c r="DX10" s="468">
        <v>18360</v>
      </c>
      <c r="DY10" s="466"/>
      <c r="DZ10" s="467"/>
      <c r="EA10" s="468"/>
      <c r="EB10" s="469">
        <v>27.6</v>
      </c>
      <c r="EC10" s="470">
        <v>26.6</v>
      </c>
      <c r="ED10" s="471">
        <v>26.9</v>
      </c>
      <c r="EE10" s="466">
        <v>6030</v>
      </c>
      <c r="EF10" s="467">
        <v>12330</v>
      </c>
      <c r="EG10" s="468">
        <v>18360</v>
      </c>
      <c r="EH10" s="466"/>
      <c r="EI10" s="467"/>
      <c r="EJ10" s="468"/>
      <c r="EK10" s="466">
        <v>20</v>
      </c>
      <c r="EL10" s="467">
        <v>13</v>
      </c>
      <c r="EM10" s="468">
        <v>15</v>
      </c>
      <c r="EN10" s="466">
        <v>9083</v>
      </c>
      <c r="EO10" s="467">
        <v>18168</v>
      </c>
      <c r="EP10" s="468">
        <v>27251</v>
      </c>
      <c r="EQ10" s="466"/>
      <c r="ER10" s="467"/>
      <c r="ES10" s="468"/>
      <c r="ET10" s="466">
        <v>21</v>
      </c>
      <c r="EU10" s="467">
        <v>15</v>
      </c>
      <c r="EV10" s="468">
        <v>17</v>
      </c>
      <c r="EW10" s="466">
        <v>9083</v>
      </c>
      <c r="EX10" s="467">
        <v>18168</v>
      </c>
      <c r="EY10" s="468">
        <v>27251</v>
      </c>
      <c r="EZ10" s="466"/>
      <c r="FA10" s="467"/>
      <c r="FB10" s="468"/>
      <c r="FC10" s="469">
        <v>27.4</v>
      </c>
      <c r="FD10" s="470">
        <v>26.3</v>
      </c>
      <c r="FE10" s="471">
        <v>26.6</v>
      </c>
      <c r="FF10" s="466">
        <v>9083</v>
      </c>
      <c r="FG10" s="467">
        <v>18168</v>
      </c>
      <c r="FH10" s="468">
        <v>27251</v>
      </c>
    </row>
    <row r="11" spans="1:164" x14ac:dyDescent="0.2">
      <c r="B11" t="s">
        <v>104</v>
      </c>
      <c r="C11" s="466"/>
      <c r="D11" s="467"/>
      <c r="E11" s="468"/>
      <c r="F11" s="466">
        <v>14</v>
      </c>
      <c r="G11" s="467">
        <v>9</v>
      </c>
      <c r="H11" s="468">
        <v>10</v>
      </c>
      <c r="I11" s="466">
        <v>694</v>
      </c>
      <c r="J11" s="467">
        <v>1853</v>
      </c>
      <c r="K11" s="468">
        <v>2547</v>
      </c>
      <c r="L11" s="466"/>
      <c r="M11" s="467"/>
      <c r="N11" s="468"/>
      <c r="O11" s="466">
        <v>15</v>
      </c>
      <c r="P11" s="467">
        <v>10</v>
      </c>
      <c r="Q11" s="468">
        <v>11</v>
      </c>
      <c r="R11" s="466">
        <v>694</v>
      </c>
      <c r="S11" s="467">
        <v>1853</v>
      </c>
      <c r="T11" s="468">
        <v>2547</v>
      </c>
      <c r="U11" s="466"/>
      <c r="V11" s="467"/>
      <c r="W11" s="468"/>
      <c r="X11" s="469">
        <v>24.3</v>
      </c>
      <c r="Y11" s="470">
        <v>23</v>
      </c>
      <c r="Z11" s="471">
        <v>23.4</v>
      </c>
      <c r="AA11" s="466">
        <v>694</v>
      </c>
      <c r="AB11" s="467">
        <v>1853</v>
      </c>
      <c r="AC11" s="468">
        <v>2547</v>
      </c>
      <c r="AD11" s="466"/>
      <c r="AE11" s="467"/>
      <c r="AF11" s="468"/>
      <c r="AG11" s="466">
        <v>16</v>
      </c>
      <c r="AH11" s="467">
        <v>11</v>
      </c>
      <c r="AI11" s="468">
        <v>12</v>
      </c>
      <c r="AJ11" s="466">
        <v>469</v>
      </c>
      <c r="AK11" s="467">
        <v>1351</v>
      </c>
      <c r="AL11" s="468">
        <v>1820</v>
      </c>
      <c r="AM11" s="466"/>
      <c r="AN11" s="467"/>
      <c r="AO11" s="468"/>
      <c r="AP11" s="466">
        <v>17</v>
      </c>
      <c r="AQ11" s="467">
        <v>12</v>
      </c>
      <c r="AR11" s="468">
        <v>14</v>
      </c>
      <c r="AS11" s="466">
        <v>469</v>
      </c>
      <c r="AT11" s="467">
        <v>1351</v>
      </c>
      <c r="AU11" s="468">
        <v>1820</v>
      </c>
      <c r="AV11" s="466"/>
      <c r="AW11" s="467"/>
      <c r="AX11" s="468"/>
      <c r="AY11" s="469">
        <v>25.4</v>
      </c>
      <c r="AZ11" s="470">
        <v>24.2</v>
      </c>
      <c r="BA11" s="471">
        <v>24.5</v>
      </c>
      <c r="BB11" s="466">
        <v>469</v>
      </c>
      <c r="BC11" s="467">
        <v>1351</v>
      </c>
      <c r="BD11" s="468">
        <v>1820</v>
      </c>
      <c r="BE11" s="466"/>
      <c r="BF11" s="467"/>
      <c r="BG11" s="468"/>
      <c r="BH11" s="466">
        <v>27</v>
      </c>
      <c r="BI11" s="467">
        <v>14</v>
      </c>
      <c r="BJ11" s="468">
        <v>16</v>
      </c>
      <c r="BK11" s="466">
        <v>22</v>
      </c>
      <c r="BL11" s="467">
        <v>88</v>
      </c>
      <c r="BM11" s="468">
        <v>110</v>
      </c>
      <c r="BN11" s="466"/>
      <c r="BO11" s="467"/>
      <c r="BP11" s="468"/>
      <c r="BQ11" s="466">
        <v>27</v>
      </c>
      <c r="BR11" s="467">
        <v>16</v>
      </c>
      <c r="BS11" s="468">
        <v>18</v>
      </c>
      <c r="BT11" s="466">
        <v>22</v>
      </c>
      <c r="BU11" s="467">
        <v>88</v>
      </c>
      <c r="BV11" s="468">
        <v>110</v>
      </c>
      <c r="BW11" s="466"/>
      <c r="BX11" s="467"/>
      <c r="BY11" s="468"/>
      <c r="BZ11" s="469">
        <v>24.9</v>
      </c>
      <c r="CA11" s="470">
        <v>24.4</v>
      </c>
      <c r="CB11" s="471">
        <v>24.5</v>
      </c>
      <c r="CC11" s="466">
        <v>22</v>
      </c>
      <c r="CD11" s="467">
        <v>88</v>
      </c>
      <c r="CE11" s="468">
        <v>110</v>
      </c>
      <c r="CF11" s="466"/>
      <c r="CG11" s="467"/>
      <c r="CH11" s="468"/>
      <c r="CI11" s="466">
        <v>22</v>
      </c>
      <c r="CJ11" s="467">
        <v>11</v>
      </c>
      <c r="CK11" s="468">
        <v>14</v>
      </c>
      <c r="CL11" s="466">
        <v>427</v>
      </c>
      <c r="CM11" s="467">
        <v>1032</v>
      </c>
      <c r="CN11" s="468">
        <v>1459</v>
      </c>
      <c r="CO11" s="466"/>
      <c r="CP11" s="467"/>
      <c r="CQ11" s="468"/>
      <c r="CR11" s="466">
        <v>22</v>
      </c>
      <c r="CS11" s="467">
        <v>13</v>
      </c>
      <c r="CT11" s="468">
        <v>15</v>
      </c>
      <c r="CU11" s="466">
        <v>427</v>
      </c>
      <c r="CV11" s="467">
        <v>1032</v>
      </c>
      <c r="CW11" s="468">
        <v>1459</v>
      </c>
      <c r="CX11" s="466"/>
      <c r="CY11" s="467"/>
      <c r="CZ11" s="468"/>
      <c r="DA11" s="469">
        <v>26.9</v>
      </c>
      <c r="DB11" s="470">
        <v>24.9</v>
      </c>
      <c r="DC11" s="471">
        <v>25.5</v>
      </c>
      <c r="DD11" s="466">
        <v>427</v>
      </c>
      <c r="DE11" s="467">
        <v>1032</v>
      </c>
      <c r="DF11" s="468">
        <v>1459</v>
      </c>
      <c r="DG11" s="466"/>
      <c r="DH11" s="467"/>
      <c r="DI11" s="468"/>
      <c r="DJ11" s="466">
        <v>20</v>
      </c>
      <c r="DK11" s="467">
        <v>13</v>
      </c>
      <c r="DL11" s="468">
        <v>15</v>
      </c>
      <c r="DM11" s="466">
        <v>5533</v>
      </c>
      <c r="DN11" s="467">
        <v>14072</v>
      </c>
      <c r="DO11" s="468">
        <v>19605</v>
      </c>
      <c r="DP11" s="466"/>
      <c r="DQ11" s="467"/>
      <c r="DR11" s="468"/>
      <c r="DS11" s="466">
        <v>21</v>
      </c>
      <c r="DT11" s="467">
        <v>14</v>
      </c>
      <c r="DU11" s="468">
        <v>16</v>
      </c>
      <c r="DV11" s="466">
        <v>5533</v>
      </c>
      <c r="DW11" s="467">
        <v>14072</v>
      </c>
      <c r="DX11" s="468">
        <v>19605</v>
      </c>
      <c r="DY11" s="466"/>
      <c r="DZ11" s="467"/>
      <c r="EA11" s="468"/>
      <c r="EB11" s="469">
        <v>26.9</v>
      </c>
      <c r="EC11" s="470">
        <v>25.5</v>
      </c>
      <c r="ED11" s="471">
        <v>25.9</v>
      </c>
      <c r="EE11" s="466">
        <v>5533</v>
      </c>
      <c r="EF11" s="467">
        <v>14072</v>
      </c>
      <c r="EG11" s="468">
        <v>19605</v>
      </c>
      <c r="EH11" s="466"/>
      <c r="EI11" s="467"/>
      <c r="EJ11" s="468"/>
      <c r="EK11" s="466">
        <v>19</v>
      </c>
      <c r="EL11" s="467">
        <v>12</v>
      </c>
      <c r="EM11" s="468">
        <v>14</v>
      </c>
      <c r="EN11" s="466">
        <v>7802</v>
      </c>
      <c r="EO11" s="467">
        <v>20091</v>
      </c>
      <c r="EP11" s="468">
        <v>27893</v>
      </c>
      <c r="EQ11" s="466"/>
      <c r="ER11" s="467"/>
      <c r="ES11" s="468"/>
      <c r="ET11" s="466">
        <v>20</v>
      </c>
      <c r="EU11" s="467">
        <v>13</v>
      </c>
      <c r="EV11" s="468">
        <v>15</v>
      </c>
      <c r="EW11" s="466">
        <v>7802</v>
      </c>
      <c r="EX11" s="467">
        <v>20091</v>
      </c>
      <c r="EY11" s="468">
        <v>27893</v>
      </c>
      <c r="EZ11" s="466"/>
      <c r="FA11" s="467"/>
      <c r="FB11" s="468"/>
      <c r="FC11" s="469">
        <v>26.5</v>
      </c>
      <c r="FD11" s="470">
        <v>25</v>
      </c>
      <c r="FE11" s="471">
        <v>25.4</v>
      </c>
      <c r="FF11" s="466">
        <v>7802</v>
      </c>
      <c r="FG11" s="467">
        <v>20091</v>
      </c>
      <c r="FH11" s="468">
        <v>27893</v>
      </c>
    </row>
    <row r="12" spans="1:164" x14ac:dyDescent="0.2">
      <c r="B12" t="s">
        <v>27</v>
      </c>
      <c r="C12" s="466"/>
      <c r="D12" s="467"/>
      <c r="E12" s="468"/>
      <c r="F12" s="466">
        <v>15</v>
      </c>
      <c r="G12" s="467">
        <v>10</v>
      </c>
      <c r="H12" s="468">
        <v>11</v>
      </c>
      <c r="I12" s="466">
        <v>1738</v>
      </c>
      <c r="J12" s="467">
        <v>3753</v>
      </c>
      <c r="K12" s="468">
        <v>5491</v>
      </c>
      <c r="L12" s="466"/>
      <c r="M12" s="467"/>
      <c r="N12" s="468"/>
      <c r="O12" s="466">
        <v>17</v>
      </c>
      <c r="P12" s="467">
        <v>12</v>
      </c>
      <c r="Q12" s="468">
        <v>13</v>
      </c>
      <c r="R12" s="466">
        <v>1738</v>
      </c>
      <c r="S12" s="467">
        <v>3753</v>
      </c>
      <c r="T12" s="468">
        <v>5491</v>
      </c>
      <c r="U12" s="466"/>
      <c r="V12" s="467"/>
      <c r="W12" s="468"/>
      <c r="X12" s="469">
        <v>25.1</v>
      </c>
      <c r="Y12" s="470">
        <v>23.9</v>
      </c>
      <c r="Z12" s="471">
        <v>24.3</v>
      </c>
      <c r="AA12" s="466">
        <v>1738</v>
      </c>
      <c r="AB12" s="467">
        <v>3753</v>
      </c>
      <c r="AC12" s="468">
        <v>5491</v>
      </c>
      <c r="AD12" s="466"/>
      <c r="AE12" s="467"/>
      <c r="AF12" s="468"/>
      <c r="AG12" s="466">
        <v>19</v>
      </c>
      <c r="AH12" s="467">
        <v>13</v>
      </c>
      <c r="AI12" s="468">
        <v>15</v>
      </c>
      <c r="AJ12" s="466">
        <v>1045</v>
      </c>
      <c r="AK12" s="467">
        <v>2524</v>
      </c>
      <c r="AL12" s="468">
        <v>3569</v>
      </c>
      <c r="AM12" s="466"/>
      <c r="AN12" s="467"/>
      <c r="AO12" s="468"/>
      <c r="AP12" s="466">
        <v>21</v>
      </c>
      <c r="AQ12" s="467">
        <v>15</v>
      </c>
      <c r="AR12" s="468">
        <v>17</v>
      </c>
      <c r="AS12" s="466">
        <v>1045</v>
      </c>
      <c r="AT12" s="467">
        <v>2524</v>
      </c>
      <c r="AU12" s="468">
        <v>3569</v>
      </c>
      <c r="AV12" s="466"/>
      <c r="AW12" s="467"/>
      <c r="AX12" s="468"/>
      <c r="AY12" s="469">
        <v>26.8</v>
      </c>
      <c r="AZ12" s="470">
        <v>25.3</v>
      </c>
      <c r="BA12" s="471">
        <v>25.8</v>
      </c>
      <c r="BB12" s="466">
        <v>1045</v>
      </c>
      <c r="BC12" s="467">
        <v>2524</v>
      </c>
      <c r="BD12" s="468">
        <v>3569</v>
      </c>
      <c r="BE12" s="466"/>
      <c r="BF12" s="467"/>
      <c r="BG12" s="468"/>
      <c r="BH12" s="466">
        <v>23</v>
      </c>
      <c r="BI12" s="467">
        <v>15</v>
      </c>
      <c r="BJ12" s="468">
        <v>17</v>
      </c>
      <c r="BK12" s="466">
        <v>61</v>
      </c>
      <c r="BL12" s="467">
        <v>151</v>
      </c>
      <c r="BM12" s="468">
        <v>212</v>
      </c>
      <c r="BN12" s="466"/>
      <c r="BO12" s="467"/>
      <c r="BP12" s="468"/>
      <c r="BQ12" s="466">
        <v>25</v>
      </c>
      <c r="BR12" s="467">
        <v>18</v>
      </c>
      <c r="BS12" s="468">
        <v>20</v>
      </c>
      <c r="BT12" s="466">
        <v>61</v>
      </c>
      <c r="BU12" s="467">
        <v>151</v>
      </c>
      <c r="BV12" s="468">
        <v>212</v>
      </c>
      <c r="BW12" s="466"/>
      <c r="BX12" s="467"/>
      <c r="BY12" s="468"/>
      <c r="BZ12" s="469">
        <v>26.9</v>
      </c>
      <c r="CA12" s="470">
        <v>25.2</v>
      </c>
      <c r="CB12" s="471">
        <v>25.7</v>
      </c>
      <c r="CC12" s="466">
        <v>61</v>
      </c>
      <c r="CD12" s="467">
        <v>151</v>
      </c>
      <c r="CE12" s="468">
        <v>212</v>
      </c>
      <c r="CF12" s="466"/>
      <c r="CG12" s="467"/>
      <c r="CH12" s="468"/>
      <c r="CI12" s="466">
        <v>22</v>
      </c>
      <c r="CJ12" s="467">
        <v>13</v>
      </c>
      <c r="CK12" s="468">
        <v>16</v>
      </c>
      <c r="CL12" s="466">
        <v>900</v>
      </c>
      <c r="CM12" s="467">
        <v>1987</v>
      </c>
      <c r="CN12" s="468">
        <v>2887</v>
      </c>
      <c r="CO12" s="466"/>
      <c r="CP12" s="467"/>
      <c r="CQ12" s="468"/>
      <c r="CR12" s="466">
        <v>23</v>
      </c>
      <c r="CS12" s="467">
        <v>14</v>
      </c>
      <c r="CT12" s="468">
        <v>17</v>
      </c>
      <c r="CU12" s="466">
        <v>900</v>
      </c>
      <c r="CV12" s="467">
        <v>1987</v>
      </c>
      <c r="CW12" s="468">
        <v>2887</v>
      </c>
      <c r="CX12" s="466"/>
      <c r="CY12" s="467"/>
      <c r="CZ12" s="468"/>
      <c r="DA12" s="469">
        <v>27.6</v>
      </c>
      <c r="DB12" s="470">
        <v>25.7</v>
      </c>
      <c r="DC12" s="471">
        <v>26.3</v>
      </c>
      <c r="DD12" s="466">
        <v>900</v>
      </c>
      <c r="DE12" s="467">
        <v>1987</v>
      </c>
      <c r="DF12" s="468">
        <v>2887</v>
      </c>
      <c r="DG12" s="466"/>
      <c r="DH12" s="467"/>
      <c r="DI12" s="468"/>
      <c r="DJ12" s="466">
        <v>20</v>
      </c>
      <c r="DK12" s="467">
        <v>13</v>
      </c>
      <c r="DL12" s="468">
        <v>15</v>
      </c>
      <c r="DM12" s="466">
        <v>11563</v>
      </c>
      <c r="DN12" s="467">
        <v>26402</v>
      </c>
      <c r="DO12" s="468">
        <v>37965</v>
      </c>
      <c r="DP12" s="466"/>
      <c r="DQ12" s="467"/>
      <c r="DR12" s="468"/>
      <c r="DS12" s="466">
        <v>21</v>
      </c>
      <c r="DT12" s="467">
        <v>14</v>
      </c>
      <c r="DU12" s="468">
        <v>17</v>
      </c>
      <c r="DV12" s="466">
        <v>11563</v>
      </c>
      <c r="DW12" s="467">
        <v>26402</v>
      </c>
      <c r="DX12" s="468">
        <v>37965</v>
      </c>
      <c r="DY12" s="466"/>
      <c r="DZ12" s="467"/>
      <c r="EA12" s="468"/>
      <c r="EB12" s="469">
        <v>27.3</v>
      </c>
      <c r="EC12" s="470">
        <v>26</v>
      </c>
      <c r="ED12" s="471">
        <v>26.4</v>
      </c>
      <c r="EE12" s="466">
        <v>11563</v>
      </c>
      <c r="EF12" s="467">
        <v>26402</v>
      </c>
      <c r="EG12" s="468">
        <v>37965</v>
      </c>
      <c r="EH12" s="466"/>
      <c r="EI12" s="467"/>
      <c r="EJ12" s="468"/>
      <c r="EK12" s="466">
        <v>19</v>
      </c>
      <c r="EL12" s="467">
        <v>12</v>
      </c>
      <c r="EM12" s="468">
        <v>14</v>
      </c>
      <c r="EN12" s="466">
        <v>16885</v>
      </c>
      <c r="EO12" s="467">
        <v>38259</v>
      </c>
      <c r="EP12" s="468">
        <v>55144</v>
      </c>
      <c r="EQ12" s="466"/>
      <c r="ER12" s="467"/>
      <c r="ES12" s="468"/>
      <c r="ET12" s="466">
        <v>20</v>
      </c>
      <c r="EU12" s="467">
        <v>14</v>
      </c>
      <c r="EV12" s="468">
        <v>16</v>
      </c>
      <c r="EW12" s="466">
        <v>16885</v>
      </c>
      <c r="EX12" s="467">
        <v>38259</v>
      </c>
      <c r="EY12" s="468">
        <v>55144</v>
      </c>
      <c r="EZ12" s="466"/>
      <c r="FA12" s="467"/>
      <c r="FB12" s="468"/>
      <c r="FC12" s="469">
        <v>27</v>
      </c>
      <c r="FD12" s="470">
        <v>25.6</v>
      </c>
      <c r="FE12" s="471">
        <v>26</v>
      </c>
      <c r="FF12" s="466">
        <v>16885</v>
      </c>
      <c r="FG12" s="467">
        <v>38259</v>
      </c>
      <c r="FH12" s="468">
        <v>55144</v>
      </c>
    </row>
    <row r="13" spans="1:164" x14ac:dyDescent="0.2">
      <c r="B13" t="s">
        <v>30</v>
      </c>
      <c r="C13" s="466"/>
      <c r="D13" s="467"/>
      <c r="E13" s="468"/>
      <c r="F13" s="466">
        <v>2</v>
      </c>
      <c r="G13" s="467">
        <v>1</v>
      </c>
      <c r="H13" s="468">
        <v>1</v>
      </c>
      <c r="I13" s="466">
        <v>262</v>
      </c>
      <c r="J13" s="467">
        <v>577</v>
      </c>
      <c r="K13" s="468">
        <v>839</v>
      </c>
      <c r="L13" s="466"/>
      <c r="M13" s="467"/>
      <c r="N13" s="468"/>
      <c r="O13" s="466">
        <v>2</v>
      </c>
      <c r="P13" s="467">
        <v>1</v>
      </c>
      <c r="Q13" s="468">
        <v>1</v>
      </c>
      <c r="R13" s="466">
        <v>262</v>
      </c>
      <c r="S13" s="467">
        <v>577</v>
      </c>
      <c r="T13" s="468">
        <v>839</v>
      </c>
      <c r="U13" s="466"/>
      <c r="V13" s="467"/>
      <c r="W13" s="468"/>
      <c r="X13" s="469">
        <v>18.8</v>
      </c>
      <c r="Y13" s="470">
        <v>18.600000000000001</v>
      </c>
      <c r="Z13" s="471">
        <v>18.7</v>
      </c>
      <c r="AA13" s="466">
        <v>262</v>
      </c>
      <c r="AB13" s="467">
        <v>577</v>
      </c>
      <c r="AC13" s="468">
        <v>839</v>
      </c>
      <c r="AD13" s="466"/>
      <c r="AE13" s="467"/>
      <c r="AF13" s="468"/>
      <c r="AG13" s="466">
        <v>2</v>
      </c>
      <c r="AH13" s="467">
        <v>1</v>
      </c>
      <c r="AI13" s="468">
        <v>1</v>
      </c>
      <c r="AJ13" s="466">
        <v>153</v>
      </c>
      <c r="AK13" s="467">
        <v>432</v>
      </c>
      <c r="AL13" s="468">
        <v>585</v>
      </c>
      <c r="AM13" s="466"/>
      <c r="AN13" s="467"/>
      <c r="AO13" s="468"/>
      <c r="AP13" s="466">
        <v>3</v>
      </c>
      <c r="AQ13" s="467">
        <v>1</v>
      </c>
      <c r="AR13" s="468">
        <v>1</v>
      </c>
      <c r="AS13" s="466">
        <v>153</v>
      </c>
      <c r="AT13" s="467">
        <v>432</v>
      </c>
      <c r="AU13" s="468">
        <v>585</v>
      </c>
      <c r="AV13" s="466"/>
      <c r="AW13" s="467"/>
      <c r="AX13" s="468"/>
      <c r="AY13" s="469">
        <v>18.8</v>
      </c>
      <c r="AZ13" s="470">
        <v>18.600000000000001</v>
      </c>
      <c r="BA13" s="471">
        <v>18.7</v>
      </c>
      <c r="BB13" s="466">
        <v>153</v>
      </c>
      <c r="BC13" s="467">
        <v>432</v>
      </c>
      <c r="BD13" s="468">
        <v>585</v>
      </c>
      <c r="BE13" s="466"/>
      <c r="BF13" s="467"/>
      <c r="BG13" s="468"/>
      <c r="BH13" s="466">
        <v>0</v>
      </c>
      <c r="BI13" s="467">
        <v>0</v>
      </c>
      <c r="BJ13" s="468">
        <v>0</v>
      </c>
      <c r="BK13" s="466">
        <v>7</v>
      </c>
      <c r="BL13" s="467">
        <v>23</v>
      </c>
      <c r="BM13" s="468">
        <v>30</v>
      </c>
      <c r="BN13" s="466"/>
      <c r="BO13" s="467"/>
      <c r="BP13" s="468"/>
      <c r="BQ13" s="466">
        <v>0</v>
      </c>
      <c r="BR13" s="467">
        <v>0</v>
      </c>
      <c r="BS13" s="468">
        <v>0</v>
      </c>
      <c r="BT13" s="466">
        <v>7</v>
      </c>
      <c r="BU13" s="467">
        <v>23</v>
      </c>
      <c r="BV13" s="468">
        <v>30</v>
      </c>
      <c r="BW13" s="466"/>
      <c r="BX13" s="467"/>
      <c r="BY13" s="468"/>
      <c r="BZ13" s="469">
        <v>18.399999999999999</v>
      </c>
      <c r="CA13" s="470">
        <v>18.8</v>
      </c>
      <c r="CB13" s="471">
        <v>18.7</v>
      </c>
      <c r="CC13" s="466">
        <v>7</v>
      </c>
      <c r="CD13" s="467">
        <v>23</v>
      </c>
      <c r="CE13" s="468">
        <v>30</v>
      </c>
      <c r="CF13" s="466"/>
      <c r="CG13" s="467"/>
      <c r="CH13" s="468"/>
      <c r="CI13" s="466">
        <v>5</v>
      </c>
      <c r="CJ13" s="467">
        <v>1</v>
      </c>
      <c r="CK13" s="468">
        <v>2</v>
      </c>
      <c r="CL13" s="466">
        <v>108</v>
      </c>
      <c r="CM13" s="467">
        <v>306</v>
      </c>
      <c r="CN13" s="468">
        <v>414</v>
      </c>
      <c r="CO13" s="466"/>
      <c r="CP13" s="467"/>
      <c r="CQ13" s="468"/>
      <c r="CR13" s="466">
        <v>5</v>
      </c>
      <c r="CS13" s="467">
        <v>2</v>
      </c>
      <c r="CT13" s="468">
        <v>2</v>
      </c>
      <c r="CU13" s="466">
        <v>108</v>
      </c>
      <c r="CV13" s="467">
        <v>306</v>
      </c>
      <c r="CW13" s="468">
        <v>414</v>
      </c>
      <c r="CX13" s="466"/>
      <c r="CY13" s="467"/>
      <c r="CZ13" s="468"/>
      <c r="DA13" s="469">
        <v>19.7</v>
      </c>
      <c r="DB13" s="470">
        <v>19.3</v>
      </c>
      <c r="DC13" s="471">
        <v>19.399999999999999</v>
      </c>
      <c r="DD13" s="466">
        <v>108</v>
      </c>
      <c r="DE13" s="467">
        <v>306</v>
      </c>
      <c r="DF13" s="468">
        <v>414</v>
      </c>
      <c r="DG13" s="466"/>
      <c r="DH13" s="467"/>
      <c r="DI13" s="468"/>
      <c r="DJ13" s="466">
        <v>3</v>
      </c>
      <c r="DK13" s="467">
        <v>2</v>
      </c>
      <c r="DL13" s="468">
        <v>2</v>
      </c>
      <c r="DM13" s="466">
        <v>1551</v>
      </c>
      <c r="DN13" s="467">
        <v>3817</v>
      </c>
      <c r="DO13" s="468">
        <v>5368</v>
      </c>
      <c r="DP13" s="466"/>
      <c r="DQ13" s="467"/>
      <c r="DR13" s="468"/>
      <c r="DS13" s="466">
        <v>3</v>
      </c>
      <c r="DT13" s="467">
        <v>2</v>
      </c>
      <c r="DU13" s="468">
        <v>2</v>
      </c>
      <c r="DV13" s="466">
        <v>1551</v>
      </c>
      <c r="DW13" s="467">
        <v>3817</v>
      </c>
      <c r="DX13" s="468">
        <v>5368</v>
      </c>
      <c r="DY13" s="466"/>
      <c r="DZ13" s="467"/>
      <c r="EA13" s="468"/>
      <c r="EB13" s="469">
        <v>20.100000000000001</v>
      </c>
      <c r="EC13" s="470">
        <v>19.8</v>
      </c>
      <c r="ED13" s="471">
        <v>19.899999999999999</v>
      </c>
      <c r="EE13" s="466">
        <v>1551</v>
      </c>
      <c r="EF13" s="467">
        <v>3817</v>
      </c>
      <c r="EG13" s="468">
        <v>5368</v>
      </c>
      <c r="EH13" s="466"/>
      <c r="EI13" s="467"/>
      <c r="EJ13" s="468"/>
      <c r="EK13" s="466">
        <v>3</v>
      </c>
      <c r="EL13" s="467">
        <v>1</v>
      </c>
      <c r="EM13" s="468">
        <v>2</v>
      </c>
      <c r="EN13" s="466">
        <v>2311</v>
      </c>
      <c r="EO13" s="467">
        <v>5693</v>
      </c>
      <c r="EP13" s="468">
        <v>8004</v>
      </c>
      <c r="EQ13" s="466"/>
      <c r="ER13" s="467"/>
      <c r="ES13" s="468"/>
      <c r="ET13" s="466">
        <v>3</v>
      </c>
      <c r="EU13" s="467">
        <v>2</v>
      </c>
      <c r="EV13" s="468">
        <v>2</v>
      </c>
      <c r="EW13" s="466">
        <v>2311</v>
      </c>
      <c r="EX13" s="467">
        <v>5693</v>
      </c>
      <c r="EY13" s="468">
        <v>8004</v>
      </c>
      <c r="EZ13" s="466"/>
      <c r="FA13" s="467"/>
      <c r="FB13" s="468"/>
      <c r="FC13" s="469">
        <v>19.8</v>
      </c>
      <c r="FD13" s="470">
        <v>19.5</v>
      </c>
      <c r="FE13" s="471">
        <v>19.600000000000001</v>
      </c>
      <c r="FF13" s="466">
        <v>2311</v>
      </c>
      <c r="FG13" s="467">
        <v>5693</v>
      </c>
      <c r="FH13" s="468">
        <v>8004</v>
      </c>
    </row>
    <row r="14" spans="1:164" x14ac:dyDescent="0.2">
      <c r="B14" t="s">
        <v>26</v>
      </c>
      <c r="C14" s="466"/>
      <c r="D14" s="467"/>
      <c r="E14" s="468"/>
      <c r="F14" s="466">
        <v>13</v>
      </c>
      <c r="G14" s="467">
        <v>9</v>
      </c>
      <c r="H14" s="468">
        <v>10</v>
      </c>
      <c r="I14" s="466">
        <v>2000</v>
      </c>
      <c r="J14" s="467">
        <v>4330</v>
      </c>
      <c r="K14" s="468">
        <v>6330</v>
      </c>
      <c r="L14" s="466"/>
      <c r="M14" s="467"/>
      <c r="N14" s="468"/>
      <c r="O14" s="466">
        <v>15</v>
      </c>
      <c r="P14" s="467">
        <v>10</v>
      </c>
      <c r="Q14" s="468">
        <v>12</v>
      </c>
      <c r="R14" s="466">
        <v>2000</v>
      </c>
      <c r="S14" s="467">
        <v>4330</v>
      </c>
      <c r="T14" s="468">
        <v>6330</v>
      </c>
      <c r="U14" s="466"/>
      <c r="V14" s="467"/>
      <c r="W14" s="468"/>
      <c r="X14" s="469">
        <v>24.3</v>
      </c>
      <c r="Y14" s="470">
        <v>23.2</v>
      </c>
      <c r="Z14" s="471">
        <v>23.5</v>
      </c>
      <c r="AA14" s="466">
        <v>2000</v>
      </c>
      <c r="AB14" s="467">
        <v>4330</v>
      </c>
      <c r="AC14" s="468">
        <v>6330</v>
      </c>
      <c r="AD14" s="466"/>
      <c r="AE14" s="467"/>
      <c r="AF14" s="468"/>
      <c r="AG14" s="466">
        <v>17</v>
      </c>
      <c r="AH14" s="467">
        <v>11</v>
      </c>
      <c r="AI14" s="468">
        <v>13</v>
      </c>
      <c r="AJ14" s="466">
        <v>1198</v>
      </c>
      <c r="AK14" s="467">
        <v>2956</v>
      </c>
      <c r="AL14" s="468">
        <v>4154</v>
      </c>
      <c r="AM14" s="466"/>
      <c r="AN14" s="467"/>
      <c r="AO14" s="468"/>
      <c r="AP14" s="466">
        <v>19</v>
      </c>
      <c r="AQ14" s="467">
        <v>13</v>
      </c>
      <c r="AR14" s="468">
        <v>14</v>
      </c>
      <c r="AS14" s="466">
        <v>1198</v>
      </c>
      <c r="AT14" s="467">
        <v>2956</v>
      </c>
      <c r="AU14" s="468">
        <v>4154</v>
      </c>
      <c r="AV14" s="466"/>
      <c r="AW14" s="467"/>
      <c r="AX14" s="468"/>
      <c r="AY14" s="469">
        <v>25.8</v>
      </c>
      <c r="AZ14" s="470">
        <v>24.4</v>
      </c>
      <c r="BA14" s="471">
        <v>24.8</v>
      </c>
      <c r="BB14" s="466">
        <v>1198</v>
      </c>
      <c r="BC14" s="467">
        <v>2956</v>
      </c>
      <c r="BD14" s="468">
        <v>4154</v>
      </c>
      <c r="BE14" s="466"/>
      <c r="BF14" s="467"/>
      <c r="BG14" s="468"/>
      <c r="BH14" s="466">
        <v>21</v>
      </c>
      <c r="BI14" s="467">
        <v>13</v>
      </c>
      <c r="BJ14" s="468">
        <v>15</v>
      </c>
      <c r="BK14" s="466">
        <v>68</v>
      </c>
      <c r="BL14" s="467">
        <v>174</v>
      </c>
      <c r="BM14" s="468">
        <v>242</v>
      </c>
      <c r="BN14" s="466"/>
      <c r="BO14" s="467"/>
      <c r="BP14" s="468"/>
      <c r="BQ14" s="466">
        <v>22</v>
      </c>
      <c r="BR14" s="467">
        <v>16</v>
      </c>
      <c r="BS14" s="468">
        <v>17</v>
      </c>
      <c r="BT14" s="466">
        <v>68</v>
      </c>
      <c r="BU14" s="467">
        <v>174</v>
      </c>
      <c r="BV14" s="468">
        <v>242</v>
      </c>
      <c r="BW14" s="466"/>
      <c r="BX14" s="467"/>
      <c r="BY14" s="468"/>
      <c r="BZ14" s="469">
        <v>26</v>
      </c>
      <c r="CA14" s="470">
        <v>24.4</v>
      </c>
      <c r="CB14" s="471">
        <v>24.8</v>
      </c>
      <c r="CC14" s="466">
        <v>68</v>
      </c>
      <c r="CD14" s="467">
        <v>174</v>
      </c>
      <c r="CE14" s="468">
        <v>242</v>
      </c>
      <c r="CF14" s="466"/>
      <c r="CG14" s="467"/>
      <c r="CH14" s="468"/>
      <c r="CI14" s="466">
        <v>21</v>
      </c>
      <c r="CJ14" s="467">
        <v>11</v>
      </c>
      <c r="CK14" s="468">
        <v>14</v>
      </c>
      <c r="CL14" s="466">
        <v>1008</v>
      </c>
      <c r="CM14" s="467">
        <v>2293</v>
      </c>
      <c r="CN14" s="468">
        <v>3301</v>
      </c>
      <c r="CO14" s="466"/>
      <c r="CP14" s="467"/>
      <c r="CQ14" s="468"/>
      <c r="CR14" s="466">
        <v>21</v>
      </c>
      <c r="CS14" s="467">
        <v>13</v>
      </c>
      <c r="CT14" s="468">
        <v>15</v>
      </c>
      <c r="CU14" s="466">
        <v>1008</v>
      </c>
      <c r="CV14" s="467">
        <v>2293</v>
      </c>
      <c r="CW14" s="468">
        <v>3301</v>
      </c>
      <c r="CX14" s="466"/>
      <c r="CY14" s="467"/>
      <c r="CZ14" s="468"/>
      <c r="DA14" s="469">
        <v>26.8</v>
      </c>
      <c r="DB14" s="470">
        <v>24.9</v>
      </c>
      <c r="DC14" s="471">
        <v>25.5</v>
      </c>
      <c r="DD14" s="466">
        <v>1008</v>
      </c>
      <c r="DE14" s="467">
        <v>2293</v>
      </c>
      <c r="DF14" s="468">
        <v>3301</v>
      </c>
      <c r="DG14" s="466"/>
      <c r="DH14" s="467"/>
      <c r="DI14" s="468"/>
      <c r="DJ14" s="466">
        <v>18</v>
      </c>
      <c r="DK14" s="467">
        <v>12</v>
      </c>
      <c r="DL14" s="468">
        <v>14</v>
      </c>
      <c r="DM14" s="466">
        <v>13114</v>
      </c>
      <c r="DN14" s="467">
        <v>30219</v>
      </c>
      <c r="DO14" s="468">
        <v>43333</v>
      </c>
      <c r="DP14" s="466"/>
      <c r="DQ14" s="467"/>
      <c r="DR14" s="468"/>
      <c r="DS14" s="466">
        <v>19</v>
      </c>
      <c r="DT14" s="467">
        <v>13</v>
      </c>
      <c r="DU14" s="468">
        <v>15</v>
      </c>
      <c r="DV14" s="466">
        <v>13114</v>
      </c>
      <c r="DW14" s="467">
        <v>30219</v>
      </c>
      <c r="DX14" s="468">
        <v>43333</v>
      </c>
      <c r="DY14" s="466"/>
      <c r="DZ14" s="467"/>
      <c r="EA14" s="468"/>
      <c r="EB14" s="469">
        <v>26.4</v>
      </c>
      <c r="EC14" s="470">
        <v>25.2</v>
      </c>
      <c r="ED14" s="471">
        <v>25.6</v>
      </c>
      <c r="EE14" s="466">
        <v>13114</v>
      </c>
      <c r="EF14" s="467">
        <v>30219</v>
      </c>
      <c r="EG14" s="468">
        <v>43333</v>
      </c>
      <c r="EH14" s="466"/>
      <c r="EI14" s="467"/>
      <c r="EJ14" s="468"/>
      <c r="EK14" s="466">
        <v>17</v>
      </c>
      <c r="EL14" s="467">
        <v>11</v>
      </c>
      <c r="EM14" s="468">
        <v>13</v>
      </c>
      <c r="EN14" s="466">
        <v>19196</v>
      </c>
      <c r="EO14" s="467">
        <v>43952</v>
      </c>
      <c r="EP14" s="468">
        <v>63148</v>
      </c>
      <c r="EQ14" s="466"/>
      <c r="ER14" s="467"/>
      <c r="ES14" s="468"/>
      <c r="ET14" s="466">
        <v>18</v>
      </c>
      <c r="EU14" s="467">
        <v>12</v>
      </c>
      <c r="EV14" s="468">
        <v>14</v>
      </c>
      <c r="EW14" s="466">
        <v>19196</v>
      </c>
      <c r="EX14" s="467">
        <v>43952</v>
      </c>
      <c r="EY14" s="468">
        <v>63148</v>
      </c>
      <c r="EZ14" s="466"/>
      <c r="FA14" s="467"/>
      <c r="FB14" s="468"/>
      <c r="FC14" s="469">
        <v>26.1</v>
      </c>
      <c r="FD14" s="470">
        <v>24.8</v>
      </c>
      <c r="FE14" s="471">
        <v>25.2</v>
      </c>
      <c r="FF14" s="466">
        <v>19196</v>
      </c>
      <c r="FG14" s="467">
        <v>43952</v>
      </c>
      <c r="FH14" s="468">
        <v>63148</v>
      </c>
    </row>
    <row r="15" spans="1:164" x14ac:dyDescent="0.2">
      <c r="C15" s="466"/>
      <c r="D15" s="467"/>
      <c r="E15" s="468"/>
      <c r="F15" s="466"/>
      <c r="G15" s="467"/>
      <c r="H15" s="468"/>
      <c r="I15" s="466"/>
      <c r="J15" s="467"/>
      <c r="K15" s="468"/>
      <c r="L15" s="466"/>
      <c r="M15" s="467"/>
      <c r="N15" s="468"/>
      <c r="O15" s="466"/>
      <c r="P15" s="467"/>
      <c r="Q15" s="468"/>
      <c r="R15" s="466"/>
      <c r="S15" s="467"/>
      <c r="T15" s="468"/>
      <c r="U15" s="466"/>
      <c r="V15" s="467"/>
      <c r="W15" s="468"/>
      <c r="X15" s="469"/>
      <c r="Y15" s="470"/>
      <c r="Z15" s="471"/>
      <c r="AA15" s="466"/>
      <c r="AB15" s="467"/>
      <c r="AC15" s="468"/>
      <c r="AD15" s="466"/>
      <c r="AE15" s="467"/>
      <c r="AF15" s="468"/>
      <c r="AG15" s="466"/>
      <c r="AH15" s="467"/>
      <c r="AI15" s="468"/>
      <c r="AJ15" s="466"/>
      <c r="AK15" s="467"/>
      <c r="AL15" s="468"/>
      <c r="AM15" s="466"/>
      <c r="AN15" s="467"/>
      <c r="AO15" s="468"/>
      <c r="AP15" s="466"/>
      <c r="AQ15" s="467"/>
      <c r="AR15" s="468"/>
      <c r="AS15" s="466"/>
      <c r="AT15" s="467"/>
      <c r="AU15" s="468"/>
      <c r="AV15" s="466"/>
      <c r="AW15" s="467"/>
      <c r="AX15" s="468"/>
      <c r="AY15" s="469"/>
      <c r="AZ15" s="470"/>
      <c r="BA15" s="471"/>
      <c r="BB15" s="466"/>
      <c r="BC15" s="467"/>
      <c r="BD15" s="468"/>
      <c r="BE15" s="466"/>
      <c r="BF15" s="467"/>
      <c r="BG15" s="468"/>
      <c r="BH15" s="466"/>
      <c r="BI15" s="467"/>
      <c r="BJ15" s="468"/>
      <c r="BK15" s="466"/>
      <c r="BL15" s="467"/>
      <c r="BM15" s="468"/>
      <c r="BN15" s="466"/>
      <c r="BO15" s="467"/>
      <c r="BP15" s="468"/>
      <c r="BQ15" s="466"/>
      <c r="BR15" s="467"/>
      <c r="BS15" s="468"/>
      <c r="BT15" s="466"/>
      <c r="BU15" s="467"/>
      <c r="BV15" s="468"/>
      <c r="BW15" s="466"/>
      <c r="BX15" s="467"/>
      <c r="BY15" s="468"/>
      <c r="BZ15" s="469"/>
      <c r="CA15" s="470"/>
      <c r="CB15" s="471"/>
      <c r="CC15" s="466"/>
      <c r="CD15" s="467"/>
      <c r="CE15" s="468"/>
      <c r="CF15" s="466"/>
      <c r="CG15" s="467"/>
      <c r="CH15" s="468"/>
      <c r="CI15" s="466"/>
      <c r="CJ15" s="467"/>
      <c r="CK15" s="468"/>
      <c r="CL15" s="466"/>
      <c r="CM15" s="467"/>
      <c r="CN15" s="468"/>
      <c r="CO15" s="466"/>
      <c r="CP15" s="467"/>
      <c r="CQ15" s="468"/>
      <c r="CR15" s="466"/>
      <c r="CS15" s="467"/>
      <c r="CT15" s="468"/>
      <c r="CU15" s="466"/>
      <c r="CV15" s="467"/>
      <c r="CW15" s="468"/>
      <c r="CX15" s="466"/>
      <c r="CY15" s="467"/>
      <c r="CZ15" s="468"/>
      <c r="DA15" s="469"/>
      <c r="DB15" s="470"/>
      <c r="DC15" s="471"/>
      <c r="DD15" s="466"/>
      <c r="DE15" s="467"/>
      <c r="DF15" s="468"/>
      <c r="DG15" s="466"/>
      <c r="DH15" s="467"/>
      <c r="DI15" s="468"/>
      <c r="DJ15" s="466"/>
      <c r="DK15" s="467"/>
      <c r="DL15" s="468"/>
      <c r="DM15" s="466"/>
      <c r="DN15" s="467"/>
      <c r="DO15" s="468"/>
      <c r="DP15" s="466"/>
      <c r="DQ15" s="467"/>
      <c r="DR15" s="468"/>
      <c r="DS15" s="466"/>
      <c r="DT15" s="467"/>
      <c r="DU15" s="468"/>
      <c r="DV15" s="466"/>
      <c r="DW15" s="467"/>
      <c r="DX15" s="468"/>
      <c r="DY15" s="466"/>
      <c r="DZ15" s="467"/>
      <c r="EA15" s="468"/>
      <c r="EB15" s="469"/>
      <c r="EC15" s="470"/>
      <c r="ED15" s="471"/>
      <c r="EE15" s="466"/>
      <c r="EF15" s="467"/>
      <c r="EG15" s="468"/>
      <c r="EH15" s="466"/>
      <c r="EI15" s="467"/>
      <c r="EJ15" s="468"/>
      <c r="EK15" s="466"/>
      <c r="EL15" s="467"/>
      <c r="EM15" s="468"/>
      <c r="EN15" s="466"/>
      <c r="EO15" s="467"/>
      <c r="EP15" s="468"/>
      <c r="EQ15" s="466"/>
      <c r="ER15" s="467"/>
      <c r="ES15" s="468"/>
      <c r="ET15" s="466"/>
      <c r="EU15" s="467"/>
      <c r="EV15" s="468"/>
      <c r="EW15" s="466"/>
      <c r="EX15" s="467"/>
      <c r="EY15" s="468"/>
      <c r="EZ15" s="466"/>
      <c r="FA15" s="467"/>
      <c r="FB15" s="468"/>
      <c r="FC15" s="469"/>
      <c r="FD15" s="470"/>
      <c r="FE15" s="471"/>
      <c r="FF15" s="466"/>
      <c r="FG15" s="467"/>
      <c r="FH15" s="468"/>
    </row>
    <row r="16" spans="1:164" x14ac:dyDescent="0.2">
      <c r="B16" t="s">
        <v>406</v>
      </c>
      <c r="C16" s="466"/>
      <c r="D16" s="467"/>
      <c r="E16" s="468"/>
      <c r="F16" s="466">
        <v>51</v>
      </c>
      <c r="G16" s="467">
        <v>36</v>
      </c>
      <c r="H16" s="468">
        <v>43</v>
      </c>
      <c r="I16" s="466">
        <v>29659</v>
      </c>
      <c r="J16" s="467">
        <v>30897</v>
      </c>
      <c r="K16" s="468">
        <v>60556</v>
      </c>
      <c r="L16" s="466"/>
      <c r="M16" s="467"/>
      <c r="N16" s="468"/>
      <c r="O16" s="466">
        <v>54</v>
      </c>
      <c r="P16" s="467">
        <v>41</v>
      </c>
      <c r="Q16" s="468">
        <v>47</v>
      </c>
      <c r="R16" s="466">
        <v>29659</v>
      </c>
      <c r="S16" s="467">
        <v>30897</v>
      </c>
      <c r="T16" s="468">
        <v>60556</v>
      </c>
      <c r="U16" s="466"/>
      <c r="V16" s="467"/>
      <c r="W16" s="468"/>
      <c r="X16" s="469">
        <v>32.6</v>
      </c>
      <c r="Y16" s="470">
        <v>30.1</v>
      </c>
      <c r="Z16" s="471">
        <v>31.3</v>
      </c>
      <c r="AA16" s="466">
        <v>29659</v>
      </c>
      <c r="AB16" s="467">
        <v>30897</v>
      </c>
      <c r="AC16" s="468">
        <v>60556</v>
      </c>
      <c r="AD16" s="466"/>
      <c r="AE16" s="467"/>
      <c r="AF16" s="468"/>
      <c r="AG16" s="466">
        <v>56</v>
      </c>
      <c r="AH16" s="467">
        <v>39</v>
      </c>
      <c r="AI16" s="468">
        <v>47</v>
      </c>
      <c r="AJ16" s="466">
        <v>15967</v>
      </c>
      <c r="AK16" s="467">
        <v>16338</v>
      </c>
      <c r="AL16" s="468">
        <v>32305</v>
      </c>
      <c r="AM16" s="466"/>
      <c r="AN16" s="467"/>
      <c r="AO16" s="468"/>
      <c r="AP16" s="466">
        <v>59</v>
      </c>
      <c r="AQ16" s="467">
        <v>43</v>
      </c>
      <c r="AR16" s="468">
        <v>51</v>
      </c>
      <c r="AS16" s="466">
        <v>15967</v>
      </c>
      <c r="AT16" s="467">
        <v>16338</v>
      </c>
      <c r="AU16" s="468">
        <v>32305</v>
      </c>
      <c r="AV16" s="466"/>
      <c r="AW16" s="467"/>
      <c r="AX16" s="468"/>
      <c r="AY16" s="469">
        <v>33.5</v>
      </c>
      <c r="AZ16" s="470">
        <v>30.8</v>
      </c>
      <c r="BA16" s="471">
        <v>32.1</v>
      </c>
      <c r="BB16" s="466">
        <v>15967</v>
      </c>
      <c r="BC16" s="467">
        <v>16338</v>
      </c>
      <c r="BD16" s="468">
        <v>32305</v>
      </c>
      <c r="BE16" s="466"/>
      <c r="BF16" s="467"/>
      <c r="BG16" s="468"/>
      <c r="BH16" s="466">
        <v>52</v>
      </c>
      <c r="BI16" s="467">
        <v>40</v>
      </c>
      <c r="BJ16" s="468">
        <v>46</v>
      </c>
      <c r="BK16" s="466">
        <v>1249</v>
      </c>
      <c r="BL16" s="467">
        <v>1281</v>
      </c>
      <c r="BM16" s="468">
        <v>2530</v>
      </c>
      <c r="BN16" s="466"/>
      <c r="BO16" s="467"/>
      <c r="BP16" s="468"/>
      <c r="BQ16" s="466">
        <v>55</v>
      </c>
      <c r="BR16" s="467">
        <v>43</v>
      </c>
      <c r="BS16" s="468">
        <v>49</v>
      </c>
      <c r="BT16" s="466">
        <v>1249</v>
      </c>
      <c r="BU16" s="467">
        <v>1281</v>
      </c>
      <c r="BV16" s="468">
        <v>2530</v>
      </c>
      <c r="BW16" s="466"/>
      <c r="BX16" s="467"/>
      <c r="BY16" s="468"/>
      <c r="BZ16" s="469">
        <v>33.4</v>
      </c>
      <c r="CA16" s="470">
        <v>31.2</v>
      </c>
      <c r="CB16" s="471">
        <v>32.299999999999997</v>
      </c>
      <c r="CC16" s="466">
        <v>1249</v>
      </c>
      <c r="CD16" s="467">
        <v>1281</v>
      </c>
      <c r="CE16" s="468">
        <v>2530</v>
      </c>
      <c r="CF16" s="466"/>
      <c r="CG16" s="467"/>
      <c r="CH16" s="468"/>
      <c r="CI16" s="466">
        <v>60</v>
      </c>
      <c r="CJ16" s="467">
        <v>41</v>
      </c>
      <c r="CK16" s="468">
        <v>50</v>
      </c>
      <c r="CL16" s="466">
        <v>16692</v>
      </c>
      <c r="CM16" s="467">
        <v>17116</v>
      </c>
      <c r="CN16" s="468">
        <v>33808</v>
      </c>
      <c r="CO16" s="466"/>
      <c r="CP16" s="467"/>
      <c r="CQ16" s="468"/>
      <c r="CR16" s="466">
        <v>62</v>
      </c>
      <c r="CS16" s="467">
        <v>45</v>
      </c>
      <c r="CT16" s="468">
        <v>53</v>
      </c>
      <c r="CU16" s="466">
        <v>16692</v>
      </c>
      <c r="CV16" s="467">
        <v>17116</v>
      </c>
      <c r="CW16" s="468">
        <v>33808</v>
      </c>
      <c r="CX16" s="466"/>
      <c r="CY16" s="467"/>
      <c r="CZ16" s="468"/>
      <c r="DA16" s="469">
        <v>34.5</v>
      </c>
      <c r="DB16" s="470">
        <v>31.8</v>
      </c>
      <c r="DC16" s="471">
        <v>33.1</v>
      </c>
      <c r="DD16" s="466">
        <v>16692</v>
      </c>
      <c r="DE16" s="467">
        <v>17116</v>
      </c>
      <c r="DF16" s="468">
        <v>33808</v>
      </c>
      <c r="DG16" s="466"/>
      <c r="DH16" s="467"/>
      <c r="DI16" s="468"/>
      <c r="DJ16" s="466">
        <v>60</v>
      </c>
      <c r="DK16" s="467">
        <v>42</v>
      </c>
      <c r="DL16" s="468">
        <v>51</v>
      </c>
      <c r="DM16" s="466">
        <v>219491</v>
      </c>
      <c r="DN16" s="467">
        <v>230940</v>
      </c>
      <c r="DO16" s="468">
        <v>450431</v>
      </c>
      <c r="DP16" s="466"/>
      <c r="DQ16" s="467"/>
      <c r="DR16" s="468"/>
      <c r="DS16" s="466">
        <v>62</v>
      </c>
      <c r="DT16" s="467">
        <v>45</v>
      </c>
      <c r="DU16" s="468">
        <v>53</v>
      </c>
      <c r="DV16" s="466">
        <v>219491</v>
      </c>
      <c r="DW16" s="467">
        <v>230940</v>
      </c>
      <c r="DX16" s="468">
        <v>450431</v>
      </c>
      <c r="DY16" s="466"/>
      <c r="DZ16" s="467"/>
      <c r="EA16" s="468"/>
      <c r="EB16" s="469">
        <v>34.4</v>
      </c>
      <c r="EC16" s="470">
        <v>32</v>
      </c>
      <c r="ED16" s="471">
        <v>33.200000000000003</v>
      </c>
      <c r="EE16" s="466">
        <v>219491</v>
      </c>
      <c r="EF16" s="467">
        <v>230940</v>
      </c>
      <c r="EG16" s="468">
        <v>450431</v>
      </c>
      <c r="EH16" s="466"/>
      <c r="EI16" s="467"/>
      <c r="EJ16" s="468"/>
      <c r="EK16" s="466">
        <v>58</v>
      </c>
      <c r="EL16" s="467">
        <v>41</v>
      </c>
      <c r="EM16" s="468">
        <v>49</v>
      </c>
      <c r="EN16" s="466">
        <v>314098</v>
      </c>
      <c r="EO16" s="467">
        <v>329204</v>
      </c>
      <c r="EP16" s="468">
        <v>643302</v>
      </c>
      <c r="EQ16" s="466"/>
      <c r="ER16" s="467"/>
      <c r="ES16" s="468"/>
      <c r="ET16" s="466">
        <v>60</v>
      </c>
      <c r="EU16" s="467">
        <v>44</v>
      </c>
      <c r="EV16" s="468">
        <v>52</v>
      </c>
      <c r="EW16" s="466">
        <v>314098</v>
      </c>
      <c r="EX16" s="467">
        <v>329204</v>
      </c>
      <c r="EY16" s="468">
        <v>643302</v>
      </c>
      <c r="EZ16" s="466"/>
      <c r="FA16" s="467"/>
      <c r="FB16" s="468"/>
      <c r="FC16" s="469">
        <v>34.1</v>
      </c>
      <c r="FD16" s="470">
        <v>31.6</v>
      </c>
      <c r="FE16" s="471">
        <v>32.799999999999997</v>
      </c>
      <c r="FF16" s="466">
        <v>314098</v>
      </c>
      <c r="FG16" s="467">
        <v>329204</v>
      </c>
      <c r="FH16" s="468">
        <v>643302</v>
      </c>
    </row>
    <row r="17" spans="2:164" x14ac:dyDescent="0.2">
      <c r="AR17" s="211"/>
    </row>
    <row r="19" spans="2:164" ht="15" x14ac:dyDescent="0.25">
      <c r="B19" s="203">
        <v>1</v>
      </c>
      <c r="C19" s="203">
        <v>2</v>
      </c>
      <c r="D19" s="203">
        <v>3</v>
      </c>
      <c r="E19" s="203">
        <v>4</v>
      </c>
      <c r="F19" s="203">
        <v>5</v>
      </c>
      <c r="G19" s="203">
        <v>6</v>
      </c>
      <c r="H19" s="203">
        <v>7</v>
      </c>
      <c r="I19" s="203">
        <v>8</v>
      </c>
      <c r="J19" s="203">
        <v>9</v>
      </c>
      <c r="K19" s="203">
        <v>10</v>
      </c>
      <c r="L19" s="203">
        <v>11</v>
      </c>
      <c r="M19" s="203">
        <v>12</v>
      </c>
      <c r="N19" s="203">
        <v>13</v>
      </c>
      <c r="O19" s="203">
        <v>14</v>
      </c>
      <c r="P19" s="203">
        <v>15</v>
      </c>
      <c r="Q19" s="203">
        <v>16</v>
      </c>
      <c r="R19" s="203">
        <v>17</v>
      </c>
      <c r="S19" s="203">
        <v>18</v>
      </c>
      <c r="T19" s="203">
        <v>19</v>
      </c>
      <c r="U19" s="203">
        <v>20</v>
      </c>
      <c r="V19" s="203">
        <v>21</v>
      </c>
      <c r="W19" s="203">
        <v>22</v>
      </c>
      <c r="X19" s="203">
        <v>23</v>
      </c>
      <c r="Y19" s="203">
        <v>24</v>
      </c>
      <c r="Z19" s="203">
        <v>25</v>
      </c>
      <c r="AA19" s="203">
        <v>26</v>
      </c>
      <c r="AB19" s="203">
        <v>27</v>
      </c>
      <c r="AC19" s="203">
        <v>28</v>
      </c>
      <c r="AD19" s="203">
        <v>29</v>
      </c>
      <c r="AE19" s="203">
        <v>30</v>
      </c>
      <c r="AF19" s="203">
        <v>31</v>
      </c>
      <c r="AG19" s="203">
        <v>32</v>
      </c>
      <c r="AH19" s="203">
        <v>33</v>
      </c>
      <c r="AI19" s="203">
        <v>34</v>
      </c>
      <c r="AJ19" s="203">
        <v>35</v>
      </c>
      <c r="AK19" s="203">
        <v>36</v>
      </c>
      <c r="AL19" s="203">
        <v>37</v>
      </c>
      <c r="AM19" s="203">
        <v>38</v>
      </c>
      <c r="AN19" s="203">
        <v>39</v>
      </c>
      <c r="AO19" s="203">
        <v>40</v>
      </c>
      <c r="AP19" s="203">
        <v>41</v>
      </c>
      <c r="AQ19" s="203">
        <v>42</v>
      </c>
      <c r="AR19" s="203">
        <v>43</v>
      </c>
      <c r="AS19" s="203">
        <v>44</v>
      </c>
      <c r="AT19" s="203">
        <v>45</v>
      </c>
      <c r="AU19" s="203">
        <v>46</v>
      </c>
      <c r="AV19" s="203">
        <v>47</v>
      </c>
      <c r="AW19" s="203">
        <v>48</v>
      </c>
      <c r="AX19" s="203">
        <v>49</v>
      </c>
      <c r="AY19" s="203">
        <v>50</v>
      </c>
      <c r="AZ19" s="203">
        <v>51</v>
      </c>
      <c r="BA19" s="203">
        <v>52</v>
      </c>
      <c r="BB19" s="203">
        <v>53</v>
      </c>
      <c r="BC19" s="203">
        <v>54</v>
      </c>
      <c r="BD19" s="203">
        <v>55</v>
      </c>
      <c r="BE19" s="203">
        <v>56</v>
      </c>
      <c r="BF19" s="203">
        <v>57</v>
      </c>
      <c r="BG19" s="203">
        <v>58</v>
      </c>
      <c r="BH19" s="203">
        <v>59</v>
      </c>
      <c r="BI19" s="203">
        <v>60</v>
      </c>
      <c r="BJ19" s="203">
        <v>61</v>
      </c>
      <c r="BK19" s="203">
        <v>62</v>
      </c>
      <c r="BL19" s="203">
        <v>63</v>
      </c>
      <c r="BM19" s="203">
        <v>64</v>
      </c>
      <c r="BN19" s="203">
        <v>65</v>
      </c>
      <c r="BO19" s="203">
        <v>66</v>
      </c>
      <c r="BP19" s="203">
        <v>67</v>
      </c>
      <c r="BQ19" s="203">
        <v>68</v>
      </c>
      <c r="BR19" s="203">
        <v>69</v>
      </c>
      <c r="BS19" s="203">
        <v>70</v>
      </c>
      <c r="BT19" s="203">
        <v>71</v>
      </c>
      <c r="BU19" s="203">
        <v>72</v>
      </c>
      <c r="BV19" s="203">
        <v>73</v>
      </c>
      <c r="BW19" s="203">
        <v>74</v>
      </c>
      <c r="BX19" s="203">
        <v>75</v>
      </c>
      <c r="BY19" s="203">
        <v>76</v>
      </c>
      <c r="BZ19" s="203">
        <v>77</v>
      </c>
      <c r="CA19" s="203">
        <v>78</v>
      </c>
      <c r="CB19" s="203">
        <v>79</v>
      </c>
      <c r="CC19" s="203">
        <v>80</v>
      </c>
      <c r="CD19" s="203">
        <v>81</v>
      </c>
      <c r="CE19" s="203">
        <v>82</v>
      </c>
      <c r="CF19" s="203">
        <v>83</v>
      </c>
      <c r="CG19" s="203">
        <v>84</v>
      </c>
      <c r="CH19" s="203">
        <v>85</v>
      </c>
      <c r="CI19" s="203">
        <v>86</v>
      </c>
      <c r="CJ19" s="203">
        <v>87</v>
      </c>
      <c r="CK19" s="203">
        <v>88</v>
      </c>
      <c r="CL19" s="203">
        <v>89</v>
      </c>
      <c r="CM19" s="203">
        <v>90</v>
      </c>
      <c r="CN19" s="203">
        <v>91</v>
      </c>
      <c r="CO19" s="203">
        <v>92</v>
      </c>
      <c r="CP19" s="203">
        <v>93</v>
      </c>
      <c r="CQ19" s="203">
        <v>94</v>
      </c>
      <c r="CR19" s="203">
        <v>95</v>
      </c>
      <c r="CS19" s="203">
        <v>96</v>
      </c>
      <c r="CT19" s="203">
        <v>97</v>
      </c>
      <c r="CU19" s="203">
        <v>98</v>
      </c>
      <c r="CV19" s="203">
        <v>99</v>
      </c>
      <c r="CW19" s="203">
        <v>100</v>
      </c>
      <c r="CX19" s="203">
        <v>101</v>
      </c>
      <c r="CY19" s="203">
        <v>102</v>
      </c>
      <c r="CZ19" s="203">
        <v>103</v>
      </c>
      <c r="DA19" s="203">
        <v>104</v>
      </c>
      <c r="DB19" s="203">
        <v>105</v>
      </c>
      <c r="DC19" s="203">
        <v>106</v>
      </c>
      <c r="DD19" s="203">
        <v>107</v>
      </c>
      <c r="DE19" s="203">
        <v>108</v>
      </c>
      <c r="DF19" s="203">
        <v>109</v>
      </c>
      <c r="DG19" s="203">
        <v>110</v>
      </c>
      <c r="DH19" s="203">
        <v>111</v>
      </c>
      <c r="DI19" s="203">
        <v>112</v>
      </c>
      <c r="DJ19" s="203">
        <v>113</v>
      </c>
      <c r="DK19" s="203">
        <v>114</v>
      </c>
      <c r="DL19" s="203">
        <v>115</v>
      </c>
      <c r="DM19" s="203">
        <v>116</v>
      </c>
      <c r="DN19" s="203">
        <v>117</v>
      </c>
      <c r="DO19" s="203">
        <v>118</v>
      </c>
      <c r="DP19" s="203">
        <v>119</v>
      </c>
      <c r="DQ19" s="203">
        <v>120</v>
      </c>
      <c r="DR19" s="203">
        <v>121</v>
      </c>
      <c r="DS19" s="203">
        <v>122</v>
      </c>
      <c r="DT19" s="203">
        <v>123</v>
      </c>
      <c r="DU19" s="203">
        <v>124</v>
      </c>
      <c r="DV19" s="203">
        <v>125</v>
      </c>
      <c r="DW19" s="203">
        <v>126</v>
      </c>
      <c r="DX19" s="203">
        <v>127</v>
      </c>
      <c r="DY19" s="203">
        <v>128</v>
      </c>
      <c r="DZ19" s="203">
        <v>129</v>
      </c>
      <c r="EA19" s="203">
        <v>130</v>
      </c>
      <c r="EB19" s="203">
        <v>131</v>
      </c>
      <c r="EC19" s="203">
        <v>132</v>
      </c>
      <c r="ED19" s="203">
        <v>133</v>
      </c>
      <c r="EE19" s="203">
        <v>134</v>
      </c>
      <c r="EF19" s="203">
        <v>135</v>
      </c>
      <c r="EG19" s="203">
        <v>136</v>
      </c>
      <c r="EH19" s="203">
        <v>137</v>
      </c>
      <c r="EI19" s="203">
        <v>138</v>
      </c>
      <c r="EJ19" s="203">
        <v>139</v>
      </c>
      <c r="EK19" s="203">
        <v>140</v>
      </c>
      <c r="EL19" s="203">
        <v>141</v>
      </c>
      <c r="EM19" s="203">
        <v>142</v>
      </c>
      <c r="EN19" s="203">
        <v>143</v>
      </c>
      <c r="EO19" s="203">
        <v>144</v>
      </c>
      <c r="EP19" s="203">
        <v>145</v>
      </c>
      <c r="EQ19" s="203">
        <v>146</v>
      </c>
      <c r="ER19" s="203">
        <v>147</v>
      </c>
      <c r="ES19" s="203">
        <v>148</v>
      </c>
      <c r="ET19" s="203">
        <v>149</v>
      </c>
      <c r="EU19" s="203">
        <v>150</v>
      </c>
      <c r="EV19" s="203">
        <v>151</v>
      </c>
      <c r="EW19" s="203">
        <v>152</v>
      </c>
      <c r="EX19" s="203">
        <v>153</v>
      </c>
      <c r="EY19" s="203">
        <v>154</v>
      </c>
      <c r="EZ19" s="203">
        <v>155</v>
      </c>
      <c r="FA19" s="203">
        <v>156</v>
      </c>
      <c r="FB19" s="203">
        <v>157</v>
      </c>
      <c r="FC19" s="203">
        <v>158</v>
      </c>
      <c r="FD19" s="203">
        <v>159</v>
      </c>
      <c r="FE19" s="203">
        <v>160</v>
      </c>
      <c r="FF19" s="203">
        <v>161</v>
      </c>
      <c r="FG19" s="203">
        <v>162</v>
      </c>
      <c r="FH19" s="203">
        <v>163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97"/>
  <sheetViews>
    <sheetView zoomScaleNormal="100" workbookViewId="0">
      <pane ySplit="9" topLeftCell="A10" activePane="bottomLeft" state="frozen"/>
      <selection pane="bottomLeft" activeCell="K4" sqref="K4:L4"/>
    </sheetView>
  </sheetViews>
  <sheetFormatPr defaultRowHeight="12.75" x14ac:dyDescent="0.2"/>
  <cols>
    <col min="1" max="1" width="9.140625" style="56"/>
    <col min="2" max="2" width="23" style="56" bestFit="1" customWidth="1"/>
    <col min="3" max="3" width="3.7109375" style="56" customWidth="1"/>
    <col min="4" max="5" width="9.140625" style="56"/>
    <col min="6" max="6" width="15" style="56" customWidth="1"/>
    <col min="7" max="7" width="2.42578125" style="56" customWidth="1"/>
    <col min="8" max="8" width="15" style="56" customWidth="1"/>
    <col min="9" max="9" width="2.42578125" style="56" customWidth="1"/>
    <col min="10" max="10" width="15" style="56" customWidth="1"/>
    <col min="11" max="11" width="2.42578125" style="56" customWidth="1"/>
    <col min="12" max="12" width="15" style="56" customWidth="1"/>
    <col min="13" max="13" width="9.7109375" style="56" hidden="1" customWidth="1"/>
    <col min="14" max="21" width="9.140625" style="56" hidden="1" customWidth="1"/>
    <col min="22" max="22" width="9.140625" style="56" customWidth="1"/>
    <col min="23" max="27" width="9.140625" style="56"/>
    <col min="28" max="28" width="9.140625" style="56" customWidth="1"/>
    <col min="29" max="16384" width="9.140625" style="56"/>
  </cols>
  <sheetData>
    <row r="1" spans="1:21" ht="14.25" x14ac:dyDescent="0.2">
      <c r="A1" s="58" t="s">
        <v>470</v>
      </c>
    </row>
    <row r="2" spans="1:21" ht="15" thickBot="1" x14ac:dyDescent="0.25">
      <c r="A2" s="3" t="s">
        <v>137</v>
      </c>
      <c r="B2" s="59"/>
      <c r="C2" s="59"/>
      <c r="D2" s="60"/>
      <c r="E2" s="60"/>
      <c r="H2" s="61"/>
      <c r="I2" s="61"/>
      <c r="J2" s="61"/>
    </row>
    <row r="3" spans="1:21" ht="13.5" thickBot="1" x14ac:dyDescent="0.25">
      <c r="A3" s="59" t="s">
        <v>2</v>
      </c>
      <c r="B3" s="59"/>
      <c r="C3" s="59"/>
      <c r="D3" s="60"/>
      <c r="E3" s="60"/>
      <c r="J3" s="685" t="s">
        <v>3</v>
      </c>
      <c r="K3" s="686"/>
      <c r="L3" s="687"/>
    </row>
    <row r="4" spans="1:21" ht="14.25" x14ac:dyDescent="0.2">
      <c r="A4" s="60" t="s">
        <v>138</v>
      </c>
      <c r="B4" s="59"/>
      <c r="C4" s="59"/>
      <c r="D4" s="60"/>
      <c r="E4" s="60"/>
      <c r="J4" s="62" t="s">
        <v>8</v>
      </c>
      <c r="K4" s="688" t="s">
        <v>9</v>
      </c>
      <c r="L4" s="689"/>
      <c r="P4" s="63" t="s">
        <v>12</v>
      </c>
    </row>
    <row r="5" spans="1:21" ht="13.5" thickBot="1" x14ac:dyDescent="0.25">
      <c r="B5" s="64"/>
      <c r="C5" s="64"/>
      <c r="D5" s="64"/>
      <c r="E5" s="64"/>
      <c r="J5" s="65" t="s">
        <v>11</v>
      </c>
      <c r="K5" s="659">
        <v>2013</v>
      </c>
      <c r="L5" s="690"/>
      <c r="P5" s="66" t="s">
        <v>13</v>
      </c>
      <c r="U5" s="56">
        <v>2012</v>
      </c>
    </row>
    <row r="6" spans="1:21" x14ac:dyDescent="0.2">
      <c r="A6" s="60"/>
      <c r="B6" s="64"/>
      <c r="C6" s="64"/>
      <c r="D6" s="64"/>
      <c r="E6" s="64"/>
      <c r="P6" s="66" t="s">
        <v>9</v>
      </c>
      <c r="U6" s="56">
        <v>2013</v>
      </c>
    </row>
    <row r="7" spans="1:21" ht="12.75" customHeight="1" x14ac:dyDescent="0.2">
      <c r="M7" s="61"/>
      <c r="P7" s="67"/>
    </row>
    <row r="8" spans="1:21" ht="12.75" customHeight="1" x14ac:dyDescent="0.2">
      <c r="A8" s="691"/>
      <c r="B8" s="691"/>
      <c r="C8" s="68"/>
      <c r="D8" s="693" t="s">
        <v>139</v>
      </c>
      <c r="E8" s="69"/>
      <c r="F8" s="695" t="s">
        <v>140</v>
      </c>
      <c r="G8" s="695"/>
      <c r="H8" s="695"/>
      <c r="I8" s="695"/>
      <c r="J8" s="695"/>
      <c r="K8" s="695"/>
      <c r="L8" s="695"/>
      <c r="M8" s="66"/>
      <c r="P8" s="33"/>
    </row>
    <row r="9" spans="1:21" ht="45" customHeight="1" x14ac:dyDescent="0.2">
      <c r="A9" s="692"/>
      <c r="B9" s="692"/>
      <c r="C9" s="70"/>
      <c r="D9" s="694"/>
      <c r="E9" s="71"/>
      <c r="F9" s="72" t="s">
        <v>141</v>
      </c>
      <c r="G9" s="72"/>
      <c r="H9" s="73" t="s">
        <v>142</v>
      </c>
      <c r="I9" s="74"/>
      <c r="J9" s="72" t="s">
        <v>143</v>
      </c>
      <c r="K9" s="72"/>
      <c r="L9" s="72" t="s">
        <v>144</v>
      </c>
      <c r="M9" s="75"/>
      <c r="O9" s="76" t="str">
        <f>"Y1P_Table2_ETH_"&amp;$K$5</f>
        <v>Y1P_Table2_ETH_2013</v>
      </c>
      <c r="P9" s="76"/>
    </row>
    <row r="10" spans="1:21" x14ac:dyDescent="0.2">
      <c r="A10" s="81" t="s">
        <v>145</v>
      </c>
      <c r="B10" s="82"/>
      <c r="C10" s="82"/>
      <c r="D10" s="78"/>
      <c r="E10" s="78"/>
      <c r="F10" s="80"/>
      <c r="G10" s="80"/>
      <c r="H10" s="80"/>
      <c r="I10" s="80"/>
      <c r="J10" s="80"/>
      <c r="K10" s="80"/>
      <c r="L10" s="80"/>
      <c r="M10" s="33"/>
      <c r="O10" s="76" t="str">
        <f>"Y1P_Table2_EAL_"&amp;$K$5</f>
        <v>Y1P_Table2_EAL_2013</v>
      </c>
      <c r="P10" s="76"/>
    </row>
    <row r="11" spans="1:21" x14ac:dyDescent="0.2">
      <c r="A11" s="34"/>
      <c r="B11" s="34" t="s">
        <v>25</v>
      </c>
      <c r="C11" s="34"/>
      <c r="D11" s="78">
        <f ca="1">VLOOKUP(TRIM($B11),INDIRECT($O$12),2+$O$21,0)</f>
        <v>512436</v>
      </c>
      <c r="E11" s="78"/>
      <c r="F11" s="78">
        <f t="shared" ref="F11:F18" ca="1" si="0">VLOOKUP(TRIM($B11),INDIRECT($O$12),5+$O$21,0)</f>
        <v>76</v>
      </c>
      <c r="G11" s="78"/>
      <c r="H11" s="78">
        <f t="shared" ref="H11:H18" ca="1" si="1">VLOOKUP(TRIM($B11),INDIRECT($O$12),6+$O$21,0)</f>
        <v>23</v>
      </c>
      <c r="I11" s="79"/>
      <c r="J11" s="78">
        <f t="shared" ref="J11:J18" ca="1" si="2">VLOOKUP(TRIM($B11),INDIRECT($O$12),3+$O$21,0)</f>
        <v>0</v>
      </c>
      <c r="K11" s="79"/>
      <c r="L11" s="78">
        <f t="shared" ref="L11:L18" ca="1" si="3">VLOOKUP(TRIM($B11),INDIRECT($O$12),4+$O$21,0)</f>
        <v>0</v>
      </c>
      <c r="M11" s="76"/>
      <c r="O11" s="76" t="str">
        <f>"Y1P_Table2_FSM_"&amp;$K$5</f>
        <v>Y1P_Table2_FSM_2013</v>
      </c>
      <c r="P11" s="76"/>
    </row>
    <row r="12" spans="1:21" x14ac:dyDescent="0.2">
      <c r="A12" s="34"/>
      <c r="B12" s="34" t="s">
        <v>26</v>
      </c>
      <c r="C12" s="34"/>
      <c r="D12" s="78">
        <f t="shared" ref="D12:D18" ca="1" si="4">VLOOKUP(TRIM($B12),INDIRECT($O$12),2+$O$21,0)</f>
        <v>96249</v>
      </c>
      <c r="E12" s="78"/>
      <c r="F12" s="78">
        <f t="shared" ca="1" si="0"/>
        <v>32</v>
      </c>
      <c r="G12" s="78"/>
      <c r="H12" s="78">
        <f t="shared" ca="1" si="1"/>
        <v>59</v>
      </c>
      <c r="I12" s="79"/>
      <c r="J12" s="78">
        <f t="shared" ca="1" si="2"/>
        <v>1</v>
      </c>
      <c r="K12" s="79"/>
      <c r="L12" s="78">
        <f t="shared" ca="1" si="3"/>
        <v>8</v>
      </c>
      <c r="M12" s="79"/>
      <c r="O12" s="76" t="str">
        <f>"Y1P_Table2_SEN_"&amp;$K$5</f>
        <v>Y1P_Table2_SEN_2013</v>
      </c>
      <c r="P12" s="76"/>
    </row>
    <row r="13" spans="1:21" x14ac:dyDescent="0.2">
      <c r="A13" s="34"/>
      <c r="B13" s="37" t="s">
        <v>27</v>
      </c>
      <c r="C13" s="37"/>
      <c r="D13" s="78">
        <f t="shared" ca="1" si="4"/>
        <v>86562</v>
      </c>
      <c r="E13" s="78"/>
      <c r="F13" s="78">
        <f t="shared" ca="1" si="0"/>
        <v>34</v>
      </c>
      <c r="G13" s="78"/>
      <c r="H13" s="78">
        <f t="shared" ca="1" si="1"/>
        <v>61</v>
      </c>
      <c r="I13" s="79"/>
      <c r="J13" s="78">
        <f t="shared" ca="1" si="2"/>
        <v>1</v>
      </c>
      <c r="K13" s="79"/>
      <c r="L13" s="78">
        <f t="shared" ca="1" si="3"/>
        <v>4</v>
      </c>
      <c r="M13" s="79"/>
      <c r="O13" s="76" t="str">
        <f>"Y1P_Table2_PRIMARY_"&amp;$K$5</f>
        <v>Y1P_Table2_PRIMARY_2013</v>
      </c>
      <c r="P13" s="76"/>
    </row>
    <row r="14" spans="1:21" x14ac:dyDescent="0.2">
      <c r="A14" s="34"/>
      <c r="B14" s="38" t="s">
        <v>28</v>
      </c>
      <c r="C14" s="38"/>
      <c r="D14" s="78">
        <f t="shared" ca="1" si="4"/>
        <v>52154</v>
      </c>
      <c r="E14" s="78"/>
      <c r="F14" s="78">
        <f t="shared" ca="1" si="0"/>
        <v>34</v>
      </c>
      <c r="G14" s="78"/>
      <c r="H14" s="78">
        <f t="shared" ca="1" si="1"/>
        <v>63</v>
      </c>
      <c r="I14" s="79"/>
      <c r="J14" s="78">
        <f t="shared" ca="1" si="2"/>
        <v>0</v>
      </c>
      <c r="K14" s="79"/>
      <c r="L14" s="78">
        <f t="shared" ca="1" si="3"/>
        <v>2</v>
      </c>
      <c r="M14" s="79"/>
      <c r="O14" s="76" t="str">
        <f>"Y1P_Table2_DISADVANTAGED_"&amp;$K$5</f>
        <v>Y1P_Table2_DISADVANTAGED_2013</v>
      </c>
      <c r="P14" s="76"/>
    </row>
    <row r="15" spans="1:21" x14ac:dyDescent="0.2">
      <c r="A15" s="34"/>
      <c r="B15" s="38" t="s">
        <v>29</v>
      </c>
      <c r="C15" s="38"/>
      <c r="D15" s="78">
        <f t="shared" ca="1" si="4"/>
        <v>34408</v>
      </c>
      <c r="E15" s="78"/>
      <c r="F15" s="78">
        <f t="shared" ca="1" si="0"/>
        <v>33</v>
      </c>
      <c r="G15" s="78"/>
      <c r="H15" s="78">
        <f t="shared" ca="1" si="1"/>
        <v>59</v>
      </c>
      <c r="I15" s="79"/>
      <c r="J15" s="78">
        <f t="shared" ca="1" si="2"/>
        <v>1</v>
      </c>
      <c r="K15" s="79"/>
      <c r="L15" s="78">
        <f t="shared" ca="1" si="3"/>
        <v>7</v>
      </c>
      <c r="M15" s="79"/>
    </row>
    <row r="16" spans="1:21" x14ac:dyDescent="0.2">
      <c r="A16" s="34"/>
      <c r="B16" s="37" t="s">
        <v>30</v>
      </c>
      <c r="C16" s="37"/>
      <c r="D16" s="78">
        <f t="shared" ca="1" si="4"/>
        <v>9687</v>
      </c>
      <c r="E16" s="78"/>
      <c r="F16" s="78">
        <f t="shared" ca="1" si="0"/>
        <v>14</v>
      </c>
      <c r="G16" s="78"/>
      <c r="H16" s="78">
        <f t="shared" ca="1" si="1"/>
        <v>40</v>
      </c>
      <c r="I16" s="79"/>
      <c r="J16" s="78">
        <f t="shared" ca="1" si="2"/>
        <v>1</v>
      </c>
      <c r="K16" s="79"/>
      <c r="L16" s="78">
        <f t="shared" ca="1" si="3"/>
        <v>46</v>
      </c>
      <c r="M16" s="79"/>
    </row>
    <row r="17" spans="1:15" x14ac:dyDescent="0.2">
      <c r="A17" s="34"/>
      <c r="B17" s="29" t="s">
        <v>484</v>
      </c>
      <c r="C17" s="29"/>
      <c r="D17" s="78">
        <f ca="1">VLOOKUP(TRIM($B17),INDIRECT($O$12),2+$O$21,0)</f>
        <v>3975</v>
      </c>
      <c r="E17" s="78"/>
      <c r="F17" s="78">
        <f t="shared" ca="1" si="0"/>
        <v>27</v>
      </c>
      <c r="G17" s="78"/>
      <c r="H17" s="78">
        <f t="shared" ca="1" si="1"/>
        <v>47</v>
      </c>
      <c r="I17" s="79"/>
      <c r="J17" s="78">
        <f t="shared" ca="1" si="2"/>
        <v>1</v>
      </c>
      <c r="K17" s="79"/>
      <c r="L17" s="78">
        <f t="shared" ca="1" si="3"/>
        <v>25</v>
      </c>
      <c r="M17" s="76"/>
    </row>
    <row r="18" spans="1:15" x14ac:dyDescent="0.2">
      <c r="A18" s="22"/>
      <c r="B18" s="22" t="s">
        <v>22</v>
      </c>
      <c r="C18" s="22"/>
      <c r="D18" s="77">
        <f t="shared" ca="1" si="4"/>
        <v>612660</v>
      </c>
      <c r="E18" s="77"/>
      <c r="F18" s="77">
        <f t="shared" ca="1" si="0"/>
        <v>69</v>
      </c>
      <c r="G18" s="77"/>
      <c r="H18" s="77">
        <f t="shared" ca="1" si="1"/>
        <v>29</v>
      </c>
      <c r="I18" s="76"/>
      <c r="J18" s="77">
        <f t="shared" ca="1" si="2"/>
        <v>0</v>
      </c>
      <c r="K18" s="76"/>
      <c r="L18" s="77">
        <f t="shared" ca="1" si="3"/>
        <v>2</v>
      </c>
      <c r="M18" s="79"/>
    </row>
    <row r="19" spans="1:15" x14ac:dyDescent="0.2">
      <c r="A19" s="22"/>
      <c r="B19" s="29"/>
      <c r="C19" s="29"/>
      <c r="D19" s="83"/>
      <c r="E19" s="83"/>
      <c r="F19" s="84"/>
      <c r="G19" s="84"/>
      <c r="H19" s="84"/>
      <c r="I19" s="84"/>
      <c r="J19" s="84"/>
      <c r="K19" s="84"/>
      <c r="L19" s="84"/>
      <c r="M19" s="79"/>
    </row>
    <row r="20" spans="1:15" x14ac:dyDescent="0.2">
      <c r="A20" s="85" t="s">
        <v>501</v>
      </c>
      <c r="B20" s="29"/>
      <c r="C20" s="29"/>
      <c r="D20" s="83"/>
      <c r="E20" s="83"/>
      <c r="F20" s="84"/>
      <c r="G20" s="84"/>
      <c r="H20" s="84"/>
      <c r="I20" s="84"/>
      <c r="J20" s="84"/>
      <c r="K20" s="84"/>
      <c r="L20" s="84"/>
      <c r="M20" s="79"/>
    </row>
    <row r="21" spans="1:15" x14ac:dyDescent="0.2">
      <c r="A21" s="22"/>
      <c r="B21" s="86" t="s">
        <v>31</v>
      </c>
      <c r="C21" s="86"/>
      <c r="D21" s="78">
        <f t="shared" ref="D21:D33" ca="1" si="5">VLOOKUP(TRIM($B21),INDIRECT($O$13),2+$O$21,0)</f>
        <v>1409</v>
      </c>
      <c r="E21" s="78"/>
      <c r="F21" s="78">
        <f t="shared" ref="F21:F33" ca="1" si="6">VLOOKUP(TRIM($B21),INDIRECT($O$13),5+$O$21,0)</f>
        <v>23</v>
      </c>
      <c r="G21" s="78"/>
      <c r="H21" s="78">
        <f t="shared" ref="H21:H33" ca="1" si="7">VLOOKUP(TRIM($B21),INDIRECT($O$13),6+$O$21,0)</f>
        <v>63</v>
      </c>
      <c r="I21" s="79"/>
      <c r="J21" s="78">
        <f t="shared" ref="J21:J33" ca="1" si="8">VLOOKUP(TRIM($B21),INDIRECT($O$13),3+$O$21,0)</f>
        <v>0</v>
      </c>
      <c r="K21" s="79"/>
      <c r="L21" s="78">
        <f t="shared" ref="L21:L33" ca="1" si="9">VLOOKUP(TRIM($B21),INDIRECT($O$13),4+$O$21,0)</f>
        <v>13</v>
      </c>
      <c r="M21" s="79"/>
      <c r="O21" s="56">
        <f>IF($K$4="All",0,IF($K$4="Boys",5,IF($K$4="Girls",10)))</f>
        <v>0</v>
      </c>
    </row>
    <row r="22" spans="1:15" x14ac:dyDescent="0.2">
      <c r="A22" s="22"/>
      <c r="B22" s="86" t="s">
        <v>32</v>
      </c>
      <c r="C22" s="86"/>
      <c r="D22" s="78">
        <f t="shared" ca="1" si="5"/>
        <v>5100</v>
      </c>
      <c r="E22" s="78"/>
      <c r="F22" s="78">
        <f t="shared" ca="1" si="6"/>
        <v>17</v>
      </c>
      <c r="G22" s="78"/>
      <c r="H22" s="78">
        <f t="shared" ca="1" si="7"/>
        <v>69</v>
      </c>
      <c r="I22" s="79"/>
      <c r="J22" s="78">
        <f t="shared" ca="1" si="8"/>
        <v>1</v>
      </c>
      <c r="K22" s="79"/>
      <c r="L22" s="78">
        <f t="shared" ca="1" si="9"/>
        <v>13</v>
      </c>
      <c r="M22" s="76"/>
    </row>
    <row r="23" spans="1:15" x14ac:dyDescent="0.2">
      <c r="A23" s="22"/>
      <c r="B23" s="86" t="s">
        <v>33</v>
      </c>
      <c r="C23" s="86"/>
      <c r="D23" s="78">
        <f t="shared" ca="1" si="5"/>
        <v>1574</v>
      </c>
      <c r="E23" s="78"/>
      <c r="F23" s="78">
        <f t="shared" ca="1" si="6"/>
        <v>2</v>
      </c>
      <c r="G23" s="78"/>
      <c r="H23" s="78">
        <f t="shared" ca="1" si="7"/>
        <v>27</v>
      </c>
      <c r="I23" s="79"/>
      <c r="J23" s="78">
        <f t="shared" ca="1" si="8"/>
        <v>0</v>
      </c>
      <c r="K23" s="79"/>
      <c r="L23" s="78">
        <f t="shared" ca="1" si="9"/>
        <v>71</v>
      </c>
      <c r="M23" s="79"/>
    </row>
    <row r="24" spans="1:15" ht="22.5" x14ac:dyDescent="0.2">
      <c r="A24" s="22"/>
      <c r="B24" s="86" t="s">
        <v>34</v>
      </c>
      <c r="C24" s="86"/>
      <c r="D24" s="78">
        <f t="shared" ca="1" si="5"/>
        <v>798</v>
      </c>
      <c r="E24" s="78"/>
      <c r="F24" s="78">
        <f t="shared" ca="1" si="6"/>
        <v>2</v>
      </c>
      <c r="G24" s="78"/>
      <c r="H24" s="78">
        <f t="shared" ca="1" si="7"/>
        <v>19</v>
      </c>
      <c r="I24" s="79"/>
      <c r="J24" s="78" t="str">
        <f t="shared" ca="1" si="8"/>
        <v>x</v>
      </c>
      <c r="K24" s="79"/>
      <c r="L24" s="78">
        <f t="shared" ca="1" si="9"/>
        <v>79</v>
      </c>
      <c r="M24" s="79"/>
    </row>
    <row r="25" spans="1:15" ht="22.5" x14ac:dyDescent="0.2">
      <c r="A25" s="22"/>
      <c r="B25" s="86" t="s">
        <v>35</v>
      </c>
      <c r="C25" s="86"/>
      <c r="D25" s="78">
        <f t="shared" ca="1" si="5"/>
        <v>6638</v>
      </c>
      <c r="E25" s="78"/>
      <c r="F25" s="78">
        <f t="shared" ca="1" si="6"/>
        <v>36</v>
      </c>
      <c r="G25" s="78"/>
      <c r="H25" s="78">
        <f t="shared" ca="1" si="7"/>
        <v>56</v>
      </c>
      <c r="I25" s="79"/>
      <c r="J25" s="78">
        <f t="shared" ca="1" si="8"/>
        <v>1</v>
      </c>
      <c r="K25" s="79"/>
      <c r="L25" s="78">
        <f t="shared" ca="1" si="9"/>
        <v>7</v>
      </c>
      <c r="M25" s="79"/>
    </row>
    <row r="26" spans="1:15" ht="22.5" x14ac:dyDescent="0.2">
      <c r="A26" s="22"/>
      <c r="B26" s="43" t="s">
        <v>36</v>
      </c>
      <c r="C26" s="43"/>
      <c r="D26" s="78">
        <f t="shared" ca="1" si="5"/>
        <v>19013</v>
      </c>
      <c r="E26" s="78"/>
      <c r="F26" s="78">
        <f t="shared" ca="1" si="6"/>
        <v>32</v>
      </c>
      <c r="G26" s="78"/>
      <c r="H26" s="78">
        <f t="shared" ca="1" si="7"/>
        <v>59</v>
      </c>
      <c r="I26" s="79"/>
      <c r="J26" s="78">
        <f t="shared" ca="1" si="8"/>
        <v>0</v>
      </c>
      <c r="K26" s="79"/>
      <c r="L26" s="78">
        <f t="shared" ca="1" si="9"/>
        <v>9</v>
      </c>
      <c r="M26" s="79"/>
    </row>
    <row r="27" spans="1:15" x14ac:dyDescent="0.2">
      <c r="A27" s="22"/>
      <c r="B27" s="86" t="s">
        <v>37</v>
      </c>
      <c r="C27" s="86"/>
      <c r="D27" s="78">
        <f t="shared" ca="1" si="5"/>
        <v>956</v>
      </c>
      <c r="E27" s="78"/>
      <c r="F27" s="78">
        <f t="shared" ca="1" si="6"/>
        <v>41</v>
      </c>
      <c r="G27" s="78"/>
      <c r="H27" s="78">
        <f t="shared" ca="1" si="7"/>
        <v>42</v>
      </c>
      <c r="I27" s="79"/>
      <c r="J27" s="78">
        <f t="shared" ca="1" si="8"/>
        <v>0</v>
      </c>
      <c r="K27" s="79"/>
      <c r="L27" s="78">
        <f t="shared" ca="1" si="9"/>
        <v>17</v>
      </c>
      <c r="M27" s="76"/>
    </row>
    <row r="28" spans="1:15" x14ac:dyDescent="0.2">
      <c r="A28" s="22"/>
      <c r="B28" s="43" t="s">
        <v>38</v>
      </c>
      <c r="C28" s="43"/>
      <c r="D28" s="78">
        <f t="shared" ca="1" si="5"/>
        <v>598</v>
      </c>
      <c r="E28" s="78"/>
      <c r="F28" s="78">
        <f t="shared" ca="1" si="6"/>
        <v>41</v>
      </c>
      <c r="G28" s="78"/>
      <c r="H28" s="78">
        <f t="shared" ca="1" si="7"/>
        <v>49</v>
      </c>
      <c r="I28" s="79"/>
      <c r="J28" s="78">
        <f t="shared" ca="1" si="8"/>
        <v>1</v>
      </c>
      <c r="K28" s="79"/>
      <c r="L28" s="78">
        <f t="shared" ca="1" si="9"/>
        <v>10</v>
      </c>
      <c r="M28" s="79"/>
    </row>
    <row r="29" spans="1:15" x14ac:dyDescent="0.2">
      <c r="A29" s="22"/>
      <c r="B29" s="86" t="s">
        <v>39</v>
      </c>
      <c r="C29" s="86"/>
      <c r="D29" s="78">
        <f t="shared" ca="1" si="5"/>
        <v>82</v>
      </c>
      <c r="E29" s="78"/>
      <c r="F29" s="78">
        <f t="shared" ca="1" si="6"/>
        <v>32</v>
      </c>
      <c r="G29" s="78"/>
      <c r="H29" s="78">
        <f t="shared" ca="1" si="7"/>
        <v>48</v>
      </c>
      <c r="I29" s="79"/>
      <c r="J29" s="78" t="str">
        <f t="shared" ca="1" si="8"/>
        <v>x</v>
      </c>
      <c r="K29" s="79"/>
      <c r="L29" s="78">
        <f t="shared" ca="1" si="9"/>
        <v>20</v>
      </c>
      <c r="M29" s="79"/>
    </row>
    <row r="30" spans="1:15" x14ac:dyDescent="0.2">
      <c r="A30" s="22"/>
      <c r="B30" s="86" t="s">
        <v>40</v>
      </c>
      <c r="C30" s="86"/>
      <c r="D30" s="78">
        <f t="shared" ca="1" si="5"/>
        <v>2048</v>
      </c>
      <c r="E30" s="78"/>
      <c r="F30" s="78">
        <f t="shared" ca="1" si="6"/>
        <v>37</v>
      </c>
      <c r="G30" s="78"/>
      <c r="H30" s="78">
        <f t="shared" ca="1" si="7"/>
        <v>47</v>
      </c>
      <c r="I30" s="79"/>
      <c r="J30" s="78">
        <f t="shared" ca="1" si="8"/>
        <v>1</v>
      </c>
      <c r="K30" s="79"/>
      <c r="L30" s="78">
        <f t="shared" ca="1" si="9"/>
        <v>15</v>
      </c>
      <c r="M30" s="79"/>
    </row>
    <row r="31" spans="1:15" x14ac:dyDescent="0.2">
      <c r="A31" s="22"/>
      <c r="B31" s="86" t="s">
        <v>41</v>
      </c>
      <c r="C31" s="86"/>
      <c r="D31" s="78">
        <f t="shared" ca="1" si="5"/>
        <v>4117</v>
      </c>
      <c r="E31" s="78"/>
      <c r="F31" s="78">
        <f t="shared" ca="1" si="6"/>
        <v>28</v>
      </c>
      <c r="G31" s="78"/>
      <c r="H31" s="78">
        <f t="shared" ca="1" si="7"/>
        <v>39</v>
      </c>
      <c r="I31" s="79"/>
      <c r="J31" s="78">
        <f t="shared" ca="1" si="8"/>
        <v>0</v>
      </c>
      <c r="K31" s="79"/>
      <c r="L31" s="78">
        <f t="shared" ca="1" si="9"/>
        <v>33</v>
      </c>
      <c r="M31" s="76"/>
    </row>
    <row r="32" spans="1:15" x14ac:dyDescent="0.2">
      <c r="A32" s="22"/>
      <c r="B32" s="86" t="s">
        <v>42</v>
      </c>
      <c r="C32" s="86"/>
      <c r="D32" s="78">
        <f t="shared" ca="1" si="5"/>
        <v>1762</v>
      </c>
      <c r="E32" s="78"/>
      <c r="F32" s="78">
        <f t="shared" ca="1" si="6"/>
        <v>38</v>
      </c>
      <c r="G32" s="78"/>
      <c r="H32" s="78">
        <f t="shared" ca="1" si="7"/>
        <v>49</v>
      </c>
      <c r="I32" s="79"/>
      <c r="J32" s="78">
        <f t="shared" ca="1" si="8"/>
        <v>1</v>
      </c>
      <c r="K32" s="79"/>
      <c r="L32" s="78">
        <f t="shared" ca="1" si="9"/>
        <v>13</v>
      </c>
      <c r="M32" s="79"/>
    </row>
    <row r="33" spans="1:13" ht="22.5" x14ac:dyDescent="0.2">
      <c r="A33" s="22"/>
      <c r="B33" s="87" t="s">
        <v>486</v>
      </c>
      <c r="C33" s="87"/>
      <c r="D33" s="77">
        <f t="shared" ca="1" si="5"/>
        <v>44095</v>
      </c>
      <c r="E33" s="77"/>
      <c r="F33" s="77">
        <f t="shared" ca="1" si="6"/>
        <v>29</v>
      </c>
      <c r="G33" s="77"/>
      <c r="H33" s="77">
        <f t="shared" ca="1" si="7"/>
        <v>55</v>
      </c>
      <c r="I33" s="76"/>
      <c r="J33" s="77">
        <f t="shared" ca="1" si="8"/>
        <v>1</v>
      </c>
      <c r="K33" s="76"/>
      <c r="L33" s="77">
        <f t="shared" ca="1" si="9"/>
        <v>16</v>
      </c>
      <c r="M33" s="79"/>
    </row>
    <row r="34" spans="1:13" x14ac:dyDescent="0.2">
      <c r="A34" s="89"/>
      <c r="B34" s="45"/>
      <c r="C34" s="45"/>
      <c r="D34" s="90"/>
      <c r="E34" s="90"/>
      <c r="F34" s="91"/>
      <c r="G34" s="91"/>
      <c r="H34" s="91"/>
      <c r="I34" s="91"/>
      <c r="J34" s="91"/>
      <c r="K34" s="91"/>
      <c r="L34" s="91"/>
      <c r="M34" s="76"/>
    </row>
    <row r="35" spans="1:13" x14ac:dyDescent="0.2">
      <c r="A35" s="64"/>
      <c r="B35" s="64"/>
      <c r="C35" s="64"/>
      <c r="D35" s="64"/>
      <c r="E35" s="64"/>
      <c r="F35" s="64"/>
      <c r="G35" s="64"/>
      <c r="H35" s="64"/>
      <c r="I35" s="64"/>
      <c r="J35" s="64"/>
      <c r="K35" s="64"/>
      <c r="L35" s="92" t="s">
        <v>43</v>
      </c>
      <c r="M35" s="80"/>
    </row>
    <row r="36" spans="1:13" x14ac:dyDescent="0.2">
      <c r="A36" s="64"/>
      <c r="B36" s="64"/>
      <c r="C36" s="64"/>
      <c r="D36" s="64"/>
      <c r="E36" s="64"/>
      <c r="F36" s="64"/>
      <c r="G36" s="64"/>
      <c r="H36" s="64"/>
      <c r="I36" s="64"/>
      <c r="J36" s="64"/>
      <c r="K36" s="64"/>
      <c r="L36" s="64"/>
      <c r="M36" s="80"/>
    </row>
    <row r="37" spans="1:13" ht="27.75" customHeight="1" x14ac:dyDescent="0.2">
      <c r="A37" s="681" t="s">
        <v>146</v>
      </c>
      <c r="B37" s="682"/>
      <c r="C37" s="682"/>
      <c r="D37" s="682"/>
      <c r="E37" s="682"/>
      <c r="F37" s="682"/>
      <c r="G37" s="682"/>
      <c r="H37" s="682"/>
      <c r="I37" s="682"/>
      <c r="J37" s="682"/>
      <c r="K37" s="682"/>
      <c r="L37" s="682"/>
      <c r="M37" s="79"/>
    </row>
    <row r="38" spans="1:13" x14ac:dyDescent="0.2">
      <c r="A38" s="683" t="s">
        <v>147</v>
      </c>
      <c r="B38" s="684"/>
      <c r="C38" s="684"/>
      <c r="D38" s="684"/>
      <c r="E38" s="684"/>
      <c r="F38" s="684"/>
      <c r="G38" s="684"/>
      <c r="H38" s="684"/>
      <c r="I38" s="684"/>
      <c r="J38" s="684"/>
      <c r="K38" s="684"/>
      <c r="L38" s="684"/>
      <c r="M38" s="79"/>
    </row>
    <row r="39" spans="1:13" ht="22.5" customHeight="1" x14ac:dyDescent="0.2">
      <c r="A39" s="683" t="s">
        <v>148</v>
      </c>
      <c r="B39" s="662"/>
      <c r="C39" s="662"/>
      <c r="D39" s="662"/>
      <c r="E39" s="662"/>
      <c r="F39" s="662"/>
      <c r="G39" s="662"/>
      <c r="H39" s="662"/>
      <c r="I39" s="662"/>
      <c r="J39" s="662"/>
      <c r="K39" s="662"/>
      <c r="L39" s="662"/>
      <c r="M39" s="79"/>
    </row>
    <row r="40" spans="1:13" ht="23.25" customHeight="1" x14ac:dyDescent="0.2">
      <c r="A40" s="679" t="s">
        <v>149</v>
      </c>
      <c r="B40" s="680"/>
      <c r="C40" s="680"/>
      <c r="D40" s="680"/>
      <c r="E40" s="680"/>
      <c r="F40" s="680"/>
      <c r="G40" s="680"/>
      <c r="H40" s="680"/>
      <c r="I40" s="680"/>
      <c r="J40" s="680"/>
      <c r="K40" s="680"/>
      <c r="L40" s="680"/>
      <c r="M40" s="76"/>
    </row>
    <row r="41" spans="1:13" ht="12.75" customHeight="1" x14ac:dyDescent="0.2">
      <c r="A41" s="96" t="s">
        <v>171</v>
      </c>
      <c r="B41" s="96"/>
      <c r="C41" s="96"/>
      <c r="D41" s="96"/>
      <c r="E41" s="96"/>
      <c r="F41" s="96"/>
      <c r="G41" s="96"/>
      <c r="H41" s="96"/>
      <c r="I41" s="96"/>
      <c r="J41" s="96"/>
      <c r="K41" s="96"/>
      <c r="L41" s="96"/>
      <c r="M41" s="80"/>
    </row>
    <row r="42" spans="1:13" x14ac:dyDescent="0.2">
      <c r="A42" s="96" t="s">
        <v>485</v>
      </c>
      <c r="B42" s="96"/>
      <c r="C42" s="96"/>
      <c r="D42" s="96"/>
      <c r="E42" s="96"/>
      <c r="F42" s="96"/>
      <c r="G42" s="96"/>
      <c r="H42" s="96"/>
      <c r="I42" s="96"/>
      <c r="J42" s="96"/>
      <c r="K42" s="96"/>
      <c r="L42" s="96"/>
      <c r="M42" s="80"/>
    </row>
    <row r="43" spans="1:13" x14ac:dyDescent="0.2">
      <c r="A43" s="97"/>
      <c r="B43" s="96"/>
      <c r="C43" s="96"/>
      <c r="D43" s="96"/>
      <c r="E43" s="96"/>
      <c r="F43" s="96"/>
      <c r="G43" s="96"/>
      <c r="H43" s="96"/>
      <c r="I43" s="96"/>
      <c r="J43" s="96"/>
      <c r="K43" s="96"/>
      <c r="L43" s="96"/>
      <c r="M43" s="79"/>
    </row>
    <row r="44" spans="1:13" x14ac:dyDescent="0.2">
      <c r="A44" s="82" t="s">
        <v>47</v>
      </c>
      <c r="B44" s="96"/>
      <c r="C44" s="96"/>
      <c r="D44" s="96"/>
      <c r="E44" s="96"/>
      <c r="F44" s="96"/>
      <c r="G44" s="96"/>
      <c r="H44" s="96"/>
      <c r="I44" s="96"/>
      <c r="J44" s="96"/>
      <c r="K44" s="96"/>
      <c r="L44" s="96"/>
      <c r="M44" s="79"/>
    </row>
    <row r="45" spans="1:13" x14ac:dyDescent="0.2">
      <c r="A45" s="96" t="s">
        <v>415</v>
      </c>
      <c r="B45" s="96"/>
      <c r="C45" s="96"/>
      <c r="D45" s="64"/>
      <c r="E45" s="64"/>
      <c r="F45" s="64"/>
      <c r="G45" s="64"/>
      <c r="H45" s="64"/>
      <c r="I45" s="64"/>
      <c r="J45" s="64"/>
      <c r="K45" s="64"/>
      <c r="L45" s="64"/>
      <c r="M45" s="76"/>
    </row>
    <row r="46" spans="1:13" x14ac:dyDescent="0.2">
      <c r="A46" s="64" t="s">
        <v>48</v>
      </c>
      <c r="B46" s="64"/>
      <c r="C46" s="64"/>
      <c r="D46" s="64"/>
      <c r="E46" s="64"/>
      <c r="F46" s="64"/>
      <c r="G46" s="64"/>
      <c r="H46" s="64"/>
      <c r="I46" s="64"/>
      <c r="J46" s="64"/>
      <c r="K46" s="64"/>
      <c r="L46" s="64"/>
      <c r="M46" s="80"/>
    </row>
    <row r="47" spans="1:13" x14ac:dyDescent="0.2">
      <c r="A47" s="64"/>
      <c r="B47" s="64"/>
      <c r="C47" s="64"/>
      <c r="D47" s="64"/>
      <c r="E47" s="64"/>
      <c r="F47" s="64"/>
      <c r="G47" s="64"/>
      <c r="H47" s="64"/>
      <c r="I47" s="64"/>
      <c r="J47" s="64"/>
      <c r="K47" s="64"/>
      <c r="L47" s="64"/>
      <c r="M47" s="80"/>
    </row>
    <row r="48" spans="1:13" x14ac:dyDescent="0.2">
      <c r="A48" s="64"/>
      <c r="B48" s="64"/>
      <c r="C48" s="64"/>
      <c r="D48" s="64"/>
      <c r="E48" s="64"/>
      <c r="F48" s="64"/>
      <c r="G48" s="64"/>
      <c r="H48" s="64"/>
      <c r="I48" s="64"/>
      <c r="J48" s="64"/>
      <c r="K48" s="64"/>
      <c r="L48" s="64"/>
      <c r="M48" s="80"/>
    </row>
    <row r="49" spans="13:13" x14ac:dyDescent="0.2">
      <c r="M49" s="80"/>
    </row>
    <row r="50" spans="13:13" x14ac:dyDescent="0.2">
      <c r="M50" s="80"/>
    </row>
    <row r="51" spans="13:13" x14ac:dyDescent="0.2">
      <c r="M51" s="80"/>
    </row>
    <row r="52" spans="13:13" x14ac:dyDescent="0.2">
      <c r="M52" s="80"/>
    </row>
    <row r="53" spans="13:13" x14ac:dyDescent="0.2">
      <c r="M53" s="80"/>
    </row>
    <row r="54" spans="13:13" x14ac:dyDescent="0.2">
      <c r="M54" s="80"/>
    </row>
    <row r="55" spans="13:13" x14ac:dyDescent="0.2">
      <c r="M55" s="76"/>
    </row>
    <row r="56" spans="13:13" x14ac:dyDescent="0.2">
      <c r="M56" s="76"/>
    </row>
    <row r="57" spans="13:13" x14ac:dyDescent="0.2">
      <c r="M57" s="79"/>
    </row>
    <row r="58" spans="13:13" x14ac:dyDescent="0.2">
      <c r="M58" s="79"/>
    </row>
    <row r="59" spans="13:13" x14ac:dyDescent="0.2">
      <c r="M59" s="79"/>
    </row>
    <row r="60" spans="13:13" x14ac:dyDescent="0.2">
      <c r="M60" s="79"/>
    </row>
    <row r="61" spans="13:13" x14ac:dyDescent="0.2">
      <c r="M61" s="79"/>
    </row>
    <row r="62" spans="13:13" x14ac:dyDescent="0.2">
      <c r="M62" s="76"/>
    </row>
    <row r="63" spans="13:13" x14ac:dyDescent="0.2">
      <c r="M63" s="84"/>
    </row>
    <row r="64" spans="13:13" x14ac:dyDescent="0.2">
      <c r="M64" s="84"/>
    </row>
    <row r="65" spans="13:13" x14ac:dyDescent="0.2">
      <c r="M65" s="84"/>
    </row>
    <row r="66" spans="13:13" x14ac:dyDescent="0.2">
      <c r="M66" s="84"/>
    </row>
    <row r="67" spans="13:13" x14ac:dyDescent="0.2">
      <c r="M67" s="84"/>
    </row>
    <row r="68" spans="13:13" x14ac:dyDescent="0.2">
      <c r="M68" s="84"/>
    </row>
    <row r="69" spans="13:13" x14ac:dyDescent="0.2">
      <c r="M69" s="84"/>
    </row>
    <row r="70" spans="13:13" x14ac:dyDescent="0.2">
      <c r="M70" s="84"/>
    </row>
    <row r="71" spans="13:13" x14ac:dyDescent="0.2">
      <c r="M71" s="84"/>
    </row>
    <row r="72" spans="13:13" x14ac:dyDescent="0.2">
      <c r="M72" s="84"/>
    </row>
    <row r="73" spans="13:13" x14ac:dyDescent="0.2">
      <c r="M73" s="84"/>
    </row>
    <row r="74" spans="13:13" x14ac:dyDescent="0.2">
      <c r="M74" s="84"/>
    </row>
    <row r="75" spans="13:13" x14ac:dyDescent="0.2">
      <c r="M75" s="84"/>
    </row>
    <row r="76" spans="13:13" x14ac:dyDescent="0.2">
      <c r="M76" s="84"/>
    </row>
    <row r="77" spans="13:13" x14ac:dyDescent="0.2">
      <c r="M77" s="88"/>
    </row>
    <row r="78" spans="13:13" x14ac:dyDescent="0.2">
      <c r="M78" s="88"/>
    </row>
    <row r="79" spans="13:13" ht="14.25" customHeight="1" x14ac:dyDescent="0.2">
      <c r="M79" s="61"/>
    </row>
    <row r="80" spans="13:13" ht="14.25" customHeight="1" x14ac:dyDescent="0.2">
      <c r="M80" s="93"/>
    </row>
    <row r="81" spans="1:13" ht="25.5" customHeight="1" x14ac:dyDescent="0.2">
      <c r="M81" s="94"/>
    </row>
    <row r="82" spans="1:13" x14ac:dyDescent="0.2">
      <c r="M82" s="94"/>
    </row>
    <row r="83" spans="1:13" ht="24" customHeight="1" x14ac:dyDescent="0.2">
      <c r="M83" s="94"/>
    </row>
    <row r="84" spans="1:13" ht="35.25" customHeight="1" x14ac:dyDescent="0.2">
      <c r="M84" s="95"/>
    </row>
    <row r="85" spans="1:13" x14ac:dyDescent="0.2">
      <c r="M85" s="82"/>
    </row>
    <row r="86" spans="1:13" x14ac:dyDescent="0.2">
      <c r="M86" s="82"/>
    </row>
    <row r="87" spans="1:13" x14ac:dyDescent="0.2">
      <c r="M87" s="96"/>
    </row>
    <row r="88" spans="1:13" x14ac:dyDescent="0.2">
      <c r="M88" s="96"/>
    </row>
    <row r="89" spans="1:13" ht="23.25" customHeight="1" x14ac:dyDescent="0.2">
      <c r="M89" s="96"/>
    </row>
    <row r="90" spans="1:13" x14ac:dyDescent="0.2">
      <c r="M90" s="96"/>
    </row>
    <row r="91" spans="1:13" x14ac:dyDescent="0.2">
      <c r="M91" s="96"/>
    </row>
    <row r="92" spans="1:13" s="6" customFormat="1" x14ac:dyDescent="0.2">
      <c r="A92" s="56"/>
      <c r="B92" s="56"/>
      <c r="C92" s="56"/>
      <c r="D92" s="56"/>
      <c r="E92" s="56"/>
      <c r="F92" s="56"/>
      <c r="G92" s="56"/>
      <c r="H92" s="56"/>
      <c r="I92" s="56"/>
      <c r="J92" s="56"/>
      <c r="K92" s="56"/>
      <c r="L92" s="56"/>
      <c r="M92" s="64"/>
    </row>
    <row r="93" spans="1:13" s="6" customFormat="1" x14ac:dyDescent="0.2">
      <c r="A93" s="56"/>
      <c r="B93" s="56"/>
      <c r="C93" s="56"/>
      <c r="D93" s="56"/>
      <c r="E93" s="56"/>
      <c r="F93" s="56"/>
      <c r="G93" s="56"/>
      <c r="H93" s="56"/>
      <c r="I93" s="56"/>
      <c r="J93" s="56"/>
      <c r="K93" s="56"/>
      <c r="L93" s="56"/>
      <c r="M93" s="64"/>
    </row>
    <row r="94" spans="1:13" s="6" customFormat="1" x14ac:dyDescent="0.2">
      <c r="A94" s="56"/>
      <c r="B94" s="56"/>
      <c r="C94" s="56"/>
      <c r="D94" s="56"/>
      <c r="E94" s="56"/>
      <c r="F94" s="56"/>
      <c r="G94" s="56"/>
      <c r="H94" s="56"/>
      <c r="I94" s="56"/>
      <c r="J94" s="56"/>
      <c r="K94" s="56"/>
      <c r="L94" s="56"/>
      <c r="M94" s="64"/>
    </row>
    <row r="95" spans="1:13" s="6" customFormat="1" x14ac:dyDescent="0.2">
      <c r="A95" s="56"/>
      <c r="B95" s="56"/>
      <c r="C95" s="56"/>
      <c r="D95" s="56"/>
      <c r="E95" s="56"/>
      <c r="F95" s="56"/>
      <c r="G95" s="56"/>
      <c r="H95" s="56"/>
      <c r="I95" s="56"/>
      <c r="J95" s="56"/>
      <c r="K95" s="56"/>
      <c r="L95" s="56"/>
      <c r="M95" s="64"/>
    </row>
    <row r="96" spans="1:13" s="6" customFormat="1" x14ac:dyDescent="0.2">
      <c r="A96" s="56"/>
      <c r="B96" s="56"/>
      <c r="C96" s="56"/>
      <c r="D96" s="56"/>
      <c r="E96" s="56"/>
      <c r="F96" s="56"/>
      <c r="G96" s="56"/>
      <c r="H96" s="56"/>
      <c r="I96" s="56"/>
      <c r="J96" s="56"/>
      <c r="K96" s="56"/>
      <c r="L96" s="56"/>
      <c r="M96" s="56"/>
    </row>
    <row r="97" spans="1:13" s="6" customFormat="1" x14ac:dyDescent="0.2">
      <c r="A97" s="56"/>
      <c r="B97" s="56"/>
      <c r="C97" s="56"/>
      <c r="D97" s="56"/>
      <c r="E97" s="56"/>
      <c r="F97" s="56"/>
      <c r="G97" s="56"/>
      <c r="H97" s="56"/>
      <c r="I97" s="56"/>
      <c r="J97" s="56"/>
      <c r="K97" s="56"/>
      <c r="L97" s="56"/>
      <c r="M97" s="56"/>
    </row>
  </sheetData>
  <sheetProtection sheet="1" objects="1" scenarios="1"/>
  <mergeCells count="10">
    <mergeCell ref="A40:L40"/>
    <mergeCell ref="A37:L37"/>
    <mergeCell ref="A38:L38"/>
    <mergeCell ref="A39:L39"/>
    <mergeCell ref="J3:L3"/>
    <mergeCell ref="K4:L4"/>
    <mergeCell ref="K5:L5"/>
    <mergeCell ref="A8:B9"/>
    <mergeCell ref="D8:D9"/>
    <mergeCell ref="F8:L8"/>
  </mergeCells>
  <dataValidations count="2">
    <dataValidation type="list" allowBlank="1" showInputMessage="1" showErrorMessage="1" sqref="K4:L4">
      <formula1>$P$4:$P$6</formula1>
    </dataValidation>
    <dataValidation type="list" allowBlank="1" showInputMessage="1" showErrorMessage="1" sqref="K5:L5">
      <formula1>$U$5:$U$6</formula1>
    </dataValidation>
  </dataValidations>
  <pageMargins left="0.74803149606299213" right="0.74803149606299213" top="0.98425196850393704" bottom="0.98425196850393704" header="0.51181102362204722" footer="0.51181102362204722"/>
  <pageSetup paperSize="9" scale="7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71"/>
  <sheetViews>
    <sheetView topLeftCell="A25" workbookViewId="0">
      <selection activeCell="B65" sqref="B65"/>
    </sheetView>
  </sheetViews>
  <sheetFormatPr defaultRowHeight="12.75" x14ac:dyDescent="0.2"/>
  <cols>
    <col min="1" max="1" width="9.140625" style="51"/>
    <col min="2" max="2" width="24" style="51" customWidth="1"/>
    <col min="3" max="16384" width="9.140625" style="51"/>
  </cols>
  <sheetData>
    <row r="1" spans="1:17" ht="15" x14ac:dyDescent="0.2">
      <c r="A1" s="50" t="s">
        <v>150</v>
      </c>
    </row>
    <row r="2" spans="1:17" x14ac:dyDescent="0.2">
      <c r="C2" s="51">
        <v>1</v>
      </c>
    </row>
    <row r="3" spans="1:17" x14ac:dyDescent="0.2">
      <c r="C3" s="51" t="s">
        <v>151</v>
      </c>
    </row>
    <row r="4" spans="1:17" x14ac:dyDescent="0.2">
      <c r="C4" s="51" t="s">
        <v>55</v>
      </c>
      <c r="H4" s="51" t="s">
        <v>54</v>
      </c>
      <c r="M4" s="51" t="s">
        <v>53</v>
      </c>
    </row>
    <row r="5" spans="1:17" x14ac:dyDescent="0.2">
      <c r="C5" s="51" t="s">
        <v>152</v>
      </c>
      <c r="H5" s="51" t="s">
        <v>152</v>
      </c>
      <c r="M5" s="51" t="s">
        <v>152</v>
      </c>
    </row>
    <row r="6" spans="1:17" x14ac:dyDescent="0.2">
      <c r="C6" s="51" t="s">
        <v>55</v>
      </c>
      <c r="D6" s="51" t="s">
        <v>70</v>
      </c>
      <c r="E6" s="51" t="s">
        <v>71</v>
      </c>
      <c r="F6" s="51" t="s">
        <v>153</v>
      </c>
      <c r="G6" s="51" t="s">
        <v>154</v>
      </c>
      <c r="H6" s="51" t="s">
        <v>55</v>
      </c>
      <c r="I6" s="51" t="s">
        <v>70</v>
      </c>
      <c r="J6" s="51" t="s">
        <v>71</v>
      </c>
      <c r="K6" s="51" t="s">
        <v>153</v>
      </c>
      <c r="L6" s="51" t="s">
        <v>154</v>
      </c>
      <c r="M6" s="51" t="s">
        <v>55</v>
      </c>
      <c r="N6" s="51" t="s">
        <v>70</v>
      </c>
      <c r="O6" s="51" t="s">
        <v>71</v>
      </c>
      <c r="P6" s="51" t="s">
        <v>153</v>
      </c>
      <c r="Q6" s="51" t="s">
        <v>154</v>
      </c>
    </row>
    <row r="7" spans="1:17" x14ac:dyDescent="0.2">
      <c r="C7" s="51" t="s">
        <v>76</v>
      </c>
      <c r="D7" s="51" t="s">
        <v>76</v>
      </c>
      <c r="E7" s="51" t="s">
        <v>76</v>
      </c>
      <c r="F7" s="51" t="s">
        <v>76</v>
      </c>
      <c r="G7" s="51" t="s">
        <v>76</v>
      </c>
      <c r="H7" s="51" t="s">
        <v>76</v>
      </c>
      <c r="I7" s="51" t="s">
        <v>76</v>
      </c>
      <c r="J7" s="51" t="s">
        <v>76</v>
      </c>
      <c r="K7" s="51" t="s">
        <v>76</v>
      </c>
      <c r="L7" s="51" t="s">
        <v>76</v>
      </c>
      <c r="M7" s="51" t="s">
        <v>76</v>
      </c>
      <c r="N7" s="51" t="s">
        <v>76</v>
      </c>
      <c r="O7" s="51" t="s">
        <v>76</v>
      </c>
      <c r="P7" s="51" t="s">
        <v>76</v>
      </c>
      <c r="Q7" s="51" t="s">
        <v>76</v>
      </c>
    </row>
    <row r="8" spans="1:17" x14ac:dyDescent="0.2">
      <c r="A8" s="51" t="s">
        <v>77</v>
      </c>
      <c r="B8" s="51" t="s">
        <v>22</v>
      </c>
      <c r="C8" s="51">
        <v>593499</v>
      </c>
      <c r="D8" s="51">
        <v>0</v>
      </c>
      <c r="E8" s="51">
        <v>2</v>
      </c>
      <c r="F8" s="51">
        <v>58</v>
      </c>
      <c r="G8" s="51">
        <v>40</v>
      </c>
      <c r="H8" s="51">
        <v>303870</v>
      </c>
      <c r="I8" s="51">
        <v>0</v>
      </c>
      <c r="J8" s="51">
        <v>2</v>
      </c>
      <c r="K8" s="51">
        <v>54</v>
      </c>
      <c r="L8" s="51">
        <v>43</v>
      </c>
      <c r="M8" s="51">
        <v>289629</v>
      </c>
      <c r="N8" s="51">
        <v>0</v>
      </c>
      <c r="O8" s="51">
        <v>1</v>
      </c>
      <c r="P8" s="51">
        <v>62</v>
      </c>
      <c r="Q8" s="51">
        <v>37</v>
      </c>
    </row>
    <row r="9" spans="1:17" x14ac:dyDescent="0.2">
      <c r="B9" s="51" t="s">
        <v>17</v>
      </c>
      <c r="C9" s="51">
        <v>447376</v>
      </c>
      <c r="D9" s="51">
        <v>0</v>
      </c>
      <c r="E9" s="51">
        <v>1</v>
      </c>
      <c r="F9" s="51">
        <v>57</v>
      </c>
      <c r="G9" s="51">
        <v>41</v>
      </c>
      <c r="H9" s="51">
        <v>229110</v>
      </c>
      <c r="I9" s="51">
        <v>0</v>
      </c>
      <c r="J9" s="51">
        <v>2</v>
      </c>
      <c r="K9" s="51">
        <v>54</v>
      </c>
      <c r="L9" s="51">
        <v>44</v>
      </c>
      <c r="M9" s="51">
        <v>218266</v>
      </c>
      <c r="N9" s="51">
        <v>0</v>
      </c>
      <c r="O9" s="51">
        <v>1</v>
      </c>
      <c r="P9" s="51">
        <v>61</v>
      </c>
      <c r="Q9" s="51">
        <v>38</v>
      </c>
    </row>
    <row r="10" spans="1:17" x14ac:dyDescent="0.2">
      <c r="B10" s="51" t="s">
        <v>18</v>
      </c>
      <c r="C10" s="51">
        <v>31637</v>
      </c>
      <c r="D10" s="51">
        <v>0</v>
      </c>
      <c r="E10" s="51">
        <v>1</v>
      </c>
      <c r="F10" s="51">
        <v>60</v>
      </c>
      <c r="G10" s="51">
        <v>39</v>
      </c>
      <c r="H10" s="51">
        <v>16079</v>
      </c>
      <c r="I10" s="51">
        <v>0</v>
      </c>
      <c r="J10" s="51">
        <v>2</v>
      </c>
      <c r="K10" s="51">
        <v>56</v>
      </c>
      <c r="L10" s="51">
        <v>42</v>
      </c>
      <c r="M10" s="51">
        <v>15558</v>
      </c>
      <c r="N10" s="51">
        <v>0</v>
      </c>
      <c r="O10" s="51">
        <v>1</v>
      </c>
      <c r="P10" s="51">
        <v>64</v>
      </c>
      <c r="Q10" s="51">
        <v>35</v>
      </c>
    </row>
    <row r="11" spans="1:17" x14ac:dyDescent="0.2">
      <c r="B11" s="51" t="s">
        <v>19</v>
      </c>
      <c r="C11" s="51">
        <v>61759</v>
      </c>
      <c r="D11" s="51">
        <v>0</v>
      </c>
      <c r="E11" s="51">
        <v>2</v>
      </c>
      <c r="F11" s="51">
        <v>62</v>
      </c>
      <c r="G11" s="51">
        <v>36</v>
      </c>
      <c r="H11" s="51">
        <v>31671</v>
      </c>
      <c r="I11" s="51">
        <v>0</v>
      </c>
      <c r="J11" s="51">
        <v>2</v>
      </c>
      <c r="K11" s="51">
        <v>58</v>
      </c>
      <c r="L11" s="51">
        <v>39</v>
      </c>
      <c r="M11" s="51">
        <v>30088</v>
      </c>
      <c r="N11" s="51">
        <v>0</v>
      </c>
      <c r="O11" s="51">
        <v>1</v>
      </c>
      <c r="P11" s="51">
        <v>66</v>
      </c>
      <c r="Q11" s="51">
        <v>32</v>
      </c>
    </row>
    <row r="12" spans="1:17" x14ac:dyDescent="0.2">
      <c r="B12" s="51" t="s">
        <v>20</v>
      </c>
      <c r="C12" s="51">
        <v>33008</v>
      </c>
      <c r="D12" s="51">
        <v>0</v>
      </c>
      <c r="E12" s="51">
        <v>2</v>
      </c>
      <c r="F12" s="51">
        <v>60</v>
      </c>
      <c r="G12" s="51">
        <v>38</v>
      </c>
      <c r="H12" s="51">
        <v>16704</v>
      </c>
      <c r="I12" s="51">
        <v>0</v>
      </c>
      <c r="J12" s="51">
        <v>3</v>
      </c>
      <c r="K12" s="51">
        <v>55</v>
      </c>
      <c r="L12" s="51">
        <v>41</v>
      </c>
      <c r="M12" s="51">
        <v>16304</v>
      </c>
      <c r="N12" s="51">
        <v>0</v>
      </c>
      <c r="O12" s="51">
        <v>1</v>
      </c>
      <c r="P12" s="51">
        <v>64</v>
      </c>
      <c r="Q12" s="51">
        <v>34</v>
      </c>
    </row>
    <row r="13" spans="1:17" x14ac:dyDescent="0.2">
      <c r="B13" s="51" t="s">
        <v>21</v>
      </c>
      <c r="C13" s="51">
        <v>2178</v>
      </c>
      <c r="D13" s="51">
        <v>0</v>
      </c>
      <c r="E13" s="51">
        <v>2</v>
      </c>
      <c r="F13" s="51">
        <v>69</v>
      </c>
      <c r="G13" s="51">
        <v>29</v>
      </c>
      <c r="H13" s="51">
        <v>1091</v>
      </c>
      <c r="I13" s="51">
        <v>0</v>
      </c>
      <c r="J13" s="51">
        <v>2</v>
      </c>
      <c r="K13" s="51">
        <v>66</v>
      </c>
      <c r="L13" s="51">
        <v>31</v>
      </c>
      <c r="M13" s="51">
        <v>1087</v>
      </c>
      <c r="N13" s="51">
        <v>0</v>
      </c>
      <c r="O13" s="51">
        <v>1</v>
      </c>
      <c r="P13" s="51">
        <v>71</v>
      </c>
      <c r="Q13" s="51">
        <v>27</v>
      </c>
    </row>
    <row r="14" spans="1:17" x14ac:dyDescent="0.2">
      <c r="B14" s="51" t="s">
        <v>79</v>
      </c>
      <c r="C14" s="51">
        <v>415882</v>
      </c>
      <c r="D14" s="51">
        <v>0</v>
      </c>
      <c r="E14" s="51">
        <v>1</v>
      </c>
      <c r="F14" s="51">
        <v>58</v>
      </c>
      <c r="G14" s="51">
        <v>41</v>
      </c>
      <c r="H14" s="51">
        <v>212893</v>
      </c>
      <c r="I14" s="51">
        <v>0</v>
      </c>
      <c r="J14" s="51">
        <v>2</v>
      </c>
      <c r="K14" s="51">
        <v>54</v>
      </c>
      <c r="L14" s="51">
        <v>44</v>
      </c>
      <c r="M14" s="51">
        <v>202989</v>
      </c>
      <c r="N14" s="51">
        <v>0</v>
      </c>
      <c r="O14" s="51">
        <v>1</v>
      </c>
      <c r="P14" s="51">
        <v>62</v>
      </c>
      <c r="Q14" s="51">
        <v>37</v>
      </c>
    </row>
    <row r="15" spans="1:17" x14ac:dyDescent="0.2">
      <c r="B15" s="51" t="s">
        <v>80</v>
      </c>
      <c r="C15" s="51">
        <v>1593</v>
      </c>
      <c r="D15" s="51">
        <v>1</v>
      </c>
      <c r="E15" s="51">
        <v>2</v>
      </c>
      <c r="F15" s="51">
        <v>61</v>
      </c>
      <c r="G15" s="51">
        <v>37</v>
      </c>
      <c r="H15" s="51">
        <v>833</v>
      </c>
      <c r="I15" s="51">
        <v>1</v>
      </c>
      <c r="J15" s="51">
        <v>2</v>
      </c>
      <c r="K15" s="51">
        <v>59</v>
      </c>
      <c r="L15" s="51">
        <v>38</v>
      </c>
      <c r="M15" s="51">
        <v>760</v>
      </c>
      <c r="N15" s="51">
        <v>1</v>
      </c>
      <c r="O15" s="51">
        <v>1</v>
      </c>
      <c r="P15" s="51">
        <v>62</v>
      </c>
      <c r="Q15" s="51">
        <v>36</v>
      </c>
    </row>
    <row r="16" spans="1:17" x14ac:dyDescent="0.2">
      <c r="B16" s="51" t="s">
        <v>81</v>
      </c>
      <c r="C16" s="51">
        <v>492</v>
      </c>
      <c r="D16" s="51">
        <v>11</v>
      </c>
      <c r="E16" s="51">
        <v>10</v>
      </c>
      <c r="F16" s="51">
        <v>16</v>
      </c>
      <c r="G16" s="51">
        <v>64</v>
      </c>
      <c r="H16" s="51">
        <v>271</v>
      </c>
      <c r="I16" s="51">
        <v>13</v>
      </c>
      <c r="J16" s="51">
        <v>11</v>
      </c>
      <c r="K16" s="51">
        <v>13</v>
      </c>
      <c r="L16" s="51">
        <v>63</v>
      </c>
      <c r="M16" s="51">
        <v>221</v>
      </c>
      <c r="N16" s="51">
        <v>8</v>
      </c>
      <c r="O16" s="51">
        <v>7</v>
      </c>
      <c r="P16" s="51">
        <v>19</v>
      </c>
      <c r="Q16" s="51">
        <v>66</v>
      </c>
    </row>
    <row r="17" spans="2:17" x14ac:dyDescent="0.2">
      <c r="B17" s="51" t="s">
        <v>82</v>
      </c>
      <c r="C17" s="51">
        <v>1569</v>
      </c>
      <c r="D17" s="51">
        <v>4</v>
      </c>
      <c r="E17" s="51">
        <v>8</v>
      </c>
      <c r="F17" s="51">
        <v>17</v>
      </c>
      <c r="G17" s="51">
        <v>71</v>
      </c>
      <c r="H17" s="51">
        <v>764</v>
      </c>
      <c r="I17" s="51">
        <v>4</v>
      </c>
      <c r="J17" s="51">
        <v>9</v>
      </c>
      <c r="K17" s="51">
        <v>13</v>
      </c>
      <c r="L17" s="51">
        <v>74</v>
      </c>
      <c r="M17" s="51">
        <v>805</v>
      </c>
      <c r="N17" s="51">
        <v>4</v>
      </c>
      <c r="O17" s="51">
        <v>7</v>
      </c>
      <c r="P17" s="51">
        <v>20</v>
      </c>
      <c r="Q17" s="51">
        <v>69</v>
      </c>
    </row>
    <row r="18" spans="2:17" x14ac:dyDescent="0.2">
      <c r="B18" s="51" t="s">
        <v>83</v>
      </c>
      <c r="C18" s="51">
        <v>27840</v>
      </c>
      <c r="D18" s="51">
        <v>0</v>
      </c>
      <c r="E18" s="51">
        <v>3</v>
      </c>
      <c r="F18" s="51">
        <v>53</v>
      </c>
      <c r="G18" s="51">
        <v>44</v>
      </c>
      <c r="H18" s="51">
        <v>14349</v>
      </c>
      <c r="I18" s="51">
        <v>1</v>
      </c>
      <c r="J18" s="51">
        <v>3</v>
      </c>
      <c r="K18" s="51">
        <v>50</v>
      </c>
      <c r="L18" s="51">
        <v>46</v>
      </c>
      <c r="M18" s="51">
        <v>13491</v>
      </c>
      <c r="N18" s="51">
        <v>0</v>
      </c>
      <c r="O18" s="51">
        <v>2</v>
      </c>
      <c r="P18" s="51">
        <v>57</v>
      </c>
      <c r="Q18" s="51">
        <v>41</v>
      </c>
    </row>
    <row r="19" spans="2:17" x14ac:dyDescent="0.2">
      <c r="B19" s="51" t="s">
        <v>84</v>
      </c>
      <c r="C19" s="51">
        <v>8566</v>
      </c>
      <c r="D19" s="51">
        <v>0</v>
      </c>
      <c r="E19" s="51">
        <v>1</v>
      </c>
      <c r="F19" s="51">
        <v>54</v>
      </c>
      <c r="G19" s="51">
        <v>44</v>
      </c>
      <c r="H19" s="51">
        <v>4283</v>
      </c>
      <c r="I19" s="51">
        <v>0</v>
      </c>
      <c r="J19" s="51">
        <v>2</v>
      </c>
      <c r="K19" s="51">
        <v>49</v>
      </c>
      <c r="L19" s="51">
        <v>49</v>
      </c>
      <c r="M19" s="51">
        <v>4283</v>
      </c>
      <c r="N19" s="51">
        <v>0</v>
      </c>
      <c r="O19" s="51">
        <v>1</v>
      </c>
      <c r="P19" s="51">
        <v>59</v>
      </c>
      <c r="Q19" s="51">
        <v>40</v>
      </c>
    </row>
    <row r="20" spans="2:17" x14ac:dyDescent="0.2">
      <c r="B20" s="51" t="s">
        <v>85</v>
      </c>
      <c r="C20" s="51">
        <v>4077</v>
      </c>
      <c r="D20" s="51">
        <v>0</v>
      </c>
      <c r="E20" s="51">
        <v>2</v>
      </c>
      <c r="F20" s="51">
        <v>58</v>
      </c>
      <c r="G20" s="51">
        <v>40</v>
      </c>
      <c r="H20" s="51">
        <v>2012</v>
      </c>
      <c r="I20" s="51">
        <v>0</v>
      </c>
      <c r="J20" s="51">
        <v>2</v>
      </c>
      <c r="K20" s="51">
        <v>55</v>
      </c>
      <c r="L20" s="51">
        <v>43</v>
      </c>
      <c r="M20" s="51">
        <v>2065</v>
      </c>
      <c r="N20" s="51">
        <v>0</v>
      </c>
      <c r="O20" s="51">
        <v>1</v>
      </c>
      <c r="P20" s="51">
        <v>62</v>
      </c>
      <c r="Q20" s="51">
        <v>37</v>
      </c>
    </row>
    <row r="21" spans="2:17" x14ac:dyDescent="0.2">
      <c r="B21" s="51" t="s">
        <v>86</v>
      </c>
      <c r="C21" s="51">
        <v>7366</v>
      </c>
      <c r="D21" s="51">
        <v>0</v>
      </c>
      <c r="E21" s="51">
        <v>1</v>
      </c>
      <c r="F21" s="51">
        <v>65</v>
      </c>
      <c r="G21" s="51">
        <v>34</v>
      </c>
      <c r="H21" s="51">
        <v>3834</v>
      </c>
      <c r="I21" s="51">
        <v>0</v>
      </c>
      <c r="J21" s="51">
        <v>1</v>
      </c>
      <c r="K21" s="51">
        <v>61</v>
      </c>
      <c r="L21" s="51">
        <v>38</v>
      </c>
      <c r="M21" s="51">
        <v>3532</v>
      </c>
      <c r="N21" s="51">
        <v>0</v>
      </c>
      <c r="O21" s="51">
        <v>1</v>
      </c>
      <c r="P21" s="51">
        <v>70</v>
      </c>
      <c r="Q21" s="51">
        <v>29</v>
      </c>
    </row>
    <row r="22" spans="2:17" x14ac:dyDescent="0.2">
      <c r="B22" s="51" t="s">
        <v>87</v>
      </c>
      <c r="C22" s="51">
        <v>11628</v>
      </c>
      <c r="D22" s="51">
        <v>0</v>
      </c>
      <c r="E22" s="51">
        <v>2</v>
      </c>
      <c r="F22" s="51">
        <v>61</v>
      </c>
      <c r="G22" s="51">
        <v>37</v>
      </c>
      <c r="H22" s="51">
        <v>5950</v>
      </c>
      <c r="I22" s="51">
        <v>0</v>
      </c>
      <c r="J22" s="51">
        <v>2</v>
      </c>
      <c r="K22" s="51">
        <v>57</v>
      </c>
      <c r="L22" s="51">
        <v>40</v>
      </c>
      <c r="M22" s="51">
        <v>5678</v>
      </c>
      <c r="N22" s="51">
        <v>0</v>
      </c>
      <c r="O22" s="51">
        <v>1</v>
      </c>
      <c r="P22" s="51">
        <v>65</v>
      </c>
      <c r="Q22" s="51">
        <v>34</v>
      </c>
    </row>
    <row r="23" spans="2:17" x14ac:dyDescent="0.2">
      <c r="B23" s="51" t="s">
        <v>88</v>
      </c>
      <c r="C23" s="51">
        <v>16138</v>
      </c>
      <c r="D23" s="51">
        <v>0</v>
      </c>
      <c r="E23" s="51">
        <v>1</v>
      </c>
      <c r="F23" s="51">
        <v>70</v>
      </c>
      <c r="G23" s="51">
        <v>29</v>
      </c>
      <c r="H23" s="51">
        <v>8271</v>
      </c>
      <c r="I23" s="51">
        <v>0</v>
      </c>
      <c r="J23" s="51">
        <v>2</v>
      </c>
      <c r="K23" s="51">
        <v>66</v>
      </c>
      <c r="L23" s="51">
        <v>32</v>
      </c>
      <c r="M23" s="51">
        <v>7867</v>
      </c>
      <c r="N23" s="51">
        <v>0</v>
      </c>
      <c r="O23" s="51">
        <v>1</v>
      </c>
      <c r="P23" s="51">
        <v>73</v>
      </c>
      <c r="Q23" s="51">
        <v>26</v>
      </c>
    </row>
    <row r="24" spans="2:17" x14ac:dyDescent="0.2">
      <c r="B24" s="51" t="s">
        <v>89</v>
      </c>
      <c r="C24" s="51">
        <v>25493</v>
      </c>
      <c r="D24" s="51">
        <v>0</v>
      </c>
      <c r="E24" s="51">
        <v>2</v>
      </c>
      <c r="F24" s="51">
        <v>57</v>
      </c>
      <c r="G24" s="51">
        <v>40</v>
      </c>
      <c r="H24" s="51">
        <v>13031</v>
      </c>
      <c r="I24" s="51">
        <v>0</v>
      </c>
      <c r="J24" s="51">
        <v>3</v>
      </c>
      <c r="K24" s="51">
        <v>53</v>
      </c>
      <c r="L24" s="51">
        <v>44</v>
      </c>
      <c r="M24" s="51">
        <v>12462</v>
      </c>
      <c r="N24" s="51">
        <v>0</v>
      </c>
      <c r="O24" s="51">
        <v>2</v>
      </c>
      <c r="P24" s="51">
        <v>62</v>
      </c>
      <c r="Q24" s="51">
        <v>36</v>
      </c>
    </row>
    <row r="25" spans="2:17" x14ac:dyDescent="0.2">
      <c r="B25" s="51" t="s">
        <v>90</v>
      </c>
      <c r="C25" s="51">
        <v>9850</v>
      </c>
      <c r="D25" s="51">
        <v>0</v>
      </c>
      <c r="E25" s="51">
        <v>2</v>
      </c>
      <c r="F25" s="51">
        <v>59</v>
      </c>
      <c r="G25" s="51">
        <v>38</v>
      </c>
      <c r="H25" s="51">
        <v>5025</v>
      </c>
      <c r="I25" s="51">
        <v>0</v>
      </c>
      <c r="J25" s="51">
        <v>3</v>
      </c>
      <c r="K25" s="51">
        <v>55</v>
      </c>
      <c r="L25" s="51">
        <v>42</v>
      </c>
      <c r="M25" s="51">
        <v>4825</v>
      </c>
      <c r="N25" s="51">
        <v>0</v>
      </c>
      <c r="O25" s="51">
        <v>1</v>
      </c>
      <c r="P25" s="51">
        <v>63</v>
      </c>
      <c r="Q25" s="51">
        <v>35</v>
      </c>
    </row>
    <row r="26" spans="2:17" x14ac:dyDescent="0.2">
      <c r="B26" s="51" t="s">
        <v>91</v>
      </c>
      <c r="C26" s="51">
        <v>10278</v>
      </c>
      <c r="D26" s="51">
        <v>1</v>
      </c>
      <c r="E26" s="51">
        <v>2</v>
      </c>
      <c r="F26" s="51">
        <v>66</v>
      </c>
      <c r="G26" s="51">
        <v>32</v>
      </c>
      <c r="H26" s="51">
        <v>5344</v>
      </c>
      <c r="I26" s="51">
        <v>1</v>
      </c>
      <c r="J26" s="51">
        <v>2</v>
      </c>
      <c r="K26" s="51">
        <v>63</v>
      </c>
      <c r="L26" s="51">
        <v>35</v>
      </c>
      <c r="M26" s="51">
        <v>4934</v>
      </c>
      <c r="N26" s="51">
        <v>0</v>
      </c>
      <c r="O26" s="51">
        <v>1</v>
      </c>
      <c r="P26" s="51">
        <v>70</v>
      </c>
      <c r="Q26" s="51">
        <v>29</v>
      </c>
    </row>
    <row r="27" spans="2:17" x14ac:dyDescent="0.2">
      <c r="B27" s="51" t="s">
        <v>92</v>
      </c>
      <c r="C27" s="51">
        <v>7124</v>
      </c>
      <c r="D27" s="51">
        <v>0</v>
      </c>
      <c r="E27" s="51">
        <v>2</v>
      </c>
      <c r="F27" s="51">
        <v>54</v>
      </c>
      <c r="G27" s="51">
        <v>44</v>
      </c>
      <c r="H27" s="51">
        <v>3643</v>
      </c>
      <c r="I27" s="51">
        <v>0</v>
      </c>
      <c r="J27" s="51">
        <v>3</v>
      </c>
      <c r="K27" s="51">
        <v>48</v>
      </c>
      <c r="L27" s="51">
        <v>48</v>
      </c>
      <c r="M27" s="51">
        <v>3481</v>
      </c>
      <c r="N27" s="51">
        <v>1</v>
      </c>
      <c r="O27" s="51">
        <v>1</v>
      </c>
      <c r="P27" s="51">
        <v>59</v>
      </c>
      <c r="Q27" s="51">
        <v>39</v>
      </c>
    </row>
    <row r="28" spans="2:17" x14ac:dyDescent="0.2">
      <c r="B28" s="51" t="s">
        <v>93</v>
      </c>
      <c r="C28" s="51">
        <v>21571</v>
      </c>
      <c r="D28" s="51">
        <v>0</v>
      </c>
      <c r="E28" s="51">
        <v>2</v>
      </c>
      <c r="F28" s="51">
        <v>62</v>
      </c>
      <c r="G28" s="51">
        <v>35</v>
      </c>
      <c r="H28" s="51">
        <v>10838</v>
      </c>
      <c r="I28" s="51">
        <v>0</v>
      </c>
      <c r="J28" s="51">
        <v>3</v>
      </c>
      <c r="K28" s="51">
        <v>58</v>
      </c>
      <c r="L28" s="51">
        <v>39</v>
      </c>
      <c r="M28" s="51">
        <v>10733</v>
      </c>
      <c r="N28" s="51">
        <v>0</v>
      </c>
      <c r="O28" s="51">
        <v>1</v>
      </c>
      <c r="P28" s="51">
        <v>66</v>
      </c>
      <c r="Q28" s="51">
        <v>32</v>
      </c>
    </row>
    <row r="29" spans="2:17" x14ac:dyDescent="0.2">
      <c r="B29" s="51" t="s">
        <v>94</v>
      </c>
      <c r="C29" s="51">
        <v>4313</v>
      </c>
      <c r="D29" s="51">
        <v>0</v>
      </c>
      <c r="E29" s="51">
        <v>2</v>
      </c>
      <c r="F29" s="51">
        <v>58</v>
      </c>
      <c r="G29" s="51">
        <v>39</v>
      </c>
      <c r="H29" s="51">
        <v>2223</v>
      </c>
      <c r="I29" s="51">
        <v>0</v>
      </c>
      <c r="J29" s="51">
        <v>4</v>
      </c>
      <c r="K29" s="51">
        <v>54</v>
      </c>
      <c r="L29" s="51">
        <v>42</v>
      </c>
      <c r="M29" s="51">
        <v>2090</v>
      </c>
      <c r="N29" s="51">
        <v>0</v>
      </c>
      <c r="O29" s="51">
        <v>1</v>
      </c>
      <c r="P29" s="51">
        <v>63</v>
      </c>
      <c r="Q29" s="51">
        <v>36</v>
      </c>
    </row>
    <row r="30" spans="2:17" x14ac:dyDescent="0.2">
      <c r="B30" s="51" t="s">
        <v>95</v>
      </c>
      <c r="C30" s="51">
        <v>9781</v>
      </c>
      <c r="D30" s="51">
        <v>1</v>
      </c>
      <c r="E30" s="51">
        <v>2</v>
      </c>
      <c r="F30" s="51">
        <v>57</v>
      </c>
      <c r="G30" s="51">
        <v>40</v>
      </c>
      <c r="H30" s="51">
        <v>5112</v>
      </c>
      <c r="I30" s="51">
        <v>1</v>
      </c>
      <c r="J30" s="51">
        <v>3</v>
      </c>
      <c r="K30" s="51">
        <v>54</v>
      </c>
      <c r="L30" s="51">
        <v>43</v>
      </c>
      <c r="M30" s="51">
        <v>4669</v>
      </c>
      <c r="N30" s="51">
        <v>0</v>
      </c>
      <c r="O30" s="51">
        <v>2</v>
      </c>
      <c r="P30" s="51">
        <v>60</v>
      </c>
      <c r="Q30" s="51">
        <v>38</v>
      </c>
    </row>
    <row r="31" spans="2:17" x14ac:dyDescent="0.2">
      <c r="B31" s="51" t="s">
        <v>155</v>
      </c>
      <c r="C31" s="51">
        <v>7760</v>
      </c>
      <c r="D31" s="51">
        <v>1</v>
      </c>
      <c r="E31" s="51">
        <v>10</v>
      </c>
      <c r="F31" s="51">
        <v>43</v>
      </c>
      <c r="G31" s="51">
        <v>45</v>
      </c>
      <c r="H31" s="51">
        <v>4103</v>
      </c>
      <c r="I31" s="51">
        <v>1</v>
      </c>
      <c r="J31" s="51">
        <v>11</v>
      </c>
      <c r="K31" s="51">
        <v>41</v>
      </c>
      <c r="L31" s="51">
        <v>48</v>
      </c>
      <c r="M31" s="51">
        <v>3657</v>
      </c>
      <c r="N31" s="51">
        <v>1</v>
      </c>
      <c r="O31" s="51">
        <v>10</v>
      </c>
      <c r="P31" s="51">
        <v>46</v>
      </c>
      <c r="Q31" s="51">
        <v>42</v>
      </c>
    </row>
    <row r="35" spans="1:17" x14ac:dyDescent="0.2">
      <c r="A35" s="51" t="s">
        <v>97</v>
      </c>
      <c r="B35" s="51" t="s">
        <v>22</v>
      </c>
      <c r="C35" s="51">
        <v>593499</v>
      </c>
      <c r="D35" s="51">
        <v>0</v>
      </c>
      <c r="E35" s="51">
        <v>2</v>
      </c>
      <c r="F35" s="51">
        <v>58</v>
      </c>
      <c r="G35" s="51">
        <v>40</v>
      </c>
      <c r="H35" s="51">
        <v>303870</v>
      </c>
      <c r="I35" s="51">
        <v>0</v>
      </c>
      <c r="J35" s="51">
        <v>2</v>
      </c>
      <c r="K35" s="51">
        <v>54</v>
      </c>
      <c r="L35" s="51">
        <v>43</v>
      </c>
      <c r="M35" s="51">
        <v>289629</v>
      </c>
      <c r="N35" s="51">
        <v>0</v>
      </c>
      <c r="O35" s="51">
        <v>1</v>
      </c>
      <c r="P35" s="51">
        <v>62</v>
      </c>
      <c r="Q35" s="51">
        <v>37</v>
      </c>
    </row>
    <row r="36" spans="1:17" x14ac:dyDescent="0.2">
      <c r="B36" s="51" t="s">
        <v>156</v>
      </c>
      <c r="C36" s="51">
        <v>483699</v>
      </c>
      <c r="D36" s="51">
        <v>0</v>
      </c>
      <c r="E36" s="51">
        <v>1</v>
      </c>
      <c r="F36" s="51">
        <v>58</v>
      </c>
      <c r="G36" s="51">
        <v>40</v>
      </c>
      <c r="H36" s="51">
        <v>247519</v>
      </c>
      <c r="I36" s="51">
        <v>0</v>
      </c>
      <c r="J36" s="51">
        <v>2</v>
      </c>
      <c r="K36" s="51">
        <v>54</v>
      </c>
      <c r="L36" s="51">
        <v>43</v>
      </c>
      <c r="M36" s="51">
        <v>236180</v>
      </c>
      <c r="N36" s="51">
        <v>0</v>
      </c>
      <c r="O36" s="51">
        <v>1</v>
      </c>
      <c r="P36" s="51">
        <v>62</v>
      </c>
      <c r="Q36" s="51">
        <v>37</v>
      </c>
    </row>
    <row r="37" spans="1:17" x14ac:dyDescent="0.2">
      <c r="B37" s="51" t="s">
        <v>157</v>
      </c>
      <c r="C37" s="51">
        <v>105439</v>
      </c>
      <c r="D37" s="51">
        <v>0</v>
      </c>
      <c r="E37" s="51">
        <v>2</v>
      </c>
      <c r="F37" s="51">
        <v>58</v>
      </c>
      <c r="G37" s="51">
        <v>39</v>
      </c>
      <c r="H37" s="51">
        <v>54056</v>
      </c>
      <c r="I37" s="51">
        <v>0</v>
      </c>
      <c r="J37" s="51">
        <v>3</v>
      </c>
      <c r="K37" s="51">
        <v>54</v>
      </c>
      <c r="L37" s="51">
        <v>42</v>
      </c>
      <c r="M37" s="51">
        <v>51383</v>
      </c>
      <c r="N37" s="51">
        <v>0</v>
      </c>
      <c r="O37" s="51">
        <v>2</v>
      </c>
      <c r="P37" s="51">
        <v>62</v>
      </c>
      <c r="Q37" s="51">
        <v>36</v>
      </c>
    </row>
    <row r="38" spans="1:17" x14ac:dyDescent="0.2">
      <c r="B38" s="51" t="s">
        <v>155</v>
      </c>
      <c r="C38" s="51">
        <v>4361</v>
      </c>
      <c r="D38" s="51">
        <v>1</v>
      </c>
      <c r="E38" s="51">
        <v>17</v>
      </c>
      <c r="F38" s="51">
        <v>33</v>
      </c>
      <c r="G38" s="51">
        <v>49</v>
      </c>
      <c r="H38" s="51">
        <v>2295</v>
      </c>
      <c r="I38" s="51">
        <v>1</v>
      </c>
      <c r="J38" s="51">
        <v>17</v>
      </c>
      <c r="K38" s="51">
        <v>32</v>
      </c>
      <c r="L38" s="51">
        <v>50</v>
      </c>
      <c r="M38" s="51">
        <v>2066</v>
      </c>
      <c r="N38" s="51">
        <v>1</v>
      </c>
      <c r="O38" s="51">
        <v>17</v>
      </c>
      <c r="P38" s="51">
        <v>35</v>
      </c>
      <c r="Q38" s="51">
        <v>47</v>
      </c>
    </row>
    <row r="39" spans="1:17" x14ac:dyDescent="0.2">
      <c r="A39" s="51" t="s">
        <v>100</v>
      </c>
      <c r="B39" s="51" t="s">
        <v>22</v>
      </c>
      <c r="C39" s="51">
        <v>593499</v>
      </c>
      <c r="D39" s="51">
        <v>0</v>
      </c>
      <c r="E39" s="51">
        <v>2</v>
      </c>
      <c r="F39" s="51">
        <v>58</v>
      </c>
      <c r="G39" s="51">
        <v>40</v>
      </c>
      <c r="H39" s="51">
        <v>303870</v>
      </c>
      <c r="I39" s="51">
        <v>0</v>
      </c>
      <c r="J39" s="51">
        <v>2</v>
      </c>
      <c r="K39" s="51">
        <v>54</v>
      </c>
      <c r="L39" s="51">
        <v>43</v>
      </c>
      <c r="M39" s="51">
        <v>289629</v>
      </c>
      <c r="N39" s="51">
        <v>0</v>
      </c>
      <c r="O39" s="51">
        <v>1</v>
      </c>
      <c r="P39" s="51">
        <v>62</v>
      </c>
      <c r="Q39" s="51">
        <v>37</v>
      </c>
    </row>
    <row r="40" spans="1:17" x14ac:dyDescent="0.2">
      <c r="B40" s="51" t="s">
        <v>23</v>
      </c>
      <c r="C40" s="51">
        <v>118652</v>
      </c>
      <c r="D40" s="51">
        <v>0</v>
      </c>
      <c r="E40" s="51">
        <v>3</v>
      </c>
      <c r="F40" s="51">
        <v>44</v>
      </c>
      <c r="G40" s="51">
        <v>52</v>
      </c>
      <c r="H40" s="51">
        <v>60262</v>
      </c>
      <c r="I40" s="51">
        <v>1</v>
      </c>
      <c r="J40" s="51">
        <v>4</v>
      </c>
      <c r="K40" s="51">
        <v>40</v>
      </c>
      <c r="L40" s="51">
        <v>56</v>
      </c>
      <c r="M40" s="51">
        <v>58390</v>
      </c>
      <c r="N40" s="51">
        <v>0</v>
      </c>
      <c r="O40" s="51">
        <v>2</v>
      </c>
      <c r="P40" s="51">
        <v>49</v>
      </c>
      <c r="Q40" s="51">
        <v>49</v>
      </c>
    </row>
    <row r="41" spans="1:17" x14ac:dyDescent="0.2">
      <c r="B41" s="51" t="s">
        <v>158</v>
      </c>
      <c r="C41" s="51">
        <v>474847</v>
      </c>
      <c r="D41" s="51">
        <v>0</v>
      </c>
      <c r="E41" s="51">
        <v>1</v>
      </c>
      <c r="F41" s="51">
        <v>61</v>
      </c>
      <c r="G41" s="51">
        <v>37</v>
      </c>
      <c r="H41" s="51">
        <v>243608</v>
      </c>
      <c r="I41" s="51">
        <v>0</v>
      </c>
      <c r="J41" s="51">
        <v>2</v>
      </c>
      <c r="K41" s="51">
        <v>58</v>
      </c>
      <c r="L41" s="51">
        <v>40</v>
      </c>
      <c r="M41" s="51">
        <v>231239</v>
      </c>
      <c r="N41" s="51">
        <v>0</v>
      </c>
      <c r="O41" s="51">
        <v>1</v>
      </c>
      <c r="P41" s="51">
        <v>65</v>
      </c>
      <c r="Q41" s="51">
        <v>33</v>
      </c>
    </row>
    <row r="42" spans="1:17" x14ac:dyDescent="0.2">
      <c r="A42" s="51" t="s">
        <v>102</v>
      </c>
      <c r="B42" s="51" t="s">
        <v>22</v>
      </c>
      <c r="C42" s="51">
        <v>593499</v>
      </c>
      <c r="D42" s="51">
        <v>0</v>
      </c>
      <c r="E42" s="51">
        <v>2</v>
      </c>
      <c r="F42" s="51">
        <v>58</v>
      </c>
      <c r="G42" s="51">
        <v>40</v>
      </c>
      <c r="H42" s="51">
        <v>303870</v>
      </c>
      <c r="I42" s="51">
        <v>0</v>
      </c>
      <c r="J42" s="51">
        <v>2</v>
      </c>
      <c r="K42" s="51">
        <v>54</v>
      </c>
      <c r="L42" s="51">
        <v>43</v>
      </c>
      <c r="M42" s="51">
        <v>289629</v>
      </c>
      <c r="N42" s="51">
        <v>0</v>
      </c>
      <c r="O42" s="51">
        <v>1</v>
      </c>
      <c r="P42" s="51">
        <v>62</v>
      </c>
      <c r="Q42" s="51">
        <v>37</v>
      </c>
    </row>
    <row r="44" spans="1:17" x14ac:dyDescent="0.2">
      <c r="B44" s="51" t="s">
        <v>25</v>
      </c>
      <c r="C44" s="51">
        <v>490927</v>
      </c>
      <c r="D44" s="51">
        <v>0</v>
      </c>
      <c r="E44" s="51">
        <v>0</v>
      </c>
      <c r="F44" s="51">
        <v>65</v>
      </c>
      <c r="G44" s="51">
        <v>34</v>
      </c>
      <c r="H44" s="51">
        <v>235218</v>
      </c>
      <c r="I44" s="51">
        <v>0</v>
      </c>
      <c r="J44" s="51">
        <v>0</v>
      </c>
      <c r="K44" s="51">
        <v>63</v>
      </c>
      <c r="L44" s="51">
        <v>36</v>
      </c>
      <c r="M44" s="51">
        <v>255709</v>
      </c>
      <c r="N44" s="51">
        <v>0</v>
      </c>
      <c r="O44" s="51">
        <v>0</v>
      </c>
      <c r="P44" s="51">
        <v>67</v>
      </c>
      <c r="Q44" s="51">
        <v>32</v>
      </c>
    </row>
    <row r="45" spans="1:17" x14ac:dyDescent="0.2">
      <c r="B45" s="51" t="s">
        <v>27</v>
      </c>
      <c r="C45" s="51">
        <v>89985</v>
      </c>
      <c r="D45" s="51">
        <v>1</v>
      </c>
      <c r="E45" s="51">
        <v>4</v>
      </c>
      <c r="F45" s="51">
        <v>25</v>
      </c>
      <c r="G45" s="51">
        <v>71</v>
      </c>
      <c r="H45" s="51">
        <v>60346</v>
      </c>
      <c r="I45" s="51">
        <v>1</v>
      </c>
      <c r="J45" s="51">
        <v>4</v>
      </c>
      <c r="K45" s="51">
        <v>25</v>
      </c>
      <c r="L45" s="51">
        <v>70</v>
      </c>
      <c r="M45" s="51">
        <v>29639</v>
      </c>
      <c r="N45" s="51">
        <v>1</v>
      </c>
      <c r="O45" s="51">
        <v>3</v>
      </c>
      <c r="P45" s="51">
        <v>24</v>
      </c>
      <c r="Q45" s="51">
        <v>72</v>
      </c>
    </row>
    <row r="46" spans="1:17" x14ac:dyDescent="0.2">
      <c r="B46" s="51" t="s">
        <v>103</v>
      </c>
      <c r="C46" s="51">
        <v>56439</v>
      </c>
      <c r="D46" s="51">
        <v>1</v>
      </c>
      <c r="E46" s="51">
        <v>2</v>
      </c>
      <c r="F46" s="51">
        <v>25</v>
      </c>
      <c r="G46" s="51">
        <v>72</v>
      </c>
      <c r="H46" s="51">
        <v>36555</v>
      </c>
      <c r="I46" s="51">
        <v>1</v>
      </c>
      <c r="J46" s="51">
        <v>2</v>
      </c>
      <c r="K46" s="51">
        <v>26</v>
      </c>
      <c r="L46" s="51">
        <v>72</v>
      </c>
      <c r="M46" s="51">
        <v>19884</v>
      </c>
      <c r="N46" s="51">
        <v>1</v>
      </c>
      <c r="O46" s="51">
        <v>2</v>
      </c>
      <c r="P46" s="51">
        <v>24</v>
      </c>
      <c r="Q46" s="51">
        <v>74</v>
      </c>
    </row>
    <row r="47" spans="1:17" x14ac:dyDescent="0.2">
      <c r="B47" s="51" t="s">
        <v>104</v>
      </c>
      <c r="C47" s="51">
        <v>33546</v>
      </c>
      <c r="D47" s="51">
        <v>1</v>
      </c>
      <c r="E47" s="51">
        <v>6</v>
      </c>
      <c r="F47" s="51">
        <v>25</v>
      </c>
      <c r="G47" s="51">
        <v>68</v>
      </c>
      <c r="H47" s="51">
        <v>23791</v>
      </c>
      <c r="I47" s="51">
        <v>1</v>
      </c>
      <c r="J47" s="51">
        <v>6</v>
      </c>
      <c r="K47" s="51">
        <v>25</v>
      </c>
      <c r="L47" s="51">
        <v>68</v>
      </c>
      <c r="M47" s="51">
        <v>9755</v>
      </c>
      <c r="N47" s="51">
        <v>1</v>
      </c>
      <c r="O47" s="51">
        <v>6</v>
      </c>
      <c r="P47" s="51">
        <v>25</v>
      </c>
      <c r="Q47" s="51">
        <v>68</v>
      </c>
    </row>
    <row r="49" spans="1:17" x14ac:dyDescent="0.2">
      <c r="B49" s="51" t="s">
        <v>30</v>
      </c>
      <c r="C49" s="51">
        <v>9207</v>
      </c>
      <c r="D49" s="51">
        <v>1</v>
      </c>
      <c r="E49" s="51">
        <v>42</v>
      </c>
      <c r="F49" s="51">
        <v>12</v>
      </c>
      <c r="G49" s="51">
        <v>45</v>
      </c>
      <c r="H49" s="51">
        <v>6540</v>
      </c>
      <c r="I49" s="51">
        <v>1</v>
      </c>
      <c r="J49" s="51">
        <v>41</v>
      </c>
      <c r="K49" s="51">
        <v>12</v>
      </c>
      <c r="L49" s="51">
        <v>46</v>
      </c>
      <c r="M49" s="51">
        <v>2667</v>
      </c>
      <c r="N49" s="51">
        <v>0</v>
      </c>
      <c r="O49" s="51">
        <v>46</v>
      </c>
      <c r="P49" s="51">
        <v>10</v>
      </c>
      <c r="Q49" s="51">
        <v>43</v>
      </c>
    </row>
    <row r="51" spans="1:17" x14ac:dyDescent="0.2">
      <c r="B51" s="626" t="s">
        <v>155</v>
      </c>
      <c r="C51" s="51">
        <v>3380</v>
      </c>
      <c r="D51" s="51">
        <v>2</v>
      </c>
      <c r="E51" s="51">
        <v>22</v>
      </c>
      <c r="F51" s="51">
        <v>21</v>
      </c>
      <c r="G51" s="51">
        <v>55</v>
      </c>
      <c r="H51" s="51">
        <v>1766</v>
      </c>
      <c r="I51" s="51">
        <v>2</v>
      </c>
      <c r="J51" s="51">
        <v>22</v>
      </c>
      <c r="K51" s="51">
        <v>21</v>
      </c>
      <c r="L51" s="51">
        <v>55</v>
      </c>
      <c r="M51" s="51">
        <v>1614</v>
      </c>
      <c r="N51" s="51">
        <v>2</v>
      </c>
      <c r="O51" s="51">
        <v>21</v>
      </c>
      <c r="P51" s="51">
        <v>22</v>
      </c>
      <c r="Q51" s="51">
        <v>55</v>
      </c>
    </row>
    <row r="52" spans="1:17" x14ac:dyDescent="0.2">
      <c r="B52" s="51" t="s">
        <v>26</v>
      </c>
      <c r="C52" s="51">
        <v>99192</v>
      </c>
      <c r="D52" s="51">
        <v>1</v>
      </c>
      <c r="E52" s="51">
        <v>7</v>
      </c>
      <c r="F52" s="51">
        <v>24</v>
      </c>
      <c r="G52" s="51">
        <v>68</v>
      </c>
      <c r="H52" s="51">
        <v>66886</v>
      </c>
      <c r="I52" s="51">
        <v>1</v>
      </c>
      <c r="J52" s="51">
        <v>8</v>
      </c>
      <c r="K52" s="51">
        <v>24</v>
      </c>
      <c r="L52" s="51">
        <v>68</v>
      </c>
      <c r="M52" s="51">
        <v>32306</v>
      </c>
      <c r="N52" s="51">
        <v>1</v>
      </c>
      <c r="O52" s="51">
        <v>7</v>
      </c>
      <c r="P52" s="51">
        <v>23</v>
      </c>
      <c r="Q52" s="51">
        <v>70</v>
      </c>
    </row>
    <row r="53" spans="1:17" x14ac:dyDescent="0.2">
      <c r="A53" s="51" t="s">
        <v>105</v>
      </c>
      <c r="B53" s="51" t="s">
        <v>106</v>
      </c>
    </row>
    <row r="54" spans="1:17" x14ac:dyDescent="0.2">
      <c r="B54" s="51" t="s">
        <v>107</v>
      </c>
      <c r="C54" s="51">
        <v>1517</v>
      </c>
      <c r="D54" s="51">
        <v>0</v>
      </c>
      <c r="E54" s="51">
        <v>12</v>
      </c>
      <c r="F54" s="51">
        <v>17</v>
      </c>
      <c r="G54" s="51">
        <v>71</v>
      </c>
      <c r="H54" s="51">
        <v>1010</v>
      </c>
      <c r="I54" s="51" t="s">
        <v>78</v>
      </c>
      <c r="J54" s="51">
        <v>12</v>
      </c>
      <c r="K54" s="51">
        <v>18</v>
      </c>
      <c r="L54" s="51">
        <v>70</v>
      </c>
      <c r="M54" s="51">
        <v>507</v>
      </c>
      <c r="N54" s="51" t="s">
        <v>78</v>
      </c>
      <c r="O54" s="51">
        <v>12</v>
      </c>
      <c r="P54" s="51">
        <v>15</v>
      </c>
      <c r="Q54" s="51">
        <v>73</v>
      </c>
    </row>
    <row r="55" spans="1:17" x14ac:dyDescent="0.2">
      <c r="B55" s="51" t="s">
        <v>108</v>
      </c>
      <c r="C55" s="51">
        <v>5153</v>
      </c>
      <c r="D55" s="51">
        <v>1</v>
      </c>
      <c r="E55" s="51">
        <v>12</v>
      </c>
      <c r="F55" s="51">
        <v>11</v>
      </c>
      <c r="G55" s="51">
        <v>76</v>
      </c>
      <c r="H55" s="51">
        <v>3441</v>
      </c>
      <c r="I55" s="51">
        <v>1</v>
      </c>
      <c r="J55" s="51">
        <v>12</v>
      </c>
      <c r="K55" s="51">
        <v>12</v>
      </c>
      <c r="L55" s="51">
        <v>75</v>
      </c>
      <c r="M55" s="51">
        <v>1712</v>
      </c>
      <c r="N55" s="51">
        <v>1</v>
      </c>
      <c r="O55" s="51">
        <v>13</v>
      </c>
      <c r="P55" s="51">
        <v>10</v>
      </c>
      <c r="Q55" s="51">
        <v>77</v>
      </c>
    </row>
    <row r="56" spans="1:17" x14ac:dyDescent="0.2">
      <c r="B56" s="51" t="s">
        <v>109</v>
      </c>
      <c r="C56" s="51">
        <v>1553</v>
      </c>
      <c r="D56" s="51">
        <v>0</v>
      </c>
      <c r="E56" s="51">
        <v>63</v>
      </c>
      <c r="F56" s="51">
        <v>2</v>
      </c>
      <c r="G56" s="51">
        <v>35</v>
      </c>
      <c r="H56" s="51">
        <v>1031</v>
      </c>
      <c r="I56" s="51" t="s">
        <v>78</v>
      </c>
      <c r="J56" s="51">
        <v>62</v>
      </c>
      <c r="K56" s="51">
        <v>2</v>
      </c>
      <c r="L56" s="51">
        <v>36</v>
      </c>
      <c r="M56" s="51">
        <v>522</v>
      </c>
      <c r="N56" s="51" t="s">
        <v>78</v>
      </c>
      <c r="O56" s="51">
        <v>66</v>
      </c>
      <c r="P56" s="51">
        <v>1</v>
      </c>
      <c r="Q56" s="51">
        <v>33</v>
      </c>
    </row>
    <row r="57" spans="1:17" x14ac:dyDescent="0.2">
      <c r="B57" s="51" t="s">
        <v>110</v>
      </c>
      <c r="C57" s="51">
        <v>787</v>
      </c>
      <c r="D57" s="51">
        <v>1</v>
      </c>
      <c r="E57" s="51">
        <v>69</v>
      </c>
      <c r="F57" s="51">
        <v>2</v>
      </c>
      <c r="G57" s="51">
        <v>29</v>
      </c>
      <c r="H57" s="51">
        <v>462</v>
      </c>
      <c r="I57" s="51" t="s">
        <v>78</v>
      </c>
      <c r="J57" s="51">
        <v>66</v>
      </c>
      <c r="K57" s="51">
        <v>3</v>
      </c>
      <c r="L57" s="51">
        <v>31</v>
      </c>
      <c r="M57" s="51">
        <v>325</v>
      </c>
      <c r="N57" s="51" t="s">
        <v>78</v>
      </c>
      <c r="O57" s="51">
        <v>73</v>
      </c>
      <c r="P57" s="51">
        <v>1</v>
      </c>
      <c r="Q57" s="51">
        <v>26</v>
      </c>
    </row>
    <row r="58" spans="1:17" x14ac:dyDescent="0.2">
      <c r="B58" s="51" t="s">
        <v>111</v>
      </c>
      <c r="C58" s="51">
        <v>6700</v>
      </c>
      <c r="D58" s="51">
        <v>1</v>
      </c>
      <c r="E58" s="51">
        <v>6</v>
      </c>
      <c r="F58" s="51">
        <v>29</v>
      </c>
      <c r="G58" s="51">
        <v>64</v>
      </c>
      <c r="H58" s="51">
        <v>5304</v>
      </c>
      <c r="I58" s="51">
        <v>1</v>
      </c>
      <c r="J58" s="51">
        <v>6</v>
      </c>
      <c r="K58" s="51">
        <v>29</v>
      </c>
      <c r="L58" s="51">
        <v>64</v>
      </c>
      <c r="M58" s="51">
        <v>1396</v>
      </c>
      <c r="N58" s="51">
        <v>1</v>
      </c>
      <c r="O58" s="51">
        <v>6</v>
      </c>
      <c r="P58" s="51">
        <v>30</v>
      </c>
      <c r="Q58" s="51">
        <v>64</v>
      </c>
    </row>
    <row r="59" spans="1:17" x14ac:dyDescent="0.2">
      <c r="B59" s="51" t="s">
        <v>112</v>
      </c>
      <c r="C59" s="51">
        <v>17899</v>
      </c>
      <c r="D59" s="51">
        <v>1</v>
      </c>
      <c r="E59" s="51">
        <v>8</v>
      </c>
      <c r="F59" s="51">
        <v>23</v>
      </c>
      <c r="G59" s="51">
        <v>68</v>
      </c>
      <c r="H59" s="51">
        <v>12743</v>
      </c>
      <c r="I59" s="51">
        <v>1</v>
      </c>
      <c r="J59" s="51">
        <v>8</v>
      </c>
      <c r="K59" s="51">
        <v>24</v>
      </c>
      <c r="L59" s="51">
        <v>68</v>
      </c>
      <c r="M59" s="51">
        <v>5156</v>
      </c>
      <c r="N59" s="51">
        <v>1</v>
      </c>
      <c r="O59" s="51">
        <v>8</v>
      </c>
      <c r="P59" s="51">
        <v>23</v>
      </c>
      <c r="Q59" s="51">
        <v>68</v>
      </c>
    </row>
    <row r="60" spans="1:17" x14ac:dyDescent="0.2">
      <c r="B60" s="51" t="s">
        <v>113</v>
      </c>
      <c r="C60" s="51">
        <v>944</v>
      </c>
      <c r="D60" s="51">
        <v>1</v>
      </c>
      <c r="E60" s="51">
        <v>17</v>
      </c>
      <c r="F60" s="51">
        <v>30</v>
      </c>
      <c r="G60" s="51">
        <v>53</v>
      </c>
      <c r="H60" s="51">
        <v>514</v>
      </c>
      <c r="I60" s="51" t="s">
        <v>78</v>
      </c>
      <c r="J60" s="51">
        <v>17</v>
      </c>
      <c r="K60" s="51">
        <v>29</v>
      </c>
      <c r="L60" s="51">
        <v>53</v>
      </c>
      <c r="M60" s="51">
        <v>430</v>
      </c>
      <c r="N60" s="51" t="s">
        <v>78</v>
      </c>
      <c r="O60" s="51">
        <v>16</v>
      </c>
      <c r="P60" s="51">
        <v>31</v>
      </c>
      <c r="Q60" s="51">
        <v>53</v>
      </c>
    </row>
    <row r="61" spans="1:17" x14ac:dyDescent="0.2">
      <c r="B61" s="51" t="s">
        <v>114</v>
      </c>
      <c r="C61" s="51">
        <v>620</v>
      </c>
      <c r="D61" s="51">
        <v>1</v>
      </c>
      <c r="E61" s="51">
        <v>7</v>
      </c>
      <c r="F61" s="51">
        <v>35</v>
      </c>
      <c r="G61" s="51">
        <v>57</v>
      </c>
      <c r="H61" s="51">
        <v>348</v>
      </c>
      <c r="I61" s="51" t="s">
        <v>78</v>
      </c>
      <c r="J61" s="51">
        <v>8</v>
      </c>
      <c r="K61" s="51">
        <v>32</v>
      </c>
      <c r="L61" s="51">
        <v>59</v>
      </c>
      <c r="M61" s="51">
        <v>272</v>
      </c>
      <c r="N61" s="51" t="s">
        <v>78</v>
      </c>
      <c r="O61" s="51">
        <v>7</v>
      </c>
      <c r="P61" s="51">
        <v>38</v>
      </c>
      <c r="Q61" s="51">
        <v>54</v>
      </c>
    </row>
    <row r="62" spans="1:17" x14ac:dyDescent="0.2">
      <c r="B62" s="51" t="s">
        <v>115</v>
      </c>
      <c r="C62" s="51">
        <v>91</v>
      </c>
      <c r="D62" s="51">
        <v>0</v>
      </c>
      <c r="E62" s="51">
        <v>24</v>
      </c>
      <c r="F62" s="51">
        <v>24</v>
      </c>
      <c r="G62" s="51">
        <v>52</v>
      </c>
      <c r="H62" s="51">
        <v>62</v>
      </c>
      <c r="I62" s="51">
        <v>0</v>
      </c>
      <c r="J62" s="51">
        <v>23</v>
      </c>
      <c r="K62" s="51">
        <v>19</v>
      </c>
      <c r="L62" s="51">
        <v>58</v>
      </c>
      <c r="M62" s="51">
        <v>29</v>
      </c>
      <c r="N62" s="51">
        <v>0</v>
      </c>
      <c r="O62" s="51">
        <v>28</v>
      </c>
      <c r="P62" s="51">
        <v>34</v>
      </c>
      <c r="Q62" s="51">
        <v>38</v>
      </c>
    </row>
    <row r="63" spans="1:17" x14ac:dyDescent="0.2">
      <c r="B63" s="51" t="s">
        <v>116</v>
      </c>
      <c r="C63" s="51">
        <v>1967</v>
      </c>
      <c r="D63" s="51">
        <v>1</v>
      </c>
      <c r="E63" s="51">
        <v>14</v>
      </c>
      <c r="F63" s="51">
        <v>28</v>
      </c>
      <c r="G63" s="51">
        <v>57</v>
      </c>
      <c r="H63" s="51">
        <v>1111</v>
      </c>
      <c r="I63" s="51">
        <v>1</v>
      </c>
      <c r="J63" s="51">
        <v>13</v>
      </c>
      <c r="K63" s="51">
        <v>26</v>
      </c>
      <c r="L63" s="51">
        <v>59</v>
      </c>
      <c r="M63" s="51">
        <v>856</v>
      </c>
      <c r="N63" s="51">
        <v>2</v>
      </c>
      <c r="O63" s="51">
        <v>16</v>
      </c>
      <c r="P63" s="51">
        <v>29</v>
      </c>
      <c r="Q63" s="51">
        <v>53</v>
      </c>
    </row>
    <row r="64" spans="1:17" x14ac:dyDescent="0.2">
      <c r="B64" s="51" t="s">
        <v>117</v>
      </c>
      <c r="C64" s="51">
        <v>3813</v>
      </c>
      <c r="D64" s="51">
        <v>1</v>
      </c>
      <c r="E64" s="51">
        <v>30</v>
      </c>
      <c r="F64" s="51">
        <v>24</v>
      </c>
      <c r="G64" s="51">
        <v>45</v>
      </c>
      <c r="H64" s="51">
        <v>3230</v>
      </c>
      <c r="I64" s="51">
        <v>1</v>
      </c>
      <c r="J64" s="51">
        <v>30</v>
      </c>
      <c r="K64" s="51">
        <v>24</v>
      </c>
      <c r="L64" s="51">
        <v>45</v>
      </c>
      <c r="M64" s="51">
        <v>583</v>
      </c>
      <c r="N64" s="51">
        <v>0</v>
      </c>
      <c r="O64" s="51">
        <v>30</v>
      </c>
      <c r="P64" s="51">
        <v>26</v>
      </c>
      <c r="Q64" s="51">
        <v>44</v>
      </c>
    </row>
    <row r="65" spans="1:17" x14ac:dyDescent="0.2">
      <c r="B65" s="54" t="s">
        <v>487</v>
      </c>
      <c r="C65" s="51">
        <v>42753</v>
      </c>
      <c r="D65" s="51">
        <v>1</v>
      </c>
      <c r="E65" s="51">
        <v>14</v>
      </c>
      <c r="F65" s="51">
        <v>22</v>
      </c>
      <c r="G65" s="51">
        <v>63</v>
      </c>
      <c r="H65" s="51">
        <v>30331</v>
      </c>
      <c r="I65" s="51">
        <v>1</v>
      </c>
      <c r="J65" s="51">
        <v>14</v>
      </c>
      <c r="K65" s="51">
        <v>22</v>
      </c>
      <c r="L65" s="51">
        <v>63</v>
      </c>
      <c r="M65" s="51">
        <v>12422</v>
      </c>
      <c r="N65" s="51">
        <v>1</v>
      </c>
      <c r="O65" s="51">
        <v>15</v>
      </c>
      <c r="P65" s="51">
        <v>22</v>
      </c>
      <c r="Q65" s="51">
        <v>63</v>
      </c>
    </row>
    <row r="66" spans="1:17" x14ac:dyDescent="0.2">
      <c r="B66" s="51" t="s">
        <v>118</v>
      </c>
      <c r="C66" s="51">
        <v>1709</v>
      </c>
      <c r="D66" s="51">
        <v>1</v>
      </c>
      <c r="E66" s="51">
        <v>13</v>
      </c>
      <c r="F66" s="51">
        <v>27</v>
      </c>
      <c r="G66" s="51">
        <v>59</v>
      </c>
      <c r="H66" s="51">
        <v>1075</v>
      </c>
      <c r="I66" s="51">
        <v>1</v>
      </c>
      <c r="J66" s="51">
        <v>13</v>
      </c>
      <c r="K66" s="51">
        <v>27</v>
      </c>
      <c r="L66" s="51">
        <v>60</v>
      </c>
      <c r="M66" s="51">
        <v>634</v>
      </c>
      <c r="N66" s="51">
        <v>1</v>
      </c>
      <c r="O66" s="51">
        <v>13</v>
      </c>
      <c r="P66" s="51">
        <v>27</v>
      </c>
      <c r="Q66" s="51">
        <v>59</v>
      </c>
    </row>
    <row r="69" spans="1:17" x14ac:dyDescent="0.2">
      <c r="A69" s="51" t="s">
        <v>120</v>
      </c>
      <c r="B69" s="51" t="s">
        <v>22</v>
      </c>
      <c r="C69" s="51">
        <v>593499</v>
      </c>
      <c r="D69" s="51">
        <v>0</v>
      </c>
      <c r="E69" s="51">
        <v>2</v>
      </c>
      <c r="F69" s="51">
        <v>58</v>
      </c>
      <c r="G69" s="51">
        <v>40</v>
      </c>
      <c r="H69" s="51">
        <v>303870</v>
      </c>
      <c r="I69" s="51">
        <v>0</v>
      </c>
      <c r="J69" s="51">
        <v>2</v>
      </c>
      <c r="K69" s="51">
        <v>54</v>
      </c>
      <c r="L69" s="51">
        <v>43</v>
      </c>
      <c r="M69" s="51">
        <v>289629</v>
      </c>
      <c r="N69" s="51">
        <v>0</v>
      </c>
      <c r="O69" s="51">
        <v>1</v>
      </c>
      <c r="P69" s="51">
        <v>62</v>
      </c>
      <c r="Q69" s="51">
        <v>37</v>
      </c>
    </row>
    <row r="70" spans="1:17" x14ac:dyDescent="0.2">
      <c r="B70" s="51" t="s">
        <v>121</v>
      </c>
      <c r="C70" s="51">
        <v>450408</v>
      </c>
      <c r="D70" s="51">
        <v>0</v>
      </c>
      <c r="E70" s="51">
        <v>1</v>
      </c>
      <c r="F70" s="51">
        <v>62</v>
      </c>
      <c r="G70" s="51">
        <v>36</v>
      </c>
      <c r="H70" s="51">
        <v>231151</v>
      </c>
      <c r="I70" s="51">
        <v>0</v>
      </c>
      <c r="J70" s="51">
        <v>2</v>
      </c>
      <c r="K70" s="51">
        <v>58</v>
      </c>
      <c r="L70" s="51">
        <v>40</v>
      </c>
      <c r="M70" s="51">
        <v>219257</v>
      </c>
      <c r="N70" s="51">
        <v>0</v>
      </c>
      <c r="O70" s="51">
        <v>1</v>
      </c>
      <c r="P70" s="51">
        <v>66</v>
      </c>
      <c r="Q70" s="51">
        <v>33</v>
      </c>
    </row>
    <row r="71" spans="1:17" x14ac:dyDescent="0.2">
      <c r="B71" s="51" t="s">
        <v>120</v>
      </c>
      <c r="C71" s="51">
        <v>143091</v>
      </c>
      <c r="D71" s="51">
        <v>0</v>
      </c>
      <c r="E71" s="51">
        <v>3</v>
      </c>
      <c r="F71" s="51">
        <v>45</v>
      </c>
      <c r="G71" s="51">
        <v>52</v>
      </c>
      <c r="H71" s="51">
        <v>72719</v>
      </c>
      <c r="I71" s="51">
        <v>1</v>
      </c>
      <c r="J71" s="51">
        <v>3</v>
      </c>
      <c r="K71" s="51">
        <v>41</v>
      </c>
      <c r="L71" s="51">
        <v>55</v>
      </c>
      <c r="M71" s="51">
        <v>70372</v>
      </c>
      <c r="N71" s="51">
        <v>0</v>
      </c>
      <c r="O71" s="51">
        <v>2</v>
      </c>
      <c r="P71" s="51">
        <v>49</v>
      </c>
      <c r="Q71" s="51">
        <v>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116</vt:i4>
      </vt:variant>
    </vt:vector>
  </HeadingPairs>
  <TitlesOfParts>
    <vt:vector size="179" baseType="lpstr">
      <vt:lpstr>Index</vt:lpstr>
      <vt:lpstr>Table 2.1</vt:lpstr>
      <vt:lpstr>Feeder sheet</vt:lpstr>
      <vt:lpstr>Table 2.2</vt:lpstr>
      <vt:lpstr>Table2b_2013</vt:lpstr>
      <vt:lpstr>Table 2.3</vt:lpstr>
      <vt:lpstr>Table2c_2013</vt:lpstr>
      <vt:lpstr>Table 2.4</vt:lpstr>
      <vt:lpstr>Y1P_Table2_2012</vt:lpstr>
      <vt:lpstr>Y1P_Table2_2013</vt:lpstr>
      <vt:lpstr>Table 2.5</vt:lpstr>
      <vt:lpstr>Y1P_Table3b_2012</vt:lpstr>
      <vt:lpstr>Y1P_Table3b_2013</vt:lpstr>
      <vt:lpstr>Table 2.6</vt:lpstr>
      <vt:lpstr>Y1P_Table3c_2012</vt:lpstr>
      <vt:lpstr>Y1P_Table3c_2013</vt:lpstr>
      <vt:lpstr>Table 2.7</vt:lpstr>
      <vt:lpstr>Table14_2013_data</vt:lpstr>
      <vt:lpstr>Table14_2012_data</vt:lpstr>
      <vt:lpstr>Table 14_2011_data</vt:lpstr>
      <vt:lpstr>Table 14_2010_data</vt:lpstr>
      <vt:lpstr>Table 14_2009_data</vt:lpstr>
      <vt:lpstr>Table 2.8</vt:lpstr>
      <vt:lpstr>Table15b_SEN_by_FSM_2009_data</vt:lpstr>
      <vt:lpstr>Table15b_SEN_by_FSM_2010_data</vt:lpstr>
      <vt:lpstr>Table15b_SEN_by_FSM_2011_data</vt:lpstr>
      <vt:lpstr>Table15b_SEN_by_FSM_2012_data</vt:lpstr>
      <vt:lpstr>Table15b_SEN_by_FSM_2013_data</vt:lpstr>
      <vt:lpstr>Table 2.9</vt:lpstr>
      <vt:lpstr>Table15c_SEN_by_ETH_2009_data</vt:lpstr>
      <vt:lpstr>Table15c_SEN_by_ETH_2010_data</vt:lpstr>
      <vt:lpstr>Table15c_SEN_by_ETH_2011_data</vt:lpstr>
      <vt:lpstr>Table15c_SEN_by_ETH_2012_data</vt:lpstr>
      <vt:lpstr>Table15c_SEN_by_ETH_2013_data</vt:lpstr>
      <vt:lpstr>Table 2.10</vt:lpstr>
      <vt:lpstr>Table8a_2012</vt:lpstr>
      <vt:lpstr>Table8a_2013</vt:lpstr>
      <vt:lpstr>Table 2.11</vt:lpstr>
      <vt:lpstr>Table9b_2012</vt:lpstr>
      <vt:lpstr>Table9b_2013</vt:lpstr>
      <vt:lpstr>Table 2.12</vt:lpstr>
      <vt:lpstr>Table9c_2012</vt:lpstr>
      <vt:lpstr>Tables 9c_2013</vt:lpstr>
      <vt:lpstr>Table 2.13</vt:lpstr>
      <vt:lpstr>Table1_2009_data</vt:lpstr>
      <vt:lpstr>Table1_2010_data</vt:lpstr>
      <vt:lpstr>Table1_2011_data</vt:lpstr>
      <vt:lpstr>Table1_2012_data</vt:lpstr>
      <vt:lpstr>Table1_2013_data</vt:lpstr>
      <vt:lpstr>Table 2.14</vt:lpstr>
      <vt:lpstr>Table2b_2009_data</vt:lpstr>
      <vt:lpstr>Table2b_2010_data</vt:lpstr>
      <vt:lpstr>Table2b_2011_data</vt:lpstr>
      <vt:lpstr>Table2b_2012_data</vt:lpstr>
      <vt:lpstr>Table2b_2013_data</vt:lpstr>
      <vt:lpstr>Table 2.15</vt:lpstr>
      <vt:lpstr>Table2c_2009_data</vt:lpstr>
      <vt:lpstr>Table2c_2010_data</vt:lpstr>
      <vt:lpstr>Table2c_2011_data</vt:lpstr>
      <vt:lpstr>Table2c_2012_data</vt:lpstr>
      <vt:lpstr>Table2c_2013_data</vt:lpstr>
      <vt:lpstr>Table 2.16</vt:lpstr>
      <vt:lpstr>Table 2.17</vt:lpstr>
      <vt:lpstr>'Table 2.1'!Print_Area</vt:lpstr>
      <vt:lpstr>'Table 2.10'!Print_Area</vt:lpstr>
      <vt:lpstr>'Table 2.11'!Print_Area</vt:lpstr>
      <vt:lpstr>'Table 2.12'!Print_Area</vt:lpstr>
      <vt:lpstr>'Table 2.13'!Print_Area</vt:lpstr>
      <vt:lpstr>'Table 2.14'!Print_Area</vt:lpstr>
      <vt:lpstr>'Table 2.15'!Print_Area</vt:lpstr>
      <vt:lpstr>'Table 2.16'!Print_Area</vt:lpstr>
      <vt:lpstr>'Table 2.17'!Print_Area</vt:lpstr>
      <vt:lpstr>'Table 2.2'!Print_Area</vt:lpstr>
      <vt:lpstr>'Table 2.3'!Print_Area</vt:lpstr>
      <vt:lpstr>'Table 2.4'!Print_Area</vt:lpstr>
      <vt:lpstr>'Table 2.5'!Print_Area</vt:lpstr>
      <vt:lpstr>'Table 2.6'!Print_Area</vt:lpstr>
      <vt:lpstr>'Table 2.7'!Print_Area</vt:lpstr>
      <vt:lpstr>'Table 2.8'!Print_Area</vt:lpstr>
      <vt:lpstr>'Table 2.9'!Print_Area</vt:lpstr>
      <vt:lpstr>'Table 2.2'!Print_Titles</vt:lpstr>
      <vt:lpstr>'Table 2.3'!Print_Titles</vt:lpstr>
      <vt:lpstr>Table1_2009_data</vt:lpstr>
      <vt:lpstr>Table1_2009_DIS</vt:lpstr>
      <vt:lpstr>Table1_2009_EAL</vt:lpstr>
      <vt:lpstr>Table1_2009_FSM</vt:lpstr>
      <vt:lpstr>Table1_2009_SEN</vt:lpstr>
      <vt:lpstr>Table1_2010_data</vt:lpstr>
      <vt:lpstr>Table1_2010_DIS</vt:lpstr>
      <vt:lpstr>Table1_2010_EAL</vt:lpstr>
      <vt:lpstr>Table1_2010_FSM</vt:lpstr>
      <vt:lpstr>Table1_2010_SEN</vt:lpstr>
      <vt:lpstr>Table1_2011_data</vt:lpstr>
      <vt:lpstr>Table1_2011_Dis</vt:lpstr>
      <vt:lpstr>Table1_2011_EAL</vt:lpstr>
      <vt:lpstr>Table1_2011_FSM</vt:lpstr>
      <vt:lpstr>Table1_2011_SEN</vt:lpstr>
      <vt:lpstr>Table1_2012_data</vt:lpstr>
      <vt:lpstr>Table1_2012_DIS</vt:lpstr>
      <vt:lpstr>Table1_2012_EAL</vt:lpstr>
      <vt:lpstr>Table1_2012_FSM</vt:lpstr>
      <vt:lpstr>Table1_2012_SEN</vt:lpstr>
      <vt:lpstr>Table1_2013_data</vt:lpstr>
      <vt:lpstr>Table1_2013_DIS</vt:lpstr>
      <vt:lpstr>Table1_2013_EAL</vt:lpstr>
      <vt:lpstr>Table1_2013_FSM</vt:lpstr>
      <vt:lpstr>Table1_2013_SEN</vt:lpstr>
      <vt:lpstr>Table1_Primary</vt:lpstr>
      <vt:lpstr>Table1_SEN</vt:lpstr>
      <vt:lpstr>Table14_PRIMARY_2009</vt:lpstr>
      <vt:lpstr>Table14_PRIMARY_2010</vt:lpstr>
      <vt:lpstr>Table14_PRIMARY_2011</vt:lpstr>
      <vt:lpstr>Table14_PRIMARY_2012</vt:lpstr>
      <vt:lpstr>Table14_PRIMARY_2013</vt:lpstr>
      <vt:lpstr>Table14_SEN_2009</vt:lpstr>
      <vt:lpstr>Table14_SEN_2010</vt:lpstr>
      <vt:lpstr>Table14_SEN_2011</vt:lpstr>
      <vt:lpstr>Table14_SEN_2012</vt:lpstr>
      <vt:lpstr>Table14_SEN_2013</vt:lpstr>
      <vt:lpstr>Table15b_SEN_by_FSM_2009</vt:lpstr>
      <vt:lpstr>Table15b_SEN_by_FSM_2010</vt:lpstr>
      <vt:lpstr>Table15b_SEN_by_FSM_2011</vt:lpstr>
      <vt:lpstr>Table15b_SEN_by_FSM_2012</vt:lpstr>
      <vt:lpstr>Table15b_SEN_by_FSM_2013</vt:lpstr>
      <vt:lpstr>Table15c_SEN_by_ETH_2009</vt:lpstr>
      <vt:lpstr>Table15c_SEN_by_ETH_2010</vt:lpstr>
      <vt:lpstr>Table15c_SEN_by_ETH_2011</vt:lpstr>
      <vt:lpstr>Table15c_SEN_by_ETH_2012</vt:lpstr>
      <vt:lpstr>Table15c_SEN_by_ETH_2013</vt:lpstr>
      <vt:lpstr>Table2b_2009_data</vt:lpstr>
      <vt:lpstr>Table2b_2010_data</vt:lpstr>
      <vt:lpstr>Table2b_2011_data</vt:lpstr>
      <vt:lpstr>Table2b_2012_data</vt:lpstr>
      <vt:lpstr>Table2b_2013</vt:lpstr>
      <vt:lpstr>Table2b_2013_data</vt:lpstr>
      <vt:lpstr>Table2c_2009_data</vt:lpstr>
      <vt:lpstr>Table2c_2010_data</vt:lpstr>
      <vt:lpstr>Table2c_2011_data</vt:lpstr>
      <vt:lpstr>Table2c_2012_data</vt:lpstr>
      <vt:lpstr>Table2c_2013</vt:lpstr>
      <vt:lpstr>Table2c_2013_data</vt:lpstr>
      <vt:lpstr>Table8a_2013!Table8a_DISADV_2012</vt:lpstr>
      <vt:lpstr>Table8a_DISADV_2012</vt:lpstr>
      <vt:lpstr>Table8a_DISADV_2013</vt:lpstr>
      <vt:lpstr>Table8a_2013!Table8a_EAL_2012</vt:lpstr>
      <vt:lpstr>Table8a_EAL_2012</vt:lpstr>
      <vt:lpstr>Table8a_EAL_2013</vt:lpstr>
      <vt:lpstr>Table8a_2013!Table8a_ETH_2012</vt:lpstr>
      <vt:lpstr>Table8a_ETH_2012</vt:lpstr>
      <vt:lpstr>Table8a_ETH_2013</vt:lpstr>
      <vt:lpstr>Table8a_2013!Table8a_FSM_2012</vt:lpstr>
      <vt:lpstr>Table8a_FSM_2012</vt:lpstr>
      <vt:lpstr>Table8a_FSM_2013</vt:lpstr>
      <vt:lpstr>Table8a_2013!Table8a_Primary_2012</vt:lpstr>
      <vt:lpstr>Table8a_Primary_2012</vt:lpstr>
      <vt:lpstr>Table8a_Primary_2013</vt:lpstr>
      <vt:lpstr>Table8a_2013!Table8a_SEN_2012</vt:lpstr>
      <vt:lpstr>Table8a_SEN_2012</vt:lpstr>
      <vt:lpstr>Table8a_SEN_2013</vt:lpstr>
      <vt:lpstr>Table9b_2012</vt:lpstr>
      <vt:lpstr>Table9b_2013</vt:lpstr>
      <vt:lpstr>Table9b_Prog_2012</vt:lpstr>
      <vt:lpstr>Table9b_Prog_2013</vt:lpstr>
      <vt:lpstr>Table9c_2012</vt:lpstr>
      <vt:lpstr>Table9c_2013</vt:lpstr>
      <vt:lpstr>Table9c_Prog_2012</vt:lpstr>
      <vt:lpstr>Table9c_Prog_2013</vt:lpstr>
      <vt:lpstr>Y1P_Table2_2013!Y1P_Table2_PRIMARY_2012</vt:lpstr>
      <vt:lpstr>Y1P_Table2_PRIMARY_2012</vt:lpstr>
      <vt:lpstr>Y1P_Table2_Primary_2013</vt:lpstr>
      <vt:lpstr>Y1P_Table2_2013!Y1P_Table2_SEN_2012</vt:lpstr>
      <vt:lpstr>Y1P_Table2_SEN_2012</vt:lpstr>
      <vt:lpstr>Y1P_Table2_SEN_2013</vt:lpstr>
      <vt:lpstr>Y1P_Table3b_2013!Y1P_Table3b_2012</vt:lpstr>
      <vt:lpstr>Y1P_Table3b_2012</vt:lpstr>
      <vt:lpstr>Y1P_Table3b_2013</vt:lpstr>
      <vt:lpstr>Y1P_Table3c_2013!Y1P_Table3c_2012</vt:lpstr>
      <vt:lpstr>Y1P_Table3c_2012</vt:lpstr>
      <vt:lpstr>Y1P_Table3c_2013</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SIMES, John</dc:creator>
  <cp:lastModifiedBy>SIMES, John</cp:lastModifiedBy>
  <cp:lastPrinted>2014-08-12T16:02:40Z</cp:lastPrinted>
  <dcterms:created xsi:type="dcterms:W3CDTF">2014-07-31T09:56:33Z</dcterms:created>
  <dcterms:modified xsi:type="dcterms:W3CDTF">2014-08-29T09:50:38Z</dcterms:modified>
</cp:coreProperties>
</file>